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Gandalf\Dokumentumok\Kozgazdasagi\leidline.eniko\asztal\2023 ZÁRÁS\"/>
    </mc:Choice>
  </mc:AlternateContent>
  <xr:revisionPtr revIDLastSave="0" documentId="13_ncr:1_{7A52E10D-EE1F-4F71-B37E-EADBD1111F6E}" xr6:coauthVersionLast="47" xr6:coauthVersionMax="47" xr10:uidLastSave="{00000000-0000-0000-0000-000000000000}"/>
  <bookViews>
    <workbookView xWindow="-120" yWindow="-120" windowWidth="29040" windowHeight="15720" activeTab="23" xr2:uid="{00000000-000D-0000-FFFF-FFFF00000000}"/>
  </bookViews>
  <sheets>
    <sheet name="kiemelt előirányzat" sheetId="30" r:id="rId1"/>
    <sheet name="1.bevételek össz" sheetId="46" r:id="rId2"/>
    <sheet name="2.tartozások" sheetId="59" r:id="rId3"/>
    <sheet name="3.kiadások össz" sheetId="2" r:id="rId4"/>
    <sheet name="3a kiadások részl. 3 tábl." sheetId="45" r:id="rId5"/>
    <sheet name="4.finansz bev kiad" sheetId="3" r:id="rId6"/>
    <sheet name="5.beruh felújít pályázatból" sheetId="6" r:id="rId7"/>
    <sheet name="EU PROJEKT " sheetId="25" state="hidden" r:id="rId8"/>
    <sheet name=" 5.a beruházások összesen" sheetId="60" r:id="rId9"/>
    <sheet name="5b.h.udvarok beruházási értékei" sheetId="47" r:id="rId10"/>
    <sheet name="5c. rekultivált ter. értékei" sheetId="52" r:id="rId11"/>
    <sheet name="6.tartalékok" sheetId="8" r:id="rId12"/>
    <sheet name="7.tagi hozzájárulások" sheetId="12" r:id="rId13"/>
    <sheet name="8.egyéb műk. és felhalm. bev " sheetId="48" r:id="rId14"/>
    <sheet name="létszám" sheetId="17" state="hidden" r:id="rId15"/>
    <sheet name="9.MÉRLEG BEVÉTEL" sheetId="1" r:id="rId16"/>
    <sheet name="10.MÉRLEG KIADÁS" sheetId="24" r:id="rId17"/>
    <sheet name="EI ÜTEMTERV" sheetId="20" state="hidden" r:id="rId18"/>
    <sheet name="11eszközök" sheetId="38" r:id="rId19"/>
    <sheet name="12források" sheetId="39" r:id="rId20"/>
    <sheet name="13vagyonkimutatás" sheetId="40" r:id="rId21"/>
    <sheet name="14pénzeszközök változása" sheetId="37" r:id="rId22"/>
    <sheet name="15,ÚJ RENDELET MELLÉKLET" sheetId="21" r:id="rId23"/>
    <sheet name="16.pénzmaradvány megbontás" sheetId="50" r:id="rId24"/>
  </sheets>
  <externalReferences>
    <externalReference r:id="rId25"/>
    <externalReference r:id="rId26"/>
  </externalReferences>
  <definedNames>
    <definedName name="foot_37_place" localSheetId="1">'1.bevételek össz'!#REF!</definedName>
    <definedName name="_xlnm.Print_Area" localSheetId="1">'1.bevételek össz'!$A$1:$K$46</definedName>
    <definedName name="_xlnm.Print_Area" localSheetId="16">'10.MÉRLEG KIADÁS'!$A$1:$E$36</definedName>
    <definedName name="_xlnm.Print_Area" localSheetId="18">'11eszközök'!$B$3:$G$141</definedName>
    <definedName name="_xlnm.Print_Area" localSheetId="19">'12források'!$A$2:$H$75</definedName>
    <definedName name="_xlnm.Print_Area" localSheetId="22">'15,ÚJ RENDELET MELLÉKLET'!$A$1:$D$81</definedName>
    <definedName name="_xlnm.Print_Area" localSheetId="3">'3.kiadások össz'!$A$1:$L$40</definedName>
    <definedName name="_xlnm.Print_Area" localSheetId="5">'4.finansz bev kiad'!$A$1:$I$20</definedName>
    <definedName name="_xlnm.Print_Area" localSheetId="6">'5.beruh felújít pályázatból'!$A$1:$D$29</definedName>
    <definedName name="_xlnm.Print_Area" localSheetId="11">'6.tartalékok'!$A$1:$H$20</definedName>
    <definedName name="_xlnm.Print_Area" localSheetId="12">'7.tagi hozzájárulások'!$A$1:$D$45</definedName>
    <definedName name="_xlnm.Print_Area" localSheetId="13">'8.egyéb műk. és felhalm. bev '!$A$1:$G$18</definedName>
    <definedName name="_xlnm.Print_Area" localSheetId="15">'9.MÉRLEG BEVÉTEL'!$A$1:$E$44</definedName>
    <definedName name="_xlnm.Print_Area" localSheetId="17">'EI ÜTEMTERV'!$A$1:$N$70</definedName>
    <definedName name="_xlnm.Print_Area" localSheetId="7">'EU PROJEKT '!$A$1:$G$38</definedName>
    <definedName name="_xlnm.Print_Area" localSheetId="0">'kiemelt előirányzat'!$A$1:$H$21</definedName>
    <definedName name="_xlnm.Print_Area" localSheetId="14">létszám!$A$1:$B$14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0" l="1"/>
  <c r="H10" i="30"/>
  <c r="H19" i="30"/>
  <c r="G19" i="30"/>
  <c r="I20" i="46"/>
  <c r="I25" i="46" s="1"/>
  <c r="I45" i="46" s="1"/>
  <c r="B73" i="21"/>
  <c r="G78" i="21"/>
  <c r="G79" i="21"/>
  <c r="G80" i="21"/>
  <c r="G81" i="21"/>
  <c r="G77" i="21"/>
  <c r="F82" i="21"/>
  <c r="F83" i="21" s="1"/>
  <c r="F73" i="21"/>
  <c r="F58" i="21"/>
  <c r="F63" i="21" s="1"/>
  <c r="G47" i="21"/>
  <c r="G48" i="21"/>
  <c r="G49" i="21"/>
  <c r="G50" i="21"/>
  <c r="G51" i="21"/>
  <c r="G52" i="21"/>
  <c r="G53" i="21"/>
  <c r="G54" i="21"/>
  <c r="G55" i="21"/>
  <c r="G56" i="21"/>
  <c r="G57" i="21"/>
  <c r="G62" i="21"/>
  <c r="G46" i="21"/>
  <c r="F38" i="21"/>
  <c r="F20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21" i="21"/>
  <c r="G19" i="21"/>
  <c r="G18" i="21"/>
  <c r="G7" i="21"/>
  <c r="G8" i="21"/>
  <c r="G9" i="21"/>
  <c r="G10" i="21"/>
  <c r="G11" i="21"/>
  <c r="G12" i="21"/>
  <c r="G13" i="21"/>
  <c r="G14" i="21"/>
  <c r="G15" i="21"/>
  <c r="G16" i="21"/>
  <c r="G6" i="21"/>
  <c r="F39" i="21" l="1"/>
  <c r="G91" i="38"/>
  <c r="G37" i="24"/>
  <c r="F37" i="24"/>
  <c r="F36" i="24"/>
  <c r="G33" i="24"/>
  <c r="F41" i="1"/>
  <c r="F42" i="1" s="1"/>
  <c r="G37" i="1"/>
  <c r="G38" i="1"/>
  <c r="G39" i="1"/>
  <c r="G36" i="1"/>
  <c r="F32" i="1"/>
  <c r="G26" i="1"/>
  <c r="G27" i="1"/>
  <c r="G28" i="1"/>
  <c r="G29" i="1"/>
  <c r="G30" i="1"/>
  <c r="G31" i="1"/>
  <c r="G25" i="1"/>
  <c r="G32" i="1" s="1"/>
  <c r="F23" i="1"/>
  <c r="G21" i="1"/>
  <c r="F17" i="1"/>
  <c r="G6" i="1"/>
  <c r="G7" i="1"/>
  <c r="G8" i="1"/>
  <c r="G9" i="1"/>
  <c r="G10" i="1"/>
  <c r="G11" i="1"/>
  <c r="G12" i="1"/>
  <c r="G13" i="1"/>
  <c r="G14" i="1"/>
  <c r="G15" i="1"/>
  <c r="G16" i="1"/>
  <c r="G5" i="1"/>
  <c r="G17" i="48"/>
  <c r="G9" i="48"/>
  <c r="F17" i="48"/>
  <c r="F9" i="48"/>
  <c r="G17" i="8"/>
  <c r="G11" i="8"/>
  <c r="F18" i="8"/>
  <c r="X29" i="60"/>
  <c r="X27" i="60"/>
  <c r="S25" i="60"/>
  <c r="S24" i="60"/>
  <c r="S23" i="60"/>
  <c r="F22" i="60"/>
  <c r="F26" i="60" s="1"/>
  <c r="P21" i="60"/>
  <c r="O21" i="60"/>
  <c r="N21" i="60"/>
  <c r="M21" i="60"/>
  <c r="G21" i="60"/>
  <c r="G22" i="60" s="1"/>
  <c r="F21" i="60"/>
  <c r="S20" i="60"/>
  <c r="Q20" i="60"/>
  <c r="L20" i="60"/>
  <c r="U20" i="60" s="1"/>
  <c r="J20" i="60"/>
  <c r="R20" i="60" s="1"/>
  <c r="T20" i="60" s="1"/>
  <c r="I20" i="60"/>
  <c r="S19" i="60"/>
  <c r="Q19" i="60"/>
  <c r="L19" i="60"/>
  <c r="U19" i="60" s="1"/>
  <c r="J19" i="60"/>
  <c r="R19" i="60" s="1"/>
  <c r="T19" i="60" s="1"/>
  <c r="I19" i="60"/>
  <c r="F18" i="60"/>
  <c r="H18" i="60" s="1"/>
  <c r="U18" i="60" s="1"/>
  <c r="E18" i="60"/>
  <c r="Q18" i="60" s="1"/>
  <c r="S17" i="60"/>
  <c r="R17" i="60"/>
  <c r="T17" i="60" s="1"/>
  <c r="Q17" i="60"/>
  <c r="H17" i="60"/>
  <c r="U17" i="60" s="1"/>
  <c r="X16" i="60"/>
  <c r="K16" i="60"/>
  <c r="K21" i="60" s="1"/>
  <c r="J16" i="60"/>
  <c r="R16" i="60" s="1"/>
  <c r="I16" i="60"/>
  <c r="Q16" i="60" s="1"/>
  <c r="G16" i="60"/>
  <c r="H16" i="60" s="1"/>
  <c r="S15" i="60"/>
  <c r="R15" i="60"/>
  <c r="T15" i="60" s="1"/>
  <c r="Q15" i="60"/>
  <c r="L15" i="60"/>
  <c r="U15" i="60" s="1"/>
  <c r="H15" i="60"/>
  <c r="S14" i="60"/>
  <c r="Q14" i="60"/>
  <c r="L14" i="60"/>
  <c r="J14" i="60"/>
  <c r="J21" i="60" s="1"/>
  <c r="I14" i="60"/>
  <c r="H14" i="60"/>
  <c r="U14" i="60" s="1"/>
  <c r="S13" i="60"/>
  <c r="R13" i="60"/>
  <c r="T13" i="60" s="1"/>
  <c r="Q13" i="60"/>
  <c r="H13" i="60"/>
  <c r="U13" i="60" s="1"/>
  <c r="G13" i="60"/>
  <c r="F13" i="60"/>
  <c r="E13" i="60"/>
  <c r="S12" i="60"/>
  <c r="R12" i="60"/>
  <c r="Q12" i="60"/>
  <c r="F12" i="60"/>
  <c r="E12" i="60"/>
  <c r="E21" i="60" s="1"/>
  <c r="E22" i="60" s="1"/>
  <c r="E26" i="60" s="1"/>
  <c r="M11" i="60"/>
  <c r="M22" i="60" s="1"/>
  <c r="M26" i="60" s="1"/>
  <c r="H11" i="60"/>
  <c r="F11" i="60"/>
  <c r="E11" i="60"/>
  <c r="S10" i="60"/>
  <c r="R10" i="60"/>
  <c r="T10" i="60" s="1"/>
  <c r="O10" i="60"/>
  <c r="O11" i="60" s="1"/>
  <c r="O22" i="60" s="1"/>
  <c r="O26" i="60" s="1"/>
  <c r="N10" i="60"/>
  <c r="P10" i="60" s="1"/>
  <c r="P11" i="60" s="1"/>
  <c r="P22" i="60" s="1"/>
  <c r="P26" i="60" s="1"/>
  <c r="K10" i="60"/>
  <c r="J10" i="60"/>
  <c r="I10" i="60"/>
  <c r="Q10" i="60" s="1"/>
  <c r="K9" i="60"/>
  <c r="J9" i="60"/>
  <c r="R9" i="60" s="1"/>
  <c r="R11" i="60" s="1"/>
  <c r="I9" i="60"/>
  <c r="I11" i="60" s="1"/>
  <c r="U8" i="60"/>
  <c r="S8" i="60"/>
  <c r="R8" i="60"/>
  <c r="T8" i="60" s="1"/>
  <c r="Q8" i="60"/>
  <c r="U7" i="60"/>
  <c r="T7" i="60"/>
  <c r="S7" i="60"/>
  <c r="R7" i="60"/>
  <c r="Q7" i="60"/>
  <c r="G41" i="1" l="1"/>
  <c r="T9" i="60"/>
  <c r="T11" i="60" s="1"/>
  <c r="Q21" i="60"/>
  <c r="S21" i="60"/>
  <c r="G26" i="60"/>
  <c r="L21" i="60"/>
  <c r="U16" i="60"/>
  <c r="L9" i="60"/>
  <c r="T12" i="60"/>
  <c r="R14" i="60"/>
  <c r="T14" i="60" s="1"/>
  <c r="L16" i="60"/>
  <c r="I21" i="60"/>
  <c r="I22" i="60" s="1"/>
  <c r="I26" i="60" s="1"/>
  <c r="J11" i="60"/>
  <c r="J22" i="60" s="1"/>
  <c r="R18" i="60"/>
  <c r="T18" i="60" s="1"/>
  <c r="N11" i="60"/>
  <c r="N22" i="60" s="1"/>
  <c r="N26" i="60" s="1"/>
  <c r="N28" i="60" s="1"/>
  <c r="L10" i="60"/>
  <c r="U10" i="60" s="1"/>
  <c r="S9" i="60"/>
  <c r="S16" i="60"/>
  <c r="T16" i="60" s="1"/>
  <c r="K11" i="60"/>
  <c r="Q9" i="60"/>
  <c r="Q11" i="60" s="1"/>
  <c r="Q22" i="60" s="1"/>
  <c r="Q26" i="60" s="1"/>
  <c r="H12" i="60"/>
  <c r="U9" i="60" l="1"/>
  <c r="U11" i="60" s="1"/>
  <c r="L11" i="60"/>
  <c r="L22" i="60" s="1"/>
  <c r="L26" i="60" s="1"/>
  <c r="R21" i="60"/>
  <c r="R22" i="60" s="1"/>
  <c r="R26" i="60" s="1"/>
  <c r="J29" i="60"/>
  <c r="J26" i="60"/>
  <c r="F28" i="60"/>
  <c r="T21" i="60"/>
  <c r="T22" i="60" s="1"/>
  <c r="T26" i="60" s="1"/>
  <c r="H21" i="60"/>
  <c r="H22" i="60" s="1"/>
  <c r="H26" i="60" s="1"/>
  <c r="U12" i="60"/>
  <c r="U21" i="60" s="1"/>
  <c r="K22" i="60"/>
  <c r="S11" i="60"/>
  <c r="K26" i="60" l="1"/>
  <c r="S26" i="60" s="1"/>
  <c r="S22" i="60"/>
  <c r="U22" i="60"/>
  <c r="U26" i="60" s="1"/>
  <c r="H11" i="3" l="1"/>
  <c r="H7" i="3"/>
  <c r="G11" i="3"/>
  <c r="G20" i="3"/>
  <c r="G16" i="30"/>
  <c r="C19" i="30"/>
  <c r="C28" i="45"/>
  <c r="B28" i="45"/>
  <c r="C32" i="45"/>
  <c r="D32" i="45"/>
  <c r="E32" i="45"/>
  <c r="F32" i="45"/>
  <c r="G32" i="45"/>
  <c r="H33" i="45"/>
  <c r="B32" i="45"/>
  <c r="B27" i="45"/>
  <c r="I20" i="2" l="1"/>
  <c r="I38" i="2"/>
  <c r="I39" i="2" s="1"/>
  <c r="J36" i="2"/>
  <c r="J37" i="2"/>
  <c r="J35" i="2"/>
  <c r="J22" i="2"/>
  <c r="J23" i="2"/>
  <c r="J24" i="2"/>
  <c r="J25" i="2"/>
  <c r="J26" i="2"/>
  <c r="J27" i="2"/>
  <c r="J28" i="2"/>
  <c r="J29" i="2"/>
  <c r="J30" i="2"/>
  <c r="J31" i="2"/>
  <c r="J32" i="2"/>
  <c r="J33" i="2"/>
  <c r="J21" i="2"/>
  <c r="J19" i="2"/>
  <c r="J18" i="2"/>
  <c r="J6" i="2"/>
  <c r="J7" i="2"/>
  <c r="J8" i="2"/>
  <c r="J9" i="2"/>
  <c r="J10" i="2"/>
  <c r="J11" i="2"/>
  <c r="J12" i="2"/>
  <c r="J13" i="2"/>
  <c r="J14" i="2"/>
  <c r="J15" i="2"/>
  <c r="J16" i="2"/>
  <c r="J5" i="2"/>
  <c r="J40" i="46"/>
  <c r="J44" i="46" s="1"/>
  <c r="I44" i="46"/>
  <c r="C40" i="12"/>
  <c r="B40" i="12"/>
  <c r="F26" i="12"/>
  <c r="H26" i="12"/>
  <c r="B9" i="12"/>
  <c r="C9" i="12"/>
  <c r="C26" i="12"/>
  <c r="G25" i="12"/>
  <c r="AF139" i="59"/>
  <c r="AI135" i="59"/>
  <c r="AK134" i="59"/>
  <c r="AJ134" i="59"/>
  <c r="AI134" i="59"/>
  <c r="AD134" i="59"/>
  <c r="AN134" i="59" s="1"/>
  <c r="AA134" i="59"/>
  <c r="Z134" i="59"/>
  <c r="Y134" i="59"/>
  <c r="X134" i="59"/>
  <c r="W134" i="59"/>
  <c r="V134" i="59"/>
  <c r="U134" i="59"/>
  <c r="T134" i="59"/>
  <c r="S134" i="59"/>
  <c r="R134" i="59"/>
  <c r="Q134" i="59"/>
  <c r="P134" i="59"/>
  <c r="O134" i="59"/>
  <c r="N134" i="59"/>
  <c r="M134" i="59"/>
  <c r="L134" i="59"/>
  <c r="K134" i="59"/>
  <c r="J134" i="59"/>
  <c r="I134" i="59"/>
  <c r="H134" i="59"/>
  <c r="G134" i="59"/>
  <c r="F134" i="59"/>
  <c r="E134" i="59"/>
  <c r="D134" i="59"/>
  <c r="B134" i="59"/>
  <c r="AK133" i="59"/>
  <c r="AJ133" i="59"/>
  <c r="AI133" i="59"/>
  <c r="AA133" i="59"/>
  <c r="Z133" i="59"/>
  <c r="Y133" i="59"/>
  <c r="X133" i="59"/>
  <c r="W133" i="59"/>
  <c r="V133" i="59"/>
  <c r="U133" i="59"/>
  <c r="T133" i="59"/>
  <c r="S133" i="59"/>
  <c r="R133" i="59"/>
  <c r="Q133" i="59"/>
  <c r="P133" i="59"/>
  <c r="O133" i="59"/>
  <c r="N133" i="59"/>
  <c r="M133" i="59"/>
  <c r="L133" i="59"/>
  <c r="K133" i="59"/>
  <c r="J133" i="59"/>
  <c r="I133" i="59"/>
  <c r="H133" i="59"/>
  <c r="G133" i="59"/>
  <c r="F133" i="59"/>
  <c r="AD133" i="59" s="1"/>
  <c r="AN133" i="59" s="1"/>
  <c r="E133" i="59"/>
  <c r="AC133" i="59" s="1"/>
  <c r="D133" i="59"/>
  <c r="B133" i="59"/>
  <c r="AK132" i="59"/>
  <c r="AJ132" i="59"/>
  <c r="AI132" i="59"/>
  <c r="AA132" i="59"/>
  <c r="Z132" i="59"/>
  <c r="Y132" i="59"/>
  <c r="X132" i="59"/>
  <c r="W132" i="59"/>
  <c r="V132" i="59"/>
  <c r="AQ132" i="59" s="1"/>
  <c r="U132" i="59"/>
  <c r="T132" i="59"/>
  <c r="S132" i="59"/>
  <c r="R132" i="59"/>
  <c r="Q132" i="59"/>
  <c r="P132" i="59"/>
  <c r="O132" i="59"/>
  <c r="N132" i="59"/>
  <c r="M132" i="59"/>
  <c r="L132" i="59"/>
  <c r="K132" i="59"/>
  <c r="J132" i="59"/>
  <c r="I132" i="59"/>
  <c r="H132" i="59"/>
  <c r="G132" i="59"/>
  <c r="F132" i="59"/>
  <c r="AD132" i="59" s="1"/>
  <c r="AN132" i="59" s="1"/>
  <c r="E132" i="59"/>
  <c r="D132" i="59"/>
  <c r="B132" i="59"/>
  <c r="AK131" i="59"/>
  <c r="AJ131" i="59"/>
  <c r="AI131" i="59"/>
  <c r="AD131" i="59"/>
  <c r="AN131" i="59" s="1"/>
  <c r="AA131" i="59"/>
  <c r="Z131" i="59"/>
  <c r="Y131" i="59"/>
  <c r="X131" i="59"/>
  <c r="W131" i="59"/>
  <c r="V131" i="59"/>
  <c r="U131" i="59"/>
  <c r="T131" i="59"/>
  <c r="S131" i="59"/>
  <c r="R131" i="59"/>
  <c r="Q131" i="59"/>
  <c r="P131" i="59"/>
  <c r="O131" i="59"/>
  <c r="N131" i="59"/>
  <c r="M131" i="59"/>
  <c r="L131" i="59"/>
  <c r="K131" i="59"/>
  <c r="J131" i="59"/>
  <c r="I131" i="59"/>
  <c r="H131" i="59"/>
  <c r="G131" i="59"/>
  <c r="F131" i="59"/>
  <c r="E131" i="59"/>
  <c r="AC131" i="59" s="1"/>
  <c r="AG131" i="59" s="1"/>
  <c r="AM131" i="59" s="1"/>
  <c r="D131" i="59"/>
  <c r="B131" i="59"/>
  <c r="AK130" i="59"/>
  <c r="AJ130" i="59"/>
  <c r="AI130" i="59"/>
  <c r="AC130" i="59"/>
  <c r="AA130" i="59"/>
  <c r="Z130" i="59"/>
  <c r="Y130" i="59"/>
  <c r="X130" i="59"/>
  <c r="W130" i="59"/>
  <c r="V130" i="59"/>
  <c r="U130" i="59"/>
  <c r="T130" i="59"/>
  <c r="S130" i="59"/>
  <c r="R130" i="59"/>
  <c r="Q130" i="59"/>
  <c r="P130" i="59"/>
  <c r="O130" i="59"/>
  <c r="N130" i="59"/>
  <c r="M130" i="59"/>
  <c r="L130" i="59"/>
  <c r="K130" i="59"/>
  <c r="J130" i="59"/>
  <c r="I130" i="59"/>
  <c r="H130" i="59"/>
  <c r="G130" i="59"/>
  <c r="F130" i="59"/>
  <c r="AD130" i="59" s="1"/>
  <c r="AN130" i="59" s="1"/>
  <c r="E130" i="59"/>
  <c r="D130" i="59"/>
  <c r="AB130" i="59" s="1"/>
  <c r="B130" i="59"/>
  <c r="AP129" i="59"/>
  <c r="AK129" i="59"/>
  <c r="AJ129" i="59"/>
  <c r="AI129" i="59"/>
  <c r="AA129" i="59"/>
  <c r="Z129" i="59"/>
  <c r="Y129" i="59"/>
  <c r="X129" i="59"/>
  <c r="W129" i="59"/>
  <c r="V129" i="59"/>
  <c r="AQ129" i="59" s="1"/>
  <c r="U129" i="59"/>
  <c r="T129" i="59"/>
  <c r="S129" i="59"/>
  <c r="R129" i="59"/>
  <c r="Q129" i="59"/>
  <c r="P129" i="59"/>
  <c r="O129" i="59"/>
  <c r="N129" i="59"/>
  <c r="M129" i="59"/>
  <c r="L129" i="59"/>
  <c r="K129" i="59"/>
  <c r="J129" i="59"/>
  <c r="I129" i="59"/>
  <c r="H129" i="59"/>
  <c r="G129" i="59"/>
  <c r="F129" i="59"/>
  <c r="AD129" i="59" s="1"/>
  <c r="AN129" i="59" s="1"/>
  <c r="E129" i="59"/>
  <c r="AC129" i="59" s="1"/>
  <c r="AG129" i="59" s="1"/>
  <c r="AM129" i="59" s="1"/>
  <c r="D129" i="59"/>
  <c r="B129" i="59"/>
  <c r="AK128" i="59"/>
  <c r="AJ128" i="59"/>
  <c r="AI128" i="59"/>
  <c r="AA128" i="59"/>
  <c r="Z128" i="59"/>
  <c r="Y128" i="59"/>
  <c r="X128" i="59"/>
  <c r="W128" i="59"/>
  <c r="V128" i="59"/>
  <c r="U128" i="59"/>
  <c r="T128" i="59"/>
  <c r="S128" i="59"/>
  <c r="R128" i="59"/>
  <c r="Q128" i="59"/>
  <c r="P128" i="59"/>
  <c r="O128" i="59"/>
  <c r="N128" i="59"/>
  <c r="M128" i="59"/>
  <c r="L128" i="59"/>
  <c r="K128" i="59"/>
  <c r="J128" i="59"/>
  <c r="I128" i="59"/>
  <c r="H128" i="59"/>
  <c r="G128" i="59"/>
  <c r="F128" i="59"/>
  <c r="AD128" i="59" s="1"/>
  <c r="AN128" i="59" s="1"/>
  <c r="E128" i="59"/>
  <c r="AC128" i="59" s="1"/>
  <c r="D128" i="59"/>
  <c r="B128" i="59"/>
  <c r="AK127" i="59"/>
  <c r="AJ127" i="59"/>
  <c r="AI127" i="59"/>
  <c r="AA127" i="59"/>
  <c r="Z127" i="59"/>
  <c r="Y127" i="59"/>
  <c r="X127" i="59"/>
  <c r="W127" i="59"/>
  <c r="V127" i="59"/>
  <c r="AQ127" i="59" s="1"/>
  <c r="U127" i="59"/>
  <c r="T127" i="59"/>
  <c r="S127" i="59"/>
  <c r="R127" i="59"/>
  <c r="Q127" i="59"/>
  <c r="P127" i="59"/>
  <c r="O127" i="59"/>
  <c r="N127" i="59"/>
  <c r="M127" i="59"/>
  <c r="L127" i="59"/>
  <c r="K127" i="59"/>
  <c r="J127" i="59"/>
  <c r="I127" i="59"/>
  <c r="H127" i="59"/>
  <c r="G127" i="59"/>
  <c r="F127" i="59"/>
  <c r="AD127" i="59" s="1"/>
  <c r="AN127" i="59" s="1"/>
  <c r="E127" i="59"/>
  <c r="AC127" i="59" s="1"/>
  <c r="AG127" i="59" s="1"/>
  <c r="AM127" i="59" s="1"/>
  <c r="D127" i="59"/>
  <c r="B127" i="59"/>
  <c r="AK126" i="59"/>
  <c r="AJ126" i="59"/>
  <c r="AI126" i="59"/>
  <c r="AA126" i="59"/>
  <c r="Z126" i="59"/>
  <c r="Y126" i="59"/>
  <c r="X126" i="59"/>
  <c r="W126" i="59"/>
  <c r="V126" i="59"/>
  <c r="U126" i="59"/>
  <c r="T126" i="59"/>
  <c r="S126" i="59"/>
  <c r="R126" i="59"/>
  <c r="Q126" i="59"/>
  <c r="P126" i="59"/>
  <c r="O126" i="59"/>
  <c r="N126" i="59"/>
  <c r="M126" i="59"/>
  <c r="L126" i="59"/>
  <c r="K126" i="59"/>
  <c r="J126" i="59"/>
  <c r="I126" i="59"/>
  <c r="H126" i="59"/>
  <c r="G126" i="59"/>
  <c r="F126" i="59"/>
  <c r="AD126" i="59" s="1"/>
  <c r="AN126" i="59" s="1"/>
  <c r="E126" i="59"/>
  <c r="AC126" i="59" s="1"/>
  <c r="D126" i="59"/>
  <c r="B126" i="59"/>
  <c r="AM125" i="59"/>
  <c r="AK125" i="59"/>
  <c r="AL125" i="59" s="1"/>
  <c r="AO125" i="59" s="1"/>
  <c r="AJ125" i="59"/>
  <c r="AI125" i="59"/>
  <c r="AH125" i="59"/>
  <c r="AA125" i="59"/>
  <c r="Z125" i="59"/>
  <c r="Y125" i="59"/>
  <c r="X125" i="59"/>
  <c r="W125" i="59"/>
  <c r="V125" i="59"/>
  <c r="U125" i="59"/>
  <c r="T125" i="59"/>
  <c r="S125" i="59"/>
  <c r="R125" i="59"/>
  <c r="Q125" i="59"/>
  <c r="P125" i="59"/>
  <c r="O125" i="59"/>
  <c r="N125" i="59"/>
  <c r="M125" i="59"/>
  <c r="L125" i="59"/>
  <c r="K125" i="59"/>
  <c r="J125" i="59"/>
  <c r="I125" i="59"/>
  <c r="H125" i="59"/>
  <c r="G125" i="59"/>
  <c r="F125" i="59"/>
  <c r="AD125" i="59" s="1"/>
  <c r="AN125" i="59" s="1"/>
  <c r="E125" i="59"/>
  <c r="AC125" i="59" s="1"/>
  <c r="D125" i="59"/>
  <c r="AB125" i="59" s="1"/>
  <c r="B125" i="59"/>
  <c r="AK124" i="59"/>
  <c r="AJ124" i="59"/>
  <c r="AI124" i="59"/>
  <c r="AA124" i="59"/>
  <c r="Z124" i="59"/>
  <c r="Y124" i="59"/>
  <c r="X124" i="59"/>
  <c r="W124" i="59"/>
  <c r="V124" i="59"/>
  <c r="U124" i="59"/>
  <c r="T124" i="59"/>
  <c r="S124" i="59"/>
  <c r="R124" i="59"/>
  <c r="Q124" i="59"/>
  <c r="P124" i="59"/>
  <c r="O124" i="59"/>
  <c r="N124" i="59"/>
  <c r="M124" i="59"/>
  <c r="L124" i="59"/>
  <c r="K124" i="59"/>
  <c r="J124" i="59"/>
  <c r="I124" i="59"/>
  <c r="H124" i="59"/>
  <c r="G124" i="59"/>
  <c r="F124" i="59"/>
  <c r="AD124" i="59" s="1"/>
  <c r="AN124" i="59" s="1"/>
  <c r="E124" i="59"/>
  <c r="D124" i="59"/>
  <c r="AB124" i="59" s="1"/>
  <c r="B124" i="59"/>
  <c r="AK123" i="59"/>
  <c r="AJ123" i="59"/>
  <c r="AI123" i="59"/>
  <c r="AA123" i="59"/>
  <c r="Z123" i="59"/>
  <c r="Y123" i="59"/>
  <c r="X123" i="59"/>
  <c r="W123" i="59"/>
  <c r="V123" i="59"/>
  <c r="U123" i="59"/>
  <c r="T123" i="59"/>
  <c r="S123" i="59"/>
  <c r="R123" i="59"/>
  <c r="Q123" i="59"/>
  <c r="P123" i="59"/>
  <c r="O123" i="59"/>
  <c r="N123" i="59"/>
  <c r="M123" i="59"/>
  <c r="L123" i="59"/>
  <c r="K123" i="59"/>
  <c r="J123" i="59"/>
  <c r="I123" i="59"/>
  <c r="H123" i="59"/>
  <c r="G123" i="59"/>
  <c r="F123" i="59"/>
  <c r="AD123" i="59" s="1"/>
  <c r="AN123" i="59" s="1"/>
  <c r="E123" i="59"/>
  <c r="D123" i="59"/>
  <c r="B123" i="59"/>
  <c r="AK122" i="59"/>
  <c r="AJ122" i="59"/>
  <c r="AI122" i="59"/>
  <c r="AA122" i="59"/>
  <c r="Z122" i="59"/>
  <c r="AQ122" i="59" s="1"/>
  <c r="Y122" i="59"/>
  <c r="X122" i="59"/>
  <c r="W122" i="59"/>
  <c r="V122" i="59"/>
  <c r="U122" i="59"/>
  <c r="T122" i="59"/>
  <c r="S122" i="59"/>
  <c r="R122" i="59"/>
  <c r="Q122" i="59"/>
  <c r="P122" i="59"/>
  <c r="O122" i="59"/>
  <c r="N122" i="59"/>
  <c r="M122" i="59"/>
  <c r="L122" i="59"/>
  <c r="K122" i="59"/>
  <c r="J122" i="59"/>
  <c r="I122" i="59"/>
  <c r="H122" i="59"/>
  <c r="G122" i="59"/>
  <c r="F122" i="59"/>
  <c r="AD122" i="59" s="1"/>
  <c r="AN122" i="59" s="1"/>
  <c r="E122" i="59"/>
  <c r="D122" i="59"/>
  <c r="B122" i="59"/>
  <c r="AM121" i="59"/>
  <c r="AK121" i="59"/>
  <c r="AJ121" i="59"/>
  <c r="AI121" i="59"/>
  <c r="AA121" i="59"/>
  <c r="Z121" i="59"/>
  <c r="Y121" i="59"/>
  <c r="X121" i="59"/>
  <c r="W121" i="59"/>
  <c r="V121" i="59"/>
  <c r="U121" i="59"/>
  <c r="T121" i="59"/>
  <c r="S121" i="59"/>
  <c r="R121" i="59"/>
  <c r="Q121" i="59"/>
  <c r="P121" i="59"/>
  <c r="O121" i="59"/>
  <c r="N121" i="59"/>
  <c r="M121" i="59"/>
  <c r="L121" i="59"/>
  <c r="K121" i="59"/>
  <c r="J121" i="59"/>
  <c r="I121" i="59"/>
  <c r="H121" i="59"/>
  <c r="G121" i="59"/>
  <c r="F121" i="59"/>
  <c r="AD121" i="59" s="1"/>
  <c r="AN121" i="59" s="1"/>
  <c r="E121" i="59"/>
  <c r="D121" i="59"/>
  <c r="B121" i="59"/>
  <c r="AQ120" i="59"/>
  <c r="AK120" i="59"/>
  <c r="AJ120" i="59"/>
  <c r="AI120" i="59"/>
  <c r="AA120" i="59"/>
  <c r="Z120" i="59"/>
  <c r="Y120" i="59"/>
  <c r="X120" i="59"/>
  <c r="W120" i="59"/>
  <c r="V120" i="59"/>
  <c r="U120" i="59"/>
  <c r="T120" i="59"/>
  <c r="S120" i="59"/>
  <c r="R120" i="59"/>
  <c r="Q120" i="59"/>
  <c r="P120" i="59"/>
  <c r="O120" i="59"/>
  <c r="N120" i="59"/>
  <c r="M120" i="59"/>
  <c r="L120" i="59"/>
  <c r="K120" i="59"/>
  <c r="J120" i="59"/>
  <c r="I120" i="59"/>
  <c r="H120" i="59"/>
  <c r="G120" i="59"/>
  <c r="F120" i="59"/>
  <c r="AD120" i="59" s="1"/>
  <c r="AN120" i="59" s="1"/>
  <c r="E120" i="59"/>
  <c r="D120" i="59"/>
  <c r="B120" i="59"/>
  <c r="AQ119" i="59"/>
  <c r="AK119" i="59"/>
  <c r="AJ119" i="59"/>
  <c r="AI119" i="59"/>
  <c r="AA119" i="59"/>
  <c r="Z119" i="59"/>
  <c r="Y119" i="59"/>
  <c r="X119" i="59"/>
  <c r="W119" i="59"/>
  <c r="V119" i="59"/>
  <c r="U119" i="59"/>
  <c r="T119" i="59"/>
  <c r="S119" i="59"/>
  <c r="R119" i="59"/>
  <c r="Q119" i="59"/>
  <c r="P119" i="59"/>
  <c r="O119" i="59"/>
  <c r="N119" i="59"/>
  <c r="M119" i="59"/>
  <c r="L119" i="59"/>
  <c r="K119" i="59"/>
  <c r="J119" i="59"/>
  <c r="I119" i="59"/>
  <c r="H119" i="59"/>
  <c r="G119" i="59"/>
  <c r="F119" i="59"/>
  <c r="AD119" i="59" s="1"/>
  <c r="AN119" i="59" s="1"/>
  <c r="E119" i="59"/>
  <c r="D119" i="59"/>
  <c r="B119" i="59"/>
  <c r="AK118" i="59"/>
  <c r="AJ118" i="59"/>
  <c r="AI118" i="59"/>
  <c r="AA118" i="59"/>
  <c r="Z118" i="59"/>
  <c r="Y118" i="59"/>
  <c r="X118" i="59"/>
  <c r="W118" i="59"/>
  <c r="V118" i="59"/>
  <c r="U118" i="59"/>
  <c r="T118" i="59"/>
  <c r="S118" i="59"/>
  <c r="R118" i="59"/>
  <c r="Q118" i="59"/>
  <c r="P118" i="59"/>
  <c r="O118" i="59"/>
  <c r="N118" i="59"/>
  <c r="M118" i="59"/>
  <c r="L118" i="59"/>
  <c r="K118" i="59"/>
  <c r="J118" i="59"/>
  <c r="I118" i="59"/>
  <c r="H118" i="59"/>
  <c r="G118" i="59"/>
  <c r="F118" i="59"/>
  <c r="AD118" i="59" s="1"/>
  <c r="AN118" i="59" s="1"/>
  <c r="E118" i="59"/>
  <c r="D118" i="59"/>
  <c r="B118" i="59"/>
  <c r="AK117" i="59"/>
  <c r="AJ117" i="59"/>
  <c r="AI117" i="59"/>
  <c r="AA117" i="59"/>
  <c r="Z117" i="59"/>
  <c r="AQ117" i="59" s="1"/>
  <c r="Y117" i="59"/>
  <c r="X117" i="59"/>
  <c r="W117" i="59"/>
  <c r="V117" i="59"/>
  <c r="U117" i="59"/>
  <c r="T117" i="59"/>
  <c r="S117" i="59"/>
  <c r="R117" i="59"/>
  <c r="Q117" i="59"/>
  <c r="P117" i="59"/>
  <c r="O117" i="59"/>
  <c r="N117" i="59"/>
  <c r="M117" i="59"/>
  <c r="L117" i="59"/>
  <c r="K117" i="59"/>
  <c r="J117" i="59"/>
  <c r="I117" i="59"/>
  <c r="H117" i="59"/>
  <c r="G117" i="59"/>
  <c r="F117" i="59"/>
  <c r="AD117" i="59" s="1"/>
  <c r="AN117" i="59" s="1"/>
  <c r="E117" i="59"/>
  <c r="D117" i="59"/>
  <c r="B117" i="59"/>
  <c r="AK116" i="59"/>
  <c r="AJ116" i="59"/>
  <c r="AI116" i="59"/>
  <c r="AA116" i="59"/>
  <c r="Z116" i="59"/>
  <c r="Y116" i="59"/>
  <c r="X116" i="59"/>
  <c r="W116" i="59"/>
  <c r="V116" i="59"/>
  <c r="U116" i="59"/>
  <c r="T116" i="59"/>
  <c r="S116" i="59"/>
  <c r="R116" i="59"/>
  <c r="Q116" i="59"/>
  <c r="P116" i="59"/>
  <c r="O116" i="59"/>
  <c r="N116" i="59"/>
  <c r="M116" i="59"/>
  <c r="L116" i="59"/>
  <c r="K116" i="59"/>
  <c r="J116" i="59"/>
  <c r="I116" i="59"/>
  <c r="H116" i="59"/>
  <c r="G116" i="59"/>
  <c r="F116" i="59"/>
  <c r="AD116" i="59" s="1"/>
  <c r="AN116" i="59" s="1"/>
  <c r="E116" i="59"/>
  <c r="D116" i="59"/>
  <c r="B116" i="59"/>
  <c r="AK115" i="59"/>
  <c r="AJ115" i="59"/>
  <c r="AI115" i="59"/>
  <c r="AA115" i="59"/>
  <c r="Z115" i="59"/>
  <c r="Y115" i="59"/>
  <c r="X115" i="59"/>
  <c r="W115" i="59"/>
  <c r="V115" i="59"/>
  <c r="U115" i="59"/>
  <c r="T115" i="59"/>
  <c r="S115" i="59"/>
  <c r="R115" i="59"/>
  <c r="Q115" i="59"/>
  <c r="P115" i="59"/>
  <c r="O115" i="59"/>
  <c r="N115" i="59"/>
  <c r="M115" i="59"/>
  <c r="L115" i="59"/>
  <c r="K115" i="59"/>
  <c r="J115" i="59"/>
  <c r="I115" i="59"/>
  <c r="H115" i="59"/>
  <c r="G115" i="59"/>
  <c r="F115" i="59"/>
  <c r="AD115" i="59" s="1"/>
  <c r="AN115" i="59" s="1"/>
  <c r="E115" i="59"/>
  <c r="D115" i="59"/>
  <c r="B115" i="59"/>
  <c r="AK114" i="59"/>
  <c r="AJ114" i="59"/>
  <c r="AI114" i="59"/>
  <c r="AA114" i="59"/>
  <c r="Z114" i="59"/>
  <c r="Y114" i="59"/>
  <c r="X114" i="59"/>
  <c r="W114" i="59"/>
  <c r="V114" i="59"/>
  <c r="U114" i="59"/>
  <c r="T114" i="59"/>
  <c r="S114" i="59"/>
  <c r="R114" i="59"/>
  <c r="Q114" i="59"/>
  <c r="P114" i="59"/>
  <c r="O114" i="59"/>
  <c r="N114" i="59"/>
  <c r="M114" i="59"/>
  <c r="L114" i="59"/>
  <c r="K114" i="59"/>
  <c r="J114" i="59"/>
  <c r="I114" i="59"/>
  <c r="H114" i="59"/>
  <c r="G114" i="59"/>
  <c r="F114" i="59"/>
  <c r="AD114" i="59" s="1"/>
  <c r="AN114" i="59" s="1"/>
  <c r="E114" i="59"/>
  <c r="D114" i="59"/>
  <c r="B114" i="59"/>
  <c r="AK113" i="59"/>
  <c r="AJ113" i="59"/>
  <c r="AI113" i="59"/>
  <c r="AD113" i="59"/>
  <c r="AN113" i="59" s="1"/>
  <c r="AA113" i="59"/>
  <c r="Z113" i="59"/>
  <c r="Y113" i="59"/>
  <c r="X113" i="59"/>
  <c r="W113" i="59"/>
  <c r="V113" i="59"/>
  <c r="U113" i="59"/>
  <c r="T113" i="59"/>
  <c r="S113" i="59"/>
  <c r="R113" i="59"/>
  <c r="Q113" i="59"/>
  <c r="P113" i="59"/>
  <c r="O113" i="59"/>
  <c r="N113" i="59"/>
  <c r="M113" i="59"/>
  <c r="L113" i="59"/>
  <c r="K113" i="59"/>
  <c r="J113" i="59"/>
  <c r="I113" i="59"/>
  <c r="H113" i="59"/>
  <c r="G113" i="59"/>
  <c r="F113" i="59"/>
  <c r="E113" i="59"/>
  <c r="D113" i="59"/>
  <c r="B113" i="59"/>
  <c r="AK112" i="59"/>
  <c r="AJ112" i="59"/>
  <c r="AI112" i="59"/>
  <c r="AA112" i="59"/>
  <c r="Z112" i="59"/>
  <c r="Y112" i="59"/>
  <c r="X112" i="59"/>
  <c r="W112" i="59"/>
  <c r="V112" i="59"/>
  <c r="U112" i="59"/>
  <c r="T112" i="59"/>
  <c r="S112" i="59"/>
  <c r="R112" i="59"/>
  <c r="Q112" i="59"/>
  <c r="P112" i="59"/>
  <c r="O112" i="59"/>
  <c r="N112" i="59"/>
  <c r="M112" i="59"/>
  <c r="L112" i="59"/>
  <c r="K112" i="59"/>
  <c r="J112" i="59"/>
  <c r="I112" i="59"/>
  <c r="H112" i="59"/>
  <c r="G112" i="59"/>
  <c r="F112" i="59"/>
  <c r="AD112" i="59" s="1"/>
  <c r="AN112" i="59" s="1"/>
  <c r="E112" i="59"/>
  <c r="AC112" i="59" s="1"/>
  <c r="D112" i="59"/>
  <c r="AB112" i="59" s="1"/>
  <c r="B112" i="59"/>
  <c r="AK111" i="59"/>
  <c r="AJ111" i="59"/>
  <c r="AI111" i="59"/>
  <c r="AD111" i="59"/>
  <c r="AN111" i="59" s="1"/>
  <c r="AC111" i="59"/>
  <c r="AG111" i="59" s="1"/>
  <c r="AM111" i="59" s="1"/>
  <c r="AA111" i="59"/>
  <c r="Z111" i="59"/>
  <c r="Y111" i="59"/>
  <c r="X111" i="59"/>
  <c r="W111" i="59"/>
  <c r="V111" i="59"/>
  <c r="AQ111" i="59" s="1"/>
  <c r="U111" i="59"/>
  <c r="T111" i="59"/>
  <c r="S111" i="59"/>
  <c r="R111" i="59"/>
  <c r="Q111" i="59"/>
  <c r="P111" i="59"/>
  <c r="O111" i="59"/>
  <c r="N111" i="59"/>
  <c r="M111" i="59"/>
  <c r="L111" i="59"/>
  <c r="K111" i="59"/>
  <c r="J111" i="59"/>
  <c r="I111" i="59"/>
  <c r="H111" i="59"/>
  <c r="G111" i="59"/>
  <c r="F111" i="59"/>
  <c r="E111" i="59"/>
  <c r="D111" i="59"/>
  <c r="AB111" i="59" s="1"/>
  <c r="B111" i="59"/>
  <c r="AM110" i="59"/>
  <c r="AK110" i="59"/>
  <c r="AJ110" i="59"/>
  <c r="AI110" i="59"/>
  <c r="AD110" i="59"/>
  <c r="AN110" i="59" s="1"/>
  <c r="AA110" i="59"/>
  <c r="Z110" i="59"/>
  <c r="Y110" i="59"/>
  <c r="X110" i="59"/>
  <c r="W110" i="59"/>
  <c r="V110" i="59"/>
  <c r="AQ110" i="59" s="1"/>
  <c r="U110" i="59"/>
  <c r="T110" i="59"/>
  <c r="S110" i="59"/>
  <c r="R110" i="59"/>
  <c r="Q110" i="59"/>
  <c r="P110" i="59"/>
  <c r="O110" i="59"/>
  <c r="N110" i="59"/>
  <c r="M110" i="59"/>
  <c r="L110" i="59"/>
  <c r="K110" i="59"/>
  <c r="J110" i="59"/>
  <c r="I110" i="59"/>
  <c r="H110" i="59"/>
  <c r="G110" i="59"/>
  <c r="F110" i="59"/>
  <c r="E110" i="59"/>
  <c r="AC110" i="59" s="1"/>
  <c r="AG110" i="59" s="1"/>
  <c r="D110" i="59"/>
  <c r="AB110" i="59" s="1"/>
  <c r="AF110" i="59" s="1"/>
  <c r="B110" i="59"/>
  <c r="AN109" i="59"/>
  <c r="AK109" i="59"/>
  <c r="AJ109" i="59"/>
  <c r="AI109" i="59"/>
  <c r="AF109" i="59"/>
  <c r="AA109" i="59"/>
  <c r="Z109" i="59"/>
  <c r="Y109" i="59"/>
  <c r="X109" i="59"/>
  <c r="W109" i="59"/>
  <c r="V109" i="59"/>
  <c r="AQ109" i="59" s="1"/>
  <c r="U109" i="59"/>
  <c r="T109" i="59"/>
  <c r="S109" i="59"/>
  <c r="R109" i="59"/>
  <c r="Q109" i="59"/>
  <c r="P109" i="59"/>
  <c r="O109" i="59"/>
  <c r="N109" i="59"/>
  <c r="M109" i="59"/>
  <c r="L109" i="59"/>
  <c r="K109" i="59"/>
  <c r="J109" i="59"/>
  <c r="I109" i="59"/>
  <c r="H109" i="59"/>
  <c r="G109" i="59"/>
  <c r="F109" i="59"/>
  <c r="AD109" i="59" s="1"/>
  <c r="E109" i="59"/>
  <c r="AC109" i="59" s="1"/>
  <c r="AG109" i="59" s="1"/>
  <c r="AM109" i="59" s="1"/>
  <c r="D109" i="59"/>
  <c r="AB109" i="59" s="1"/>
  <c r="AE109" i="59" s="1"/>
  <c r="B109" i="59"/>
  <c r="AK108" i="59"/>
  <c r="AJ108" i="59"/>
  <c r="AI108" i="59"/>
  <c r="AA108" i="59"/>
  <c r="Z108" i="59"/>
  <c r="Y108" i="59"/>
  <c r="X108" i="59"/>
  <c r="W108" i="59"/>
  <c r="V108" i="59"/>
  <c r="AQ108" i="59" s="1"/>
  <c r="U108" i="59"/>
  <c r="T108" i="59"/>
  <c r="S108" i="59"/>
  <c r="R108" i="59"/>
  <c r="Q108" i="59"/>
  <c r="P108" i="59"/>
  <c r="O108" i="59"/>
  <c r="N108" i="59"/>
  <c r="M108" i="59"/>
  <c r="L108" i="59"/>
  <c r="K108" i="59"/>
  <c r="J108" i="59"/>
  <c r="I108" i="59"/>
  <c r="H108" i="59"/>
  <c r="G108" i="59"/>
  <c r="F108" i="59"/>
  <c r="AD108" i="59" s="1"/>
  <c r="AN108" i="59" s="1"/>
  <c r="E108" i="59"/>
  <c r="AC108" i="59" s="1"/>
  <c r="AG108" i="59" s="1"/>
  <c r="AM108" i="59" s="1"/>
  <c r="D108" i="59"/>
  <c r="AB108" i="59" s="1"/>
  <c r="B108" i="59"/>
  <c r="AN107" i="59"/>
  <c r="AK107" i="59"/>
  <c r="AJ107" i="59"/>
  <c r="AI107" i="59"/>
  <c r="AA107" i="59"/>
  <c r="Z107" i="59"/>
  <c r="Y107" i="59"/>
  <c r="X107" i="59"/>
  <c r="W107" i="59"/>
  <c r="V107" i="59"/>
  <c r="U107" i="59"/>
  <c r="T107" i="59"/>
  <c r="S107" i="59"/>
  <c r="R107" i="59"/>
  <c r="Q107" i="59"/>
  <c r="P107" i="59"/>
  <c r="O107" i="59"/>
  <c r="N107" i="59"/>
  <c r="M107" i="59"/>
  <c r="L107" i="59"/>
  <c r="K107" i="59"/>
  <c r="J107" i="59"/>
  <c r="I107" i="59"/>
  <c r="H107" i="59"/>
  <c r="G107" i="59"/>
  <c r="F107" i="59"/>
  <c r="AD107" i="59" s="1"/>
  <c r="E107" i="59"/>
  <c r="AC107" i="59" s="1"/>
  <c r="D107" i="59"/>
  <c r="AB107" i="59" s="1"/>
  <c r="AF107" i="59" s="1"/>
  <c r="B107" i="59"/>
  <c r="AK106" i="59"/>
  <c r="AJ106" i="59"/>
  <c r="AI106" i="59"/>
  <c r="AD106" i="59"/>
  <c r="AN106" i="59" s="1"/>
  <c r="AA106" i="59"/>
  <c r="Z106" i="59"/>
  <c r="Y106" i="59"/>
  <c r="X106" i="59"/>
  <c r="W106" i="59"/>
  <c r="V106" i="59"/>
  <c r="U106" i="59"/>
  <c r="T106" i="59"/>
  <c r="S106" i="59"/>
  <c r="R106" i="59"/>
  <c r="Q106" i="59"/>
  <c r="P106" i="59"/>
  <c r="O106" i="59"/>
  <c r="N106" i="59"/>
  <c r="M106" i="59"/>
  <c r="L106" i="59"/>
  <c r="K106" i="59"/>
  <c r="J106" i="59"/>
  <c r="I106" i="59"/>
  <c r="H106" i="59"/>
  <c r="G106" i="59"/>
  <c r="F106" i="59"/>
  <c r="E106" i="59"/>
  <c r="AC106" i="59" s="1"/>
  <c r="D106" i="59"/>
  <c r="AB106" i="59" s="1"/>
  <c r="AF106" i="59" s="1"/>
  <c r="B106" i="59"/>
  <c r="AK105" i="59"/>
  <c r="AJ105" i="59"/>
  <c r="AI105" i="59"/>
  <c r="AD105" i="59"/>
  <c r="AN105" i="59" s="1"/>
  <c r="AC105" i="59"/>
  <c r="AA105" i="59"/>
  <c r="Z105" i="59"/>
  <c r="Y105" i="59"/>
  <c r="X105" i="59"/>
  <c r="W105" i="59"/>
  <c r="V105" i="59"/>
  <c r="U105" i="59"/>
  <c r="T105" i="59"/>
  <c r="S105" i="59"/>
  <c r="R105" i="59"/>
  <c r="Q105" i="59"/>
  <c r="P105" i="59"/>
  <c r="O105" i="59"/>
  <c r="N105" i="59"/>
  <c r="M105" i="59"/>
  <c r="L105" i="59"/>
  <c r="K105" i="59"/>
  <c r="J105" i="59"/>
  <c r="I105" i="59"/>
  <c r="H105" i="59"/>
  <c r="G105" i="59"/>
  <c r="F105" i="59"/>
  <c r="E105" i="59"/>
  <c r="D105" i="59"/>
  <c r="AB105" i="59" s="1"/>
  <c r="B105" i="59"/>
  <c r="AK104" i="59"/>
  <c r="AJ104" i="59"/>
  <c r="AI104" i="59"/>
  <c r="AA104" i="59"/>
  <c r="Z104" i="59"/>
  <c r="Y104" i="59"/>
  <c r="X104" i="59"/>
  <c r="W104" i="59"/>
  <c r="V104" i="59"/>
  <c r="U104" i="59"/>
  <c r="T104" i="59"/>
  <c r="S104" i="59"/>
  <c r="R104" i="59"/>
  <c r="Q104" i="59"/>
  <c r="P104" i="59"/>
  <c r="O104" i="59"/>
  <c r="N104" i="59"/>
  <c r="M104" i="59"/>
  <c r="L104" i="59"/>
  <c r="K104" i="59"/>
  <c r="J104" i="59"/>
  <c r="I104" i="59"/>
  <c r="H104" i="59"/>
  <c r="G104" i="59"/>
  <c r="F104" i="59"/>
  <c r="AD104" i="59" s="1"/>
  <c r="AN104" i="59" s="1"/>
  <c r="E104" i="59"/>
  <c r="AC104" i="59" s="1"/>
  <c r="D104" i="59"/>
  <c r="AB104" i="59" s="1"/>
  <c r="B104" i="59"/>
  <c r="AK103" i="59"/>
  <c r="AJ103" i="59"/>
  <c r="AI103" i="59"/>
  <c r="AA103" i="59"/>
  <c r="Z103" i="59"/>
  <c r="Y103" i="59"/>
  <c r="X103" i="59"/>
  <c r="W103" i="59"/>
  <c r="V103" i="59"/>
  <c r="U103" i="59"/>
  <c r="T103" i="59"/>
  <c r="S103" i="59"/>
  <c r="R103" i="59"/>
  <c r="Q103" i="59"/>
  <c r="P103" i="59"/>
  <c r="O103" i="59"/>
  <c r="N103" i="59"/>
  <c r="M103" i="59"/>
  <c r="L103" i="59"/>
  <c r="K103" i="59"/>
  <c r="J103" i="59"/>
  <c r="I103" i="59"/>
  <c r="H103" i="59"/>
  <c r="G103" i="59"/>
  <c r="F103" i="59"/>
  <c r="AD103" i="59" s="1"/>
  <c r="AN103" i="59" s="1"/>
  <c r="E103" i="59"/>
  <c r="AC103" i="59" s="1"/>
  <c r="D103" i="59"/>
  <c r="AB103" i="59" s="1"/>
  <c r="B103" i="59"/>
  <c r="AK102" i="59"/>
  <c r="AJ102" i="59"/>
  <c r="AI102" i="59"/>
  <c r="AA102" i="59"/>
  <c r="Z102" i="59"/>
  <c r="Y102" i="59"/>
  <c r="X102" i="59"/>
  <c r="W102" i="59"/>
  <c r="V102" i="59"/>
  <c r="U102" i="59"/>
  <c r="T102" i="59"/>
  <c r="S102" i="59"/>
  <c r="R102" i="59"/>
  <c r="Q102" i="59"/>
  <c r="P102" i="59"/>
  <c r="O102" i="59"/>
  <c r="N102" i="59"/>
  <c r="M102" i="59"/>
  <c r="L102" i="59"/>
  <c r="K102" i="59"/>
  <c r="J102" i="59"/>
  <c r="I102" i="59"/>
  <c r="H102" i="59"/>
  <c r="G102" i="59"/>
  <c r="F102" i="59"/>
  <c r="AD102" i="59" s="1"/>
  <c r="AN102" i="59" s="1"/>
  <c r="E102" i="59"/>
  <c r="D102" i="59"/>
  <c r="AB102" i="59" s="1"/>
  <c r="B102" i="59"/>
  <c r="AK101" i="59"/>
  <c r="AJ101" i="59"/>
  <c r="AI101" i="59"/>
  <c r="AA101" i="59"/>
  <c r="Z101" i="59"/>
  <c r="AQ101" i="59" s="1"/>
  <c r="Y101" i="59"/>
  <c r="X101" i="59"/>
  <c r="W101" i="59"/>
  <c r="V101" i="59"/>
  <c r="U101" i="59"/>
  <c r="T101" i="59"/>
  <c r="S101" i="59"/>
  <c r="R101" i="59"/>
  <c r="Q101" i="59"/>
  <c r="P101" i="59"/>
  <c r="O101" i="59"/>
  <c r="N101" i="59"/>
  <c r="M101" i="59"/>
  <c r="L101" i="59"/>
  <c r="K101" i="59"/>
  <c r="J101" i="59"/>
  <c r="I101" i="59"/>
  <c r="H101" i="59"/>
  <c r="G101" i="59"/>
  <c r="F101" i="59"/>
  <c r="AD101" i="59" s="1"/>
  <c r="AN101" i="59" s="1"/>
  <c r="E101" i="59"/>
  <c r="D101" i="59"/>
  <c r="AB101" i="59" s="1"/>
  <c r="B101" i="59"/>
  <c r="AK100" i="59"/>
  <c r="AJ100" i="59"/>
  <c r="AI100" i="59"/>
  <c r="AA100" i="59"/>
  <c r="Z100" i="59"/>
  <c r="Y100" i="59"/>
  <c r="X100" i="59"/>
  <c r="W100" i="59"/>
  <c r="V100" i="59"/>
  <c r="U100" i="59"/>
  <c r="T100" i="59"/>
  <c r="S100" i="59"/>
  <c r="R100" i="59"/>
  <c r="Q100" i="59"/>
  <c r="P100" i="59"/>
  <c r="O100" i="59"/>
  <c r="N100" i="59"/>
  <c r="M100" i="59"/>
  <c r="L100" i="59"/>
  <c r="K100" i="59"/>
  <c r="J100" i="59"/>
  <c r="I100" i="59"/>
  <c r="H100" i="59"/>
  <c r="G100" i="59"/>
  <c r="F100" i="59"/>
  <c r="AD100" i="59" s="1"/>
  <c r="AN100" i="59" s="1"/>
  <c r="E100" i="59"/>
  <c r="AC100" i="59" s="1"/>
  <c r="D100" i="59"/>
  <c r="AB100" i="59" s="1"/>
  <c r="B100" i="59"/>
  <c r="AK99" i="59"/>
  <c r="AJ99" i="59"/>
  <c r="AI99" i="59"/>
  <c r="AA99" i="59"/>
  <c r="Z99" i="59"/>
  <c r="Y99" i="59"/>
  <c r="X99" i="59"/>
  <c r="W99" i="59"/>
  <c r="V99" i="59"/>
  <c r="U99" i="59"/>
  <c r="T99" i="59"/>
  <c r="S99" i="59"/>
  <c r="R99" i="59"/>
  <c r="Q99" i="59"/>
  <c r="P99" i="59"/>
  <c r="O99" i="59"/>
  <c r="N99" i="59"/>
  <c r="M99" i="59"/>
  <c r="L99" i="59"/>
  <c r="K99" i="59"/>
  <c r="J99" i="59"/>
  <c r="I99" i="59"/>
  <c r="H99" i="59"/>
  <c r="G99" i="59"/>
  <c r="F99" i="59"/>
  <c r="AD99" i="59" s="1"/>
  <c r="AN99" i="59" s="1"/>
  <c r="E99" i="59"/>
  <c r="AC99" i="59" s="1"/>
  <c r="D99" i="59"/>
  <c r="AB99" i="59" s="1"/>
  <c r="B99" i="59"/>
  <c r="AK98" i="59"/>
  <c r="AJ98" i="59"/>
  <c r="AI98" i="59"/>
  <c r="AA98" i="59"/>
  <c r="Z98" i="59"/>
  <c r="Y98" i="59"/>
  <c r="X98" i="59"/>
  <c r="W98" i="59"/>
  <c r="V98" i="59"/>
  <c r="U98" i="59"/>
  <c r="T98" i="59"/>
  <c r="S98" i="59"/>
  <c r="R98" i="59"/>
  <c r="Q98" i="59"/>
  <c r="P98" i="59"/>
  <c r="O98" i="59"/>
  <c r="N98" i="59"/>
  <c r="M98" i="59"/>
  <c r="L98" i="59"/>
  <c r="K98" i="59"/>
  <c r="J98" i="59"/>
  <c r="I98" i="59"/>
  <c r="H98" i="59"/>
  <c r="G98" i="59"/>
  <c r="F98" i="59"/>
  <c r="AD98" i="59" s="1"/>
  <c r="AN98" i="59" s="1"/>
  <c r="E98" i="59"/>
  <c r="AC98" i="59" s="1"/>
  <c r="D98" i="59"/>
  <c r="AB98" i="59" s="1"/>
  <c r="B98" i="59"/>
  <c r="AK97" i="59"/>
  <c r="AJ97" i="59"/>
  <c r="AI97" i="59"/>
  <c r="AA97" i="59"/>
  <c r="Z97" i="59"/>
  <c r="Y97" i="59"/>
  <c r="X97" i="59"/>
  <c r="W97" i="59"/>
  <c r="V97" i="59"/>
  <c r="U97" i="59"/>
  <c r="T97" i="59"/>
  <c r="S97" i="59"/>
  <c r="R97" i="59"/>
  <c r="Q97" i="59"/>
  <c r="P97" i="59"/>
  <c r="O97" i="59"/>
  <c r="N97" i="59"/>
  <c r="M97" i="59"/>
  <c r="L97" i="59"/>
  <c r="K97" i="59"/>
  <c r="J97" i="59"/>
  <c r="I97" i="59"/>
  <c r="H97" i="59"/>
  <c r="G97" i="59"/>
  <c r="F97" i="59"/>
  <c r="AD97" i="59" s="1"/>
  <c r="AN97" i="59" s="1"/>
  <c r="E97" i="59"/>
  <c r="AC97" i="59" s="1"/>
  <c r="D97" i="59"/>
  <c r="AB97" i="59" s="1"/>
  <c r="AF97" i="59" s="1"/>
  <c r="B97" i="59"/>
  <c r="AK96" i="59"/>
  <c r="AJ96" i="59"/>
  <c r="AI96" i="59"/>
  <c r="AA96" i="59"/>
  <c r="Z96" i="59"/>
  <c r="Y96" i="59"/>
  <c r="X96" i="59"/>
  <c r="AQ96" i="59" s="1"/>
  <c r="W96" i="59"/>
  <c r="V96" i="59"/>
  <c r="U96" i="59"/>
  <c r="T96" i="59"/>
  <c r="S96" i="59"/>
  <c r="R96" i="59"/>
  <c r="Q96" i="59"/>
  <c r="P96" i="59"/>
  <c r="O96" i="59"/>
  <c r="N96" i="59"/>
  <c r="M96" i="59"/>
  <c r="L96" i="59"/>
  <c r="K96" i="59"/>
  <c r="J96" i="59"/>
  <c r="I96" i="59"/>
  <c r="H96" i="59"/>
  <c r="G96" i="59"/>
  <c r="F96" i="59"/>
  <c r="AD96" i="59" s="1"/>
  <c r="AN96" i="59" s="1"/>
  <c r="E96" i="59"/>
  <c r="AC96" i="59" s="1"/>
  <c r="AG96" i="59" s="1"/>
  <c r="AM96" i="59" s="1"/>
  <c r="D96" i="59"/>
  <c r="AB96" i="59" s="1"/>
  <c r="AE96" i="59" s="1"/>
  <c r="B96" i="59"/>
  <c r="AK95" i="59"/>
  <c r="AJ95" i="59"/>
  <c r="AI95" i="59"/>
  <c r="AA95" i="59"/>
  <c r="Z95" i="59"/>
  <c r="Y95" i="59"/>
  <c r="X95" i="59"/>
  <c r="W95" i="59"/>
  <c r="V95" i="59"/>
  <c r="U95" i="59"/>
  <c r="T95" i="59"/>
  <c r="S95" i="59"/>
  <c r="R95" i="59"/>
  <c r="Q95" i="59"/>
  <c r="P95" i="59"/>
  <c r="O95" i="59"/>
  <c r="N95" i="59"/>
  <c r="M95" i="59"/>
  <c r="L95" i="59"/>
  <c r="K95" i="59"/>
  <c r="J95" i="59"/>
  <c r="I95" i="59"/>
  <c r="H95" i="59"/>
  <c r="G95" i="59"/>
  <c r="F95" i="59"/>
  <c r="AD95" i="59" s="1"/>
  <c r="AN95" i="59" s="1"/>
  <c r="E95" i="59"/>
  <c r="AC95" i="59" s="1"/>
  <c r="D95" i="59"/>
  <c r="AB95" i="59" s="1"/>
  <c r="AF95" i="59" s="1"/>
  <c r="B95" i="59"/>
  <c r="AK94" i="59"/>
  <c r="AJ94" i="59"/>
  <c r="AI94" i="59"/>
  <c r="AA94" i="59"/>
  <c r="Z94" i="59"/>
  <c r="Y94" i="59"/>
  <c r="X94" i="59"/>
  <c r="W94" i="59"/>
  <c r="V94" i="59"/>
  <c r="U94" i="59"/>
  <c r="T94" i="59"/>
  <c r="S94" i="59"/>
  <c r="R94" i="59"/>
  <c r="Q94" i="59"/>
  <c r="P94" i="59"/>
  <c r="O94" i="59"/>
  <c r="N94" i="59"/>
  <c r="M94" i="59"/>
  <c r="L94" i="59"/>
  <c r="K94" i="59"/>
  <c r="J94" i="59"/>
  <c r="I94" i="59"/>
  <c r="H94" i="59"/>
  <c r="G94" i="59"/>
  <c r="F94" i="59"/>
  <c r="AD94" i="59" s="1"/>
  <c r="AN94" i="59" s="1"/>
  <c r="E94" i="59"/>
  <c r="D94" i="59"/>
  <c r="AB94" i="59" s="1"/>
  <c r="AF94" i="59" s="1"/>
  <c r="B94" i="59"/>
  <c r="AK93" i="59"/>
  <c r="AJ93" i="59"/>
  <c r="AI93" i="59"/>
  <c r="AD93" i="59"/>
  <c r="AN93" i="59" s="1"/>
  <c r="AC93" i="59"/>
  <c r="AA93" i="59"/>
  <c r="Z93" i="59"/>
  <c r="Y93" i="59"/>
  <c r="X93" i="59"/>
  <c r="W93" i="59"/>
  <c r="V93" i="59"/>
  <c r="U93" i="59"/>
  <c r="T93" i="59"/>
  <c r="S93" i="59"/>
  <c r="R93" i="59"/>
  <c r="Q93" i="59"/>
  <c r="P93" i="59"/>
  <c r="O93" i="59"/>
  <c r="N93" i="59"/>
  <c r="M93" i="59"/>
  <c r="L93" i="59"/>
  <c r="K93" i="59"/>
  <c r="J93" i="59"/>
  <c r="I93" i="59"/>
  <c r="H93" i="59"/>
  <c r="G93" i="59"/>
  <c r="F93" i="59"/>
  <c r="E93" i="59"/>
  <c r="D93" i="59"/>
  <c r="AB93" i="59" s="1"/>
  <c r="B93" i="59"/>
  <c r="AK92" i="59"/>
  <c r="AJ92" i="59"/>
  <c r="AI92" i="59"/>
  <c r="AD92" i="59"/>
  <c r="AN92" i="59" s="1"/>
  <c r="AA92" i="59"/>
  <c r="Z92" i="59"/>
  <c r="Y92" i="59"/>
  <c r="X92" i="59"/>
  <c r="W92" i="59"/>
  <c r="V92" i="59"/>
  <c r="AQ92" i="59" s="1"/>
  <c r="U92" i="59"/>
  <c r="T92" i="59"/>
  <c r="S92" i="59"/>
  <c r="R92" i="59"/>
  <c r="Q92" i="59"/>
  <c r="P92" i="59"/>
  <c r="O92" i="59"/>
  <c r="N92" i="59"/>
  <c r="M92" i="59"/>
  <c r="L92" i="59"/>
  <c r="K92" i="59"/>
  <c r="J92" i="59"/>
  <c r="I92" i="59"/>
  <c r="H92" i="59"/>
  <c r="G92" i="59"/>
  <c r="F92" i="59"/>
  <c r="E92" i="59"/>
  <c r="AC92" i="59" s="1"/>
  <c r="AG92" i="59" s="1"/>
  <c r="AM92" i="59" s="1"/>
  <c r="D92" i="59"/>
  <c r="AB92" i="59" s="1"/>
  <c r="AF92" i="59" s="1"/>
  <c r="B92" i="59"/>
  <c r="AK91" i="59"/>
  <c r="AJ91" i="59"/>
  <c r="AI91" i="59"/>
  <c r="AD91" i="59"/>
  <c r="AN91" i="59" s="1"/>
  <c r="AC91" i="59"/>
  <c r="AA91" i="59"/>
  <c r="Z91" i="59"/>
  <c r="Y91" i="59"/>
  <c r="X91" i="59"/>
  <c r="W91" i="59"/>
  <c r="V91" i="59"/>
  <c r="U91" i="59"/>
  <c r="T91" i="59"/>
  <c r="S91" i="59"/>
  <c r="R91" i="59"/>
  <c r="Q91" i="59"/>
  <c r="P91" i="59"/>
  <c r="O91" i="59"/>
  <c r="N91" i="59"/>
  <c r="M91" i="59"/>
  <c r="L91" i="59"/>
  <c r="K91" i="59"/>
  <c r="J91" i="59"/>
  <c r="I91" i="59"/>
  <c r="H91" i="59"/>
  <c r="G91" i="59"/>
  <c r="F91" i="59"/>
  <c r="E91" i="59"/>
  <c r="D91" i="59"/>
  <c r="AB91" i="59" s="1"/>
  <c r="B91" i="59"/>
  <c r="AK90" i="59"/>
  <c r="AJ90" i="59"/>
  <c r="AI90" i="59"/>
  <c r="AA90" i="59"/>
  <c r="Z90" i="59"/>
  <c r="Y90" i="59"/>
  <c r="X90" i="59"/>
  <c r="W90" i="59"/>
  <c r="V90" i="59"/>
  <c r="U90" i="59"/>
  <c r="T90" i="59"/>
  <c r="S90" i="59"/>
  <c r="R90" i="59"/>
  <c r="Q90" i="59"/>
  <c r="P90" i="59"/>
  <c r="O90" i="59"/>
  <c r="N90" i="59"/>
  <c r="M90" i="59"/>
  <c r="L90" i="59"/>
  <c r="K90" i="59"/>
  <c r="J90" i="59"/>
  <c r="I90" i="59"/>
  <c r="H90" i="59"/>
  <c r="G90" i="59"/>
  <c r="F90" i="59"/>
  <c r="AD90" i="59" s="1"/>
  <c r="AN90" i="59" s="1"/>
  <c r="E90" i="59"/>
  <c r="AC90" i="59" s="1"/>
  <c r="D90" i="59"/>
  <c r="AB90" i="59" s="1"/>
  <c r="C90" i="59"/>
  <c r="B90" i="59"/>
  <c r="AK89" i="59"/>
  <c r="AJ89" i="59"/>
  <c r="AI89" i="59"/>
  <c r="AA89" i="59"/>
  <c r="Z89" i="59"/>
  <c r="Y89" i="59"/>
  <c r="X89" i="59"/>
  <c r="W89" i="59"/>
  <c r="V89" i="59"/>
  <c r="U89" i="59"/>
  <c r="T89" i="59"/>
  <c r="S89" i="59"/>
  <c r="R89" i="59"/>
  <c r="Q89" i="59"/>
  <c r="P89" i="59"/>
  <c r="O89" i="59"/>
  <c r="N89" i="59"/>
  <c r="M89" i="59"/>
  <c r="L89" i="59"/>
  <c r="K89" i="59"/>
  <c r="J89" i="59"/>
  <c r="I89" i="59"/>
  <c r="H89" i="59"/>
  <c r="G89" i="59"/>
  <c r="F89" i="59"/>
  <c r="AD89" i="59" s="1"/>
  <c r="AN89" i="59" s="1"/>
  <c r="E89" i="59"/>
  <c r="AC89" i="59" s="1"/>
  <c r="D89" i="59"/>
  <c r="AB89" i="59" s="1"/>
  <c r="B89" i="59"/>
  <c r="AK88" i="59"/>
  <c r="AJ88" i="59"/>
  <c r="AI88" i="59"/>
  <c r="AA88" i="59"/>
  <c r="Z88" i="59"/>
  <c r="Y88" i="59"/>
  <c r="X88" i="59"/>
  <c r="W88" i="59"/>
  <c r="V88" i="59"/>
  <c r="U88" i="59"/>
  <c r="T88" i="59"/>
  <c r="S88" i="59"/>
  <c r="R88" i="59"/>
  <c r="Q88" i="59"/>
  <c r="P88" i="59"/>
  <c r="O88" i="59"/>
  <c r="N88" i="59"/>
  <c r="M88" i="59"/>
  <c r="L88" i="59"/>
  <c r="K88" i="59"/>
  <c r="J88" i="59"/>
  <c r="I88" i="59"/>
  <c r="H88" i="59"/>
  <c r="G88" i="59"/>
  <c r="F88" i="59"/>
  <c r="AD88" i="59" s="1"/>
  <c r="AN88" i="59" s="1"/>
  <c r="E88" i="59"/>
  <c r="D88" i="59"/>
  <c r="AB88" i="59" s="1"/>
  <c r="B88" i="59"/>
  <c r="AK87" i="59"/>
  <c r="AJ87" i="59"/>
  <c r="AI87" i="59"/>
  <c r="AA87" i="59"/>
  <c r="Z87" i="59"/>
  <c r="Y87" i="59"/>
  <c r="X87" i="59"/>
  <c r="W87" i="59"/>
  <c r="V87" i="59"/>
  <c r="U87" i="59"/>
  <c r="T87" i="59"/>
  <c r="S87" i="59"/>
  <c r="R87" i="59"/>
  <c r="Q87" i="59"/>
  <c r="P87" i="59"/>
  <c r="O87" i="59"/>
  <c r="N87" i="59"/>
  <c r="M87" i="59"/>
  <c r="L87" i="59"/>
  <c r="K87" i="59"/>
  <c r="J87" i="59"/>
  <c r="I87" i="59"/>
  <c r="H87" i="59"/>
  <c r="G87" i="59"/>
  <c r="F87" i="59"/>
  <c r="AD87" i="59" s="1"/>
  <c r="AN87" i="59" s="1"/>
  <c r="E87" i="59"/>
  <c r="D87" i="59"/>
  <c r="B87" i="59"/>
  <c r="AK86" i="59"/>
  <c r="AJ86" i="59"/>
  <c r="AI86" i="59"/>
  <c r="AA86" i="59"/>
  <c r="Z86" i="59"/>
  <c r="Y86" i="59"/>
  <c r="X86" i="59"/>
  <c r="W86" i="59"/>
  <c r="V86" i="59"/>
  <c r="U86" i="59"/>
  <c r="T86" i="59"/>
  <c r="S86" i="59"/>
  <c r="R86" i="59"/>
  <c r="Q86" i="59"/>
  <c r="P86" i="59"/>
  <c r="O86" i="59"/>
  <c r="N86" i="59"/>
  <c r="M86" i="59"/>
  <c r="L86" i="59"/>
  <c r="K86" i="59"/>
  <c r="J86" i="59"/>
  <c r="I86" i="59"/>
  <c r="H86" i="59"/>
  <c r="G86" i="59"/>
  <c r="F86" i="59"/>
  <c r="AD86" i="59" s="1"/>
  <c r="AN86" i="59" s="1"/>
  <c r="E86" i="59"/>
  <c r="D86" i="59"/>
  <c r="B86" i="59"/>
  <c r="AN85" i="59"/>
  <c r="AO85" i="59" s="1"/>
  <c r="AM85" i="59"/>
  <c r="AK85" i="59"/>
  <c r="AJ85" i="59"/>
  <c r="AI85" i="59"/>
  <c r="AL85" i="59" s="1"/>
  <c r="AH85" i="59"/>
  <c r="AD85" i="59"/>
  <c r="AA85" i="59"/>
  <c r="Z85" i="59"/>
  <c r="Y85" i="59"/>
  <c r="X85" i="59"/>
  <c r="W85" i="59"/>
  <c r="V85" i="59"/>
  <c r="U85" i="59"/>
  <c r="T85" i="59"/>
  <c r="S85" i="59"/>
  <c r="R85" i="59"/>
  <c r="Q85" i="59"/>
  <c r="P85" i="59"/>
  <c r="O85" i="59"/>
  <c r="N85" i="59"/>
  <c r="M85" i="59"/>
  <c r="L85" i="59"/>
  <c r="K85" i="59"/>
  <c r="J85" i="59"/>
  <c r="I85" i="59"/>
  <c r="H85" i="59"/>
  <c r="G85" i="59"/>
  <c r="F85" i="59"/>
  <c r="E85" i="59"/>
  <c r="AC85" i="59" s="1"/>
  <c r="D85" i="59"/>
  <c r="AB85" i="59" s="1"/>
  <c r="AE85" i="59" s="1"/>
  <c r="B85" i="59"/>
  <c r="AK84" i="59"/>
  <c r="AJ84" i="59"/>
  <c r="AI84" i="59"/>
  <c r="AD84" i="59"/>
  <c r="AN84" i="59" s="1"/>
  <c r="AC84" i="59"/>
  <c r="AG84" i="59" s="1"/>
  <c r="AM84" i="59" s="1"/>
  <c r="AA84" i="59"/>
  <c r="Z84" i="59"/>
  <c r="Y84" i="59"/>
  <c r="X84" i="59"/>
  <c r="W84" i="59"/>
  <c r="V84" i="59"/>
  <c r="U84" i="59"/>
  <c r="T84" i="59"/>
  <c r="S84" i="59"/>
  <c r="R84" i="59"/>
  <c r="Q84" i="59"/>
  <c r="P84" i="59"/>
  <c r="O84" i="59"/>
  <c r="N84" i="59"/>
  <c r="M84" i="59"/>
  <c r="L84" i="59"/>
  <c r="K84" i="59"/>
  <c r="J84" i="59"/>
  <c r="I84" i="59"/>
  <c r="H84" i="59"/>
  <c r="G84" i="59"/>
  <c r="F84" i="59"/>
  <c r="E84" i="59"/>
  <c r="D84" i="59"/>
  <c r="AB84" i="59" s="1"/>
  <c r="B84" i="59"/>
  <c r="AK83" i="59"/>
  <c r="AJ83" i="59"/>
  <c r="AI83" i="59"/>
  <c r="AA83" i="59"/>
  <c r="Z83" i="59"/>
  <c r="Y83" i="59"/>
  <c r="X83" i="59"/>
  <c r="W83" i="59"/>
  <c r="V83" i="59"/>
  <c r="U83" i="59"/>
  <c r="T83" i="59"/>
  <c r="S83" i="59"/>
  <c r="R83" i="59"/>
  <c r="Q83" i="59"/>
  <c r="P83" i="59"/>
  <c r="O83" i="59"/>
  <c r="N83" i="59"/>
  <c r="M83" i="59"/>
  <c r="L83" i="59"/>
  <c r="K83" i="59"/>
  <c r="J83" i="59"/>
  <c r="I83" i="59"/>
  <c r="H83" i="59"/>
  <c r="G83" i="59"/>
  <c r="F83" i="59"/>
  <c r="AD83" i="59" s="1"/>
  <c r="AN83" i="59" s="1"/>
  <c r="E83" i="59"/>
  <c r="AC83" i="59" s="1"/>
  <c r="D83" i="59"/>
  <c r="AB83" i="59" s="1"/>
  <c r="B83" i="59"/>
  <c r="AK82" i="59"/>
  <c r="AJ82" i="59"/>
  <c r="AI82" i="59"/>
  <c r="AD82" i="59"/>
  <c r="AN82" i="59" s="1"/>
  <c r="AA82" i="59"/>
  <c r="Z82" i="59"/>
  <c r="Y82" i="59"/>
  <c r="X82" i="59"/>
  <c r="W82" i="59"/>
  <c r="V82" i="59"/>
  <c r="AQ82" i="59" s="1"/>
  <c r="U82" i="59"/>
  <c r="T82" i="59"/>
  <c r="S82" i="59"/>
  <c r="R82" i="59"/>
  <c r="Q82" i="59"/>
  <c r="P82" i="59"/>
  <c r="O82" i="59"/>
  <c r="N82" i="59"/>
  <c r="M82" i="59"/>
  <c r="L82" i="59"/>
  <c r="K82" i="59"/>
  <c r="J82" i="59"/>
  <c r="I82" i="59"/>
  <c r="H82" i="59"/>
  <c r="G82" i="59"/>
  <c r="F82" i="59"/>
  <c r="E82" i="59"/>
  <c r="AC82" i="59" s="1"/>
  <c r="AG82" i="59" s="1"/>
  <c r="AM82" i="59" s="1"/>
  <c r="D82" i="59"/>
  <c r="B82" i="59"/>
  <c r="AK81" i="59"/>
  <c r="AJ81" i="59"/>
  <c r="AI81" i="59"/>
  <c r="AD81" i="59"/>
  <c r="AN81" i="59" s="1"/>
  <c r="AA81" i="59"/>
  <c r="Z81" i="59"/>
  <c r="Y81" i="59"/>
  <c r="X81" i="59"/>
  <c r="W81" i="59"/>
  <c r="V81" i="59"/>
  <c r="U81" i="59"/>
  <c r="T81" i="59"/>
  <c r="S81" i="59"/>
  <c r="R81" i="59"/>
  <c r="Q81" i="59"/>
  <c r="P81" i="59"/>
  <c r="O81" i="59"/>
  <c r="N81" i="59"/>
  <c r="M81" i="59"/>
  <c r="L81" i="59"/>
  <c r="K81" i="59"/>
  <c r="J81" i="59"/>
  <c r="I81" i="59"/>
  <c r="H81" i="59"/>
  <c r="G81" i="59"/>
  <c r="F81" i="59"/>
  <c r="E81" i="59"/>
  <c r="D81" i="59"/>
  <c r="B81" i="59"/>
  <c r="AK80" i="59"/>
  <c r="AJ80" i="59"/>
  <c r="AI80" i="59"/>
  <c r="AC80" i="59"/>
  <c r="AA80" i="59"/>
  <c r="Z80" i="59"/>
  <c r="Y80" i="59"/>
  <c r="X80" i="59"/>
  <c r="W80" i="59"/>
  <c r="V80" i="59"/>
  <c r="U80" i="59"/>
  <c r="T80" i="59"/>
  <c r="S80" i="59"/>
  <c r="R80" i="59"/>
  <c r="Q80" i="59"/>
  <c r="P80" i="59"/>
  <c r="O80" i="59"/>
  <c r="N80" i="59"/>
  <c r="M80" i="59"/>
  <c r="L80" i="59"/>
  <c r="K80" i="59"/>
  <c r="J80" i="59"/>
  <c r="I80" i="59"/>
  <c r="H80" i="59"/>
  <c r="G80" i="59"/>
  <c r="F80" i="59"/>
  <c r="AD80" i="59" s="1"/>
  <c r="AN80" i="59" s="1"/>
  <c r="E80" i="59"/>
  <c r="D80" i="59"/>
  <c r="AB80" i="59" s="1"/>
  <c r="B80" i="59"/>
  <c r="AK79" i="59"/>
  <c r="AJ79" i="59"/>
  <c r="AI79" i="59"/>
  <c r="AD79" i="59"/>
  <c r="AN79" i="59" s="1"/>
  <c r="AA79" i="59"/>
  <c r="Z79" i="59"/>
  <c r="Y79" i="59"/>
  <c r="X79" i="59"/>
  <c r="W79" i="59"/>
  <c r="V79" i="59"/>
  <c r="U79" i="59"/>
  <c r="T79" i="59"/>
  <c r="S79" i="59"/>
  <c r="R79" i="59"/>
  <c r="Q79" i="59"/>
  <c r="P79" i="59"/>
  <c r="O79" i="59"/>
  <c r="N79" i="59"/>
  <c r="M79" i="59"/>
  <c r="L79" i="59"/>
  <c r="K79" i="59"/>
  <c r="J79" i="59"/>
  <c r="I79" i="59"/>
  <c r="H79" i="59"/>
  <c r="G79" i="59"/>
  <c r="F79" i="59"/>
  <c r="E79" i="59"/>
  <c r="D79" i="59"/>
  <c r="B79" i="59"/>
  <c r="AQ78" i="59"/>
  <c r="AN78" i="59"/>
  <c r="AM78" i="59"/>
  <c r="AK78" i="59"/>
  <c r="AJ78" i="59"/>
  <c r="AI78" i="59"/>
  <c r="AG78" i="59"/>
  <c r="AA78" i="59"/>
  <c r="Z78" i="59"/>
  <c r="Y78" i="59"/>
  <c r="X78" i="59"/>
  <c r="W78" i="59"/>
  <c r="V78" i="59"/>
  <c r="U78" i="59"/>
  <c r="T78" i="59"/>
  <c r="S78" i="59"/>
  <c r="R78" i="59"/>
  <c r="Q78" i="59"/>
  <c r="P78" i="59"/>
  <c r="O78" i="59"/>
  <c r="N78" i="59"/>
  <c r="M78" i="59"/>
  <c r="L78" i="59"/>
  <c r="K78" i="59"/>
  <c r="J78" i="59"/>
  <c r="I78" i="59"/>
  <c r="H78" i="59"/>
  <c r="G78" i="59"/>
  <c r="F78" i="59"/>
  <c r="AD78" i="59" s="1"/>
  <c r="E78" i="59"/>
  <c r="AC78" i="59" s="1"/>
  <c r="D78" i="59"/>
  <c r="AB78" i="59" s="1"/>
  <c r="AF78" i="59" s="1"/>
  <c r="B78" i="59"/>
  <c r="AK77" i="59"/>
  <c r="AJ77" i="59"/>
  <c r="AI77" i="59"/>
  <c r="AD77" i="59"/>
  <c r="AN77" i="59" s="1"/>
  <c r="AA77" i="59"/>
  <c r="Z77" i="59"/>
  <c r="Y77" i="59"/>
  <c r="X77" i="59"/>
  <c r="W77" i="59"/>
  <c r="V77" i="59"/>
  <c r="U77" i="59"/>
  <c r="T77" i="59"/>
  <c r="S77" i="59"/>
  <c r="R77" i="59"/>
  <c r="Q77" i="59"/>
  <c r="P77" i="59"/>
  <c r="O77" i="59"/>
  <c r="N77" i="59"/>
  <c r="M77" i="59"/>
  <c r="L77" i="59"/>
  <c r="K77" i="59"/>
  <c r="J77" i="59"/>
  <c r="I77" i="59"/>
  <c r="H77" i="59"/>
  <c r="G77" i="59"/>
  <c r="F77" i="59"/>
  <c r="E77" i="59"/>
  <c r="D77" i="59"/>
  <c r="B77" i="59"/>
  <c r="AK76" i="59"/>
  <c r="AJ76" i="59"/>
  <c r="AI76" i="59"/>
  <c r="AD76" i="59"/>
  <c r="AN76" i="59" s="1"/>
  <c r="AA76" i="59"/>
  <c r="Z76" i="59"/>
  <c r="Y76" i="59"/>
  <c r="X76" i="59"/>
  <c r="W76" i="59"/>
  <c r="V76" i="59"/>
  <c r="U76" i="59"/>
  <c r="T76" i="59"/>
  <c r="S76" i="59"/>
  <c r="R76" i="59"/>
  <c r="Q76" i="59"/>
  <c r="P76" i="59"/>
  <c r="O76" i="59"/>
  <c r="N76" i="59"/>
  <c r="M76" i="59"/>
  <c r="L76" i="59"/>
  <c r="K76" i="59"/>
  <c r="J76" i="59"/>
  <c r="I76" i="59"/>
  <c r="H76" i="59"/>
  <c r="G76" i="59"/>
  <c r="F76" i="59"/>
  <c r="E76" i="59"/>
  <c r="AC76" i="59" s="1"/>
  <c r="D76" i="59"/>
  <c r="B76" i="59"/>
  <c r="AK75" i="59"/>
  <c r="AJ75" i="59"/>
  <c r="AI75" i="59"/>
  <c r="AA75" i="59"/>
  <c r="Z75" i="59"/>
  <c r="Y75" i="59"/>
  <c r="X75" i="59"/>
  <c r="W75" i="59"/>
  <c r="V75" i="59"/>
  <c r="U75" i="59"/>
  <c r="T75" i="59"/>
  <c r="S75" i="59"/>
  <c r="R75" i="59"/>
  <c r="Q75" i="59"/>
  <c r="P75" i="59"/>
  <c r="O75" i="59"/>
  <c r="N75" i="59"/>
  <c r="M75" i="59"/>
  <c r="L75" i="59"/>
  <c r="K75" i="59"/>
  <c r="J75" i="59"/>
  <c r="I75" i="59"/>
  <c r="H75" i="59"/>
  <c r="G75" i="59"/>
  <c r="F75" i="59"/>
  <c r="AD75" i="59" s="1"/>
  <c r="AN75" i="59" s="1"/>
  <c r="E75" i="59"/>
  <c r="AC75" i="59" s="1"/>
  <c r="D75" i="59"/>
  <c r="AB75" i="59" s="1"/>
  <c r="B75" i="59"/>
  <c r="AM74" i="59"/>
  <c r="AK74" i="59"/>
  <c r="AJ74" i="59"/>
  <c r="AI74" i="59"/>
  <c r="AL74" i="59" s="1"/>
  <c r="AO74" i="59" s="1"/>
  <c r="AH74" i="59"/>
  <c r="AA74" i="59"/>
  <c r="Z74" i="59"/>
  <c r="Y74" i="59"/>
  <c r="X74" i="59"/>
  <c r="W74" i="59"/>
  <c r="V74" i="59"/>
  <c r="U74" i="59"/>
  <c r="T74" i="59"/>
  <c r="S74" i="59"/>
  <c r="R74" i="59"/>
  <c r="Q74" i="59"/>
  <c r="P74" i="59"/>
  <c r="O74" i="59"/>
  <c r="N74" i="59"/>
  <c r="M74" i="59"/>
  <c r="L74" i="59"/>
  <c r="K74" i="59"/>
  <c r="J74" i="59"/>
  <c r="I74" i="59"/>
  <c r="H74" i="59"/>
  <c r="G74" i="59"/>
  <c r="F74" i="59"/>
  <c r="AD74" i="59" s="1"/>
  <c r="AN74" i="59" s="1"/>
  <c r="E74" i="59"/>
  <c r="D74" i="59"/>
  <c r="AB74" i="59" s="1"/>
  <c r="AK73" i="59"/>
  <c r="AJ73" i="59"/>
  <c r="AI73" i="59"/>
  <c r="AA73" i="59"/>
  <c r="Z73" i="59"/>
  <c r="Y73" i="59"/>
  <c r="X73" i="59"/>
  <c r="W73" i="59"/>
  <c r="V73" i="59"/>
  <c r="U73" i="59"/>
  <c r="T73" i="59"/>
  <c r="S73" i="59"/>
  <c r="R73" i="59"/>
  <c r="Q73" i="59"/>
  <c r="P73" i="59"/>
  <c r="O73" i="59"/>
  <c r="N73" i="59"/>
  <c r="M73" i="59"/>
  <c r="L73" i="59"/>
  <c r="K73" i="59"/>
  <c r="J73" i="59"/>
  <c r="I73" i="59"/>
  <c r="H73" i="59"/>
  <c r="G73" i="59"/>
  <c r="F73" i="59"/>
  <c r="AD73" i="59" s="1"/>
  <c r="AN73" i="59" s="1"/>
  <c r="E73" i="59"/>
  <c r="D73" i="59"/>
  <c r="B73" i="59"/>
  <c r="AN72" i="59"/>
  <c r="AL72" i="59"/>
  <c r="AO72" i="59" s="1"/>
  <c r="AK72" i="59"/>
  <c r="AJ72" i="59"/>
  <c r="AI72" i="59"/>
  <c r="AD72" i="59"/>
  <c r="AA72" i="59"/>
  <c r="Z72" i="59"/>
  <c r="Y72" i="59"/>
  <c r="X72" i="59"/>
  <c r="W72" i="59"/>
  <c r="V72" i="59"/>
  <c r="U72" i="59"/>
  <c r="T72" i="59"/>
  <c r="S72" i="59"/>
  <c r="R72" i="59"/>
  <c r="Q72" i="59"/>
  <c r="P72" i="59"/>
  <c r="O72" i="59"/>
  <c r="N72" i="59"/>
  <c r="M72" i="59"/>
  <c r="L72" i="59"/>
  <c r="K72" i="59"/>
  <c r="J72" i="59"/>
  <c r="I72" i="59"/>
  <c r="H72" i="59"/>
  <c r="G72" i="59"/>
  <c r="F72" i="59"/>
  <c r="E72" i="59"/>
  <c r="AC72" i="59" s="1"/>
  <c r="AG72" i="59" s="1"/>
  <c r="AM72" i="59" s="1"/>
  <c r="D72" i="59"/>
  <c r="AB72" i="59" s="1"/>
  <c r="AF72" i="59" s="1"/>
  <c r="AH72" i="59" s="1"/>
  <c r="B72" i="59"/>
  <c r="AK71" i="59"/>
  <c r="AJ71" i="59"/>
  <c r="AI71" i="59"/>
  <c r="AA71" i="59"/>
  <c r="Z71" i="59"/>
  <c r="Y71" i="59"/>
  <c r="X71" i="59"/>
  <c r="W71" i="59"/>
  <c r="V71" i="59"/>
  <c r="U71" i="59"/>
  <c r="T71" i="59"/>
  <c r="S71" i="59"/>
  <c r="R71" i="59"/>
  <c r="Q71" i="59"/>
  <c r="P71" i="59"/>
  <c r="O71" i="59"/>
  <c r="N71" i="59"/>
  <c r="M71" i="59"/>
  <c r="L71" i="59"/>
  <c r="K71" i="59"/>
  <c r="J71" i="59"/>
  <c r="I71" i="59"/>
  <c r="H71" i="59"/>
  <c r="G71" i="59"/>
  <c r="F71" i="59"/>
  <c r="AD71" i="59" s="1"/>
  <c r="AN71" i="59" s="1"/>
  <c r="E71" i="59"/>
  <c r="AC71" i="59" s="1"/>
  <c r="D71" i="59"/>
  <c r="B71" i="59"/>
  <c r="AP70" i="59"/>
  <c r="AN70" i="59"/>
  <c r="AK70" i="59"/>
  <c r="AJ70" i="59"/>
  <c r="AI70" i="59"/>
  <c r="AA70" i="59"/>
  <c r="Z70" i="59"/>
  <c r="Y70" i="59"/>
  <c r="X70" i="59"/>
  <c r="W70" i="59"/>
  <c r="V70" i="59"/>
  <c r="U70" i="59"/>
  <c r="T70" i="59"/>
  <c r="S70" i="59"/>
  <c r="R70" i="59"/>
  <c r="Q70" i="59"/>
  <c r="P70" i="59"/>
  <c r="O70" i="59"/>
  <c r="N70" i="59"/>
  <c r="M70" i="59"/>
  <c r="L70" i="59"/>
  <c r="K70" i="59"/>
  <c r="J70" i="59"/>
  <c r="I70" i="59"/>
  <c r="H70" i="59"/>
  <c r="G70" i="59"/>
  <c r="F70" i="59"/>
  <c r="AD70" i="59" s="1"/>
  <c r="E70" i="59"/>
  <c r="D70" i="59"/>
  <c r="B70" i="59"/>
  <c r="AK69" i="59"/>
  <c r="AJ69" i="59"/>
  <c r="AI69" i="59"/>
  <c r="AA69" i="59"/>
  <c r="Z69" i="59"/>
  <c r="Y69" i="59"/>
  <c r="X69" i="59"/>
  <c r="W69" i="59"/>
  <c r="V69" i="59"/>
  <c r="U69" i="59"/>
  <c r="T69" i="59"/>
  <c r="S69" i="59"/>
  <c r="R69" i="59"/>
  <c r="Q69" i="59"/>
  <c r="P69" i="59"/>
  <c r="O69" i="59"/>
  <c r="N69" i="59"/>
  <c r="M69" i="59"/>
  <c r="L69" i="59"/>
  <c r="K69" i="59"/>
  <c r="J69" i="59"/>
  <c r="I69" i="59"/>
  <c r="H69" i="59"/>
  <c r="G69" i="59"/>
  <c r="F69" i="59"/>
  <c r="AD69" i="59" s="1"/>
  <c r="AN69" i="59" s="1"/>
  <c r="E69" i="59"/>
  <c r="AC69" i="59" s="1"/>
  <c r="D69" i="59"/>
  <c r="B69" i="59"/>
  <c r="AK68" i="59"/>
  <c r="AJ68" i="59"/>
  <c r="AI68" i="59"/>
  <c r="AD68" i="59"/>
  <c r="AN68" i="59" s="1"/>
  <c r="AA68" i="59"/>
  <c r="Z68" i="59"/>
  <c r="Y68" i="59"/>
  <c r="X68" i="59"/>
  <c r="W68" i="59"/>
  <c r="V68" i="59"/>
  <c r="U68" i="59"/>
  <c r="T68" i="59"/>
  <c r="S68" i="59"/>
  <c r="R68" i="59"/>
  <c r="Q68" i="59"/>
  <c r="P68" i="59"/>
  <c r="O68" i="59"/>
  <c r="N68" i="59"/>
  <c r="M68" i="59"/>
  <c r="L68" i="59"/>
  <c r="K68" i="59"/>
  <c r="J68" i="59"/>
  <c r="I68" i="59"/>
  <c r="H68" i="59"/>
  <c r="G68" i="59"/>
  <c r="F68" i="59"/>
  <c r="E68" i="59"/>
  <c r="D68" i="59"/>
  <c r="AB68" i="59" s="1"/>
  <c r="AF68" i="59" s="1"/>
  <c r="B68" i="59"/>
  <c r="AK67" i="59"/>
  <c r="AJ67" i="59"/>
  <c r="AI67" i="59"/>
  <c r="AA67" i="59"/>
  <c r="Z67" i="59"/>
  <c r="Y67" i="59"/>
  <c r="X67" i="59"/>
  <c r="W67" i="59"/>
  <c r="V67" i="59"/>
  <c r="U67" i="59"/>
  <c r="T67" i="59"/>
  <c r="S67" i="59"/>
  <c r="R67" i="59"/>
  <c r="Q67" i="59"/>
  <c r="P67" i="59"/>
  <c r="O67" i="59"/>
  <c r="N67" i="59"/>
  <c r="M67" i="59"/>
  <c r="L67" i="59"/>
  <c r="K67" i="59"/>
  <c r="J67" i="59"/>
  <c r="I67" i="59"/>
  <c r="H67" i="59"/>
  <c r="G67" i="59"/>
  <c r="F67" i="59"/>
  <c r="AD67" i="59" s="1"/>
  <c r="AN67" i="59" s="1"/>
  <c r="E67" i="59"/>
  <c r="AC67" i="59" s="1"/>
  <c r="D67" i="59"/>
  <c r="AB67" i="59" s="1"/>
  <c r="B67" i="59"/>
  <c r="AK66" i="59"/>
  <c r="AJ66" i="59"/>
  <c r="AI66" i="59"/>
  <c r="AA66" i="59"/>
  <c r="Z66" i="59"/>
  <c r="Y66" i="59"/>
  <c r="X66" i="59"/>
  <c r="W66" i="59"/>
  <c r="V66" i="59"/>
  <c r="U66" i="59"/>
  <c r="T66" i="59"/>
  <c r="S66" i="59"/>
  <c r="R66" i="59"/>
  <c r="Q66" i="59"/>
  <c r="P66" i="59"/>
  <c r="O66" i="59"/>
  <c r="N66" i="59"/>
  <c r="M66" i="59"/>
  <c r="L66" i="59"/>
  <c r="K66" i="59"/>
  <c r="J66" i="59"/>
  <c r="I66" i="59"/>
  <c r="H66" i="59"/>
  <c r="G66" i="59"/>
  <c r="F66" i="59"/>
  <c r="AD66" i="59" s="1"/>
  <c r="AN66" i="59" s="1"/>
  <c r="E66" i="59"/>
  <c r="AC66" i="59" s="1"/>
  <c r="D66" i="59"/>
  <c r="B66" i="59"/>
  <c r="AK65" i="59"/>
  <c r="AJ65" i="59"/>
  <c r="AI65" i="59"/>
  <c r="AA65" i="59"/>
  <c r="Z65" i="59"/>
  <c r="Y65" i="59"/>
  <c r="X65" i="59"/>
  <c r="W65" i="59"/>
  <c r="V65" i="59"/>
  <c r="AQ65" i="59" s="1"/>
  <c r="U65" i="59"/>
  <c r="T65" i="59"/>
  <c r="S65" i="59"/>
  <c r="R65" i="59"/>
  <c r="Q65" i="59"/>
  <c r="P65" i="59"/>
  <c r="O65" i="59"/>
  <c r="N65" i="59"/>
  <c r="M65" i="59"/>
  <c r="L65" i="59"/>
  <c r="K65" i="59"/>
  <c r="J65" i="59"/>
  <c r="I65" i="59"/>
  <c r="H65" i="59"/>
  <c r="G65" i="59"/>
  <c r="F65" i="59"/>
  <c r="AD65" i="59" s="1"/>
  <c r="AN65" i="59" s="1"/>
  <c r="E65" i="59"/>
  <c r="AC65" i="59" s="1"/>
  <c r="AG65" i="59" s="1"/>
  <c r="AM65" i="59" s="1"/>
  <c r="D65" i="59"/>
  <c r="AB65" i="59" s="1"/>
  <c r="B65" i="59"/>
  <c r="AK64" i="59"/>
  <c r="AJ64" i="59"/>
  <c r="AI64" i="59"/>
  <c r="AA64" i="59"/>
  <c r="Z64" i="59"/>
  <c r="Y64" i="59"/>
  <c r="X64" i="59"/>
  <c r="W64" i="59"/>
  <c r="V64" i="59"/>
  <c r="U64" i="59"/>
  <c r="T64" i="59"/>
  <c r="S64" i="59"/>
  <c r="R64" i="59"/>
  <c r="Q64" i="59"/>
  <c r="P64" i="59"/>
  <c r="O64" i="59"/>
  <c r="N64" i="59"/>
  <c r="M64" i="59"/>
  <c r="L64" i="59"/>
  <c r="K64" i="59"/>
  <c r="J64" i="59"/>
  <c r="I64" i="59"/>
  <c r="H64" i="59"/>
  <c r="G64" i="59"/>
  <c r="F64" i="59"/>
  <c r="AD64" i="59" s="1"/>
  <c r="AN64" i="59" s="1"/>
  <c r="E64" i="59"/>
  <c r="AC64" i="59" s="1"/>
  <c r="D64" i="59"/>
  <c r="AB64" i="59" s="1"/>
  <c r="B64" i="59"/>
  <c r="AK63" i="59"/>
  <c r="AJ63" i="59"/>
  <c r="AI63" i="59"/>
  <c r="AA63" i="59"/>
  <c r="Z63" i="59"/>
  <c r="Y63" i="59"/>
  <c r="X63" i="59"/>
  <c r="W63" i="59"/>
  <c r="V63" i="59"/>
  <c r="U63" i="59"/>
  <c r="T63" i="59"/>
  <c r="S63" i="59"/>
  <c r="R63" i="59"/>
  <c r="Q63" i="59"/>
  <c r="P63" i="59"/>
  <c r="O63" i="59"/>
  <c r="N63" i="59"/>
  <c r="M63" i="59"/>
  <c r="L63" i="59"/>
  <c r="K63" i="59"/>
  <c r="J63" i="59"/>
  <c r="I63" i="59"/>
  <c r="H63" i="59"/>
  <c r="G63" i="59"/>
  <c r="F63" i="59"/>
  <c r="AD63" i="59" s="1"/>
  <c r="AN63" i="59" s="1"/>
  <c r="E63" i="59"/>
  <c r="D63" i="59"/>
  <c r="AB63" i="59" s="1"/>
  <c r="B63" i="59"/>
  <c r="AK62" i="59"/>
  <c r="AJ62" i="59"/>
  <c r="AI62" i="59"/>
  <c r="AA62" i="59"/>
  <c r="Z62" i="59"/>
  <c r="Y62" i="59"/>
  <c r="X62" i="59"/>
  <c r="W62" i="59"/>
  <c r="V62" i="59"/>
  <c r="U62" i="59"/>
  <c r="T62" i="59"/>
  <c r="S62" i="59"/>
  <c r="R62" i="59"/>
  <c r="Q62" i="59"/>
  <c r="P62" i="59"/>
  <c r="O62" i="59"/>
  <c r="N62" i="59"/>
  <c r="M62" i="59"/>
  <c r="L62" i="59"/>
  <c r="K62" i="59"/>
  <c r="J62" i="59"/>
  <c r="I62" i="59"/>
  <c r="H62" i="59"/>
  <c r="G62" i="59"/>
  <c r="F62" i="59"/>
  <c r="AD62" i="59" s="1"/>
  <c r="AN62" i="59" s="1"/>
  <c r="E62" i="59"/>
  <c r="D62" i="59"/>
  <c r="AB62" i="59" s="1"/>
  <c r="B62" i="59"/>
  <c r="AK61" i="59"/>
  <c r="AJ61" i="59"/>
  <c r="AI61" i="59"/>
  <c r="AA61" i="59"/>
  <c r="Z61" i="59"/>
  <c r="Y61" i="59"/>
  <c r="X61" i="59"/>
  <c r="W61" i="59"/>
  <c r="V61" i="59"/>
  <c r="U61" i="59"/>
  <c r="T61" i="59"/>
  <c r="S61" i="59"/>
  <c r="R61" i="59"/>
  <c r="Q61" i="59"/>
  <c r="P61" i="59"/>
  <c r="O61" i="59"/>
  <c r="N61" i="59"/>
  <c r="M61" i="59"/>
  <c r="L61" i="59"/>
  <c r="K61" i="59"/>
  <c r="J61" i="59"/>
  <c r="I61" i="59"/>
  <c r="H61" i="59"/>
  <c r="G61" i="59"/>
  <c r="F61" i="59"/>
  <c r="AD61" i="59" s="1"/>
  <c r="AN61" i="59" s="1"/>
  <c r="E61" i="59"/>
  <c r="AC61" i="59" s="1"/>
  <c r="D61" i="59"/>
  <c r="AB61" i="59" s="1"/>
  <c r="AE61" i="59" s="1"/>
  <c r="AG61" i="59" s="1"/>
  <c r="AM61" i="59" s="1"/>
  <c r="B61" i="59"/>
  <c r="AN60" i="59"/>
  <c r="AK60" i="59"/>
  <c r="AJ60" i="59"/>
  <c r="AI60" i="59"/>
  <c r="AA60" i="59"/>
  <c r="Z60" i="59"/>
  <c r="Y60" i="59"/>
  <c r="X60" i="59"/>
  <c r="W60" i="59"/>
  <c r="V60" i="59"/>
  <c r="U60" i="59"/>
  <c r="T60" i="59"/>
  <c r="S60" i="59"/>
  <c r="R60" i="59"/>
  <c r="Q60" i="59"/>
  <c r="P60" i="59"/>
  <c r="O60" i="59"/>
  <c r="N60" i="59"/>
  <c r="M60" i="59"/>
  <c r="L60" i="59"/>
  <c r="K60" i="59"/>
  <c r="J60" i="59"/>
  <c r="I60" i="59"/>
  <c r="H60" i="59"/>
  <c r="G60" i="59"/>
  <c r="F60" i="59"/>
  <c r="AD60" i="59" s="1"/>
  <c r="E60" i="59"/>
  <c r="D60" i="59"/>
  <c r="B60" i="59"/>
  <c r="AQ59" i="59"/>
  <c r="AN59" i="59"/>
  <c r="AK59" i="59"/>
  <c r="AJ59" i="59"/>
  <c r="AI59" i="59"/>
  <c r="AA59" i="59"/>
  <c r="Z59" i="59"/>
  <c r="Y59" i="59"/>
  <c r="X59" i="59"/>
  <c r="W59" i="59"/>
  <c r="V59" i="59"/>
  <c r="U59" i="59"/>
  <c r="T59" i="59"/>
  <c r="S59" i="59"/>
  <c r="R59" i="59"/>
  <c r="Q59" i="59"/>
  <c r="P59" i="59"/>
  <c r="O59" i="59"/>
  <c r="N59" i="59"/>
  <c r="M59" i="59"/>
  <c r="L59" i="59"/>
  <c r="K59" i="59"/>
  <c r="J59" i="59"/>
  <c r="I59" i="59"/>
  <c r="H59" i="59"/>
  <c r="G59" i="59"/>
  <c r="F59" i="59"/>
  <c r="AD59" i="59" s="1"/>
  <c r="E59" i="59"/>
  <c r="AC59" i="59" s="1"/>
  <c r="AG59" i="59" s="1"/>
  <c r="AM59" i="59" s="1"/>
  <c r="D59" i="59"/>
  <c r="AB59" i="59" s="1"/>
  <c r="B59" i="59"/>
  <c r="AN58" i="59"/>
  <c r="AK58" i="59"/>
  <c r="AJ58" i="59"/>
  <c r="AI58" i="59"/>
  <c r="AA58" i="59"/>
  <c r="Z58" i="59"/>
  <c r="Y58" i="59"/>
  <c r="X58" i="59"/>
  <c r="W58" i="59"/>
  <c r="V58" i="59"/>
  <c r="U58" i="59"/>
  <c r="T58" i="59"/>
  <c r="S58" i="59"/>
  <c r="R58" i="59"/>
  <c r="Q58" i="59"/>
  <c r="P58" i="59"/>
  <c r="O58" i="59"/>
  <c r="N58" i="59"/>
  <c r="M58" i="59"/>
  <c r="L58" i="59"/>
  <c r="K58" i="59"/>
  <c r="J58" i="59"/>
  <c r="I58" i="59"/>
  <c r="H58" i="59"/>
  <c r="G58" i="59"/>
  <c r="F58" i="59"/>
  <c r="AD58" i="59" s="1"/>
  <c r="E58" i="59"/>
  <c r="D58" i="59"/>
  <c r="AB58" i="59" s="1"/>
  <c r="B58" i="59"/>
  <c r="AK57" i="59"/>
  <c r="AJ57" i="59"/>
  <c r="AI57" i="59"/>
  <c r="AA57" i="59"/>
  <c r="Z57" i="59"/>
  <c r="Y57" i="59"/>
  <c r="X57" i="59"/>
  <c r="W57" i="59"/>
  <c r="V57" i="59"/>
  <c r="U57" i="59"/>
  <c r="T57" i="59"/>
  <c r="S57" i="59"/>
  <c r="R57" i="59"/>
  <c r="Q57" i="59"/>
  <c r="P57" i="59"/>
  <c r="O57" i="59"/>
  <c r="N57" i="59"/>
  <c r="M57" i="59"/>
  <c r="L57" i="59"/>
  <c r="K57" i="59"/>
  <c r="J57" i="59"/>
  <c r="I57" i="59"/>
  <c r="H57" i="59"/>
  <c r="G57" i="59"/>
  <c r="F57" i="59"/>
  <c r="AD57" i="59" s="1"/>
  <c r="AN57" i="59" s="1"/>
  <c r="E57" i="59"/>
  <c r="AC57" i="59" s="1"/>
  <c r="D57" i="59"/>
  <c r="B57" i="59"/>
  <c r="AQ56" i="59"/>
  <c r="AK56" i="59"/>
  <c r="AJ56" i="59"/>
  <c r="AI56" i="59"/>
  <c r="AA56" i="59"/>
  <c r="Z56" i="59"/>
  <c r="Y56" i="59"/>
  <c r="X56" i="59"/>
  <c r="W56" i="59"/>
  <c r="V56" i="59"/>
  <c r="U56" i="59"/>
  <c r="T56" i="59"/>
  <c r="S56" i="59"/>
  <c r="R56" i="59"/>
  <c r="Q56" i="59"/>
  <c r="P56" i="59"/>
  <c r="O56" i="59"/>
  <c r="N56" i="59"/>
  <c r="M56" i="59"/>
  <c r="L56" i="59"/>
  <c r="K56" i="59"/>
  <c r="J56" i="59"/>
  <c r="I56" i="59"/>
  <c r="H56" i="59"/>
  <c r="G56" i="59"/>
  <c r="F56" i="59"/>
  <c r="AD56" i="59" s="1"/>
  <c r="AN56" i="59" s="1"/>
  <c r="E56" i="59"/>
  <c r="D56" i="59"/>
  <c r="AB56" i="59" s="1"/>
  <c r="B56" i="59"/>
  <c r="AK55" i="59"/>
  <c r="AJ55" i="59"/>
  <c r="AI55" i="59"/>
  <c r="AD55" i="59"/>
  <c r="AN55" i="59" s="1"/>
  <c r="AA55" i="59"/>
  <c r="Z55" i="59"/>
  <c r="Y55" i="59"/>
  <c r="X55" i="59"/>
  <c r="W55" i="59"/>
  <c r="V55" i="59"/>
  <c r="U55" i="59"/>
  <c r="T55" i="59"/>
  <c r="S55" i="59"/>
  <c r="R55" i="59"/>
  <c r="Q55" i="59"/>
  <c r="P55" i="59"/>
  <c r="O55" i="59"/>
  <c r="N55" i="59"/>
  <c r="M55" i="59"/>
  <c r="L55" i="59"/>
  <c r="K55" i="59"/>
  <c r="J55" i="59"/>
  <c r="I55" i="59"/>
  <c r="H55" i="59"/>
  <c r="G55" i="59"/>
  <c r="F55" i="59"/>
  <c r="E55" i="59"/>
  <c r="D55" i="59"/>
  <c r="B55" i="59"/>
  <c r="AN54" i="59"/>
  <c r="AK54" i="59"/>
  <c r="AJ54" i="59"/>
  <c r="AI54" i="59"/>
  <c r="AA54" i="59"/>
  <c r="Z54" i="59"/>
  <c r="Y54" i="59"/>
  <c r="X54" i="59"/>
  <c r="W54" i="59"/>
  <c r="V54" i="59"/>
  <c r="U54" i="59"/>
  <c r="T54" i="59"/>
  <c r="S54" i="59"/>
  <c r="R54" i="59"/>
  <c r="Q54" i="59"/>
  <c r="P54" i="59"/>
  <c r="O54" i="59"/>
  <c r="N54" i="59"/>
  <c r="M54" i="59"/>
  <c r="L54" i="59"/>
  <c r="K54" i="59"/>
  <c r="J54" i="59"/>
  <c r="I54" i="59"/>
  <c r="H54" i="59"/>
  <c r="G54" i="59"/>
  <c r="F54" i="59"/>
  <c r="AD54" i="59" s="1"/>
  <c r="E54" i="59"/>
  <c r="D54" i="59"/>
  <c r="B54" i="59"/>
  <c r="AK53" i="59"/>
  <c r="AJ53" i="59"/>
  <c r="AI53" i="59"/>
  <c r="AA53" i="59"/>
  <c r="Z53" i="59"/>
  <c r="Y53" i="59"/>
  <c r="X53" i="59"/>
  <c r="W53" i="59"/>
  <c r="V53" i="59"/>
  <c r="U53" i="59"/>
  <c r="T53" i="59"/>
  <c r="S53" i="59"/>
  <c r="R53" i="59"/>
  <c r="Q53" i="59"/>
  <c r="P53" i="59"/>
  <c r="O53" i="59"/>
  <c r="N53" i="59"/>
  <c r="M53" i="59"/>
  <c r="L53" i="59"/>
  <c r="K53" i="59"/>
  <c r="J53" i="59"/>
  <c r="I53" i="59"/>
  <c r="H53" i="59"/>
  <c r="G53" i="59"/>
  <c r="F53" i="59"/>
  <c r="AD53" i="59" s="1"/>
  <c r="AN53" i="59" s="1"/>
  <c r="E53" i="59"/>
  <c r="AC53" i="59" s="1"/>
  <c r="D53" i="59"/>
  <c r="AB53" i="59" s="1"/>
  <c r="B53" i="59"/>
  <c r="AK52" i="59"/>
  <c r="AJ52" i="59"/>
  <c r="AI52" i="59"/>
  <c r="AA52" i="59"/>
  <c r="Z52" i="59"/>
  <c r="Y52" i="59"/>
  <c r="X52" i="59"/>
  <c r="W52" i="59"/>
  <c r="V52" i="59"/>
  <c r="U52" i="59"/>
  <c r="T52" i="59"/>
  <c r="S52" i="59"/>
  <c r="R52" i="59"/>
  <c r="Q52" i="59"/>
  <c r="P52" i="59"/>
  <c r="O52" i="59"/>
  <c r="N52" i="59"/>
  <c r="M52" i="59"/>
  <c r="L52" i="59"/>
  <c r="K52" i="59"/>
  <c r="J52" i="59"/>
  <c r="I52" i="59"/>
  <c r="H52" i="59"/>
  <c r="G52" i="59"/>
  <c r="F52" i="59"/>
  <c r="AD52" i="59" s="1"/>
  <c r="AN52" i="59" s="1"/>
  <c r="E52" i="59"/>
  <c r="AC52" i="59" s="1"/>
  <c r="D52" i="59"/>
  <c r="AB52" i="59" s="1"/>
  <c r="B52" i="59"/>
  <c r="AK51" i="59"/>
  <c r="AJ51" i="59"/>
  <c r="AI51" i="59"/>
  <c r="AA51" i="59"/>
  <c r="Z51" i="59"/>
  <c r="Y51" i="59"/>
  <c r="X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AD51" i="59" s="1"/>
  <c r="AN51" i="59" s="1"/>
  <c r="E51" i="59"/>
  <c r="D51" i="59"/>
  <c r="AB51" i="59" s="1"/>
  <c r="B51" i="59"/>
  <c r="AK50" i="59"/>
  <c r="AJ50" i="59"/>
  <c r="AI50" i="59"/>
  <c r="AA50" i="59"/>
  <c r="Z50" i="59"/>
  <c r="Y50" i="59"/>
  <c r="X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AD50" i="59" s="1"/>
  <c r="AN50" i="59" s="1"/>
  <c r="E50" i="59"/>
  <c r="D50" i="59"/>
  <c r="AB50" i="59" s="1"/>
  <c r="B50" i="59"/>
  <c r="AK49" i="59"/>
  <c r="AJ49" i="59"/>
  <c r="AI49" i="59"/>
  <c r="AA49" i="59"/>
  <c r="Z49" i="59"/>
  <c r="Y49" i="59"/>
  <c r="X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AC49" i="59" s="1"/>
  <c r="G49" i="59"/>
  <c r="F49" i="59"/>
  <c r="AD49" i="59" s="1"/>
  <c r="AN49" i="59" s="1"/>
  <c r="E49" i="59"/>
  <c r="D49" i="59"/>
  <c r="AB49" i="59" s="1"/>
  <c r="B49" i="59"/>
  <c r="AK48" i="59"/>
  <c r="AJ48" i="59"/>
  <c r="AI48" i="59"/>
  <c r="AA48" i="59"/>
  <c r="Z48" i="59"/>
  <c r="Y48" i="59"/>
  <c r="X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AD48" i="59" s="1"/>
  <c r="AN48" i="59" s="1"/>
  <c r="E48" i="59"/>
  <c r="AC48" i="59" s="1"/>
  <c r="D48" i="59"/>
  <c r="AB48" i="59" s="1"/>
  <c r="B48" i="59"/>
  <c r="AN47" i="59"/>
  <c r="AK47" i="59"/>
  <c r="AJ47" i="59"/>
  <c r="AI47" i="59"/>
  <c r="AD47" i="59"/>
  <c r="AA47" i="59"/>
  <c r="Z47" i="59"/>
  <c r="Y47" i="59"/>
  <c r="X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K47" i="59"/>
  <c r="J47" i="59"/>
  <c r="I47" i="59"/>
  <c r="H47" i="59"/>
  <c r="G47" i="59"/>
  <c r="F47" i="59"/>
  <c r="E47" i="59"/>
  <c r="AC47" i="59" s="1"/>
  <c r="AG47" i="59" s="1"/>
  <c r="AM47" i="59" s="1"/>
  <c r="D47" i="59"/>
  <c r="B47" i="59"/>
  <c r="AK46" i="59"/>
  <c r="AJ46" i="59"/>
  <c r="AI46" i="59"/>
  <c r="AA46" i="59"/>
  <c r="Z46" i="59"/>
  <c r="Y46" i="59"/>
  <c r="X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AD46" i="59" s="1"/>
  <c r="AN46" i="59" s="1"/>
  <c r="E46" i="59"/>
  <c r="AC46" i="59" s="1"/>
  <c r="D46" i="59"/>
  <c r="AB46" i="59" s="1"/>
  <c r="B46" i="59"/>
  <c r="AK45" i="59"/>
  <c r="AJ45" i="59"/>
  <c r="AI45" i="59"/>
  <c r="AA45" i="59"/>
  <c r="Z45" i="59"/>
  <c r="Y45" i="59"/>
  <c r="X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K45" i="59"/>
  <c r="J45" i="59"/>
  <c r="I45" i="59"/>
  <c r="H45" i="59"/>
  <c r="G45" i="59"/>
  <c r="F45" i="59"/>
  <c r="AD45" i="59" s="1"/>
  <c r="AN45" i="59" s="1"/>
  <c r="E45" i="59"/>
  <c r="AC45" i="59" s="1"/>
  <c r="D45" i="59"/>
  <c r="AB45" i="59" s="1"/>
  <c r="B45" i="59"/>
  <c r="AK44" i="59"/>
  <c r="AJ44" i="59"/>
  <c r="AI44" i="59"/>
  <c r="AA44" i="59"/>
  <c r="Z44" i="59"/>
  <c r="Y44" i="59"/>
  <c r="X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K44" i="59"/>
  <c r="J44" i="59"/>
  <c r="I44" i="59"/>
  <c r="H44" i="59"/>
  <c r="G44" i="59"/>
  <c r="F44" i="59"/>
  <c r="AD44" i="59" s="1"/>
  <c r="AN44" i="59" s="1"/>
  <c r="E44" i="59"/>
  <c r="AC44" i="59" s="1"/>
  <c r="D44" i="59"/>
  <c r="AB44" i="59" s="1"/>
  <c r="B44" i="59"/>
  <c r="AK43" i="59"/>
  <c r="AJ43" i="59"/>
  <c r="AI43" i="59"/>
  <c r="AA43" i="59"/>
  <c r="Z43" i="59"/>
  <c r="Y43" i="59"/>
  <c r="X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AD43" i="59" s="1"/>
  <c r="AN43" i="59" s="1"/>
  <c r="E43" i="59"/>
  <c r="D43" i="59"/>
  <c r="AB43" i="59" s="1"/>
  <c r="B43" i="59"/>
  <c r="AN42" i="59"/>
  <c r="AK42" i="59"/>
  <c r="AJ42" i="59"/>
  <c r="AI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AD42" i="59" s="1"/>
  <c r="E42" i="59"/>
  <c r="D42" i="59"/>
  <c r="B42" i="59"/>
  <c r="AN41" i="59"/>
  <c r="AK41" i="59"/>
  <c r="AJ41" i="59"/>
  <c r="AI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AD41" i="59" s="1"/>
  <c r="E41" i="59"/>
  <c r="AC41" i="59" s="1"/>
  <c r="D41" i="59"/>
  <c r="AB41" i="59" s="1"/>
  <c r="AE41" i="59" s="1"/>
  <c r="AG41" i="59" s="1"/>
  <c r="AM41" i="59" s="1"/>
  <c r="B41" i="59"/>
  <c r="AK40" i="59"/>
  <c r="AJ40" i="59"/>
  <c r="AI40" i="59"/>
  <c r="AD40" i="59"/>
  <c r="AN40" i="59" s="1"/>
  <c r="AA40" i="59"/>
  <c r="Z40" i="59"/>
  <c r="Y40" i="59"/>
  <c r="X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K40" i="59"/>
  <c r="J40" i="59"/>
  <c r="I40" i="59"/>
  <c r="H40" i="59"/>
  <c r="G40" i="59"/>
  <c r="F40" i="59"/>
  <c r="E40" i="59"/>
  <c r="D40" i="59"/>
  <c r="B40" i="59"/>
  <c r="AK39" i="59"/>
  <c r="AJ39" i="59"/>
  <c r="AI39" i="59"/>
  <c r="AD39" i="59"/>
  <c r="AN39" i="59" s="1"/>
  <c r="AC39" i="59"/>
  <c r="AA39" i="59"/>
  <c r="Z39" i="59"/>
  <c r="Y39" i="59"/>
  <c r="X39" i="59"/>
  <c r="W39" i="59"/>
  <c r="V39" i="59"/>
  <c r="U39" i="59"/>
  <c r="T39" i="59"/>
  <c r="S39" i="59"/>
  <c r="R39" i="59"/>
  <c r="Q39" i="59"/>
  <c r="P39" i="59"/>
  <c r="O39" i="59"/>
  <c r="N39" i="59"/>
  <c r="M39" i="59"/>
  <c r="L39" i="59"/>
  <c r="K39" i="59"/>
  <c r="J39" i="59"/>
  <c r="I39" i="59"/>
  <c r="H39" i="59"/>
  <c r="G39" i="59"/>
  <c r="F39" i="59"/>
  <c r="E39" i="59"/>
  <c r="D39" i="59"/>
  <c r="AB39" i="59" s="1"/>
  <c r="AF39" i="59" s="1"/>
  <c r="B39" i="59"/>
  <c r="AK38" i="59"/>
  <c r="AJ38" i="59"/>
  <c r="AI38" i="59"/>
  <c r="AA38" i="59"/>
  <c r="Z38" i="59"/>
  <c r="Y38" i="59"/>
  <c r="X38" i="59"/>
  <c r="W38" i="59"/>
  <c r="V38" i="59"/>
  <c r="U38" i="59"/>
  <c r="T38" i="59"/>
  <c r="S38" i="59"/>
  <c r="R38" i="59"/>
  <c r="Q38" i="59"/>
  <c r="P38" i="59"/>
  <c r="O38" i="59"/>
  <c r="N38" i="59"/>
  <c r="M38" i="59"/>
  <c r="L38" i="59"/>
  <c r="K38" i="59"/>
  <c r="J38" i="59"/>
  <c r="I38" i="59"/>
  <c r="H38" i="59"/>
  <c r="G38" i="59"/>
  <c r="F38" i="59"/>
  <c r="AD38" i="59" s="1"/>
  <c r="AN38" i="59" s="1"/>
  <c r="E38" i="59"/>
  <c r="AC38" i="59" s="1"/>
  <c r="D38" i="59"/>
  <c r="AB38" i="59" s="1"/>
  <c r="B38" i="59"/>
  <c r="AK37" i="59"/>
  <c r="AJ37" i="59"/>
  <c r="AI37" i="59"/>
  <c r="AA37" i="59"/>
  <c r="Z37" i="59"/>
  <c r="Y37" i="59"/>
  <c r="X37" i="59"/>
  <c r="W37" i="59"/>
  <c r="V37" i="59"/>
  <c r="U37" i="59"/>
  <c r="T37" i="59"/>
  <c r="S37" i="59"/>
  <c r="R37" i="59"/>
  <c r="Q37" i="59"/>
  <c r="P37" i="59"/>
  <c r="O37" i="59"/>
  <c r="N37" i="59"/>
  <c r="M37" i="59"/>
  <c r="L37" i="59"/>
  <c r="K37" i="59"/>
  <c r="J37" i="59"/>
  <c r="I37" i="59"/>
  <c r="H37" i="59"/>
  <c r="G37" i="59"/>
  <c r="F37" i="59"/>
  <c r="AD37" i="59" s="1"/>
  <c r="AN37" i="59" s="1"/>
  <c r="E37" i="59"/>
  <c r="AC37" i="59" s="1"/>
  <c r="D37" i="59"/>
  <c r="AB37" i="59" s="1"/>
  <c r="B37" i="59"/>
  <c r="AK36" i="59"/>
  <c r="AJ36" i="59"/>
  <c r="AI36" i="59"/>
  <c r="AA36" i="59"/>
  <c r="Z36" i="59"/>
  <c r="Y36" i="59"/>
  <c r="X36" i="59"/>
  <c r="W36" i="59"/>
  <c r="V36" i="59"/>
  <c r="U36" i="59"/>
  <c r="T36" i="59"/>
  <c r="S36" i="59"/>
  <c r="R36" i="59"/>
  <c r="Q36" i="59"/>
  <c r="P36" i="59"/>
  <c r="O36" i="59"/>
  <c r="N36" i="59"/>
  <c r="M36" i="59"/>
  <c r="L36" i="59"/>
  <c r="K36" i="59"/>
  <c r="J36" i="59"/>
  <c r="I36" i="59"/>
  <c r="H36" i="59"/>
  <c r="G36" i="59"/>
  <c r="F36" i="59"/>
  <c r="AD36" i="59" s="1"/>
  <c r="AN36" i="59" s="1"/>
  <c r="E36" i="59"/>
  <c r="AC36" i="59" s="1"/>
  <c r="AG36" i="59" s="1"/>
  <c r="AM36" i="59" s="1"/>
  <c r="D36" i="59"/>
  <c r="AB36" i="59" s="1"/>
  <c r="B36" i="59"/>
  <c r="AK35" i="59"/>
  <c r="AJ35" i="59"/>
  <c r="AI35" i="59"/>
  <c r="AA35" i="59"/>
  <c r="Z35" i="59"/>
  <c r="Y35" i="59"/>
  <c r="X35" i="59"/>
  <c r="W35" i="59"/>
  <c r="V35" i="59"/>
  <c r="AQ35" i="59" s="1"/>
  <c r="U35" i="59"/>
  <c r="T35" i="59"/>
  <c r="S35" i="59"/>
  <c r="R35" i="59"/>
  <c r="Q35" i="59"/>
  <c r="P35" i="59"/>
  <c r="O35" i="59"/>
  <c r="N35" i="59"/>
  <c r="M35" i="59"/>
  <c r="L35" i="59"/>
  <c r="K35" i="59"/>
  <c r="J35" i="59"/>
  <c r="I35" i="59"/>
  <c r="H35" i="59"/>
  <c r="G35" i="59"/>
  <c r="F35" i="59"/>
  <c r="AD35" i="59" s="1"/>
  <c r="AN35" i="59" s="1"/>
  <c r="E35" i="59"/>
  <c r="AC35" i="59" s="1"/>
  <c r="AG35" i="59" s="1"/>
  <c r="AM35" i="59" s="1"/>
  <c r="D35" i="59"/>
  <c r="AB35" i="59" s="1"/>
  <c r="B35" i="59"/>
  <c r="AK34" i="59"/>
  <c r="AJ34" i="59"/>
  <c r="AI34" i="59"/>
  <c r="AA34" i="59"/>
  <c r="Z34" i="59"/>
  <c r="Y34" i="59"/>
  <c r="X34" i="59"/>
  <c r="W34" i="59"/>
  <c r="V34" i="59"/>
  <c r="U34" i="59"/>
  <c r="T34" i="59"/>
  <c r="S34" i="59"/>
  <c r="R34" i="59"/>
  <c r="Q34" i="59"/>
  <c r="P34" i="59"/>
  <c r="O34" i="59"/>
  <c r="N34" i="59"/>
  <c r="M34" i="59"/>
  <c r="L34" i="59"/>
  <c r="K34" i="59"/>
  <c r="J34" i="59"/>
  <c r="I34" i="59"/>
  <c r="H34" i="59"/>
  <c r="G34" i="59"/>
  <c r="F34" i="59"/>
  <c r="AD34" i="59" s="1"/>
  <c r="AN34" i="59" s="1"/>
  <c r="E34" i="59"/>
  <c r="AC34" i="59" s="1"/>
  <c r="D34" i="59"/>
  <c r="AB34" i="59" s="1"/>
  <c r="B34" i="59"/>
  <c r="AK33" i="59"/>
  <c r="AJ33" i="59"/>
  <c r="AI33" i="59"/>
  <c r="AA33" i="59"/>
  <c r="Z33" i="59"/>
  <c r="Y33" i="59"/>
  <c r="X33" i="59"/>
  <c r="W33" i="59"/>
  <c r="V33" i="59"/>
  <c r="AQ33" i="59" s="1"/>
  <c r="U33" i="59"/>
  <c r="T33" i="59"/>
  <c r="S33" i="59"/>
  <c r="R33" i="59"/>
  <c r="Q33" i="59"/>
  <c r="P33" i="59"/>
  <c r="O33" i="59"/>
  <c r="N33" i="59"/>
  <c r="M33" i="59"/>
  <c r="L33" i="59"/>
  <c r="K33" i="59"/>
  <c r="J33" i="59"/>
  <c r="I33" i="59"/>
  <c r="H33" i="59"/>
  <c r="G33" i="59"/>
  <c r="F33" i="59"/>
  <c r="AD33" i="59" s="1"/>
  <c r="AN33" i="59" s="1"/>
  <c r="E33" i="59"/>
  <c r="AC33" i="59" s="1"/>
  <c r="AG33" i="59" s="1"/>
  <c r="AM33" i="59" s="1"/>
  <c r="D33" i="59"/>
  <c r="AB33" i="59" s="1"/>
  <c r="B33" i="59"/>
  <c r="AK32" i="59"/>
  <c r="AJ32" i="59"/>
  <c r="AI32" i="59"/>
  <c r="AA32" i="59"/>
  <c r="Z32" i="59"/>
  <c r="Y32" i="59"/>
  <c r="X32" i="59"/>
  <c r="W32" i="59"/>
  <c r="V32" i="59"/>
  <c r="U32" i="59"/>
  <c r="T32" i="59"/>
  <c r="S32" i="59"/>
  <c r="R32" i="59"/>
  <c r="Q32" i="59"/>
  <c r="P32" i="59"/>
  <c r="O32" i="59"/>
  <c r="N32" i="59"/>
  <c r="M32" i="59"/>
  <c r="L32" i="59"/>
  <c r="K32" i="59"/>
  <c r="J32" i="59"/>
  <c r="I32" i="59"/>
  <c r="H32" i="59"/>
  <c r="G32" i="59"/>
  <c r="F32" i="59"/>
  <c r="AD32" i="59" s="1"/>
  <c r="AN32" i="59" s="1"/>
  <c r="E32" i="59"/>
  <c r="AC32" i="59" s="1"/>
  <c r="AG32" i="59" s="1"/>
  <c r="AM32" i="59" s="1"/>
  <c r="D32" i="59"/>
  <c r="AB32" i="59" s="1"/>
  <c r="B32" i="59"/>
  <c r="AK31" i="59"/>
  <c r="AJ31" i="59"/>
  <c r="AI31" i="59"/>
  <c r="AA31" i="59"/>
  <c r="Z31" i="59"/>
  <c r="Y31" i="59"/>
  <c r="X31" i="59"/>
  <c r="W31" i="59"/>
  <c r="V31" i="59"/>
  <c r="U31" i="59"/>
  <c r="T31" i="59"/>
  <c r="S31" i="59"/>
  <c r="R31" i="59"/>
  <c r="Q31" i="59"/>
  <c r="P31" i="59"/>
  <c r="O31" i="59"/>
  <c r="N31" i="59"/>
  <c r="M31" i="59"/>
  <c r="L31" i="59"/>
  <c r="K31" i="59"/>
  <c r="J31" i="59"/>
  <c r="I31" i="59"/>
  <c r="H31" i="59"/>
  <c r="G31" i="59"/>
  <c r="F31" i="59"/>
  <c r="AD31" i="59" s="1"/>
  <c r="AN31" i="59" s="1"/>
  <c r="E31" i="59"/>
  <c r="D31" i="59"/>
  <c r="AB31" i="59" s="1"/>
  <c r="B31" i="59"/>
  <c r="AK30" i="59"/>
  <c r="AJ30" i="59"/>
  <c r="AI30" i="59"/>
  <c r="AA30" i="59"/>
  <c r="Z30" i="59"/>
  <c r="Y30" i="59"/>
  <c r="X30" i="59"/>
  <c r="W30" i="59"/>
  <c r="V30" i="59"/>
  <c r="U30" i="59"/>
  <c r="T30" i="59"/>
  <c r="S30" i="59"/>
  <c r="R30" i="59"/>
  <c r="Q30" i="59"/>
  <c r="P30" i="59"/>
  <c r="O30" i="59"/>
  <c r="N30" i="59"/>
  <c r="M30" i="59"/>
  <c r="L30" i="59"/>
  <c r="K30" i="59"/>
  <c r="J30" i="59"/>
  <c r="I30" i="59"/>
  <c r="H30" i="59"/>
  <c r="G30" i="59"/>
  <c r="F30" i="59"/>
  <c r="AD30" i="59" s="1"/>
  <c r="AN30" i="59" s="1"/>
  <c r="E30" i="59"/>
  <c r="AC30" i="59" s="1"/>
  <c r="D30" i="59"/>
  <c r="AB30" i="59" s="1"/>
  <c r="AE30" i="59" s="1"/>
  <c r="AG30" i="59" s="1"/>
  <c r="AM30" i="59" s="1"/>
  <c r="B30" i="59"/>
  <c r="AQ29" i="59"/>
  <c r="AK29" i="59"/>
  <c r="AJ29" i="59"/>
  <c r="AI29" i="59"/>
  <c r="AA29" i="59"/>
  <c r="Z29" i="59"/>
  <c r="Y29" i="59"/>
  <c r="X29" i="59"/>
  <c r="W29" i="59"/>
  <c r="V29" i="59"/>
  <c r="U29" i="59"/>
  <c r="T29" i="59"/>
  <c r="S29" i="59"/>
  <c r="R29" i="59"/>
  <c r="Q29" i="59"/>
  <c r="P29" i="59"/>
  <c r="O29" i="59"/>
  <c r="N29" i="59"/>
  <c r="M29" i="59"/>
  <c r="L29" i="59"/>
  <c r="K29" i="59"/>
  <c r="J29" i="59"/>
  <c r="I29" i="59"/>
  <c r="H29" i="59"/>
  <c r="G29" i="59"/>
  <c r="F29" i="59"/>
  <c r="AD29" i="59" s="1"/>
  <c r="AN29" i="59" s="1"/>
  <c r="E29" i="59"/>
  <c r="D29" i="59"/>
  <c r="AB29" i="59" s="1"/>
  <c r="B29" i="59"/>
  <c r="AK28" i="59"/>
  <c r="AJ28" i="59"/>
  <c r="AI28" i="59"/>
  <c r="AA28" i="59"/>
  <c r="Z28" i="59"/>
  <c r="AQ28" i="59" s="1"/>
  <c r="Y28" i="59"/>
  <c r="X28" i="59"/>
  <c r="W28" i="59"/>
  <c r="V28" i="59"/>
  <c r="U28" i="59"/>
  <c r="T28" i="59"/>
  <c r="S28" i="59"/>
  <c r="R28" i="59"/>
  <c r="Q28" i="59"/>
  <c r="P28" i="59"/>
  <c r="O28" i="59"/>
  <c r="N28" i="59"/>
  <c r="M28" i="59"/>
  <c r="L28" i="59"/>
  <c r="K28" i="59"/>
  <c r="J28" i="59"/>
  <c r="I28" i="59"/>
  <c r="H28" i="59"/>
  <c r="G28" i="59"/>
  <c r="F28" i="59"/>
  <c r="AD28" i="59" s="1"/>
  <c r="AN28" i="59" s="1"/>
  <c r="E28" i="59"/>
  <c r="AC28" i="59" s="1"/>
  <c r="AG28" i="59" s="1"/>
  <c r="AM28" i="59" s="1"/>
  <c r="D28" i="59"/>
  <c r="AB28" i="59" s="1"/>
  <c r="B28" i="59"/>
  <c r="AK27" i="59"/>
  <c r="AJ27" i="59"/>
  <c r="AI27" i="59"/>
  <c r="AA27" i="59"/>
  <c r="Z27" i="59"/>
  <c r="Y27" i="59"/>
  <c r="X27" i="59"/>
  <c r="W27" i="59"/>
  <c r="V27" i="59"/>
  <c r="U27" i="59"/>
  <c r="T27" i="59"/>
  <c r="S27" i="59"/>
  <c r="R27" i="59"/>
  <c r="Q27" i="59"/>
  <c r="P27" i="59"/>
  <c r="O27" i="59"/>
  <c r="N27" i="59"/>
  <c r="M27" i="59"/>
  <c r="L27" i="59"/>
  <c r="K27" i="59"/>
  <c r="J27" i="59"/>
  <c r="I27" i="59"/>
  <c r="H27" i="59"/>
  <c r="G27" i="59"/>
  <c r="F27" i="59"/>
  <c r="AD27" i="59" s="1"/>
  <c r="AN27" i="59" s="1"/>
  <c r="E27" i="59"/>
  <c r="D27" i="59"/>
  <c r="AB27" i="59" s="1"/>
  <c r="B27" i="59"/>
  <c r="AN26" i="59"/>
  <c r="AK26" i="59"/>
  <c r="AJ26" i="59"/>
  <c r="AI26" i="59"/>
  <c r="AA26" i="59"/>
  <c r="Z26" i="59"/>
  <c r="Y26" i="59"/>
  <c r="X26" i="59"/>
  <c r="W26" i="59"/>
  <c r="V26" i="59"/>
  <c r="U26" i="59"/>
  <c r="T26" i="59"/>
  <c r="S26" i="59"/>
  <c r="R26" i="59"/>
  <c r="Q26" i="59"/>
  <c r="P26" i="59"/>
  <c r="O26" i="59"/>
  <c r="N26" i="59"/>
  <c r="M26" i="59"/>
  <c r="L26" i="59"/>
  <c r="K26" i="59"/>
  <c r="J26" i="59"/>
  <c r="I26" i="59"/>
  <c r="H26" i="59"/>
  <c r="G26" i="59"/>
  <c r="F26" i="59"/>
  <c r="AD26" i="59" s="1"/>
  <c r="E26" i="59"/>
  <c r="D26" i="59"/>
  <c r="B26" i="59"/>
  <c r="AN25" i="59"/>
  <c r="AK25" i="59"/>
  <c r="AJ25" i="59"/>
  <c r="AI25" i="59"/>
  <c r="AA25" i="59"/>
  <c r="Z25" i="59"/>
  <c r="Y25" i="59"/>
  <c r="X25" i="59"/>
  <c r="W25" i="59"/>
  <c r="V25" i="59"/>
  <c r="U25" i="59"/>
  <c r="T25" i="59"/>
  <c r="S25" i="59"/>
  <c r="R25" i="59"/>
  <c r="Q25" i="59"/>
  <c r="P25" i="59"/>
  <c r="O25" i="59"/>
  <c r="N25" i="59"/>
  <c r="M25" i="59"/>
  <c r="L25" i="59"/>
  <c r="K25" i="59"/>
  <c r="J25" i="59"/>
  <c r="I25" i="59"/>
  <c r="H25" i="59"/>
  <c r="G25" i="59"/>
  <c r="F25" i="59"/>
  <c r="AD25" i="59" s="1"/>
  <c r="E25" i="59"/>
  <c r="AC25" i="59" s="1"/>
  <c r="D25" i="59"/>
  <c r="AB25" i="59" s="1"/>
  <c r="AE25" i="59" s="1"/>
  <c r="AG25" i="59" s="1"/>
  <c r="AM25" i="59" s="1"/>
  <c r="C25" i="59"/>
  <c r="C135" i="59" s="1"/>
  <c r="B25" i="59"/>
  <c r="AN24" i="59"/>
  <c r="AK24" i="59"/>
  <c r="AJ24" i="59"/>
  <c r="AI24" i="59"/>
  <c r="AA24" i="59"/>
  <c r="Z24" i="59"/>
  <c r="Y24" i="59"/>
  <c r="X24" i="59"/>
  <c r="W24" i="59"/>
  <c r="V24" i="59"/>
  <c r="U24" i="59"/>
  <c r="T24" i="59"/>
  <c r="S24" i="59"/>
  <c r="R24" i="59"/>
  <c r="Q24" i="59"/>
  <c r="P24" i="59"/>
  <c r="O24" i="59"/>
  <c r="N24" i="59"/>
  <c r="M24" i="59"/>
  <c r="L24" i="59"/>
  <c r="K24" i="59"/>
  <c r="J24" i="59"/>
  <c r="I24" i="59"/>
  <c r="H24" i="59"/>
  <c r="G24" i="59"/>
  <c r="F24" i="59"/>
  <c r="AD24" i="59" s="1"/>
  <c r="E24" i="59"/>
  <c r="D24" i="59"/>
  <c r="B24" i="59"/>
  <c r="AK23" i="59"/>
  <c r="AJ23" i="59"/>
  <c r="AI23" i="59"/>
  <c r="AD23" i="59"/>
  <c r="AN23" i="59" s="1"/>
  <c r="AA23" i="59"/>
  <c r="Z23" i="59"/>
  <c r="Y23" i="59"/>
  <c r="X23" i="59"/>
  <c r="W23" i="59"/>
  <c r="V23" i="59"/>
  <c r="U23" i="59"/>
  <c r="T23" i="59"/>
  <c r="S23" i="59"/>
  <c r="R23" i="59"/>
  <c r="Q23" i="59"/>
  <c r="P23" i="59"/>
  <c r="O23" i="59"/>
  <c r="N23" i="59"/>
  <c r="M23" i="59"/>
  <c r="L23" i="59"/>
  <c r="K23" i="59"/>
  <c r="J23" i="59"/>
  <c r="I23" i="59"/>
  <c r="H23" i="59"/>
  <c r="G23" i="59"/>
  <c r="F23" i="59"/>
  <c r="E23" i="59"/>
  <c r="AC23" i="59" s="1"/>
  <c r="D23" i="59"/>
  <c r="AB23" i="59" s="1"/>
  <c r="AF23" i="59" s="1"/>
  <c r="B23" i="59"/>
  <c r="AN22" i="59"/>
  <c r="AK22" i="59"/>
  <c r="AJ22" i="59"/>
  <c r="AI22" i="59"/>
  <c r="AA22" i="59"/>
  <c r="Z22" i="59"/>
  <c r="Y22" i="59"/>
  <c r="X22" i="59"/>
  <c r="AQ22" i="59" s="1"/>
  <c r="W22" i="59"/>
  <c r="V22" i="59"/>
  <c r="U22" i="59"/>
  <c r="T22" i="59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F22" i="59"/>
  <c r="AD22" i="59" s="1"/>
  <c r="E22" i="59"/>
  <c r="D22" i="59"/>
  <c r="B22" i="59"/>
  <c r="AK21" i="59"/>
  <c r="AJ21" i="59"/>
  <c r="AI21" i="59"/>
  <c r="AD21" i="59"/>
  <c r="AN21" i="59" s="1"/>
  <c r="AA21" i="59"/>
  <c r="Z21" i="59"/>
  <c r="Y21" i="59"/>
  <c r="X21" i="59"/>
  <c r="W21" i="59"/>
  <c r="V21" i="59"/>
  <c r="U21" i="59"/>
  <c r="T21" i="59"/>
  <c r="S21" i="59"/>
  <c r="R21" i="59"/>
  <c r="Q21" i="59"/>
  <c r="P21" i="59"/>
  <c r="O21" i="59"/>
  <c r="N21" i="59"/>
  <c r="M21" i="59"/>
  <c r="L21" i="59"/>
  <c r="K21" i="59"/>
  <c r="J21" i="59"/>
  <c r="I21" i="59"/>
  <c r="H21" i="59"/>
  <c r="G21" i="59"/>
  <c r="F21" i="59"/>
  <c r="E21" i="59"/>
  <c r="AC21" i="59" s="1"/>
  <c r="D21" i="59"/>
  <c r="AB21" i="59" s="1"/>
  <c r="AF21" i="59" s="1"/>
  <c r="B21" i="59"/>
  <c r="AN20" i="59"/>
  <c r="AK20" i="59"/>
  <c r="AJ20" i="59"/>
  <c r="AI20" i="59"/>
  <c r="AA20" i="59"/>
  <c r="Z20" i="59"/>
  <c r="Y20" i="59"/>
  <c r="X20" i="59"/>
  <c r="AQ20" i="59" s="1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F20" i="59"/>
  <c r="AD20" i="59" s="1"/>
  <c r="E20" i="59"/>
  <c r="D20" i="59"/>
  <c r="B20" i="59"/>
  <c r="AK19" i="59"/>
  <c r="AJ19" i="59"/>
  <c r="AI19" i="59"/>
  <c r="AD19" i="59"/>
  <c r="AN19" i="59" s="1"/>
  <c r="AA19" i="59"/>
  <c r="Z19" i="59"/>
  <c r="Y19" i="59"/>
  <c r="X19" i="59"/>
  <c r="W19" i="59"/>
  <c r="V19" i="59"/>
  <c r="U19" i="59"/>
  <c r="T19" i="59"/>
  <c r="S19" i="59"/>
  <c r="R19" i="59"/>
  <c r="Q19" i="59"/>
  <c r="P19" i="59"/>
  <c r="O19" i="59"/>
  <c r="N19" i="59"/>
  <c r="M19" i="59"/>
  <c r="L19" i="59"/>
  <c r="K19" i="59"/>
  <c r="J19" i="59"/>
  <c r="I19" i="59"/>
  <c r="H19" i="59"/>
  <c r="G19" i="59"/>
  <c r="F19" i="59"/>
  <c r="E19" i="59"/>
  <c r="AC19" i="59" s="1"/>
  <c r="D19" i="59"/>
  <c r="AB19" i="59" s="1"/>
  <c r="AF19" i="59" s="1"/>
  <c r="B19" i="59"/>
  <c r="AN18" i="59"/>
  <c r="AK18" i="59"/>
  <c r="AJ18" i="59"/>
  <c r="AI18" i="59"/>
  <c r="AA18" i="59"/>
  <c r="Z18" i="59"/>
  <c r="Y18" i="59"/>
  <c r="X18" i="59"/>
  <c r="AQ18" i="59" s="1"/>
  <c r="W18" i="59"/>
  <c r="V18" i="59"/>
  <c r="U18" i="59"/>
  <c r="T18" i="59"/>
  <c r="S18" i="59"/>
  <c r="R18" i="59"/>
  <c r="Q18" i="59"/>
  <c r="P18" i="59"/>
  <c r="O18" i="59"/>
  <c r="N18" i="59"/>
  <c r="M18" i="59"/>
  <c r="L18" i="59"/>
  <c r="K18" i="59"/>
  <c r="J18" i="59"/>
  <c r="I18" i="59"/>
  <c r="H18" i="59"/>
  <c r="G18" i="59"/>
  <c r="F18" i="59"/>
  <c r="AD18" i="59" s="1"/>
  <c r="E18" i="59"/>
  <c r="D18" i="59"/>
  <c r="B18" i="59"/>
  <c r="AK17" i="59"/>
  <c r="AJ17" i="59"/>
  <c r="AI17" i="59"/>
  <c r="AD17" i="59"/>
  <c r="AN17" i="59" s="1"/>
  <c r="AA17" i="59"/>
  <c r="Z17" i="59"/>
  <c r="Y17" i="59"/>
  <c r="X17" i="59"/>
  <c r="W17" i="59"/>
  <c r="V17" i="59"/>
  <c r="U17" i="59"/>
  <c r="T17" i="59"/>
  <c r="S17" i="59"/>
  <c r="R17" i="59"/>
  <c r="Q17" i="59"/>
  <c r="P17" i="59"/>
  <c r="O17" i="59"/>
  <c r="N17" i="59"/>
  <c r="M17" i="59"/>
  <c r="L17" i="59"/>
  <c r="K17" i="59"/>
  <c r="J17" i="59"/>
  <c r="I17" i="59"/>
  <c r="H17" i="59"/>
  <c r="G17" i="59"/>
  <c r="F17" i="59"/>
  <c r="E17" i="59"/>
  <c r="AC17" i="59" s="1"/>
  <c r="D17" i="59"/>
  <c r="AB17" i="59" s="1"/>
  <c r="AF17" i="59" s="1"/>
  <c r="B17" i="59"/>
  <c r="AM16" i="59"/>
  <c r="AK16" i="59"/>
  <c r="AL16" i="59" s="1"/>
  <c r="AJ16" i="59"/>
  <c r="AI16" i="59"/>
  <c r="AH16" i="59"/>
  <c r="AA16" i="59"/>
  <c r="Z16" i="59"/>
  <c r="Y16" i="59"/>
  <c r="X16" i="59"/>
  <c r="W16" i="59"/>
  <c r="V16" i="59"/>
  <c r="U16" i="59"/>
  <c r="T16" i="59"/>
  <c r="S16" i="59"/>
  <c r="R16" i="59"/>
  <c r="Q16" i="59"/>
  <c r="P16" i="59"/>
  <c r="O16" i="59"/>
  <c r="N16" i="59"/>
  <c r="M16" i="59"/>
  <c r="L16" i="59"/>
  <c r="K16" i="59"/>
  <c r="J16" i="59"/>
  <c r="I16" i="59"/>
  <c r="H16" i="59"/>
  <c r="G16" i="59"/>
  <c r="F16" i="59"/>
  <c r="AD16" i="59" s="1"/>
  <c r="AN16" i="59" s="1"/>
  <c r="E16" i="59"/>
  <c r="AC16" i="59" s="1"/>
  <c r="D16" i="59"/>
  <c r="AB16" i="59" s="1"/>
  <c r="B16" i="59"/>
  <c r="AK15" i="59"/>
  <c r="AJ15" i="59"/>
  <c r="AI15" i="59"/>
  <c r="AA15" i="59"/>
  <c r="Z15" i="59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AD15" i="59" s="1"/>
  <c r="AN15" i="59" s="1"/>
  <c r="E15" i="59"/>
  <c r="AC15" i="59" s="1"/>
  <c r="AG15" i="59" s="1"/>
  <c r="AM15" i="59" s="1"/>
  <c r="D15" i="59"/>
  <c r="AB15" i="59" s="1"/>
  <c r="B15" i="59"/>
  <c r="AK14" i="59"/>
  <c r="AJ14" i="59"/>
  <c r="AI14" i="59"/>
  <c r="AA14" i="59"/>
  <c r="Z14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AD14" i="59" s="1"/>
  <c r="AN14" i="59" s="1"/>
  <c r="E14" i="59"/>
  <c r="AC14" i="59" s="1"/>
  <c r="D14" i="59"/>
  <c r="AB14" i="59" s="1"/>
  <c r="B14" i="59"/>
  <c r="AK13" i="59"/>
  <c r="AJ13" i="59"/>
  <c r="AI13" i="59"/>
  <c r="AA13" i="59"/>
  <c r="Z13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AD13" i="59" s="1"/>
  <c r="AN13" i="59" s="1"/>
  <c r="E13" i="59"/>
  <c r="AC13" i="59" s="1"/>
  <c r="D13" i="59"/>
  <c r="AB13" i="59" s="1"/>
  <c r="B13" i="59"/>
  <c r="AK12" i="59"/>
  <c r="AJ12" i="59"/>
  <c r="AI12" i="59"/>
  <c r="AA12" i="59"/>
  <c r="Z12" i="59"/>
  <c r="Y12" i="59"/>
  <c r="X12" i="59"/>
  <c r="AQ12" i="59" s="1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AD12" i="59" s="1"/>
  <c r="AN12" i="59" s="1"/>
  <c r="E12" i="59"/>
  <c r="AC12" i="59" s="1"/>
  <c r="AG12" i="59" s="1"/>
  <c r="AM12" i="59" s="1"/>
  <c r="D12" i="59"/>
  <c r="AB12" i="59" s="1"/>
  <c r="B12" i="59"/>
  <c r="AK11" i="59"/>
  <c r="AJ11" i="59"/>
  <c r="AI11" i="59"/>
  <c r="AA11" i="59"/>
  <c r="Z11" i="59"/>
  <c r="Y11" i="59"/>
  <c r="X11" i="59"/>
  <c r="AQ11" i="59" s="1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AD11" i="59" s="1"/>
  <c r="AN11" i="59" s="1"/>
  <c r="E11" i="59"/>
  <c r="AC11" i="59" s="1"/>
  <c r="AG11" i="59" s="1"/>
  <c r="AM11" i="59" s="1"/>
  <c r="D11" i="59"/>
  <c r="AB11" i="59" s="1"/>
  <c r="B11" i="59"/>
  <c r="AK10" i="59"/>
  <c r="AJ10" i="59"/>
  <c r="AI10" i="59"/>
  <c r="AA10" i="59"/>
  <c r="Z10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AD10" i="59" s="1"/>
  <c r="AN10" i="59" s="1"/>
  <c r="E10" i="59"/>
  <c r="AC10" i="59" s="1"/>
  <c r="D10" i="59"/>
  <c r="AB10" i="59" s="1"/>
  <c r="B10" i="59"/>
  <c r="AK9" i="59"/>
  <c r="AJ9" i="59"/>
  <c r="AI9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AD9" i="59" s="1"/>
  <c r="AN9" i="59" s="1"/>
  <c r="E9" i="59"/>
  <c r="AC9" i="59" s="1"/>
  <c r="D9" i="59"/>
  <c r="AB9" i="59" s="1"/>
  <c r="B9" i="59"/>
  <c r="AK8" i="59"/>
  <c r="AJ8" i="59"/>
  <c r="AI8" i="59"/>
  <c r="AA8" i="59"/>
  <c r="Z8" i="59"/>
  <c r="Y8" i="59"/>
  <c r="X8" i="59"/>
  <c r="AQ8" i="59" s="1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AD8" i="59" s="1"/>
  <c r="AN8" i="59" s="1"/>
  <c r="E8" i="59"/>
  <c r="AC8" i="59" s="1"/>
  <c r="AG8" i="59" s="1"/>
  <c r="AM8" i="59" s="1"/>
  <c r="D8" i="59"/>
  <c r="AB8" i="59" s="1"/>
  <c r="B8" i="59"/>
  <c r="AK7" i="59"/>
  <c r="AJ7" i="59"/>
  <c r="AI7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AD7" i="59" s="1"/>
  <c r="AN7" i="59" s="1"/>
  <c r="E7" i="59"/>
  <c r="AC7" i="59" s="1"/>
  <c r="D7" i="59"/>
  <c r="AB7" i="59" s="1"/>
  <c r="B7" i="59"/>
  <c r="AK6" i="59"/>
  <c r="AJ6" i="59"/>
  <c r="AI6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AD6" i="59" s="1"/>
  <c r="AN6" i="59" s="1"/>
  <c r="E6" i="59"/>
  <c r="AC6" i="59" s="1"/>
  <c r="D6" i="59"/>
  <c r="AB6" i="59" s="1"/>
  <c r="B6" i="59"/>
  <c r="AP5" i="59"/>
  <c r="AK5" i="59"/>
  <c r="AJ5" i="59"/>
  <c r="AI5" i="59"/>
  <c r="AA5" i="59"/>
  <c r="Z5" i="59"/>
  <c r="Y5" i="59"/>
  <c r="X5" i="59"/>
  <c r="AQ5" i="59" s="1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AD5" i="59" s="1"/>
  <c r="AN5" i="59" s="1"/>
  <c r="E5" i="59"/>
  <c r="AC5" i="59" s="1"/>
  <c r="AG5" i="59" s="1"/>
  <c r="AM5" i="59" s="1"/>
  <c r="D5" i="59"/>
  <c r="AB5" i="59" s="1"/>
  <c r="B5" i="59"/>
  <c r="AK4" i="59"/>
  <c r="AJ4" i="59"/>
  <c r="AI4" i="59"/>
  <c r="AA4" i="59"/>
  <c r="Z4" i="59"/>
  <c r="Z135" i="59" s="1"/>
  <c r="Y4" i="59"/>
  <c r="X4" i="59"/>
  <c r="X135" i="59" s="1"/>
  <c r="W4" i="59"/>
  <c r="V4" i="59"/>
  <c r="U4" i="59"/>
  <c r="T4" i="59"/>
  <c r="S4" i="59"/>
  <c r="R4" i="59"/>
  <c r="R135" i="59" s="1"/>
  <c r="Q4" i="59"/>
  <c r="P4" i="59"/>
  <c r="P135" i="59" s="1"/>
  <c r="O4" i="59"/>
  <c r="N4" i="59"/>
  <c r="M4" i="59"/>
  <c r="L4" i="59"/>
  <c r="K4" i="59"/>
  <c r="J4" i="59"/>
  <c r="J135" i="59" s="1"/>
  <c r="I4" i="59"/>
  <c r="H4" i="59"/>
  <c r="H135" i="59" s="1"/>
  <c r="G4" i="59"/>
  <c r="F4" i="59"/>
  <c r="E4" i="59"/>
  <c r="D4" i="59"/>
  <c r="B4" i="59"/>
  <c r="AN3" i="59"/>
  <c r="AM3" i="59"/>
  <c r="AL3" i="59"/>
  <c r="F87" i="40"/>
  <c r="AL21" i="59" l="1"/>
  <c r="AF31" i="59"/>
  <c r="AF37" i="59"/>
  <c r="AE37" i="59"/>
  <c r="AG37" i="59" s="1"/>
  <c r="AM37" i="59" s="1"/>
  <c r="AF7" i="59"/>
  <c r="AE7" i="59"/>
  <c r="AG7" i="59" s="1"/>
  <c r="AM7" i="59" s="1"/>
  <c r="AE9" i="59"/>
  <c r="AG9" i="59" s="1"/>
  <c r="AM9" i="59" s="1"/>
  <c r="AF9" i="59"/>
  <c r="AE11" i="59"/>
  <c r="AF11" i="59"/>
  <c r="AE13" i="59"/>
  <c r="AG13" i="59" s="1"/>
  <c r="AM13" i="59" s="1"/>
  <c r="AF13" i="59"/>
  <c r="AF15" i="59"/>
  <c r="AE15" i="59"/>
  <c r="AL23" i="59"/>
  <c r="AF62" i="59"/>
  <c r="AF64" i="59"/>
  <c r="AE64" i="59"/>
  <c r="AG64" i="59" s="1"/>
  <c r="AM64" i="59" s="1"/>
  <c r="AF33" i="59"/>
  <c r="AE33" i="59"/>
  <c r="AF35" i="59"/>
  <c r="AE35" i="59"/>
  <c r="AL39" i="59"/>
  <c r="AO16" i="59"/>
  <c r="AF28" i="59"/>
  <c r="AE28" i="59"/>
  <c r="AF48" i="59"/>
  <c r="AE48" i="59"/>
  <c r="AG48" i="59" s="1"/>
  <c r="AM48" i="59" s="1"/>
  <c r="AE59" i="59"/>
  <c r="AF59" i="59"/>
  <c r="AF5" i="59"/>
  <c r="AE5" i="59"/>
  <c r="AF44" i="59"/>
  <c r="AE44" i="59"/>
  <c r="AG44" i="59" s="1"/>
  <c r="AM44" i="59" s="1"/>
  <c r="AF46" i="59"/>
  <c r="AE46" i="59"/>
  <c r="AG46" i="59" s="1"/>
  <c r="AM46" i="59" s="1"/>
  <c r="AL17" i="59"/>
  <c r="AF32" i="59"/>
  <c r="AE32" i="59"/>
  <c r="AF34" i="59"/>
  <c r="AE34" i="59"/>
  <c r="AG34" i="59" s="1"/>
  <c r="AM34" i="59" s="1"/>
  <c r="AF36" i="59"/>
  <c r="AE36" i="59"/>
  <c r="AF38" i="59"/>
  <c r="AE38" i="59"/>
  <c r="AG38" i="59" s="1"/>
  <c r="AM38" i="59" s="1"/>
  <c r="AF43" i="59"/>
  <c r="AF45" i="59"/>
  <c r="AE45" i="59"/>
  <c r="AG45" i="59" s="1"/>
  <c r="AM45" i="59" s="1"/>
  <c r="AF56" i="59"/>
  <c r="AF75" i="59"/>
  <c r="AE75" i="59"/>
  <c r="AG75" i="59" s="1"/>
  <c r="AM75" i="59" s="1"/>
  <c r="AF6" i="59"/>
  <c r="AE6" i="59"/>
  <c r="AG6" i="59" s="1"/>
  <c r="AM6" i="59" s="1"/>
  <c r="AF8" i="59"/>
  <c r="AE8" i="59"/>
  <c r="AF10" i="59"/>
  <c r="AE10" i="59"/>
  <c r="AG10" i="59" s="1"/>
  <c r="AM10" i="59" s="1"/>
  <c r="AE12" i="59"/>
  <c r="AF12" i="59"/>
  <c r="AF14" i="59"/>
  <c r="AE14" i="59"/>
  <c r="AG14" i="59" s="1"/>
  <c r="AM14" i="59" s="1"/>
  <c r="AE16" i="59"/>
  <c r="AH19" i="59"/>
  <c r="AL19" i="59"/>
  <c r="AO19" i="59" s="1"/>
  <c r="AF63" i="59"/>
  <c r="AF65" i="59"/>
  <c r="AE65" i="59"/>
  <c r="AF27" i="59"/>
  <c r="AF29" i="59"/>
  <c r="AE29" i="59"/>
  <c r="AF51" i="59"/>
  <c r="AF53" i="59"/>
  <c r="AE53" i="59"/>
  <c r="AG53" i="59" s="1"/>
  <c r="AM53" i="59" s="1"/>
  <c r="Y135" i="59"/>
  <c r="AQ4" i="59"/>
  <c r="AE17" i="59"/>
  <c r="AG17" i="59" s="1"/>
  <c r="AM17" i="59" s="1"/>
  <c r="AE19" i="59"/>
  <c r="AG19" i="59" s="1"/>
  <c r="AM19" i="59" s="1"/>
  <c r="AE21" i="59"/>
  <c r="AG21" i="59" s="1"/>
  <c r="AM21" i="59" s="1"/>
  <c r="AE23" i="59"/>
  <c r="AG23" i="59" s="1"/>
  <c r="AM23" i="59" s="1"/>
  <c r="AF25" i="59"/>
  <c r="AC31" i="59"/>
  <c r="AE31" i="59" s="1"/>
  <c r="AG31" i="59" s="1"/>
  <c r="AM31" i="59" s="1"/>
  <c r="AF41" i="59"/>
  <c r="AC51" i="59"/>
  <c r="AE51" i="59" s="1"/>
  <c r="AG51" i="59" s="1"/>
  <c r="AM51" i="59" s="1"/>
  <c r="AB66" i="59"/>
  <c r="AF30" i="59"/>
  <c r="AL107" i="59"/>
  <c r="K135" i="59"/>
  <c r="S135" i="59"/>
  <c r="AA135" i="59"/>
  <c r="AC74" i="59"/>
  <c r="AE74" i="59" s="1"/>
  <c r="AF80" i="59"/>
  <c r="AE80" i="59"/>
  <c r="AG80" i="59" s="1"/>
  <c r="AM80" i="59" s="1"/>
  <c r="AL95" i="59"/>
  <c r="AL97" i="59"/>
  <c r="AO97" i="59" s="1"/>
  <c r="AE97" i="59"/>
  <c r="AG97" i="59" s="1"/>
  <c r="AM97" i="59" s="1"/>
  <c r="I135" i="59"/>
  <c r="D135" i="59"/>
  <c r="L135" i="59"/>
  <c r="T135" i="59"/>
  <c r="AB4" i="59"/>
  <c r="AJ135" i="59"/>
  <c r="AB26" i="59"/>
  <c r="AE39" i="59"/>
  <c r="AG39" i="59" s="1"/>
  <c r="AM39" i="59" s="1"/>
  <c r="AB42" i="59"/>
  <c r="AB47" i="59"/>
  <c r="AF50" i="59"/>
  <c r="AC54" i="59"/>
  <c r="AL68" i="59"/>
  <c r="AL78" i="59"/>
  <c r="AO78" i="59" s="1"/>
  <c r="AR78" i="59" s="1"/>
  <c r="AH78" i="59"/>
  <c r="AE78" i="59"/>
  <c r="AF83" i="59"/>
  <c r="AE83" i="59"/>
  <c r="AG83" i="59" s="1"/>
  <c r="AM83" i="59" s="1"/>
  <c r="Q135" i="59"/>
  <c r="AC63" i="59"/>
  <c r="AE63" i="59" s="1"/>
  <c r="AG63" i="59" s="1"/>
  <c r="AM63" i="59" s="1"/>
  <c r="AE107" i="59"/>
  <c r="AG107" i="59" s="1"/>
  <c r="AM107" i="59" s="1"/>
  <c r="E135" i="59"/>
  <c r="M135" i="59"/>
  <c r="U135" i="59"/>
  <c r="AC4" i="59"/>
  <c r="AK135" i="59"/>
  <c r="AB18" i="59"/>
  <c r="AB20" i="59"/>
  <c r="AB22" i="59"/>
  <c r="AB24" i="59"/>
  <c r="AC26" i="59"/>
  <c r="AB40" i="59"/>
  <c r="AC42" i="59"/>
  <c r="AF49" i="59"/>
  <c r="AE49" i="59"/>
  <c r="AG49" i="59" s="1"/>
  <c r="AM49" i="59" s="1"/>
  <c r="AC50" i="59"/>
  <c r="AG50" i="59" s="1"/>
  <c r="AM50" i="59" s="1"/>
  <c r="AF61" i="59"/>
  <c r="AC68" i="59"/>
  <c r="AF101" i="59"/>
  <c r="AE101" i="59"/>
  <c r="AF103" i="59"/>
  <c r="AE103" i="59"/>
  <c r="AG103" i="59" s="1"/>
  <c r="AM103" i="59" s="1"/>
  <c r="AL109" i="59"/>
  <c r="AO109" i="59" s="1"/>
  <c r="AR109" i="59" s="1"/>
  <c r="AH109" i="59"/>
  <c r="F135" i="59"/>
  <c r="N135" i="59"/>
  <c r="V135" i="59"/>
  <c r="AD4" i="59"/>
  <c r="AQ15" i="59"/>
  <c r="AC18" i="59"/>
  <c r="AG18" i="59" s="1"/>
  <c r="AM18" i="59" s="1"/>
  <c r="AC20" i="59"/>
  <c r="AG20" i="59" s="1"/>
  <c r="AM20" i="59" s="1"/>
  <c r="AC22" i="59"/>
  <c r="AG22" i="59" s="1"/>
  <c r="AM22" i="59" s="1"/>
  <c r="AC24" i="59"/>
  <c r="AC27" i="59"/>
  <c r="AE27" i="59" s="1"/>
  <c r="AG27" i="59" s="1"/>
  <c r="AM27" i="59" s="1"/>
  <c r="AC40" i="59"/>
  <c r="AC43" i="59"/>
  <c r="AE43" i="59" s="1"/>
  <c r="AG43" i="59" s="1"/>
  <c r="AM43" i="59" s="1"/>
  <c r="AQ47" i="59"/>
  <c r="AF58" i="59"/>
  <c r="AF93" i="59"/>
  <c r="AE93" i="59"/>
  <c r="AG93" i="59" s="1"/>
  <c r="AM93" i="59" s="1"/>
  <c r="G135" i="59"/>
  <c r="O135" i="59"/>
  <c r="W135" i="59"/>
  <c r="AC29" i="59"/>
  <c r="AG29" i="59" s="1"/>
  <c r="AM29" i="59" s="1"/>
  <c r="AE52" i="59"/>
  <c r="AG52" i="59" s="1"/>
  <c r="AM52" i="59" s="1"/>
  <c r="AF52" i="59"/>
  <c r="AF67" i="59"/>
  <c r="AE67" i="59"/>
  <c r="AG67" i="59" s="1"/>
  <c r="AM67" i="59" s="1"/>
  <c r="AF88" i="59"/>
  <c r="AE88" i="59"/>
  <c r="AC94" i="59"/>
  <c r="AE108" i="59"/>
  <c r="AF108" i="59"/>
  <c r="AF112" i="59"/>
  <c r="AE112" i="59"/>
  <c r="AG112" i="59" s="1"/>
  <c r="AM112" i="59" s="1"/>
  <c r="AC56" i="59"/>
  <c r="AG56" i="59" s="1"/>
  <c r="AM56" i="59" s="1"/>
  <c r="AC62" i="59"/>
  <c r="AE62" i="59" s="1"/>
  <c r="AG62" i="59" s="1"/>
  <c r="AM62" i="59" s="1"/>
  <c r="AB76" i="59"/>
  <c r="AF89" i="59"/>
  <c r="AE89" i="59"/>
  <c r="AG89" i="59" s="1"/>
  <c r="AM89" i="59" s="1"/>
  <c r="AH92" i="59"/>
  <c r="AL92" i="59"/>
  <c r="AO92" i="59" s="1"/>
  <c r="AR92" i="59" s="1"/>
  <c r="AH106" i="59"/>
  <c r="AL106" i="59"/>
  <c r="AC113" i="59"/>
  <c r="AE125" i="59"/>
  <c r="AB70" i="59"/>
  <c r="AE72" i="59"/>
  <c r="AF91" i="59"/>
  <c r="AE91" i="59"/>
  <c r="AG91" i="59" s="1"/>
  <c r="AM91" i="59" s="1"/>
  <c r="AE92" i="59"/>
  <c r="AF96" i="59"/>
  <c r="AF100" i="59"/>
  <c r="AE100" i="59"/>
  <c r="AG100" i="59" s="1"/>
  <c r="AM100" i="59" s="1"/>
  <c r="AF105" i="59"/>
  <c r="AE105" i="59"/>
  <c r="AG105" i="59" s="1"/>
  <c r="AM105" i="59" s="1"/>
  <c r="AE106" i="59"/>
  <c r="AG106" i="59" s="1"/>
  <c r="AM106" i="59" s="1"/>
  <c r="AB55" i="59"/>
  <c r="AC70" i="59"/>
  <c r="AG70" i="59" s="1"/>
  <c r="AM70" i="59" s="1"/>
  <c r="AB81" i="59"/>
  <c r="AC55" i="59"/>
  <c r="AC58" i="59"/>
  <c r="AE58" i="59" s="1"/>
  <c r="AG58" i="59" s="1"/>
  <c r="AM58" i="59" s="1"/>
  <c r="AB60" i="59"/>
  <c r="AB77" i="59"/>
  <c r="AB79" i="59"/>
  <c r="AC81" i="59"/>
  <c r="AE95" i="59"/>
  <c r="AG95" i="59" s="1"/>
  <c r="AM95" i="59" s="1"/>
  <c r="AF99" i="59"/>
  <c r="AE99" i="59"/>
  <c r="AG99" i="59" s="1"/>
  <c r="AM99" i="59" s="1"/>
  <c r="AF102" i="59"/>
  <c r="AE102" i="59"/>
  <c r="AF111" i="59"/>
  <c r="AE111" i="59"/>
  <c r="AF124" i="59"/>
  <c r="AE124" i="59"/>
  <c r="AG124" i="59" s="1"/>
  <c r="AM124" i="59" s="1"/>
  <c r="AF130" i="59"/>
  <c r="AE130" i="59"/>
  <c r="AG130" i="59" s="1"/>
  <c r="AM130" i="59" s="1"/>
  <c r="AQ50" i="59"/>
  <c r="AB54" i="59"/>
  <c r="AC60" i="59"/>
  <c r="AE68" i="59"/>
  <c r="AG68" i="59" s="1"/>
  <c r="AM68" i="59" s="1"/>
  <c r="AB73" i="59"/>
  <c r="AC77" i="59"/>
  <c r="AG77" i="59" s="1"/>
  <c r="AM77" i="59" s="1"/>
  <c r="AC79" i="59"/>
  <c r="AG79" i="59" s="1"/>
  <c r="AM79" i="59" s="1"/>
  <c r="AC88" i="59"/>
  <c r="AG88" i="59" s="1"/>
  <c r="AM88" i="59" s="1"/>
  <c r="AH110" i="59"/>
  <c r="AL110" i="59"/>
  <c r="AO110" i="59" s="1"/>
  <c r="AR110" i="59" s="1"/>
  <c r="AB57" i="59"/>
  <c r="AB69" i="59"/>
  <c r="AQ70" i="59"/>
  <c r="AB71" i="59"/>
  <c r="AC73" i="59"/>
  <c r="AG73" i="59" s="1"/>
  <c r="AM73" i="59" s="1"/>
  <c r="AQ79" i="59"/>
  <c r="AF90" i="59"/>
  <c r="AE90" i="59"/>
  <c r="AG90" i="59" s="1"/>
  <c r="AM90" i="59" s="1"/>
  <c r="AL94" i="59"/>
  <c r="AE98" i="59"/>
  <c r="AG98" i="59" s="1"/>
  <c r="AM98" i="59" s="1"/>
  <c r="AF98" i="59"/>
  <c r="AF104" i="59"/>
  <c r="AE104" i="59"/>
  <c r="AG104" i="59" s="1"/>
  <c r="AM104" i="59" s="1"/>
  <c r="AE110" i="59"/>
  <c r="AB123" i="59"/>
  <c r="AC124" i="59"/>
  <c r="AF84" i="59"/>
  <c r="AE84" i="59"/>
  <c r="AB87" i="59"/>
  <c r="AC102" i="59"/>
  <c r="AG102" i="59" s="1"/>
  <c r="AM102" i="59" s="1"/>
  <c r="AB120" i="59"/>
  <c r="AB121" i="59"/>
  <c r="AB122" i="59"/>
  <c r="AC123" i="59"/>
  <c r="AB86" i="59"/>
  <c r="AC87" i="59"/>
  <c r="AB119" i="59"/>
  <c r="AC120" i="59"/>
  <c r="AG120" i="59" s="1"/>
  <c r="AM120" i="59" s="1"/>
  <c r="AC121" i="59"/>
  <c r="AC122" i="59"/>
  <c r="AG122" i="59" s="1"/>
  <c r="AM122" i="59" s="1"/>
  <c r="AB134" i="59"/>
  <c r="AC86" i="59"/>
  <c r="AG86" i="59" s="1"/>
  <c r="AM86" i="59" s="1"/>
  <c r="AC101" i="59"/>
  <c r="AG101" i="59" s="1"/>
  <c r="AM101" i="59" s="1"/>
  <c r="AB114" i="59"/>
  <c r="AB115" i="59"/>
  <c r="AB116" i="59"/>
  <c r="AB117" i="59"/>
  <c r="AB118" i="59"/>
  <c r="AC119" i="59"/>
  <c r="AG119" i="59" s="1"/>
  <c r="AM119" i="59" s="1"/>
  <c r="AB132" i="59"/>
  <c r="AB133" i="59"/>
  <c r="AC134" i="59"/>
  <c r="AB82" i="59"/>
  <c r="AB113" i="59"/>
  <c r="AC114" i="59"/>
  <c r="AC115" i="59"/>
  <c r="AG115" i="59" s="1"/>
  <c r="AM115" i="59" s="1"/>
  <c r="AC116" i="59"/>
  <c r="AC117" i="59"/>
  <c r="AG117" i="59" s="1"/>
  <c r="AM117" i="59" s="1"/>
  <c r="AC118" i="59"/>
  <c r="AB126" i="59"/>
  <c r="AB127" i="59"/>
  <c r="AB128" i="59"/>
  <c r="AB129" i="59"/>
  <c r="AB131" i="59"/>
  <c r="AC132" i="59"/>
  <c r="AG132" i="59" s="1"/>
  <c r="AM132" i="59" s="1"/>
  <c r="G24" i="12"/>
  <c r="B26" i="12"/>
  <c r="AE42" i="59" l="1"/>
  <c r="AG42" i="59" s="1"/>
  <c r="AM42" i="59" s="1"/>
  <c r="AF42" i="59"/>
  <c r="AH33" i="59"/>
  <c r="AL33" i="59"/>
  <c r="AO33" i="59" s="1"/>
  <c r="AR33" i="59" s="1"/>
  <c r="AF117" i="59"/>
  <c r="AE117" i="59"/>
  <c r="AF120" i="59"/>
  <c r="AE120" i="59"/>
  <c r="AL100" i="59"/>
  <c r="AO100" i="59" s="1"/>
  <c r="AH100" i="59"/>
  <c r="AH88" i="59"/>
  <c r="AL88" i="59"/>
  <c r="AO88" i="59" s="1"/>
  <c r="AF24" i="59"/>
  <c r="AE24" i="59"/>
  <c r="AG24" i="59" s="1"/>
  <c r="AM24" i="59" s="1"/>
  <c r="AL41" i="59"/>
  <c r="AO41" i="59" s="1"/>
  <c r="AH41" i="59"/>
  <c r="AL8" i="59"/>
  <c r="AO8" i="59" s="1"/>
  <c r="AR8" i="59" s="1"/>
  <c r="AH8" i="59"/>
  <c r="AH45" i="59"/>
  <c r="AL45" i="59"/>
  <c r="AO45" i="59" s="1"/>
  <c r="AL34" i="59"/>
  <c r="AO34" i="59" s="1"/>
  <c r="AH34" i="59"/>
  <c r="AL44" i="59"/>
  <c r="AO44" i="59" s="1"/>
  <c r="AH44" i="59"/>
  <c r="AL28" i="59"/>
  <c r="AO28" i="59" s="1"/>
  <c r="AR28" i="59" s="1"/>
  <c r="AH28" i="59"/>
  <c r="AH13" i="59"/>
  <c r="AL13" i="59"/>
  <c r="AO13" i="59" s="1"/>
  <c r="AF54" i="59"/>
  <c r="AE54" i="59"/>
  <c r="AG54" i="59" s="1"/>
  <c r="AM54" i="59" s="1"/>
  <c r="AH105" i="59"/>
  <c r="AL105" i="59"/>
  <c r="AO105" i="59" s="1"/>
  <c r="AE47" i="59"/>
  <c r="AF47" i="59"/>
  <c r="AL56" i="59"/>
  <c r="AO56" i="59" s="1"/>
  <c r="AR56" i="59" s="1"/>
  <c r="AH56" i="59"/>
  <c r="AH48" i="59"/>
  <c r="AL48" i="59"/>
  <c r="AO48" i="59" s="1"/>
  <c r="AF76" i="59"/>
  <c r="AE76" i="59"/>
  <c r="AG76" i="59" s="1"/>
  <c r="AM76" i="59" s="1"/>
  <c r="AE129" i="59"/>
  <c r="AF129" i="59"/>
  <c r="AF128" i="59"/>
  <c r="AE128" i="59"/>
  <c r="AG128" i="59" s="1"/>
  <c r="AM128" i="59" s="1"/>
  <c r="AF113" i="59"/>
  <c r="AE113" i="59"/>
  <c r="AG113" i="59" s="1"/>
  <c r="AM113" i="59" s="1"/>
  <c r="AE116" i="59"/>
  <c r="AG116" i="59" s="1"/>
  <c r="AM116" i="59" s="1"/>
  <c r="AF116" i="59"/>
  <c r="AH104" i="59"/>
  <c r="AL104" i="59"/>
  <c r="AO104" i="59" s="1"/>
  <c r="AH130" i="59"/>
  <c r="AL130" i="59"/>
  <c r="AO130" i="59" s="1"/>
  <c r="AR130" i="59" s="1"/>
  <c r="AL99" i="59"/>
  <c r="AO99" i="59" s="1"/>
  <c r="AH99" i="59"/>
  <c r="AF81" i="59"/>
  <c r="AE81" i="59"/>
  <c r="AG81" i="59" s="1"/>
  <c r="AM81" i="59" s="1"/>
  <c r="AL96" i="59"/>
  <c r="AO96" i="59" s="1"/>
  <c r="AR96" i="59" s="1"/>
  <c r="AH96" i="59"/>
  <c r="AO106" i="59"/>
  <c r="AL61" i="59"/>
  <c r="AO61" i="59" s="1"/>
  <c r="AH61" i="59"/>
  <c r="AF22" i="59"/>
  <c r="AE22" i="59"/>
  <c r="AO68" i="59"/>
  <c r="AE26" i="59"/>
  <c r="AG26" i="59" s="1"/>
  <c r="AM26" i="59" s="1"/>
  <c r="AF26" i="59"/>
  <c r="AH97" i="59"/>
  <c r="AL27" i="59"/>
  <c r="AO27" i="59" s="1"/>
  <c r="AH27" i="59"/>
  <c r="AH64" i="59"/>
  <c r="AL64" i="59"/>
  <c r="AO64" i="59" s="1"/>
  <c r="AH37" i="59"/>
  <c r="AL37" i="59"/>
  <c r="AO37" i="59" s="1"/>
  <c r="AF134" i="59"/>
  <c r="AE134" i="59"/>
  <c r="AG134" i="59" s="1"/>
  <c r="AM134" i="59" s="1"/>
  <c r="AH89" i="59"/>
  <c r="AL89" i="59"/>
  <c r="AO89" i="59" s="1"/>
  <c r="AF40" i="59"/>
  <c r="AE40" i="59"/>
  <c r="AG40" i="59" s="1"/>
  <c r="AM40" i="59" s="1"/>
  <c r="AH80" i="59"/>
  <c r="AL80" i="59"/>
  <c r="AO80" i="59" s="1"/>
  <c r="AL36" i="59"/>
  <c r="AO36" i="59" s="1"/>
  <c r="AH36" i="59"/>
  <c r="AF118" i="59"/>
  <c r="AE118" i="59"/>
  <c r="AG118" i="59" s="1"/>
  <c r="AM118" i="59" s="1"/>
  <c r="AH7" i="59"/>
  <c r="AL7" i="59"/>
  <c r="AO7" i="59" s="1"/>
  <c r="AF87" i="59"/>
  <c r="AE87" i="59"/>
  <c r="AG87" i="59" s="1"/>
  <c r="AM87" i="59" s="1"/>
  <c r="AH67" i="59"/>
  <c r="AL67" i="59"/>
  <c r="AO67" i="59" s="1"/>
  <c r="AH93" i="59"/>
  <c r="AL93" i="59"/>
  <c r="AO93" i="59" s="1"/>
  <c r="AF20" i="59"/>
  <c r="AE20" i="59"/>
  <c r="AH68" i="59"/>
  <c r="AL25" i="59"/>
  <c r="AO25" i="59" s="1"/>
  <c r="AH25" i="59"/>
  <c r="AL14" i="59"/>
  <c r="AO14" i="59" s="1"/>
  <c r="AH14" i="59"/>
  <c r="AH6" i="59"/>
  <c r="AL6" i="59"/>
  <c r="AO6" i="59" s="1"/>
  <c r="AL43" i="59"/>
  <c r="AO43" i="59" s="1"/>
  <c r="AH43" i="59"/>
  <c r="AL32" i="59"/>
  <c r="AO32" i="59" s="1"/>
  <c r="AH32" i="59"/>
  <c r="AL5" i="59"/>
  <c r="AO5" i="59" s="1"/>
  <c r="AR5" i="59" s="1"/>
  <c r="AH5" i="59"/>
  <c r="AO39" i="59"/>
  <c r="AL11" i="59"/>
  <c r="AO11" i="59" s="1"/>
  <c r="AR11" i="59" s="1"/>
  <c r="AH11" i="59"/>
  <c r="AF123" i="59"/>
  <c r="AE123" i="59"/>
  <c r="AG123" i="59" s="1"/>
  <c r="AM123" i="59" s="1"/>
  <c r="AF60" i="59"/>
  <c r="AE60" i="59"/>
  <c r="AG60" i="59" s="1"/>
  <c r="AM60" i="59" s="1"/>
  <c r="AG94" i="59"/>
  <c r="AE94" i="59"/>
  <c r="AD135" i="59"/>
  <c r="AN4" i="59"/>
  <c r="AN135" i="59" s="1"/>
  <c r="AF131" i="59"/>
  <c r="AE131" i="59"/>
  <c r="AL102" i="59"/>
  <c r="AO102" i="59" s="1"/>
  <c r="AH102" i="59"/>
  <c r="AF82" i="59"/>
  <c r="AE82" i="59"/>
  <c r="AF119" i="59"/>
  <c r="AE119" i="59"/>
  <c r="AL98" i="59"/>
  <c r="AO98" i="59" s="1"/>
  <c r="AH98" i="59"/>
  <c r="AF126" i="59"/>
  <c r="AE126" i="59"/>
  <c r="AG126" i="59" s="1"/>
  <c r="AM126" i="59" s="1"/>
  <c r="AF114" i="59"/>
  <c r="AE114" i="59"/>
  <c r="AG114" i="59" s="1"/>
  <c r="AM114" i="59" s="1"/>
  <c r="AF73" i="59"/>
  <c r="AE73" i="59"/>
  <c r="AL124" i="59"/>
  <c r="AO124" i="59" s="1"/>
  <c r="AH124" i="59"/>
  <c r="AF55" i="59"/>
  <c r="AE55" i="59"/>
  <c r="AG55" i="59" s="1"/>
  <c r="AM55" i="59" s="1"/>
  <c r="AH112" i="59"/>
  <c r="AL112" i="59"/>
  <c r="AO112" i="59" s="1"/>
  <c r="AH52" i="59"/>
  <c r="AL52" i="59"/>
  <c r="AO52" i="59" s="1"/>
  <c r="AF18" i="59"/>
  <c r="AE18" i="59"/>
  <c r="AB135" i="59"/>
  <c r="AE4" i="59"/>
  <c r="AF4" i="59"/>
  <c r="AH95" i="59"/>
  <c r="AH107" i="59"/>
  <c r="AH53" i="59"/>
  <c r="AL53" i="59"/>
  <c r="AO53" i="59" s="1"/>
  <c r="AH65" i="59"/>
  <c r="AL65" i="59"/>
  <c r="AO65" i="59" s="1"/>
  <c r="AR65" i="59" s="1"/>
  <c r="AL12" i="59"/>
  <c r="AO12" i="59" s="1"/>
  <c r="AR12" i="59" s="1"/>
  <c r="AH12" i="59"/>
  <c r="AO17" i="59"/>
  <c r="AL59" i="59"/>
  <c r="AO59" i="59" s="1"/>
  <c r="AR59" i="59" s="1"/>
  <c r="AH59" i="59"/>
  <c r="AH39" i="59"/>
  <c r="AL62" i="59"/>
  <c r="AO62" i="59" s="1"/>
  <c r="AH62" i="59"/>
  <c r="AL31" i="59"/>
  <c r="AO31" i="59" s="1"/>
  <c r="AH31" i="59"/>
  <c r="AF70" i="59"/>
  <c r="AE70" i="59"/>
  <c r="AF66" i="59"/>
  <c r="AE66" i="59"/>
  <c r="AG66" i="59" s="1"/>
  <c r="AM66" i="59" s="1"/>
  <c r="AL10" i="59"/>
  <c r="AO10" i="59" s="1"/>
  <c r="AH10" i="59"/>
  <c r="AH46" i="59"/>
  <c r="AL46" i="59"/>
  <c r="AO46" i="59" s="1"/>
  <c r="AE121" i="59"/>
  <c r="AF121" i="59"/>
  <c r="AQ135" i="59"/>
  <c r="AH15" i="59"/>
  <c r="AL15" i="59"/>
  <c r="AO15" i="59" s="1"/>
  <c r="AR15" i="59" s="1"/>
  <c r="AE127" i="59"/>
  <c r="AF127" i="59"/>
  <c r="AF115" i="59"/>
  <c r="AE115" i="59"/>
  <c r="AF71" i="59"/>
  <c r="AE71" i="59"/>
  <c r="AG71" i="59" s="1"/>
  <c r="AM71" i="59" s="1"/>
  <c r="AF133" i="59"/>
  <c r="AE133" i="59"/>
  <c r="AG133" i="59" s="1"/>
  <c r="AM133" i="59" s="1"/>
  <c r="AF86" i="59"/>
  <c r="AE86" i="59"/>
  <c r="AF79" i="59"/>
  <c r="AE79" i="59"/>
  <c r="AH91" i="59"/>
  <c r="AL91" i="59"/>
  <c r="AO91" i="59" s="1"/>
  <c r="AL108" i="59"/>
  <c r="AO108" i="59" s="1"/>
  <c r="AR108" i="59" s="1"/>
  <c r="AH108" i="59"/>
  <c r="AL58" i="59"/>
  <c r="AO58" i="59" s="1"/>
  <c r="AH58" i="59"/>
  <c r="AH49" i="59"/>
  <c r="AL49" i="59"/>
  <c r="AO49" i="59" s="1"/>
  <c r="AH50" i="59"/>
  <c r="AL50" i="59"/>
  <c r="AO50" i="59" s="1"/>
  <c r="AR50" i="59" s="1"/>
  <c r="AO95" i="59"/>
  <c r="AO107" i="59"/>
  <c r="AH75" i="59"/>
  <c r="AL75" i="59"/>
  <c r="AO75" i="59" s="1"/>
  <c r="AH38" i="59"/>
  <c r="AL38" i="59"/>
  <c r="AO38" i="59" s="1"/>
  <c r="AH17" i="59"/>
  <c r="AO23" i="59"/>
  <c r="AH9" i="59"/>
  <c r="AL9" i="59"/>
  <c r="AO9" i="59" s="1"/>
  <c r="AO21" i="59"/>
  <c r="AF122" i="59"/>
  <c r="AE122" i="59"/>
  <c r="AH90" i="59"/>
  <c r="AL90" i="59"/>
  <c r="AO90" i="59" s="1"/>
  <c r="AH101" i="59"/>
  <c r="AL101" i="59"/>
  <c r="AO101" i="59" s="1"/>
  <c r="AR101" i="59" s="1"/>
  <c r="AL29" i="59"/>
  <c r="AO29" i="59" s="1"/>
  <c r="AR29" i="59" s="1"/>
  <c r="AH29" i="59"/>
  <c r="AH84" i="59"/>
  <c r="AL84" i="59"/>
  <c r="AO84" i="59" s="1"/>
  <c r="AF69" i="59"/>
  <c r="AE69" i="59"/>
  <c r="AG69" i="59" s="1"/>
  <c r="AM69" i="59" s="1"/>
  <c r="AF132" i="59"/>
  <c r="AE132" i="59"/>
  <c r="AF57" i="59"/>
  <c r="AE57" i="59"/>
  <c r="AG57" i="59" s="1"/>
  <c r="AM57" i="59" s="1"/>
  <c r="AH111" i="59"/>
  <c r="AL111" i="59"/>
  <c r="AO111" i="59" s="1"/>
  <c r="AR111" i="59" s="1"/>
  <c r="AF77" i="59"/>
  <c r="AE77" i="59"/>
  <c r="AH103" i="59"/>
  <c r="AL103" i="59"/>
  <c r="AO103" i="59" s="1"/>
  <c r="AC135" i="59"/>
  <c r="AG4" i="59"/>
  <c r="AH83" i="59"/>
  <c r="AL83" i="59"/>
  <c r="AO83" i="59" s="1"/>
  <c r="AE50" i="59"/>
  <c r="AL30" i="59"/>
  <c r="AO30" i="59" s="1"/>
  <c r="AH30" i="59"/>
  <c r="AH51" i="59"/>
  <c r="AL51" i="59"/>
  <c r="AO51" i="59" s="1"/>
  <c r="AL63" i="59"/>
  <c r="AO63" i="59" s="1"/>
  <c r="AH63" i="59"/>
  <c r="AE56" i="59"/>
  <c r="AH35" i="59"/>
  <c r="AL35" i="59"/>
  <c r="AO35" i="59" s="1"/>
  <c r="AR35" i="59" s="1"/>
  <c r="AH23" i="59"/>
  <c r="AH21" i="59"/>
  <c r="AH131" i="59" l="1"/>
  <c r="AL131" i="59"/>
  <c r="AO131" i="59" s="1"/>
  <c r="AL116" i="59"/>
  <c r="AO116" i="59" s="1"/>
  <c r="AH116" i="59"/>
  <c r="AH66" i="59"/>
  <c r="AL66" i="59"/>
  <c r="AO66" i="59" s="1"/>
  <c r="AL81" i="59"/>
  <c r="AO81" i="59" s="1"/>
  <c r="AH81" i="59"/>
  <c r="AH76" i="59"/>
  <c r="AL76" i="59"/>
  <c r="AO76" i="59" s="1"/>
  <c r="AL120" i="59"/>
  <c r="AO120" i="59" s="1"/>
  <c r="AR120" i="59" s="1"/>
  <c r="AH120" i="59"/>
  <c r="AH132" i="59"/>
  <c r="AL132" i="59"/>
  <c r="AO132" i="59" s="1"/>
  <c r="AR132" i="59" s="1"/>
  <c r="AL123" i="59"/>
  <c r="AO123" i="59" s="1"/>
  <c r="AH123" i="59"/>
  <c r="AH69" i="59"/>
  <c r="AL69" i="59"/>
  <c r="AO69" i="59" s="1"/>
  <c r="AL119" i="59"/>
  <c r="AO119" i="59" s="1"/>
  <c r="AR119" i="59" s="1"/>
  <c r="AH119" i="59"/>
  <c r="AH79" i="59"/>
  <c r="AL79" i="59"/>
  <c r="AO79" i="59" s="1"/>
  <c r="AR79" i="59" s="1"/>
  <c r="AL70" i="59"/>
  <c r="AO70" i="59" s="1"/>
  <c r="AR70" i="59" s="1"/>
  <c r="AH70" i="59"/>
  <c r="AH113" i="59"/>
  <c r="AL113" i="59"/>
  <c r="AO113" i="59" s="1"/>
  <c r="AL54" i="59"/>
  <c r="AO54" i="59" s="1"/>
  <c r="AH54" i="59"/>
  <c r="AL24" i="59"/>
  <c r="AO24" i="59" s="1"/>
  <c r="AH24" i="59"/>
  <c r="AL117" i="59"/>
  <c r="AO117" i="59" s="1"/>
  <c r="AH117" i="59"/>
  <c r="AL20" i="59"/>
  <c r="AO20" i="59" s="1"/>
  <c r="AR20" i="59" s="1"/>
  <c r="AH20" i="59"/>
  <c r="AH40" i="59"/>
  <c r="AL40" i="59"/>
  <c r="AO40" i="59" s="1"/>
  <c r="AL22" i="59"/>
  <c r="AO22" i="59" s="1"/>
  <c r="AR22" i="59" s="1"/>
  <c r="AH22" i="59"/>
  <c r="AL115" i="59"/>
  <c r="AO115" i="59" s="1"/>
  <c r="AH115" i="59"/>
  <c r="AF135" i="59"/>
  <c r="AL4" i="59"/>
  <c r="AH4" i="59"/>
  <c r="AH114" i="59"/>
  <c r="AL114" i="59"/>
  <c r="AO114" i="59" s="1"/>
  <c r="AH82" i="59"/>
  <c r="AL82" i="59"/>
  <c r="AO82" i="59" s="1"/>
  <c r="AR82" i="59" s="1"/>
  <c r="AM94" i="59"/>
  <c r="AO94" i="59" s="1"/>
  <c r="AH94" i="59"/>
  <c r="AL118" i="59"/>
  <c r="AO118" i="59" s="1"/>
  <c r="AH118" i="59"/>
  <c r="AH133" i="59"/>
  <c r="AL133" i="59"/>
  <c r="AO133" i="59" s="1"/>
  <c r="AL87" i="59"/>
  <c r="AO87" i="59" s="1"/>
  <c r="AH87" i="59"/>
  <c r="AG135" i="59"/>
  <c r="AM4" i="59"/>
  <c r="AM135" i="59" s="1"/>
  <c r="AL127" i="59"/>
  <c r="AO127" i="59" s="1"/>
  <c r="AR127" i="59" s="1"/>
  <c r="AH127" i="59"/>
  <c r="AE135" i="59"/>
  <c r="AH128" i="59"/>
  <c r="AL128" i="59"/>
  <c r="AO128" i="59" s="1"/>
  <c r="AL18" i="59"/>
  <c r="AO18" i="59" s="1"/>
  <c r="AR18" i="59" s="1"/>
  <c r="AH18" i="59"/>
  <c r="AH77" i="59"/>
  <c r="AL77" i="59"/>
  <c r="AO77" i="59" s="1"/>
  <c r="AL121" i="59"/>
  <c r="AO121" i="59" s="1"/>
  <c r="AH121" i="59"/>
  <c r="AL73" i="59"/>
  <c r="AO73" i="59" s="1"/>
  <c r="AH73" i="59"/>
  <c r="AL122" i="59"/>
  <c r="AO122" i="59" s="1"/>
  <c r="AR122" i="59" s="1"/>
  <c r="AH122" i="59"/>
  <c r="AL57" i="59"/>
  <c r="AO57" i="59" s="1"/>
  <c r="AH57" i="59"/>
  <c r="AL86" i="59"/>
  <c r="AO86" i="59" s="1"/>
  <c r="AH86" i="59"/>
  <c r="AL55" i="59"/>
  <c r="AO55" i="59" s="1"/>
  <c r="AH55" i="59"/>
  <c r="AH126" i="59"/>
  <c r="AL126" i="59"/>
  <c r="AO126" i="59" s="1"/>
  <c r="AL60" i="59"/>
  <c r="AO60" i="59" s="1"/>
  <c r="AH60" i="59"/>
  <c r="AH134" i="59"/>
  <c r="AL134" i="59"/>
  <c r="AO134" i="59" s="1"/>
  <c r="AL26" i="59"/>
  <c r="AO26" i="59" s="1"/>
  <c r="AH26" i="59"/>
  <c r="AL129" i="59"/>
  <c r="AO129" i="59" s="1"/>
  <c r="AR129" i="59" s="1"/>
  <c r="AH129" i="59"/>
  <c r="AH47" i="59"/>
  <c r="AL47" i="59"/>
  <c r="AO47" i="59" s="1"/>
  <c r="AR47" i="59" s="1"/>
  <c r="AL42" i="59"/>
  <c r="AO42" i="59" s="1"/>
  <c r="AH42" i="59"/>
  <c r="AH71" i="59"/>
  <c r="AL71" i="59"/>
  <c r="AO71" i="59" s="1"/>
  <c r="AL135" i="59" l="1"/>
  <c r="AO4" i="59"/>
  <c r="AH135" i="59"/>
  <c r="I33" i="45"/>
  <c r="AO135" i="59" l="1"/>
  <c r="AR4" i="59"/>
  <c r="AR135" i="59" s="1"/>
  <c r="AQ138" i="59" s="1"/>
  <c r="G24" i="50"/>
  <c r="H16" i="30"/>
  <c r="H9" i="30"/>
  <c r="AQ139" i="59" l="1"/>
  <c r="F18" i="40"/>
  <c r="G69" i="39" l="1"/>
  <c r="B58" i="21" l="1"/>
  <c r="H20" i="21"/>
  <c r="F102" i="38" l="1"/>
  <c r="G25" i="24"/>
  <c r="G17" i="24"/>
  <c r="G23" i="12" l="1"/>
  <c r="D26" i="12"/>
  <c r="E26" i="12"/>
  <c r="G26" i="12" l="1"/>
  <c r="H41" i="45" l="1"/>
  <c r="I41" i="45"/>
  <c r="C37" i="45"/>
  <c r="D37" i="45"/>
  <c r="E37" i="45"/>
  <c r="F37" i="45"/>
  <c r="G37" i="45"/>
  <c r="G65" i="21"/>
  <c r="G73" i="21" s="1"/>
  <c r="H36" i="24"/>
  <c r="D36" i="24"/>
  <c r="G22" i="24"/>
  <c r="G23" i="24"/>
  <c r="G24" i="24"/>
  <c r="G21" i="24"/>
  <c r="H14" i="30"/>
  <c r="H12" i="30"/>
  <c r="H8" i="30"/>
  <c r="K20" i="2"/>
  <c r="H13" i="30" l="1"/>
  <c r="E78" i="40"/>
  <c r="E87" i="40" s="1"/>
  <c r="G22" i="12" l="1"/>
  <c r="H58" i="21" l="1"/>
  <c r="G44" i="21"/>
  <c r="G45" i="21"/>
  <c r="C58" i="21"/>
  <c r="D58" i="21"/>
  <c r="E58" i="21"/>
  <c r="G58" i="21" l="1"/>
  <c r="G17" i="21"/>
  <c r="F17" i="40" l="1"/>
  <c r="B24" i="45" l="1"/>
  <c r="H39" i="45"/>
  <c r="H40" i="45"/>
  <c r="H28" i="45"/>
  <c r="H32" i="45" s="1"/>
  <c r="I28" i="45"/>
  <c r="I32" i="45" s="1"/>
  <c r="I38" i="45" s="1"/>
  <c r="B37" i="45"/>
  <c r="H55" i="12" l="1"/>
  <c r="E63" i="40" l="1"/>
  <c r="E56" i="40"/>
  <c r="E37" i="40"/>
  <c r="E16" i="40" s="1"/>
  <c r="F37" i="40"/>
  <c r="F16" i="40" s="1"/>
  <c r="F9" i="40" s="1"/>
  <c r="G66" i="21"/>
  <c r="G67" i="21"/>
  <c r="G68" i="21"/>
  <c r="G69" i="21"/>
  <c r="G70" i="21"/>
  <c r="G71" i="21"/>
  <c r="G72" i="21"/>
  <c r="G35" i="21"/>
  <c r="G36" i="21"/>
  <c r="G16" i="40" l="1"/>
  <c r="R19" i="50"/>
  <c r="O19" i="50"/>
  <c r="L19" i="50"/>
  <c r="J19" i="50"/>
  <c r="G19" i="50"/>
  <c r="E19" i="50"/>
  <c r="T18" i="50"/>
  <c r="T8" i="50"/>
  <c r="T19" i="50" l="1"/>
  <c r="C15" i="37"/>
  <c r="F41" i="38" l="1"/>
  <c r="E36" i="24"/>
  <c r="G26" i="24"/>
  <c r="G27" i="24"/>
  <c r="G28" i="24"/>
  <c r="G29" i="24"/>
  <c r="G30" i="24"/>
  <c r="G31" i="24"/>
  <c r="G32" i="24"/>
  <c r="G34" i="24"/>
  <c r="G35" i="24"/>
  <c r="G20" i="24"/>
  <c r="G6" i="24"/>
  <c r="G7" i="24"/>
  <c r="G8" i="24"/>
  <c r="G9" i="24"/>
  <c r="G10" i="24"/>
  <c r="H10" i="24" s="1"/>
  <c r="G11" i="24"/>
  <c r="H11" i="24" s="1"/>
  <c r="G12" i="24"/>
  <c r="G13" i="24"/>
  <c r="G14" i="24"/>
  <c r="G15" i="24"/>
  <c r="G16" i="24"/>
  <c r="G18" i="24"/>
  <c r="G5" i="24"/>
  <c r="H17" i="1"/>
  <c r="B17" i="1"/>
  <c r="G40" i="1"/>
  <c r="G16" i="48"/>
  <c r="G15" i="48"/>
  <c r="H15" i="48" s="1"/>
  <c r="G14" i="48"/>
  <c r="H13" i="48"/>
  <c r="H17" i="48" s="1"/>
  <c r="H8" i="48"/>
  <c r="H7" i="48"/>
  <c r="H6" i="48"/>
  <c r="H19" i="24" l="1"/>
  <c r="C55" i="12"/>
  <c r="G51" i="12"/>
  <c r="G21" i="12"/>
  <c r="H39" i="12"/>
  <c r="H38" i="12"/>
  <c r="H37" i="12"/>
  <c r="H36" i="12"/>
  <c r="H35" i="12"/>
  <c r="H34" i="12"/>
  <c r="H33" i="12"/>
  <c r="H32" i="12"/>
  <c r="H31" i="12"/>
  <c r="H8" i="12"/>
  <c r="H7" i="12"/>
  <c r="H6" i="12"/>
  <c r="H5" i="12"/>
  <c r="G42" i="12"/>
  <c r="G43" i="12"/>
  <c r="G44" i="12"/>
  <c r="G45" i="12"/>
  <c r="G46" i="12"/>
  <c r="G47" i="12"/>
  <c r="G48" i="12"/>
  <c r="G49" i="12"/>
  <c r="G50" i="12"/>
  <c r="G52" i="12"/>
  <c r="G53" i="12"/>
  <c r="G54" i="12"/>
  <c r="G41" i="12"/>
  <c r="G10" i="12"/>
  <c r="G11" i="12"/>
  <c r="G12" i="12"/>
  <c r="G13" i="12"/>
  <c r="G14" i="12"/>
  <c r="G15" i="12"/>
  <c r="G16" i="12"/>
  <c r="G17" i="12"/>
  <c r="G18" i="12"/>
  <c r="G19" i="12"/>
  <c r="G20" i="12"/>
  <c r="G6" i="8" l="1"/>
  <c r="G7" i="8"/>
  <c r="G8" i="8"/>
  <c r="G9" i="8"/>
  <c r="G10" i="8"/>
  <c r="G5" i="8"/>
  <c r="B11" i="8"/>
  <c r="G16" i="8"/>
  <c r="E20" i="2" l="1"/>
  <c r="K31" i="2"/>
  <c r="K38" i="2" s="1"/>
  <c r="J34" i="2"/>
  <c r="G9" i="30"/>
  <c r="J43" i="46"/>
  <c r="K43" i="46" s="1"/>
  <c r="J38" i="46"/>
  <c r="K38" i="46" s="1"/>
  <c r="J37" i="46"/>
  <c r="K37" i="46" s="1"/>
  <c r="J36" i="46"/>
  <c r="K36" i="46" s="1"/>
  <c r="J23" i="46"/>
  <c r="K23" i="46" s="1"/>
  <c r="J22" i="46"/>
  <c r="K22" i="46" s="1"/>
  <c r="J21" i="46"/>
  <c r="K21" i="46" s="1"/>
  <c r="J41" i="46"/>
  <c r="J42" i="46"/>
  <c r="K42" i="46" s="1"/>
  <c r="J39" i="46"/>
  <c r="J27" i="46"/>
  <c r="J28" i="46"/>
  <c r="K28" i="46" s="1"/>
  <c r="J29" i="46"/>
  <c r="K29" i="46" s="1"/>
  <c r="J30" i="46"/>
  <c r="K30" i="46" s="1"/>
  <c r="J31" i="46"/>
  <c r="K31" i="46" s="1"/>
  <c r="J32" i="46"/>
  <c r="K32" i="46" s="1"/>
  <c r="J33" i="46"/>
  <c r="K33" i="46" s="1"/>
  <c r="J34" i="46"/>
  <c r="J26" i="46"/>
  <c r="K26" i="46" s="1"/>
  <c r="J24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6" i="46"/>
  <c r="C10" i="30" l="1"/>
  <c r="G12" i="30"/>
  <c r="G14" i="30"/>
  <c r="J38" i="2"/>
  <c r="G10" i="30"/>
  <c r="E73" i="21"/>
  <c r="E38" i="21" l="1"/>
  <c r="D32" i="1"/>
  <c r="E32" i="1"/>
  <c r="E41" i="1" s="1"/>
  <c r="E11" i="3"/>
  <c r="F11" i="3"/>
  <c r="H5" i="52" l="1"/>
  <c r="H6" i="52"/>
  <c r="H7" i="52"/>
  <c r="H8" i="52"/>
  <c r="H9" i="52"/>
  <c r="H10" i="52"/>
  <c r="H11" i="52"/>
  <c r="H12" i="52"/>
  <c r="H13" i="52"/>
  <c r="H14" i="52"/>
  <c r="H15" i="52"/>
  <c r="H4" i="52"/>
  <c r="G16" i="52"/>
  <c r="F16" i="52"/>
  <c r="H16" i="52" l="1"/>
  <c r="G78" i="40"/>
  <c r="G77" i="40"/>
  <c r="G79" i="40"/>
  <c r="G80" i="40"/>
  <c r="G81" i="40"/>
  <c r="G82" i="40"/>
  <c r="G83" i="40"/>
  <c r="G84" i="40"/>
  <c r="G86" i="40"/>
  <c r="G93" i="40"/>
  <c r="G94" i="40"/>
  <c r="G95" i="40"/>
  <c r="G96" i="40"/>
  <c r="G98" i="40"/>
  <c r="G99" i="40"/>
  <c r="G100" i="40"/>
  <c r="G101" i="40"/>
  <c r="G102" i="40"/>
  <c r="G103" i="40"/>
  <c r="G104" i="40"/>
  <c r="G105" i="40"/>
  <c r="G76" i="40"/>
  <c r="G63" i="40"/>
  <c r="G59" i="40"/>
  <c r="E52" i="40"/>
  <c r="G54" i="40"/>
  <c r="E46" i="40"/>
  <c r="E9" i="40" s="1"/>
  <c r="G9" i="40" s="1"/>
  <c r="G17" i="40"/>
  <c r="F51" i="39"/>
  <c r="G49" i="39"/>
  <c r="F49" i="39"/>
  <c r="G45" i="39"/>
  <c r="F45" i="39"/>
  <c r="G41" i="39"/>
  <c r="F41" i="39"/>
  <c r="G135" i="38"/>
  <c r="G134" i="38"/>
  <c r="F135" i="38"/>
  <c r="F134" i="38"/>
  <c r="G46" i="38"/>
  <c r="F83" i="38"/>
  <c r="F46" i="38"/>
  <c r="F53" i="39" l="1"/>
  <c r="G53" i="39"/>
  <c r="G87" i="40"/>
  <c r="H8" i="3"/>
  <c r="I40" i="45"/>
  <c r="I36" i="45"/>
  <c r="H36" i="45"/>
  <c r="I35" i="45"/>
  <c r="H35" i="45"/>
  <c r="I34" i="45"/>
  <c r="H34" i="45"/>
  <c r="I31" i="45"/>
  <c r="H31" i="45"/>
  <c r="I30" i="45"/>
  <c r="H30" i="45"/>
  <c r="H29" i="45"/>
  <c r="I29" i="45"/>
  <c r="D27" i="45"/>
  <c r="C27" i="45"/>
  <c r="I26" i="45"/>
  <c r="H26" i="45"/>
  <c r="H25" i="45"/>
  <c r="E27" i="45"/>
  <c r="G24" i="45"/>
  <c r="G38" i="45" s="1"/>
  <c r="G42" i="45" s="1"/>
  <c r="E24" i="45"/>
  <c r="D24" i="45"/>
  <c r="C24" i="45"/>
  <c r="I23" i="45"/>
  <c r="F24" i="45"/>
  <c r="F38" i="45" s="1"/>
  <c r="F42" i="45" s="1"/>
  <c r="I22" i="45"/>
  <c r="H22" i="45"/>
  <c r="I21" i="45"/>
  <c r="H21" i="45"/>
  <c r="I20" i="45"/>
  <c r="H20" i="45"/>
  <c r="I19" i="45"/>
  <c r="H19" i="45"/>
  <c r="I18" i="45"/>
  <c r="H18" i="45"/>
  <c r="E17" i="45"/>
  <c r="C17" i="45"/>
  <c r="B17" i="45"/>
  <c r="H17" i="45" s="1"/>
  <c r="I16" i="45"/>
  <c r="H16" i="45"/>
  <c r="I15" i="45"/>
  <c r="H15" i="45"/>
  <c r="C14" i="45"/>
  <c r="B14" i="45"/>
  <c r="I13" i="45"/>
  <c r="H13" i="45"/>
  <c r="I12" i="45"/>
  <c r="H12" i="45"/>
  <c r="C10" i="45"/>
  <c r="I10" i="45" s="1"/>
  <c r="I9" i="45"/>
  <c r="H9" i="45"/>
  <c r="I8" i="45"/>
  <c r="B10" i="45"/>
  <c r="H10" i="45" s="1"/>
  <c r="C7" i="45"/>
  <c r="B7" i="45"/>
  <c r="I6" i="45"/>
  <c r="H6" i="45"/>
  <c r="I5" i="45"/>
  <c r="H5" i="45"/>
  <c r="I4" i="45"/>
  <c r="H4" i="45"/>
  <c r="D19" i="30"/>
  <c r="D14" i="30"/>
  <c r="H37" i="45" l="1"/>
  <c r="B11" i="45"/>
  <c r="I37" i="45"/>
  <c r="E38" i="45"/>
  <c r="E42" i="45" s="1"/>
  <c r="I24" i="45"/>
  <c r="D38" i="45"/>
  <c r="D42" i="45" s="1"/>
  <c r="I17" i="45"/>
  <c r="C11" i="45"/>
  <c r="H27" i="45"/>
  <c r="H24" i="45"/>
  <c r="I27" i="45"/>
  <c r="H7" i="45"/>
  <c r="I7" i="45"/>
  <c r="H8" i="45"/>
  <c r="H14" i="45"/>
  <c r="I14" i="45"/>
  <c r="H23" i="45"/>
  <c r="I25" i="45"/>
  <c r="G40" i="12"/>
  <c r="G9" i="12"/>
  <c r="C11" i="8"/>
  <c r="H15" i="3"/>
  <c r="H16" i="3"/>
  <c r="H17" i="3"/>
  <c r="H18" i="3"/>
  <c r="H19" i="3"/>
  <c r="H14" i="3"/>
  <c r="E20" i="3"/>
  <c r="F20" i="3"/>
  <c r="H9" i="3"/>
  <c r="H10" i="3"/>
  <c r="G38" i="2"/>
  <c r="H38" i="2"/>
  <c r="E38" i="2"/>
  <c r="E20" i="46"/>
  <c r="C38" i="45" l="1"/>
  <c r="C42" i="45" s="1"/>
  <c r="B38" i="45"/>
  <c r="B42" i="45" s="1"/>
  <c r="H11" i="45"/>
  <c r="I11" i="45"/>
  <c r="G65" i="39"/>
  <c r="G61" i="39"/>
  <c r="F61" i="39"/>
  <c r="F65" i="39"/>
  <c r="F69" i="39"/>
  <c r="G25" i="39"/>
  <c r="F25" i="39"/>
  <c r="G33" i="39"/>
  <c r="F33" i="39"/>
  <c r="H38" i="45" l="1"/>
  <c r="H42" i="45" s="1"/>
  <c r="H44" i="45" s="1"/>
  <c r="I42" i="45"/>
  <c r="I44" i="45" s="1"/>
  <c r="G37" i="39"/>
  <c r="G72" i="39" s="1"/>
  <c r="G73" i="39" s="1"/>
  <c r="F37" i="39"/>
  <c r="F73" i="39" s="1"/>
  <c r="H64" i="21"/>
  <c r="E82" i="21"/>
  <c r="D73" i="21"/>
  <c r="D82" i="21" s="1"/>
  <c r="C73" i="21"/>
  <c r="C82" i="21" s="1"/>
  <c r="B82" i="21"/>
  <c r="G64" i="21"/>
  <c r="D63" i="21"/>
  <c r="B63" i="21"/>
  <c r="E63" i="21"/>
  <c r="D38" i="21"/>
  <c r="C38" i="21"/>
  <c r="B38" i="21"/>
  <c r="G37" i="21"/>
  <c r="G38" i="21" s="1"/>
  <c r="D20" i="21"/>
  <c r="C20" i="21"/>
  <c r="B20" i="21"/>
  <c r="E20" i="21"/>
  <c r="G20" i="21" l="1"/>
  <c r="G39" i="21" s="1"/>
  <c r="B83" i="21"/>
  <c r="B39" i="21"/>
  <c r="H38" i="21"/>
  <c r="G82" i="21"/>
  <c r="G63" i="21"/>
  <c r="H63" i="21"/>
  <c r="D83" i="21"/>
  <c r="D39" i="21"/>
  <c r="E83" i="21"/>
  <c r="H73" i="21"/>
  <c r="H82" i="21" s="1"/>
  <c r="E39" i="21"/>
  <c r="C39" i="21"/>
  <c r="C63" i="21"/>
  <c r="C83" i="21" s="1"/>
  <c r="G83" i="21" l="1"/>
  <c r="H39" i="21"/>
  <c r="H83" i="21"/>
  <c r="G38" i="24"/>
  <c r="C36" i="24"/>
  <c r="G36" i="24" s="1"/>
  <c r="B36" i="24"/>
  <c r="D19" i="24"/>
  <c r="C19" i="24"/>
  <c r="B19" i="24"/>
  <c r="E19" i="24"/>
  <c r="H20" i="1"/>
  <c r="H19" i="1"/>
  <c r="H18" i="1"/>
  <c r="D41" i="1"/>
  <c r="C32" i="1"/>
  <c r="C41" i="1" s="1"/>
  <c r="B32" i="1"/>
  <c r="B41" i="1" s="1"/>
  <c r="H32" i="1"/>
  <c r="H41" i="1" s="1"/>
  <c r="G20" i="1"/>
  <c r="G19" i="1"/>
  <c r="G18" i="1"/>
  <c r="D17" i="1"/>
  <c r="D23" i="1" s="1"/>
  <c r="C17" i="1"/>
  <c r="G17" i="1" s="1"/>
  <c r="G23" i="1" s="1"/>
  <c r="B23" i="1"/>
  <c r="E17" i="1"/>
  <c r="E23" i="1" s="1"/>
  <c r="E42" i="1" s="1"/>
  <c r="E17" i="48"/>
  <c r="D17" i="48"/>
  <c r="C17" i="48"/>
  <c r="B17" i="48"/>
  <c r="G13" i="48"/>
  <c r="E9" i="48"/>
  <c r="D9" i="48"/>
  <c r="C9" i="48"/>
  <c r="B9" i="48"/>
  <c r="G8" i="48"/>
  <c r="G7" i="48"/>
  <c r="G6" i="48"/>
  <c r="B55" i="12"/>
  <c r="G39" i="12"/>
  <c r="G38" i="12"/>
  <c r="G37" i="12"/>
  <c r="C36" i="12"/>
  <c r="G35" i="12"/>
  <c r="G34" i="12"/>
  <c r="G33" i="12"/>
  <c r="G32" i="12"/>
  <c r="G31" i="12"/>
  <c r="G8" i="12"/>
  <c r="G7" i="12"/>
  <c r="G6" i="12"/>
  <c r="G5" i="12"/>
  <c r="E18" i="8"/>
  <c r="D18" i="8"/>
  <c r="C18" i="8"/>
  <c r="B18" i="8"/>
  <c r="D11" i="8"/>
  <c r="C8" i="6"/>
  <c r="B8" i="6"/>
  <c r="D20" i="3"/>
  <c r="H20" i="3" s="1"/>
  <c r="C20" i="3"/>
  <c r="B20" i="3"/>
  <c r="I19" i="3"/>
  <c r="I15" i="3"/>
  <c r="I14" i="3"/>
  <c r="D11" i="3"/>
  <c r="C11" i="3"/>
  <c r="B11" i="3"/>
  <c r="I10" i="3"/>
  <c r="I9" i="3"/>
  <c r="H6" i="3"/>
  <c r="I6" i="3" s="1"/>
  <c r="H5" i="3"/>
  <c r="I5" i="3" s="1"/>
  <c r="D17" i="30"/>
  <c r="G17" i="30"/>
  <c r="G18" i="8" l="1"/>
  <c r="G19" i="24"/>
  <c r="H9" i="48"/>
  <c r="D37" i="24"/>
  <c r="C23" i="1"/>
  <c r="C42" i="1" s="1"/>
  <c r="H23" i="1"/>
  <c r="I20" i="3"/>
  <c r="B37" i="24"/>
  <c r="E37" i="24"/>
  <c r="D42" i="1"/>
  <c r="G55" i="12"/>
  <c r="B42" i="1"/>
  <c r="I11" i="3"/>
  <c r="C37" i="24"/>
  <c r="G36" i="12"/>
  <c r="G8" i="30"/>
  <c r="C20" i="2"/>
  <c r="C39" i="2" s="1"/>
  <c r="D20" i="2"/>
  <c r="G20" i="2"/>
  <c r="H20" i="2"/>
  <c r="H39" i="2" s="1"/>
  <c r="J39" i="2" s="1"/>
  <c r="D24" i="2"/>
  <c r="D38" i="2" s="1"/>
  <c r="D35" i="2"/>
  <c r="C38" i="2"/>
  <c r="F38" i="2"/>
  <c r="D11" i="47"/>
  <c r="D39" i="2" l="1"/>
  <c r="H37" i="24"/>
  <c r="G39" i="2"/>
  <c r="F20" i="2"/>
  <c r="F39" i="2" s="1"/>
  <c r="J20" i="2"/>
  <c r="E39" i="2"/>
  <c r="G42" i="1"/>
  <c r="H42" i="1"/>
  <c r="G13" i="30" l="1"/>
  <c r="G18" i="30" s="1"/>
  <c r="G20" i="30" s="1"/>
  <c r="K39" i="2"/>
  <c r="H35" i="46" l="1"/>
  <c r="H44" i="46" s="1"/>
  <c r="G35" i="46"/>
  <c r="F35" i="46"/>
  <c r="E35" i="46"/>
  <c r="E44" i="46" s="1"/>
  <c r="G20" i="46"/>
  <c r="G25" i="46" s="1"/>
  <c r="F20" i="46"/>
  <c r="E25" i="46"/>
  <c r="F25" i="46" l="1"/>
  <c r="F44" i="46"/>
  <c r="J35" i="46"/>
  <c r="D8" i="30"/>
  <c r="D13" i="30" s="1"/>
  <c r="C8" i="30"/>
  <c r="K35" i="46"/>
  <c r="K44" i="46" s="1"/>
  <c r="C14" i="30"/>
  <c r="C17" i="30" s="1"/>
  <c r="G44" i="46"/>
  <c r="G45" i="46" s="1"/>
  <c r="H20" i="46"/>
  <c r="H25" i="46" s="1"/>
  <c r="H45" i="46" s="1"/>
  <c r="E45" i="46"/>
  <c r="D18" i="30" l="1"/>
  <c r="D20" i="30" s="1"/>
  <c r="J20" i="46"/>
  <c r="J25" i="46"/>
  <c r="J45" i="46" s="1"/>
  <c r="F45" i="46"/>
  <c r="K20" i="46"/>
  <c r="K25" i="46" s="1"/>
  <c r="K45" i="46" s="1"/>
  <c r="C13" i="30"/>
  <c r="C18" i="30" s="1"/>
  <c r="C20" i="30" s="1"/>
  <c r="F131" i="38" l="1"/>
  <c r="F127" i="38"/>
  <c r="F123" i="38"/>
  <c r="F117" i="38"/>
  <c r="F115" i="38"/>
  <c r="F111" i="38"/>
  <c r="F107" i="38"/>
  <c r="F101" i="38"/>
  <c r="F99" i="38"/>
  <c r="F95" i="38"/>
  <c r="F91" i="38"/>
  <c r="F87" i="38"/>
  <c r="F73" i="38"/>
  <c r="F72" i="38"/>
  <c r="F70" i="38"/>
  <c r="F66" i="38"/>
  <c r="F58" i="38"/>
  <c r="F59" i="38" s="1"/>
  <c r="F53" i="38"/>
  <c r="F52" i="38"/>
  <c r="F50" i="38"/>
  <c r="F42" i="38"/>
  <c r="F38" i="38"/>
  <c r="F34" i="38"/>
  <c r="F30" i="38"/>
  <c r="F26" i="38"/>
  <c r="F22" i="38"/>
  <c r="F18" i="38"/>
  <c r="F14" i="38"/>
  <c r="F136" i="38" l="1"/>
  <c r="F74" i="38"/>
  <c r="F103" i="38"/>
  <c r="F54" i="38"/>
  <c r="F119" i="38"/>
  <c r="F61" i="38"/>
  <c r="F62" i="38" s="1"/>
  <c r="F139" i="38" l="1"/>
  <c r="F140" i="38" s="1"/>
  <c r="G58" i="38"/>
  <c r="G59" i="38" s="1"/>
  <c r="G53" i="38"/>
  <c r="G52" i="38"/>
  <c r="G60" i="38" s="1"/>
  <c r="G50" i="38"/>
  <c r="G73" i="38"/>
  <c r="G72" i="38"/>
  <c r="G70" i="38"/>
  <c r="G66" i="38"/>
  <c r="G54" i="38" l="1"/>
  <c r="G74" i="38"/>
  <c r="G41" i="38" l="1"/>
  <c r="G61" i="38" s="1"/>
  <c r="G62" i="38" s="1"/>
  <c r="G38" i="38"/>
  <c r="G34" i="38"/>
  <c r="G30" i="38"/>
  <c r="G26" i="38"/>
  <c r="G22" i="38"/>
  <c r="G18" i="38"/>
  <c r="G14" i="38"/>
  <c r="G42" i="38" l="1"/>
  <c r="E97" i="40"/>
  <c r="G97" i="40" s="1"/>
  <c r="E92" i="40"/>
  <c r="G92" i="40" s="1"/>
  <c r="G56" i="40"/>
  <c r="G52" i="40"/>
  <c r="G50" i="40"/>
  <c r="G46" i="40"/>
  <c r="G45" i="40"/>
  <c r="G44" i="40"/>
  <c r="G43" i="40"/>
  <c r="F42" i="40"/>
  <c r="G41" i="40"/>
  <c r="G40" i="40"/>
  <c r="G39" i="40"/>
  <c r="G38" i="40"/>
  <c r="G35" i="40"/>
  <c r="G34" i="40"/>
  <c r="G33" i="40"/>
  <c r="G31" i="40"/>
  <c r="G30" i="40"/>
  <c r="G29" i="40"/>
  <c r="G28" i="40"/>
  <c r="G27" i="40"/>
  <c r="F26" i="40"/>
  <c r="E26" i="40"/>
  <c r="G24" i="40"/>
  <c r="G23" i="40"/>
  <c r="G22" i="40"/>
  <c r="G21" i="40"/>
  <c r="G20" i="40"/>
  <c r="G19" i="40"/>
  <c r="E18" i="40"/>
  <c r="G15" i="40"/>
  <c r="G14" i="40" s="1"/>
  <c r="F14" i="40"/>
  <c r="E14" i="40"/>
  <c r="G13" i="40"/>
  <c r="G12" i="40"/>
  <c r="F11" i="40"/>
  <c r="E11" i="40"/>
  <c r="G101" i="38"/>
  <c r="G117" i="38"/>
  <c r="G102" i="38"/>
  <c r="G131" i="38"/>
  <c r="G127" i="38"/>
  <c r="G123" i="38"/>
  <c r="G115" i="38"/>
  <c r="G111" i="38"/>
  <c r="G107" i="38"/>
  <c r="G99" i="38"/>
  <c r="G95" i="38"/>
  <c r="G87" i="38"/>
  <c r="G83" i="38"/>
  <c r="G16" i="25"/>
  <c r="G17" i="25"/>
  <c r="G18" i="25"/>
  <c r="G15" i="25"/>
  <c r="G8" i="25"/>
  <c r="G9" i="25"/>
  <c r="G7" i="25"/>
  <c r="C10" i="25"/>
  <c r="C19" i="25"/>
  <c r="J11" i="25"/>
  <c r="J13" i="25" s="1"/>
  <c r="M52" i="20"/>
  <c r="M67" i="20" s="1"/>
  <c r="N38" i="20"/>
  <c r="K60" i="20"/>
  <c r="L60" i="20"/>
  <c r="F60" i="20"/>
  <c r="G60" i="20"/>
  <c r="H60" i="20"/>
  <c r="I60" i="20"/>
  <c r="J60" i="20"/>
  <c r="C60" i="20"/>
  <c r="D60" i="20"/>
  <c r="E60" i="20"/>
  <c r="B60" i="20"/>
  <c r="N61" i="20"/>
  <c r="N56" i="20"/>
  <c r="N53" i="20"/>
  <c r="N54" i="20"/>
  <c r="N55" i="20"/>
  <c r="N57" i="20"/>
  <c r="N58" i="20"/>
  <c r="N59" i="20"/>
  <c r="J46" i="20"/>
  <c r="J51" i="20" s="1"/>
  <c r="K46" i="20"/>
  <c r="K51" i="20" s="1"/>
  <c r="L46" i="20"/>
  <c r="L51" i="20" s="1"/>
  <c r="M46" i="20"/>
  <c r="M51" i="20" s="1"/>
  <c r="N34" i="20"/>
  <c r="N36" i="20"/>
  <c r="N37" i="20"/>
  <c r="N39" i="20"/>
  <c r="N40" i="20"/>
  <c r="N41" i="20"/>
  <c r="N42" i="20"/>
  <c r="N43" i="20"/>
  <c r="N44" i="20"/>
  <c r="N45" i="20"/>
  <c r="N47" i="20"/>
  <c r="N48" i="20"/>
  <c r="N49" i="20"/>
  <c r="N50" i="20"/>
  <c r="C46" i="20"/>
  <c r="C51" i="20" s="1"/>
  <c r="D46" i="20"/>
  <c r="D51" i="20" s="1"/>
  <c r="E46" i="20"/>
  <c r="E51" i="20" s="1"/>
  <c r="E67" i="20"/>
  <c r="F46" i="20"/>
  <c r="F51" i="20" s="1"/>
  <c r="G46" i="20"/>
  <c r="G51" i="20" s="1"/>
  <c r="H46" i="20"/>
  <c r="H51" i="20" s="1"/>
  <c r="H67" i="20"/>
  <c r="I46" i="20"/>
  <c r="I51" i="20" s="1"/>
  <c r="B46" i="20"/>
  <c r="B51" i="20" s="1"/>
  <c r="H19" i="20"/>
  <c r="N8" i="20"/>
  <c r="F19" i="25"/>
  <c r="E19" i="25"/>
  <c r="D19" i="25"/>
  <c r="B19" i="25"/>
  <c r="E10" i="25"/>
  <c r="B10" i="25"/>
  <c r="F10" i="25"/>
  <c r="D10" i="25"/>
  <c r="N5" i="20"/>
  <c r="D67" i="20"/>
  <c r="J67" i="20"/>
  <c r="B67" i="20"/>
  <c r="C67" i="20"/>
  <c r="F67" i="20"/>
  <c r="G67" i="20"/>
  <c r="I67" i="20"/>
  <c r="K67" i="20"/>
  <c r="L67" i="20"/>
  <c r="N66" i="20"/>
  <c r="N65" i="20"/>
  <c r="N64" i="20"/>
  <c r="N63" i="20"/>
  <c r="N62" i="20"/>
  <c r="B18" i="20"/>
  <c r="B32" i="20"/>
  <c r="C18" i="20"/>
  <c r="D18" i="20"/>
  <c r="D32" i="20"/>
  <c r="E18" i="20"/>
  <c r="E32" i="20"/>
  <c r="F18" i="20"/>
  <c r="G18" i="20"/>
  <c r="H18" i="20"/>
  <c r="I18" i="20"/>
  <c r="J18" i="20"/>
  <c r="K18" i="20"/>
  <c r="L18" i="20"/>
  <c r="M18" i="20"/>
  <c r="M32" i="20"/>
  <c r="K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L32" i="20"/>
  <c r="L33" i="20" s="1"/>
  <c r="J32" i="20"/>
  <c r="I32" i="20"/>
  <c r="G32" i="20"/>
  <c r="G33" i="20" s="1"/>
  <c r="F32" i="20"/>
  <c r="C32" i="20"/>
  <c r="N17" i="20"/>
  <c r="N16" i="20"/>
  <c r="N15" i="20"/>
  <c r="N14" i="20"/>
  <c r="N13" i="20"/>
  <c r="N12" i="20"/>
  <c r="N11" i="20"/>
  <c r="N10" i="20"/>
  <c r="N9" i="20"/>
  <c r="N7" i="20"/>
  <c r="N6" i="20"/>
  <c r="B12" i="17"/>
  <c r="G18" i="40" l="1"/>
  <c r="G11" i="40"/>
  <c r="G72" i="40"/>
  <c r="K33" i="20"/>
  <c r="M60" i="20"/>
  <c r="N52" i="20"/>
  <c r="N60" i="20" s="1"/>
  <c r="F33" i="20"/>
  <c r="J33" i="20"/>
  <c r="M33" i="20"/>
  <c r="D68" i="20"/>
  <c r="C33" i="20"/>
  <c r="B68" i="20"/>
  <c r="F68" i="20"/>
  <c r="C68" i="20"/>
  <c r="L68" i="20"/>
  <c r="K68" i="20"/>
  <c r="G32" i="40"/>
  <c r="G42" i="40"/>
  <c r="G37" i="40"/>
  <c r="B33" i="20"/>
  <c r="I68" i="20"/>
  <c r="N46" i="20"/>
  <c r="N51" i="20" s="1"/>
  <c r="G136" i="38"/>
  <c r="G119" i="38"/>
  <c r="G10" i="40"/>
  <c r="G19" i="25"/>
  <c r="M68" i="20"/>
  <c r="N18" i="20"/>
  <c r="H68" i="20"/>
  <c r="I33" i="20"/>
  <c r="D33" i="20"/>
  <c r="N67" i="20"/>
  <c r="E68" i="20"/>
  <c r="G26" i="40"/>
  <c r="G103" i="38"/>
  <c r="G68" i="20"/>
  <c r="J68" i="20"/>
  <c r="E33" i="20"/>
  <c r="H32" i="20"/>
  <c r="H33" i="20" s="1"/>
  <c r="N19" i="20"/>
  <c r="G10" i="25"/>
  <c r="N68" i="20" l="1"/>
  <c r="G139" i="38"/>
  <c r="G138" i="38"/>
  <c r="N32" i="20"/>
  <c r="N33" i="20" s="1"/>
  <c r="G140" i="38" l="1"/>
  <c r="H17" i="30"/>
  <c r="H18" i="30" s="1"/>
  <c r="H20" i="30" s="1"/>
</calcChain>
</file>

<file path=xl/sharedStrings.xml><?xml version="1.0" encoding="utf-8"?>
<sst xmlns="http://schemas.openxmlformats.org/spreadsheetml/2006/main" count="1659" uniqueCount="908">
  <si>
    <t>a helyi önkormányzatok általános működéséhez és ágazati feladataihoz kapcsolódó támogatások, a központi költségvetésből származó egyéb költségvetési támogatások</t>
  </si>
  <si>
    <t>nemzeti vagyonnal kapcsolatos bevételek</t>
  </si>
  <si>
    <t>a működési célú átvett pénzeszköz</t>
  </si>
  <si>
    <t>az európai uniós forrásból finanszírozott támogatással megvalósuló programok, projektek bevételei</t>
  </si>
  <si>
    <t>kapott kamatok működési célú</t>
  </si>
  <si>
    <t>kapott kamatok felhalmozáso célú</t>
  </si>
  <si>
    <t>MŰKÖDÉSI KÖLTSÉGVETÉS ÖSSZESEN</t>
  </si>
  <si>
    <t>FELHALMOZÁSI KÖLTSÉGVETÉS ÖSSZESEN</t>
  </si>
  <si>
    <t>központi költségvetésből származó egyéb felhalmozási célú  költségvetési támogatások</t>
  </si>
  <si>
    <t xml:space="preserve">Illetékek </t>
  </si>
  <si>
    <t>Pótlékok, bírságok</t>
  </si>
  <si>
    <t xml:space="preserve">Átengedett központi adók </t>
  </si>
  <si>
    <t>Irányító szervtől kapott működési célú támogatás</t>
  </si>
  <si>
    <t>Irányító szervtől kapott felhalmozási célú támogatás</t>
  </si>
  <si>
    <t>Kölcsön felvétele felhalmozási célra</t>
  </si>
  <si>
    <t xml:space="preserve">felhalmozási célú átvett pénzeszköz </t>
  </si>
  <si>
    <t xml:space="preserve">  általános tartalék</t>
  </si>
  <si>
    <t xml:space="preserve">  céltartalék</t>
  </si>
  <si>
    <t>KIADÁSOK MINDÖSSZESEN:</t>
  </si>
  <si>
    <t>felújítások</t>
  </si>
  <si>
    <t xml:space="preserve">beruházások </t>
  </si>
  <si>
    <t xml:space="preserve"> egyéb felhalmozási kiadások </t>
  </si>
  <si>
    <t>Kölcsönök nyújtása felhalmozási céllal</t>
  </si>
  <si>
    <t>Hitel törlesztése felhalmozási célra</t>
  </si>
  <si>
    <t>Kölcsönök törlesztése felhalmozási célra</t>
  </si>
  <si>
    <t xml:space="preserve"> Irányító szerv alá tartozó költségvetési szervnek folyósított felhalmozási támogatás</t>
  </si>
  <si>
    <t xml:space="preserve"> Irányító szerv alá tartozó költségvetési szervnek folyósított működési célú támogatás</t>
  </si>
  <si>
    <t>munkaadókat terhelő járulékok és szociális hozzájárulási adó</t>
  </si>
  <si>
    <t>dologi kiadások</t>
  </si>
  <si>
    <t>ellátottak pénzbeli juttatásai</t>
  </si>
  <si>
    <t>egyéb működési célú kiadások</t>
  </si>
  <si>
    <t>személyi juttatások</t>
  </si>
  <si>
    <t xml:space="preserve"> céltartalék felhalmozási célra</t>
  </si>
  <si>
    <t xml:space="preserve"> általános tartalék felhalmozási célra</t>
  </si>
  <si>
    <t xml:space="preserve">közhatalmi bevételek </t>
  </si>
  <si>
    <t>működési célú támogatás államháztartáson belülről</t>
  </si>
  <si>
    <t xml:space="preserve"> felhalmozási célú támogatás államháztartáson belülről </t>
  </si>
  <si>
    <t xml:space="preserve"> előző évi pénzmaradvány igénybevétele működési célra (finanszírozási c. bev.)</t>
  </si>
  <si>
    <t>Felhalmozási célú költségvetési bevételek összesen</t>
  </si>
  <si>
    <t>Működési célú költségvetési bevételek összesen</t>
  </si>
  <si>
    <t>Hitel felvétele felhalmozási célra (finanszírozási c. bev.)</t>
  </si>
  <si>
    <t>előző évi pénzmaradvány igénybevétele felhalmozási célra (finanszírozási c. bev.)</t>
  </si>
  <si>
    <t>Működési célú hiány</t>
  </si>
  <si>
    <t>Működési célú többlet</t>
  </si>
  <si>
    <t>Felhalmozási célú hiány</t>
  </si>
  <si>
    <t>Felhalmozási célú többlet</t>
  </si>
  <si>
    <t>BEVÉTELEK MINDÖSSZESEN</t>
  </si>
  <si>
    <t>megnevezés</t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</si>
  <si>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helyi önkormányzat által a lakosságnak juttatott támogatások, szociális, rászorultsági jellegű ellátások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</si>
  <si>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működési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</si>
  <si>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működési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</si>
  <si>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működési célú előirányzat-maradvány, pénzmaradvány átadás összesen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</si>
  <si>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az európai uniós forrásból finanszírozott támogatással megvalósuló programok, projektek kiadásai, valamint a helyi önkormányzat ilyen projektekhez történő hozzájárulásai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</si>
  <si>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felhalmozási célú átadott pénzeszköz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</si>
  <si>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támogatásértékű felhalmozási kiadások (ÁHT-n belüli pénzeszköz átadások)</t>
    </r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</si>
  <si>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előző évi felhalmozási célú előirányzat-maradvány, pénzmaradvány átadás</t>
    </r>
  </si>
  <si>
    <t>Finanszírozási kiadások összesen:</t>
  </si>
  <si>
    <t>Finanszírozási bevételek összesen:</t>
  </si>
  <si>
    <t xml:space="preserve">helyi adó bevételek </t>
  </si>
  <si>
    <t>Összesen:</t>
  </si>
  <si>
    <t>FELÚJÍTÁSOK ÖSSZESEN:</t>
  </si>
  <si>
    <t>Összesen</t>
  </si>
  <si>
    <t xml:space="preserve">EU Projekt megnevezése: </t>
  </si>
  <si>
    <t>Bevételek</t>
  </si>
  <si>
    <t>Következő évek</t>
  </si>
  <si>
    <t>EU forrás</t>
  </si>
  <si>
    <t>Egyéb forrás</t>
  </si>
  <si>
    <t>Saját forrás</t>
  </si>
  <si>
    <t>Kiadások</t>
  </si>
  <si>
    <t>személyi juttatások járulékai</t>
  </si>
  <si>
    <t>beruházások</t>
  </si>
  <si>
    <t>átadott pénzeszközök</t>
  </si>
  <si>
    <t>2013. ÉV</t>
  </si>
  <si>
    <t>2014. ÉV</t>
  </si>
  <si>
    <t>2015. ÉV</t>
  </si>
  <si>
    <t>Céltartalékok</t>
  </si>
  <si>
    <t>felhalmozási célú</t>
  </si>
  <si>
    <t>működési célú</t>
  </si>
  <si>
    <t>Céltartalék összesen:</t>
  </si>
  <si>
    <t>Általános tartalékok</t>
  </si>
  <si>
    <t>Általános tartalék összesen:</t>
  </si>
  <si>
    <t>Támogatásértékű működési bevétel központi költségvetési szervtől</t>
  </si>
  <si>
    <t xml:space="preserve">Támogatásértékű működési bevétel fejezeti kezelésű előirányzattól hazai programokra </t>
  </si>
  <si>
    <t xml:space="preserve">Támogatásértékű működési bevétel helyi önkormányzatoktól és költségvetési szerveiktől </t>
  </si>
  <si>
    <t xml:space="preserve">Támogatásértékű működési bevételek </t>
  </si>
  <si>
    <t xml:space="preserve">Támogatásértékű felhalmozási bevétel központi költségvetési szervtől </t>
  </si>
  <si>
    <t>Támogatásértékű felhalmozási bevétel fejezeti kezelésű előirányzattól hazai programokra</t>
  </si>
  <si>
    <t xml:space="preserve">Támogatásértékű felhalmozási bevétel társadalombiztosítási alaptól </t>
  </si>
  <si>
    <t xml:space="preserve">Támogatásértékű felhalmozási bevétel elkülönített állami pénzalaptól </t>
  </si>
  <si>
    <t xml:space="preserve">Támogatásértékű felhalmozási bevétel helyi önkormányzatoktól és költségvetési szerveiktől </t>
  </si>
  <si>
    <t>Támogatásértékű felhalmozási bevétel többcélú kistérségi társulástól</t>
  </si>
  <si>
    <t>Támogatásértékű felhalmozási bevétel országos nemzetiségi önkormányzatoktól</t>
  </si>
  <si>
    <t xml:space="preserve">Felhalmozási célú garancia- és kezességvállalásból származó megtérülések államháztartáson belülről </t>
  </si>
  <si>
    <t xml:space="preserve">Támogatásértékű felhalmozási bevételek </t>
  </si>
  <si>
    <t>felhalmozási bevétel</t>
  </si>
  <si>
    <t>fizikai állomány közalkalmazott</t>
  </si>
  <si>
    <t>szakmai állomány közalkalmazott</t>
  </si>
  <si>
    <t>fizikai állomány köztisztviselő</t>
  </si>
  <si>
    <t>szakmai állomány köztisztviselő</t>
  </si>
  <si>
    <t>fizikai állomány MT</t>
  </si>
  <si>
    <t>szakmai állomány MT</t>
  </si>
  <si>
    <t>közfoglalkoztatás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</si>
  <si>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</si>
  <si>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</si>
  <si>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</si>
  <si>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</si>
  <si>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</si>
  <si>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</si>
  <si>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</si>
  <si>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</si>
  <si>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</si>
  <si>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</si>
  <si>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</si>
  <si>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</si>
  <si>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a pénzügyi lízing lízingbevevői félként a lízingszerződésben kikötött tőkerész törlesztésére teljesített kiadások,</t>
  </si>
  <si>
    <t>a befektetési vagy forgatási célú hitelviszonyt megtestesítő  vásárlása a vételárban  elismert kamat kivételével,</t>
  </si>
  <si>
    <t>a szabad pénzeszközök betétként való elhelyezése</t>
  </si>
  <si>
    <t xml:space="preserve">a költségvetési szerv  kiadási és bevételi előirányzatainak különbségeként az  irányító szervi támogatásként folyósított támogatás kiutalása 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</si>
  <si>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tőkeösszegének törlesztése,</t>
    </r>
  </si>
  <si>
    <t>a befektetési vagy forgatási célú hitelviszonyt megtestesítő értékpapír kibocsátása, értékesítése, az eladási árban elismert kamat kivételével,</t>
  </si>
  <si>
    <t>a költségvetési szerv kiadási és bevételi előirányzatainak különbségeként az irányító szervi támogatásként folyósított támogatás  fizetési számlán történő jóváírása</t>
  </si>
  <si>
    <r>
      <t xml:space="preserve">a hosszú és rövid lejáratú hitel, kölcsön – ide értve a Stabilitási tv. 3. § (1) bekezdés </t>
    </r>
    <r>
      <rPr>
        <i/>
        <sz val="11"/>
        <rFont val="Bookman Old Style"/>
        <family val="1"/>
        <charset val="238"/>
      </rPr>
      <t>e)</t>
    </r>
    <r>
      <rPr>
        <sz val="11"/>
        <rFont val="Bookman Old Style"/>
        <family val="1"/>
        <charset val="238"/>
      </rPr>
      <t xml:space="preserve"> pontja szerinti ügyleteket is – felvétele </t>
    </r>
  </si>
  <si>
    <t>TÁRSULÁS ÖSSZESEN</t>
  </si>
  <si>
    <t>felhalmozási célú ÁFA bevételek</t>
  </si>
  <si>
    <t>intézményi működési bevételek, kamatbevételek</t>
  </si>
  <si>
    <t>általános tartalék</t>
  </si>
  <si>
    <t>általános</t>
  </si>
  <si>
    <t>2012. évi tagi tartozás</t>
  </si>
  <si>
    <t>KEOP 7.1.1.1 pályázat</t>
  </si>
  <si>
    <t>KEOP 7.1.1.1 / 09-11-2012-0001 pályázat</t>
  </si>
  <si>
    <t xml:space="preserve">felhalmozási célú támogatás államháztartáson belülről </t>
  </si>
  <si>
    <t>Felhalmozási célú ÁFA visszatérülés KEOP 7.1.1.1 pályázat</t>
  </si>
  <si>
    <t>Felhalmozási célú ÁFA visszatérülés KEOP 7.1.1.1 / 09-11-2012-0001 pályázat</t>
  </si>
  <si>
    <t>felhalmozási célú egyéb bevételek összesen:</t>
  </si>
  <si>
    <t>finanszírozási bevételként a költségvetési maradvány, vállalkozási maradvány felhasználása</t>
  </si>
  <si>
    <t>nincs</t>
  </si>
  <si>
    <t>NYUGAT-DUNÁNTÚLI REGIONÁLIS HULLADÉKGAZDÁLKODÁSI ÖNKORMÁNYZATI TÁRSULÁS</t>
  </si>
  <si>
    <t>2013. ÉVI LÉTSZÁM ELŐIRÁNYZATAI (E Ft)</t>
  </si>
  <si>
    <t>ELŐIRÁNYZAT FELHASZNÁLÁSI ÜTEMTERVE (E Ft)</t>
  </si>
  <si>
    <t>intézményi működési bevételek, kamat bevételek</t>
  </si>
  <si>
    <t>Megnevezés</t>
  </si>
  <si>
    <t>BERUHÁZÁSOK MINDÖSSZESEN</t>
  </si>
  <si>
    <t>keresetkiegészítés (utólagos térítés)</t>
  </si>
  <si>
    <t>Működési célú projekt KEOP-1.1.1/2F/09-11-2012-0001tájékoztatással, nyilvánossággal kapcsolatoks feladatok ellátása</t>
  </si>
  <si>
    <t>2014ÉV</t>
  </si>
  <si>
    <t>2016. ÉV</t>
  </si>
  <si>
    <t>előző év</t>
  </si>
  <si>
    <t>előző évek</t>
  </si>
  <si>
    <t>2014. ÉVI EU PROJEKTHEZ KAPCSOLÓDÓ BEVÉTELEI ÉS KIADÁSAI (E Ft)</t>
  </si>
  <si>
    <t>bruttó</t>
  </si>
  <si>
    <t>KEOP-1.1.1/2F/09-11-212-001 tájékoztatással, nyilvánossággal kapcsolatos feladatok ellátása</t>
  </si>
  <si>
    <t>Felhalmozási célú ÁFA visszatérülés KEOP 7.1.1.1 / 09-11-2012-0001 pályázat ford. áfa</t>
  </si>
  <si>
    <t>2013. évi tagi tartozás</t>
  </si>
  <si>
    <t xml:space="preserve">Támogatásértékű működési bevétel fejezeti kezelésű előirányzattól EU-s programokra és azok hazai társfinanszírozására KEOP7.1.1.1/09-11-2012-0001 PÁLY.támog. </t>
  </si>
  <si>
    <t>Támogatásértékű felhalmozási bevétel fejezeti kezelésű előirányzattól EU-s programokra és azok hazai társfinanszírozására  halasztott önerő</t>
  </si>
  <si>
    <t>működési célú ÁFA visszatérülés KEOP 7.1.1.1 pályázat</t>
  </si>
  <si>
    <t>KEOP működési célú ÁFA bevételek</t>
  </si>
  <si>
    <t>KEOP-1.1.1/2F/09-11-212-001 működési célú áfa bevétel</t>
  </si>
  <si>
    <t xml:space="preserve">2014.év mód. </t>
  </si>
  <si>
    <t>mellékszámítás</t>
  </si>
  <si>
    <t>mérnök</t>
  </si>
  <si>
    <t>projektmen.</t>
  </si>
  <si>
    <t>közbeszerzés</t>
  </si>
  <si>
    <t>tájékoztatás,nyilvánosság</t>
  </si>
  <si>
    <t>összesen</t>
  </si>
  <si>
    <t>áfával számolva</t>
  </si>
  <si>
    <t>működési célú ÁFA visszatérülés KEOP 7.1.1.1 / 09-11-2012-0001 pályázat ford. áfa</t>
  </si>
  <si>
    <t>működési célú egyéb bevételek összesen:</t>
  </si>
  <si>
    <t xml:space="preserve"> előző évi pénzmaradvány igénybevétele működési célra (finanszírozási c. bev.), KEOP pályázattal kapcsolatban</t>
  </si>
  <si>
    <t>B4</t>
  </si>
  <si>
    <t>B2</t>
  </si>
  <si>
    <t>B1</t>
  </si>
  <si>
    <t>B8</t>
  </si>
  <si>
    <t>K1</t>
  </si>
  <si>
    <t>K2</t>
  </si>
  <si>
    <t>K3</t>
  </si>
  <si>
    <t>K6</t>
  </si>
  <si>
    <t>Település megnevezése</t>
  </si>
  <si>
    <t>alapítói</t>
  </si>
  <si>
    <t>működési</t>
  </si>
  <si>
    <t>Bozzai</t>
  </si>
  <si>
    <t>Kemenespálfa</t>
  </si>
  <si>
    <t>Szombathely</t>
  </si>
  <si>
    <t>BEVÉTELEK</t>
  </si>
  <si>
    <t>KIADÁSOK</t>
  </si>
  <si>
    <t>bevételei</t>
  </si>
  <si>
    <t>kiadásai</t>
  </si>
  <si>
    <t xml:space="preserve">KÖLTSÉGVETÉSI BEVÉTELEK </t>
  </si>
  <si>
    <t>KÖLTSÉGVETÉSI KIADÁSOK</t>
  </si>
  <si>
    <t>Működési célú támogatások államháztartáson belülről</t>
  </si>
  <si>
    <t>Személyi juttatások</t>
  </si>
  <si>
    <t>B3</t>
  </si>
  <si>
    <t>Közhatalmi bevételek</t>
  </si>
  <si>
    <t>Munkaadókat terhelő járulékok és szociális hozzájárulási adó</t>
  </si>
  <si>
    <t>Működési bevétel</t>
  </si>
  <si>
    <t>Dologi kiadások</t>
  </si>
  <si>
    <t>B6</t>
  </si>
  <si>
    <t>Működési célú átvett pénzeszközök</t>
  </si>
  <si>
    <t>K4</t>
  </si>
  <si>
    <t>Ellátottak pénzbeli juttatásai</t>
  </si>
  <si>
    <t>K5</t>
  </si>
  <si>
    <t>Működési bevételek összesen</t>
  </si>
  <si>
    <t>Működési kiadások összesen</t>
  </si>
  <si>
    <t>Felhalmozási célú támogatások államháztartáson belülről</t>
  </si>
  <si>
    <t>Beruházások</t>
  </si>
  <si>
    <t>B5</t>
  </si>
  <si>
    <t>Felhalmozási bevételek</t>
  </si>
  <si>
    <t>K7</t>
  </si>
  <si>
    <t>Felújítások</t>
  </si>
  <si>
    <t>B7</t>
  </si>
  <si>
    <t>Felhalmozási célú átvett pénzeszközök</t>
  </si>
  <si>
    <t>K8</t>
  </si>
  <si>
    <t>Egyéb felhalmozási célú kiadások</t>
  </si>
  <si>
    <t>Felhalmozási bevételek összesen</t>
  </si>
  <si>
    <t>Felhalmozási kiadások összesen</t>
  </si>
  <si>
    <t>KÖLTSÉGVETÉSI BEVÉTELEK ÖSSZESEN</t>
  </si>
  <si>
    <t>KÖLTSÉGVETÉSI KIADÁSOK ÖSSZESEN</t>
  </si>
  <si>
    <t>Finanszírozási bevételek</t>
  </si>
  <si>
    <t>K9</t>
  </si>
  <si>
    <t>Finanszírozási kiadások</t>
  </si>
  <si>
    <t>MINDÖSSZESEN BEVÉTELEK</t>
  </si>
  <si>
    <t>MINDÖSSZESEN KIADÁSOK</t>
  </si>
  <si>
    <t>Nyugat-dunántúli Hulladékgazdálkodási Társulás</t>
  </si>
  <si>
    <t>Társulás</t>
  </si>
  <si>
    <t>ESZKÖZÖK</t>
  </si>
  <si>
    <t>ezer forintban</t>
  </si>
  <si>
    <t>zárómérleg</t>
  </si>
  <si>
    <t>Vagyoni értékű jogok</t>
  </si>
  <si>
    <t>intézmények</t>
  </si>
  <si>
    <t>társulás</t>
  </si>
  <si>
    <t>A/I/1.</t>
  </si>
  <si>
    <t>együtt</t>
  </si>
  <si>
    <t>Szellemi termékek</t>
  </si>
  <si>
    <t>A/I/2.</t>
  </si>
  <si>
    <t>Immateriális javak össz.</t>
  </si>
  <si>
    <t>A/I.</t>
  </si>
  <si>
    <t>Immateriális javak összesen</t>
  </si>
  <si>
    <t>Ingatlanok és kapcsolódó vagyoni értékű jogok</t>
  </si>
  <si>
    <t>A/II/1.</t>
  </si>
  <si>
    <t>Ingatlanok</t>
  </si>
  <si>
    <t>Gépek, berendezések, felszerelések, járművek</t>
  </si>
  <si>
    <t>A/II/2</t>
  </si>
  <si>
    <t>Tenyészállatok</t>
  </si>
  <si>
    <t>A/II/3.</t>
  </si>
  <si>
    <t>Beruházások, felújítások</t>
  </si>
  <si>
    <t>A/II/4</t>
  </si>
  <si>
    <t>Tárgyi eszközök össz.</t>
  </si>
  <si>
    <t xml:space="preserve">társulás </t>
  </si>
  <si>
    <t>A/II.</t>
  </si>
  <si>
    <t>Tartós részesedések</t>
  </si>
  <si>
    <t>A/III/1</t>
  </si>
  <si>
    <t xml:space="preserve">Tartós részesedések </t>
  </si>
  <si>
    <t>Tartós hitelviszonyt megtestesítő értékpapírok</t>
  </si>
  <si>
    <t>A/III/2.</t>
  </si>
  <si>
    <t>Befektetett pénzügyi eszk.összesen</t>
  </si>
  <si>
    <t>A/III.</t>
  </si>
  <si>
    <t>Koncesszióban, Vagyonkezelésbe adott eszközök</t>
  </si>
  <si>
    <t xml:space="preserve">A/IV. </t>
  </si>
  <si>
    <t>Koncesszióba, vagyonkezelésbe adott eszközök összesen</t>
  </si>
  <si>
    <t>Nemzeti Vagyonba tartozó Befektetett Eszközök összesen</t>
  </si>
  <si>
    <t>A.</t>
  </si>
  <si>
    <t>Készletek</t>
  </si>
  <si>
    <t>B/I.</t>
  </si>
  <si>
    <t>Értékpapírok</t>
  </si>
  <si>
    <t>B/II.</t>
  </si>
  <si>
    <t xml:space="preserve">Értékpapírok </t>
  </si>
  <si>
    <t>Nemzeti Vagyonba tartozó Forgóeszközök összesen</t>
  </si>
  <si>
    <t>B</t>
  </si>
  <si>
    <t>Nemzeti Vagyonba Tartozó Forgóeszközök összesen</t>
  </si>
  <si>
    <t>Hosszú lejáratú betétek</t>
  </si>
  <si>
    <t>C/I.</t>
  </si>
  <si>
    <t>Pénztárak, csekkek, betétkönyvek</t>
  </si>
  <si>
    <t>C/II.</t>
  </si>
  <si>
    <t>Forintszámlák</t>
  </si>
  <si>
    <t>C/III.</t>
  </si>
  <si>
    <t>Devizaszámlák</t>
  </si>
  <si>
    <t>C/IV.</t>
  </si>
  <si>
    <t>Idegen pénzeszközök</t>
  </si>
  <si>
    <t>C/V.</t>
  </si>
  <si>
    <t>Pénzeszközök összesen</t>
  </si>
  <si>
    <t>C</t>
  </si>
  <si>
    <t>Költségvetési évben esedékes követelések</t>
  </si>
  <si>
    <t>D/I.</t>
  </si>
  <si>
    <t>Költségvetési évet követően esedékes követelések</t>
  </si>
  <si>
    <t>D/II.</t>
  </si>
  <si>
    <t>Követelés jellegű sajátos elszámolások</t>
  </si>
  <si>
    <t>D/III.</t>
  </si>
  <si>
    <t>Követelések összesen</t>
  </si>
  <si>
    <t>D</t>
  </si>
  <si>
    <t>Egyéb sajátos eszközoldali elszámolások</t>
  </si>
  <si>
    <t>E</t>
  </si>
  <si>
    <t>Eredményszemléletű bevételek aktív időbeli elhatárolása</t>
  </si>
  <si>
    <t>F/1.</t>
  </si>
  <si>
    <t>Költségek, ráfordítások aktív időbeli elhatárolása</t>
  </si>
  <si>
    <t>F/2.</t>
  </si>
  <si>
    <t>Halasztott ráfordítások</t>
  </si>
  <si>
    <t>önkormányzat</t>
  </si>
  <si>
    <t>Aktív időbeli elhatárolások összesen</t>
  </si>
  <si>
    <t>F</t>
  </si>
  <si>
    <t>ESZKÖZÖK ÖSSZESEN</t>
  </si>
  <si>
    <t>FORRÁSOK</t>
  </si>
  <si>
    <t>Nemzeti vagyon induláskori értéke</t>
  </si>
  <si>
    <t>G/I.</t>
  </si>
  <si>
    <t>Nemzeti vagyon változásai</t>
  </si>
  <si>
    <t>G/II.</t>
  </si>
  <si>
    <t>Egyéb eszközök induláskori értéke és változásai</t>
  </si>
  <si>
    <t>G/III.</t>
  </si>
  <si>
    <t>Felhalmozott eredmény</t>
  </si>
  <si>
    <t>G/IV.</t>
  </si>
  <si>
    <t>Eszközök értékhelyesbítésének forrása</t>
  </si>
  <si>
    <t>G/V.</t>
  </si>
  <si>
    <t>Mérleg szerinti eredmény</t>
  </si>
  <si>
    <t>G/VI.</t>
  </si>
  <si>
    <t>Saját tőke összesen</t>
  </si>
  <si>
    <t>G</t>
  </si>
  <si>
    <t>Saját Tőke összesen</t>
  </si>
  <si>
    <t>Költségvetési évben esedékes kötelezettségek</t>
  </si>
  <si>
    <t>H/I.</t>
  </si>
  <si>
    <t>Költségvetési évet követően esedékes kötelezettségek</t>
  </si>
  <si>
    <t>H/II.</t>
  </si>
  <si>
    <t>Kötelezettség jellegű sajátos elszámolások</t>
  </si>
  <si>
    <t>H/III.</t>
  </si>
  <si>
    <t>Kötelezettségek összesen</t>
  </si>
  <si>
    <t>H</t>
  </si>
  <si>
    <t>J</t>
  </si>
  <si>
    <t>Eredményszemléletű bevételek passzív időbeli elhatárilása</t>
  </si>
  <si>
    <t>Eredményszemléletű bevételek passzív időbeli elhatárolása</t>
  </si>
  <si>
    <t>Költségek, ráfordítások passzív időbeli elhatárolása</t>
  </si>
  <si>
    <t>Passzívv időbeli elhatárolások összesen</t>
  </si>
  <si>
    <t>Passzív időbeli elhatárolások összesen</t>
  </si>
  <si>
    <t>FORRÁSOK ÖSSZESEN</t>
  </si>
  <si>
    <t>BRUTTÓ</t>
  </si>
  <si>
    <t>ÉRTÉKCSÖKK</t>
  </si>
  <si>
    <t>NETTÓ</t>
  </si>
  <si>
    <t xml:space="preserve">A </t>
  </si>
  <si>
    <t>NEMZETI VAGYONBA TARTOZÓ BEFEKTETETT ESZKÖZÖK</t>
  </si>
  <si>
    <t>Immateriális javak</t>
  </si>
  <si>
    <t>Korlátozottan forgalomképes</t>
  </si>
  <si>
    <t>Üzleti vagyon</t>
  </si>
  <si>
    <t>Tárgyi eszközök</t>
  </si>
  <si>
    <t xml:space="preserve"> Forgalomképtelen</t>
  </si>
  <si>
    <t>-</t>
  </si>
  <si>
    <t>Helyi Közutak és műtárgyaik</t>
  </si>
  <si>
    <t>Terek, parkok</t>
  </si>
  <si>
    <t>Köztemetők</t>
  </si>
  <si>
    <t>Vizek és közcélú (vizi közműnek nem minősülő) vízi létesítmények</t>
  </si>
  <si>
    <t>Üzemeltetésre átadott ingatlanok és kapcsolódó vagyoni értékű jogok</t>
  </si>
  <si>
    <t xml:space="preserve"> </t>
  </si>
  <si>
    <t>vagyoni értékű jogok</t>
  </si>
  <si>
    <t xml:space="preserve">Korlátozottan forgalomképes </t>
  </si>
  <si>
    <t>Közművek (Víz, gáz, csatorna, távfűtés,világítás)</t>
  </si>
  <si>
    <t>Védett természeti területek</t>
  </si>
  <si>
    <t>Műemlék ingatlanok</t>
  </si>
  <si>
    <t>Telkek, földterületek</t>
  </si>
  <si>
    <t xml:space="preserve">Egyéb az önkormányzat által forgalomképesnek minősített ingatlanok és kapcsolódó </t>
  </si>
  <si>
    <t>A/II/2.</t>
  </si>
  <si>
    <t>Gépek, berendezések felszerelések, járművek</t>
  </si>
  <si>
    <t>Forgalomképtelen gépek, berendezések, felszerelések, járművek</t>
  </si>
  <si>
    <t>Korlátozottan forgalomképes gépek,berendezések, felszerelések, járművek</t>
  </si>
  <si>
    <t>Üzleti vagyon: gépek, berendezések, felszerelések, járművek</t>
  </si>
  <si>
    <t xml:space="preserve">Tenyészállatok </t>
  </si>
  <si>
    <t>A/II/4.</t>
  </si>
  <si>
    <t>Forgalomképtelen eszköz létesítésére irányuló beruházás, felújítás</t>
  </si>
  <si>
    <t>Korlátozottan forgalomképes eszköz létesítésére irányuló beruházás, felújítás</t>
  </si>
  <si>
    <t>A/II/5.</t>
  </si>
  <si>
    <t>Tárgyi eszközök értékhelyesbítése</t>
  </si>
  <si>
    <t xml:space="preserve">Befektetett pénzügyi eszközök </t>
  </si>
  <si>
    <t>A/III/1.</t>
  </si>
  <si>
    <t>Tartós részesedések - korlátozottan forgalomképes</t>
  </si>
  <si>
    <t>Tartós hitelviszonyt megtestesítő értékpapírok (forgalomképes)</t>
  </si>
  <si>
    <t>A/III/3.</t>
  </si>
  <si>
    <t>Befektetett pénzügyi eszközök értékhelyesbítése (forgalomképes)</t>
  </si>
  <si>
    <t>A/IV.</t>
  </si>
  <si>
    <t>Koncesszióba, vagyonkezelésbe adott eszközök</t>
  </si>
  <si>
    <t xml:space="preserve">B </t>
  </si>
  <si>
    <t>NEMZETI VAGYONBA TARTOZÓ FORGÓESZKÖZÖK</t>
  </si>
  <si>
    <t>Készletek (forgalomképes)</t>
  </si>
  <si>
    <t>PÉNZESZKÖZÖK - forgalomképes</t>
  </si>
  <si>
    <t>C/IV</t>
  </si>
  <si>
    <t>Idegen pénzszközök</t>
  </si>
  <si>
    <t>KÖVETELÉSEK - forgalomképes</t>
  </si>
  <si>
    <t>D/I</t>
  </si>
  <si>
    <t>D/II</t>
  </si>
  <si>
    <t>EGYÉB SAJÁTOS ESZKÖZOLDALI ELSZÁMOLÁSOK - forgalomképes</t>
  </si>
  <si>
    <t>F.</t>
  </si>
  <si>
    <t>AKTÍV IDŐBELI ELHATÁROLÁSOK - forgalomképes</t>
  </si>
  <si>
    <t>G.</t>
  </si>
  <si>
    <t>SAJÁT TŐKE</t>
  </si>
  <si>
    <t>H.</t>
  </si>
  <si>
    <t>KÖTELEZETTSÉGEK</t>
  </si>
  <si>
    <t>Költségvetési évben esedékes kötelezettségek - forgalomképes</t>
  </si>
  <si>
    <t>Költségvetési évet követően esedékes kötelezettségek - forgalomképes</t>
  </si>
  <si>
    <t>I.</t>
  </si>
  <si>
    <t>J.</t>
  </si>
  <si>
    <t>KINCSTÁRI SZÁMLAVEZETÉSSEL KAPCSOLATOS ELSZÁMOLÁSOK</t>
  </si>
  <si>
    <t>PASSZÍV IDŐBELI ELHATÁROLÁSOK - forgalomképes</t>
  </si>
  <si>
    <t>KÖNYVVITELI MÉRLEGEN KÍVÜLI TÉTELEK</t>
  </si>
  <si>
    <t xml:space="preserve">"0"-ra leírt, de használatban lévő eszközök állománya </t>
  </si>
  <si>
    <t>Ingatlanok és kapcsolódó vagyonértékű jogok</t>
  </si>
  <si>
    <t>Használatban lévő kisértékű  immateriális javak, tárgyi eszközök, készletek</t>
  </si>
  <si>
    <t>Kisértékű Immateriális javak</t>
  </si>
  <si>
    <t>01. számlaosztály</t>
  </si>
  <si>
    <t>04. Függő kötelezettségek</t>
  </si>
  <si>
    <t>Nyitó pénzkészlet</t>
  </si>
  <si>
    <t>Záró pénzkészlet</t>
  </si>
  <si>
    <t>kiszámlázott szolg. Áfa</t>
  </si>
  <si>
    <t>az európai uniós forrásból finanszírozott támogatással megvalósuló programok, projektek bevételei tartalék</t>
  </si>
  <si>
    <t>kapott kamatok felhalmozási célú</t>
  </si>
  <si>
    <t>Sorszám</t>
  </si>
  <si>
    <t>Ölbő</t>
  </si>
  <si>
    <t>Torony</t>
  </si>
  <si>
    <t>k3</t>
  </si>
  <si>
    <t>Támogatásértékű működési bevétel fejezeti kezelésű előirányzattól EU-s programokra és azok hazai társfinanszírozására KEOP2.3.0/2F/2008-006 PÁLY.támog. Rekultiváció</t>
  </si>
  <si>
    <t>Támogatásértékű felhalmozási bevétel fejezeti kezelésű előirányzattól EU-s programokra és azok hazai társfinanszírozására támog.keop-1.1.1/2F/09-11-212-001</t>
  </si>
  <si>
    <t>Támogatásértékű felhalmozási bevétel fejezeti kezelésű előirányzattól EU-s programokra és azok hazai társfinanszírozására KEOP2.3.0/2F/2008-006 PÁLY.támog. Rekultiváció</t>
  </si>
  <si>
    <t xml:space="preserve">2014. évi tagi tartozás </t>
  </si>
  <si>
    <t>Működési célú projekt KEOP-1.1.1/2F/09-11-2012-0001. bevétele</t>
  </si>
  <si>
    <t>Keop-2.3.0/2F/2008-0006.sz Projekt kiadásai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</si>
  <si>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</si>
  <si>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</si>
  <si>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</si>
  <si>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</si>
  <si>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</si>
  <si>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</si>
  <si>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</si>
  <si>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</si>
  <si>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</si>
  <si>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</si>
  <si>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</si>
  <si>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13.</t>
  </si>
  <si>
    <t>14.</t>
  </si>
  <si>
    <t>15.</t>
  </si>
  <si>
    <t>16.</t>
  </si>
  <si>
    <t>17.</t>
  </si>
  <si>
    <t>18.</t>
  </si>
  <si>
    <t>19.</t>
  </si>
  <si>
    <t>20.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</si>
  <si>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</si>
  <si>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</si>
  <si>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</si>
  <si>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</si>
  <si>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</si>
  <si>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</si>
  <si>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</si>
  <si>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</si>
  <si>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</si>
  <si>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</si>
  <si>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</si>
  <si>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</si>
  <si>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</si>
  <si>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</si>
  <si>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</si>
  <si>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</si>
  <si>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</si>
  <si>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</si>
  <si>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</si>
  <si>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</si>
  <si>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</si>
  <si>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</si>
  <si>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</si>
  <si>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Körmend</t>
  </si>
  <si>
    <t>Szentgotthárd</t>
  </si>
  <si>
    <t>Bük</t>
  </si>
  <si>
    <t>Répcelak</t>
  </si>
  <si>
    <t xml:space="preserve">2016. ÉVI MÓD. EI. ÖSSZESEN </t>
  </si>
  <si>
    <t>2015. évi tagi tartozás</t>
  </si>
  <si>
    <t>Pankasz</t>
  </si>
  <si>
    <t>Rábahídvég</t>
  </si>
  <si>
    <t>J/1.</t>
  </si>
  <si>
    <t>J/2.</t>
  </si>
  <si>
    <t>tulajdonosi bevételek</t>
  </si>
  <si>
    <t>lekötött banbetétek megszüntetése</t>
  </si>
  <si>
    <t>Alsóújlak</t>
  </si>
  <si>
    <t>Duka</t>
  </si>
  <si>
    <t>Nyugat-dunántúli Regionális Önkormányzati Társulás</t>
  </si>
  <si>
    <t>iroda</t>
  </si>
  <si>
    <t xml:space="preserve">hulladékudvarok </t>
  </si>
  <si>
    <t>rekultivált területek</t>
  </si>
  <si>
    <t>bruttó érték</t>
  </si>
  <si>
    <t>előző év écs.</t>
  </si>
  <si>
    <t>nettó érték</t>
  </si>
  <si>
    <t>elsz.écs. Összesen</t>
  </si>
  <si>
    <t>Kisértékű vagyoni értékű jogok</t>
  </si>
  <si>
    <t>Immateriális javak összesen:</t>
  </si>
  <si>
    <t>Üzemeltetésre átadott épületek aktivált állománya</t>
  </si>
  <si>
    <t>Üzemeltetésre átadott építmények aktivált állománya</t>
  </si>
  <si>
    <t>Ingatlanok összesen:</t>
  </si>
  <si>
    <t xml:space="preserve"> üzemeltetésre átadott járművek állománya állománya</t>
  </si>
  <si>
    <t>Gépek, berendezések, felszerelések, járművek állománya összesen:</t>
  </si>
  <si>
    <t>Mindösszesen:</t>
  </si>
  <si>
    <t>Szombathely technológia</t>
  </si>
  <si>
    <t>Szigetek</t>
  </si>
  <si>
    <t>helyszínek</t>
  </si>
  <si>
    <t>előkészítő munkák</t>
  </si>
  <si>
    <t>beruházási érték összesen:</t>
  </si>
  <si>
    <t>beruházási érték Ft-ban 
 (nettó Ft)</t>
  </si>
  <si>
    <t>1/a</t>
  </si>
  <si>
    <t xml:space="preserve">Forgatási célú belföldi értékpapírok vásárlása </t>
  </si>
  <si>
    <t>beruházások KEOP-1.1.1/2F/09611-2012-001 nem elszámolható kiadásai</t>
  </si>
  <si>
    <t>beruházások iroda működéséhez</t>
  </si>
  <si>
    <t>Pénzeszközök betétként való elhelyezése</t>
  </si>
  <si>
    <t xml:space="preserve"> ei.</t>
  </si>
  <si>
    <t>Egyéb működési célú kiadások (tartalék)</t>
  </si>
  <si>
    <t>a szabad pénzeszközök betétként való  visszavonása,</t>
  </si>
  <si>
    <t xml:space="preserve">NYUGAT-DUNÁNTÚLI REGIONÁLIS HULLADÉKGAZDÁLKODÁSI ÖNKORMÁNYZATI </t>
  </si>
  <si>
    <t>KEOP2.3.0/2F-2008-0006. rekultivácós pályázat</t>
  </si>
  <si>
    <t>2009. évi tagi tartozás</t>
  </si>
  <si>
    <t>2010. évi tagi tartozás</t>
  </si>
  <si>
    <t>2011. évi tagi tartozás</t>
  </si>
  <si>
    <t>2014.évi tagi tartozás</t>
  </si>
  <si>
    <t>2015. évi tagi  tartozás</t>
  </si>
  <si>
    <t>lekötött bankbetétek megszüntetése</t>
  </si>
  <si>
    <t>beruházások  iroda működéséhez</t>
  </si>
  <si>
    <t>forgatási célú értékpapír vásárlása</t>
  </si>
  <si>
    <t>Működési célú projekt KEOP-1.1.1/2F/09-11-2012-0001. kapcsolatos feladatok ellátása nem elszámolható (hulladékudvarok)</t>
  </si>
  <si>
    <t>kötelezettséggel terhelt</t>
  </si>
  <si>
    <t>beruházások (iroda működéséhez)</t>
  </si>
  <si>
    <t>Tulajdonosi bevétek</t>
  </si>
  <si>
    <t>lekötött bankbetét megszüntetése</t>
  </si>
  <si>
    <t>12.</t>
  </si>
  <si>
    <t>21.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</si>
  <si>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</si>
  <si>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</si>
  <si>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</si>
  <si>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</si>
  <si>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</si>
  <si>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</si>
  <si>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</si>
  <si>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</si>
  <si>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</si>
  <si>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</si>
  <si>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</si>
  <si>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</si>
  <si>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</si>
  <si>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</si>
  <si>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</si>
  <si>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</si>
  <si>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</si>
  <si>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</si>
  <si>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</si>
  <si>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</si>
  <si>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</si>
  <si>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</si>
  <si>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</si>
  <si>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pénzeszközök betétként való elhelyezése</t>
  </si>
  <si>
    <t xml:space="preserve">Egyéb a társulás által forgalomképtelennek minősített ingatlanok és kapcsolódó </t>
  </si>
  <si>
    <t>A társulás felügyelete alá tartozó költségvetési szervek ingatlanai</t>
  </si>
  <si>
    <t>Értékpapírok (kincstárjegy)</t>
  </si>
  <si>
    <t>J/3.</t>
  </si>
  <si>
    <t>Halasztott eredményszemléletű bevételek</t>
  </si>
  <si>
    <t>Forgatási célú értékpapírok beváltása(finanszírozási c. bev.)</t>
  </si>
  <si>
    <t>forgatási célú értékpapírok beváltása</t>
  </si>
  <si>
    <t>2016. évi tagi tartozás</t>
  </si>
  <si>
    <t>2017. évi tagi tartozás</t>
  </si>
  <si>
    <t>2018. évi tagi tartozás</t>
  </si>
  <si>
    <t>Harasztifalu</t>
  </si>
  <si>
    <t>Kisrákos</t>
  </si>
  <si>
    <t>Rum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</si>
  <si>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</si>
  <si>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</si>
  <si>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</si>
  <si>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</si>
  <si>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</si>
  <si>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</si>
  <si>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</si>
  <si>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</si>
  <si>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</si>
  <si>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</si>
  <si>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</si>
  <si>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</si>
  <si>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</si>
  <si>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</si>
  <si>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</si>
  <si>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</si>
  <si>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</si>
  <si>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</si>
  <si>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</si>
  <si>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</si>
  <si>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</si>
  <si>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</si>
  <si>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</si>
  <si>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</si>
  <si>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</si>
  <si>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</si>
  <si>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</si>
  <si>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</si>
  <si>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</si>
  <si>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</si>
  <si>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</si>
  <si>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</si>
  <si>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</si>
  <si>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</si>
  <si>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</si>
  <si>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</si>
  <si>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</si>
  <si>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</si>
  <si>
    <t>106.</t>
  </si>
  <si>
    <t>107.</t>
  </si>
  <si>
    <t>108.</t>
  </si>
  <si>
    <t>109.</t>
  </si>
  <si>
    <t>110.</t>
  </si>
  <si>
    <t>111.</t>
  </si>
  <si>
    <t>Társulás működtetésével kapcsolatos kiadások előirányzata</t>
  </si>
  <si>
    <t>Társulás működtetésével kapcsolatos kiadások teljesítése</t>
  </si>
  <si>
    <t>hulladékudvarok működésével kapcsolatos kiadások előirányzata</t>
  </si>
  <si>
    <t>rekultivált területek működtetésével kapcsolatos kiadások előirányzata</t>
  </si>
  <si>
    <t>előirányzat összesen</t>
  </si>
  <si>
    <t>összesen teljesítés</t>
  </si>
  <si>
    <t>Törvény szerinti illetmények, munkabérek (K1101)</t>
  </si>
  <si>
    <t>Béren kívüli juttatások (K1107)</t>
  </si>
  <si>
    <t>Közlekedési költségtérítés (K1109)</t>
  </si>
  <si>
    <t>Foglalkoztatottak személyi juttatásai  (K11)</t>
  </si>
  <si>
    <t>Munkavégzésre irányuló egyéb jogviszonyban nem saját foglalkoztatottnak fizetett juttatások (K122)</t>
  </si>
  <si>
    <t>Egyéb külső személyi juttatások (K123)</t>
  </si>
  <si>
    <t>Külső személyi juttatások  (K12)</t>
  </si>
  <si>
    <t>Személyi juttatások  (K1)</t>
  </si>
  <si>
    <t>Munkaadókat terhelő járulékok és szociális hozzájárulási adó  (K2)</t>
  </si>
  <si>
    <t>Üzemeltetési anyagok beszerzése (K312)</t>
  </si>
  <si>
    <t>Készletbeszerzés  (K31)</t>
  </si>
  <si>
    <t>Informatikai szolgáltatások igénybevétele (K321)</t>
  </si>
  <si>
    <t>Egyéb kommunikációs szolgáltatások (K322)</t>
  </si>
  <si>
    <t>Kommunikációs szolgáltatások  (K32)</t>
  </si>
  <si>
    <t>Vásárolt élelmezés (K332)</t>
  </si>
  <si>
    <t>Bérleti és lízing díjak  (K333)</t>
  </si>
  <si>
    <t>Karbantartási, kisjavítási szolgáltatások (K334)</t>
  </si>
  <si>
    <t>Szakmai tevékenységet segítő szolgáltatások  (K336)</t>
  </si>
  <si>
    <t>Egyéb szolgáltatások  (K337)</t>
  </si>
  <si>
    <t>Szolgáltatási kiadások  (K33)</t>
  </si>
  <si>
    <t>Kiküldetések kiadásai (K341)</t>
  </si>
  <si>
    <t>Reklám- és propagandakiadások (K342)</t>
  </si>
  <si>
    <t>Kiküldetések, reklám- és propagandakiadások  (K34)</t>
  </si>
  <si>
    <t>Fizetendő Áfa</t>
  </si>
  <si>
    <t>Működési célú előzetesen felszámított általános forgalmi adó (K351)</t>
  </si>
  <si>
    <t>Egyéb pénzügyi műveletek kiadásai  (K354)</t>
  </si>
  <si>
    <t>Egyéb dologi kiadások (K355)</t>
  </si>
  <si>
    <t>Dologi kiadások  (K3)</t>
  </si>
  <si>
    <t>Beruházási célú előzetesen felszámított általános forgalmi adó (K67)</t>
  </si>
  <si>
    <t>Beruházások  (K6)</t>
  </si>
  <si>
    <t>Kiadások összesen:</t>
  </si>
  <si>
    <t>Pénzeszközök lekötött bankbetétként elhelyezése (K916)</t>
  </si>
  <si>
    <t>Forgatási célú belföldi értékpapírok vásárlása (&gt;=08+09) (K9121)</t>
  </si>
  <si>
    <t>Költségvetési kiadások (finanszírozási kiadásokkal)</t>
  </si>
  <si>
    <t xml:space="preserve">előző év elsz. Écs. </t>
  </si>
  <si>
    <t>Tartós részesedések vállalkozásban</t>
  </si>
  <si>
    <t>1-es számlaosztály mindösszesen:</t>
  </si>
  <si>
    <t xml:space="preserve"> FT</t>
  </si>
  <si>
    <t>Kivitelező</t>
  </si>
  <si>
    <t>Sajtoskál</t>
  </si>
  <si>
    <t xml:space="preserve"> BAZALTECH MÉRNÖKI SZOLGÁLTATÓ KFT.       </t>
  </si>
  <si>
    <t xml:space="preserve"> FERTŐDI ÉPÍTŐ ÉS SZOLGÁLTATÓ ZRT.        </t>
  </si>
  <si>
    <t xml:space="preserve"> WEST HUNGÁRIA BAU KFT.                   </t>
  </si>
  <si>
    <t xml:space="preserve"> MENTO KÖRNYEZETKULTÚRA KFT               </t>
  </si>
  <si>
    <t xml:space="preserve"> GEO-ÉP MÉLYÉPÍTŐ KFT.                    </t>
  </si>
  <si>
    <t>megvalósítás értéke</t>
  </si>
  <si>
    <t>előkészítés értéke</t>
  </si>
  <si>
    <t>Beruházás értéke</t>
  </si>
  <si>
    <t>Forgatási célú értékpapírok beváltása (finanszírozási célú bevétel)</t>
  </si>
  <si>
    <t>Működési célú projekt KEOP-1.1.1/2F/09-11-2012-0001 fenntartási célú kiadása (hulladékudvar)</t>
  </si>
  <si>
    <t>Hulladékudvar bérleti díj miatti fizetendő ÁFA</t>
  </si>
  <si>
    <t>keop-2.3.0/2F/2008-0006sz. Projekt kiadásaiKEOP-2.3.0/2F-2008  A települési szilárdhulladék-lerakókat érintő térségi szintű rekultivációs programok elvégzése fennartási kiadásai</t>
  </si>
  <si>
    <t>2019. évi tagi tartozás</t>
  </si>
  <si>
    <t>2009.évi tagi tartozás</t>
  </si>
  <si>
    <t xml:space="preserve">működési célú ÁFA visszatérülés KEOP 7.1.1.1 / 09-11-2012-0001 pályázat </t>
  </si>
  <si>
    <r>
      <t>intézményi működési bevételek</t>
    </r>
    <r>
      <rPr>
        <i/>
        <sz val="10"/>
        <rFont val="Arial"/>
        <family val="2"/>
        <charset val="238"/>
      </rPr>
      <t>, kiszámlázott termékek áf</t>
    </r>
    <r>
      <rPr>
        <sz val="10"/>
        <rFont val="Arial"/>
        <family val="2"/>
        <charset val="238"/>
      </rPr>
      <t>a</t>
    </r>
  </si>
  <si>
    <t xml:space="preserve">keop-2.3.0/2F/2008-0006sz. Projekt kiadásaiKEOP-2.3.0/2F-2008  A települési szilárdhulladék-lerakókat érintő térségi szintű rekultivációs programok elvégzése </t>
  </si>
  <si>
    <t>Irányító szerv alá tartozó költsévetési szervnek folyósított felhalmozási támogatás</t>
  </si>
  <si>
    <t>·        - a működési célú átadott pénzeszköz</t>
  </si>
  <si>
    <t>·        - támogatásértékű működési kiadások (ÁHT-n belüli pénzeszköz átadások)</t>
  </si>
  <si>
    <t>·        - előző évi működési célú előirányzat-maradvány, pénzmaradvány átadás összesen</t>
  </si>
  <si>
    <t>·        - a felhalmozási célú átadott pénzeszköz</t>
  </si>
  <si>
    <t>·        - támogatásértékű felhalmozási kiadások (ÁHT-n belüli pénzeszköz átadások)</t>
  </si>
  <si>
    <t>·        - előző évi felhalmozási célú előirányzat-maradvány, pénzmaradvány átadás</t>
  </si>
  <si>
    <t>Pénzeszközök változásának bemutatása</t>
  </si>
  <si>
    <t>forintban</t>
  </si>
  <si>
    <t xml:space="preserve">+ Bevételek </t>
  </si>
  <si>
    <t>+ - Sajátos elszámolások</t>
  </si>
  <si>
    <t xml:space="preserve">- Kiadások </t>
  </si>
  <si>
    <t>Munkaadókat terhelő járulékok</t>
  </si>
  <si>
    <t>Dologi kiadásokok</t>
  </si>
  <si>
    <t>Egyéb működési célú kiadások</t>
  </si>
  <si>
    <t>Felhalmozási kiadások ( Beruházások , Felújítások,Egyéb felhalmozási kiadások)</t>
  </si>
  <si>
    <t>ezer Ft</t>
  </si>
  <si>
    <t xml:space="preserve">megnevezés </t>
  </si>
  <si>
    <t>sorokon maradt nem lekötött maradvány</t>
  </si>
  <si>
    <t>FT</t>
  </si>
  <si>
    <t>·        - az európai uniós forrásból finanszírozott támogatással megvalósuló programok, projektek kiadásai, valamint a helyi önkormányzat ilyen projektekhez történő hozzájárulásai</t>
  </si>
  <si>
    <t>ei.</t>
  </si>
  <si>
    <t xml:space="preserve">Társulás  </t>
  </si>
  <si>
    <t>Önkormányzat neve</t>
  </si>
  <si>
    <t>Lakosság száma</t>
  </si>
  <si>
    <t xml:space="preserve">be nem fizetett összeg </t>
  </si>
  <si>
    <t>be nem fizetett összeg</t>
  </si>
  <si>
    <t>2009. év</t>
  </si>
  <si>
    <t>2010. év</t>
  </si>
  <si>
    <t>2011. év</t>
  </si>
  <si>
    <t>2012. év</t>
  </si>
  <si>
    <t>2013. év</t>
  </si>
  <si>
    <t>2014. év</t>
  </si>
  <si>
    <t>2015. év</t>
  </si>
  <si>
    <t>2016. év</t>
  </si>
  <si>
    <t>2017. év</t>
  </si>
  <si>
    <t>2018. év</t>
  </si>
  <si>
    <t>2019. év</t>
  </si>
  <si>
    <t xml:space="preserve">beruházási </t>
  </si>
  <si>
    <t>beruházási</t>
  </si>
  <si>
    <t>Nagygeresd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</si>
  <si>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</si>
  <si>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</si>
  <si>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</si>
  <si>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</si>
  <si>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</si>
  <si>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</si>
  <si>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</si>
  <si>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</si>
  <si>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</si>
  <si>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</si>
  <si>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</si>
  <si>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</si>
  <si>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</si>
  <si>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</si>
  <si>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</si>
  <si>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</si>
  <si>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</si>
  <si>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</si>
  <si>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</si>
  <si>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Tatalékok (K513)</t>
  </si>
  <si>
    <t>Beruházások   összesen (K6)</t>
  </si>
  <si>
    <t>Közvetített szolgáltatások (K335)</t>
  </si>
  <si>
    <t>finanszírozási kiadások</t>
  </si>
  <si>
    <t>mindosszesen kiadások</t>
  </si>
  <si>
    <t>Eszközök összesen</t>
  </si>
  <si>
    <t xml:space="preserve">              Források összesen</t>
  </si>
  <si>
    <t>Forgatási célú belföldi értékpapírok vásárlása</t>
  </si>
  <si>
    <t>intézményi működési bevételek, kamatbevételek,</t>
  </si>
  <si>
    <t>kiszámlázott szolg.Áfa</t>
  </si>
  <si>
    <t>Forgatási célú értékpapír beváltása (finanaszírozási c.bev.)</t>
  </si>
  <si>
    <t>informatikai eszközök állománya</t>
  </si>
  <si>
    <t xml:space="preserve"> 0-ra leírt üzemeltetésre átadott informatikai eszközök állománya</t>
  </si>
  <si>
    <t xml:space="preserve"> üzemeltetésre átadott kisértékű informatikai eszközök állománya</t>
  </si>
  <si>
    <t xml:space="preserve">kisértékű egyéb gép, berend. állománya </t>
  </si>
  <si>
    <t xml:space="preserve"> üzemeltetésre átadott  kisértékű egyéb gép,ber. állománya</t>
  </si>
  <si>
    <t>2020. évi tagi tartozás</t>
  </si>
  <si>
    <t>2020. év</t>
  </si>
  <si>
    <t>2009-2020</t>
  </si>
  <si>
    <t>2020. december 31.-i állapot</t>
  </si>
  <si>
    <t>A/I/1</t>
  </si>
  <si>
    <t>tulajdonosi bevételek (STKH bérleti díj)</t>
  </si>
  <si>
    <t>Általános forgalmi adó visszatérítése</t>
  </si>
  <si>
    <t>Működési célú támogatásértékű bevételek</t>
  </si>
  <si>
    <r>
      <t>·</t>
    </r>
    <r>
      <rPr>
        <sz val="7"/>
        <rFont val="Bookman Old Style"/>
        <family val="1"/>
        <charset val="238"/>
      </rPr>
      <t xml:space="preserve">        - </t>
    </r>
    <r>
      <rPr>
        <sz val="12"/>
        <rFont val="Bookman Old Style"/>
        <family val="1"/>
        <charset val="238"/>
      </rPr>
      <t>a helyi önkormányzatok és költségvetési szerveik</t>
    </r>
  </si>
  <si>
    <t xml:space="preserve">     - a helyi önkormányzatok és költségvetési szerveik</t>
  </si>
  <si>
    <t>·        - a helyi önkormányzatok és költségvetési szervei</t>
  </si>
  <si>
    <t>beruházások KEOP-1.1.1/2F/09611-212-001nem elszámolható kiadásai</t>
  </si>
  <si>
    <t xml:space="preserve">         -a helyi önkormányzatok és költségvetési szervei</t>
  </si>
  <si>
    <t>·        - a helyi önkormányzatok  és költségvetési szervei</t>
  </si>
  <si>
    <t>hulladékudvarok működésével kapcsolatos kiadások teljesítése</t>
  </si>
  <si>
    <t>rekultivált területek működtetésével kapcsolatos kiadások teljesítése</t>
  </si>
  <si>
    <t>Egyéb működési célú támogatások államháztartáson belülre (K506)</t>
  </si>
  <si>
    <t>Egyéb felhalmozási célú támogatások államháztartáson belülre</t>
  </si>
  <si>
    <t>Részletfizetés módja</t>
  </si>
  <si>
    <t>2021. év</t>
  </si>
  <si>
    <t>12 havi egyenlő részlet 2021. december 31-ig</t>
  </si>
  <si>
    <t>JELMAGYARÁZAT:</t>
  </si>
  <si>
    <t>KILÉPETT TELEPÜLÉS</t>
  </si>
  <si>
    <t>Rendezett helyzet 2020.12.31.-ig</t>
  </si>
  <si>
    <t>piros betű</t>
  </si>
  <si>
    <t>részletfizetés kérése</t>
  </si>
  <si>
    <t>lila betű</t>
  </si>
  <si>
    <t>131191     131911</t>
  </si>
  <si>
    <t xml:space="preserve">informatikai eszközök állománya 0-ra íródott                        és kisésrtékú informatikai eszköz </t>
  </si>
  <si>
    <t>gépek, berendezések, felszerelések állománya  0-ra iródott(MEGSZŰNT!!!)</t>
  </si>
  <si>
    <t>2021.évi tagi tartozás</t>
  </si>
  <si>
    <t>2021.12.31</t>
  </si>
  <si>
    <t>beruházások KEIP-1.1.1/2f/09611-2012-001 nem elszámolható kiadásai</t>
  </si>
  <si>
    <t>Általásno forgalmi adó visszatérítése</t>
  </si>
  <si>
    <t>Gépek,berendezések,felszerelések,Informatikai eszközök, járművek</t>
  </si>
  <si>
    <t>Kisértékű Gépek, berendezések, felszerelések,Informatikai eszközök, járművek</t>
  </si>
  <si>
    <t>Egyéb működési bevételek</t>
  </si>
  <si>
    <t>Kapott kamatok működési célú</t>
  </si>
  <si>
    <t xml:space="preserve">2022. évi maradvány összege </t>
  </si>
  <si>
    <t>2022. év szabad maradvány</t>
  </si>
  <si>
    <t>Elengedhető beruházási önrész 2017-2018-2019</t>
  </si>
  <si>
    <t>2022. év</t>
  </si>
  <si>
    <t xml:space="preserve">2023.12.31-ig havonta </t>
  </si>
  <si>
    <t>13112  131821</t>
  </si>
  <si>
    <t>egyéb gép,ber  és        üzemeltetésre átadott egyéb gép,ber. állománya</t>
  </si>
  <si>
    <t>2022.évi tagi hozzájárulás</t>
  </si>
  <si>
    <t>2022.</t>
  </si>
  <si>
    <t xml:space="preserve">2022. </t>
  </si>
  <si>
    <t>2022.12.31</t>
  </si>
  <si>
    <t xml:space="preserve">Fizetendő összeg, amenniyben 2023-ban részletfizetési megállapodást köt </t>
  </si>
  <si>
    <t>2023-ban kötött megállapodást</t>
  </si>
  <si>
    <t>TT képviselője</t>
  </si>
  <si>
    <t>2023. év</t>
  </si>
  <si>
    <t>2009-2023</t>
  </si>
  <si>
    <t>Dr Horváth Attila</t>
  </si>
  <si>
    <t>Zsonai Zoltán</t>
  </si>
  <si>
    <t>Fukszberger Imre</t>
  </si>
  <si>
    <t>Kapornaky Sándor</t>
  </si>
  <si>
    <t>x</t>
  </si>
  <si>
    <t>Szabó József</t>
  </si>
  <si>
    <t>Básty Béla</t>
  </si>
  <si>
    <t>Dr Németh Sándor</t>
  </si>
  <si>
    <t>Bebes István</t>
  </si>
  <si>
    <t>Labritz Béla</t>
  </si>
  <si>
    <t>Zsolnai Zoltán</t>
  </si>
  <si>
    <t>Zsolnai zoltán</t>
  </si>
  <si>
    <t xml:space="preserve">rendezte a tartozását 2023-ban </t>
  </si>
  <si>
    <t>2023. ÉVI TÁMOGATÁSÉRTÉKŰ BEVÉTELEI  Ft)</t>
  </si>
  <si>
    <t xml:space="preserve">2022 évi  mód.Ei. </t>
  </si>
  <si>
    <t>2023.évi ered. Ei.</t>
  </si>
  <si>
    <t>2023.évi I.MÓD. Ei.</t>
  </si>
  <si>
    <t>2023.évi II.MÓD. Ei.</t>
  </si>
  <si>
    <t>2023. évi III.MÓD Ei.</t>
  </si>
  <si>
    <t>2023.évi Ei.ÖSSZESEN</t>
  </si>
  <si>
    <t>2023.évi . Teljesítés</t>
  </si>
  <si>
    <t xml:space="preserve">2022 mód.  EI.  </t>
  </si>
  <si>
    <t>2023.évi I.MÓD Ei.</t>
  </si>
  <si>
    <t>2023.évi II.MÓD Ei.</t>
  </si>
  <si>
    <t>2023.évi III.MÓD Ei.</t>
  </si>
  <si>
    <t>2023.évi  Ei.     ÖSSZESEN</t>
  </si>
  <si>
    <t>2023.évi Teljesítés</t>
  </si>
  <si>
    <t>2023. évi eredeti ei.</t>
  </si>
  <si>
    <t>2023. évi I. módosított ei.</t>
  </si>
  <si>
    <t>2023. évi II. módosított ei.</t>
  </si>
  <si>
    <t>2023.évi teljesítés</t>
  </si>
  <si>
    <t>2023. ÉVI KIADÁSAI (E Ft)</t>
  </si>
  <si>
    <t>2023. évi III.módosított ei.</t>
  </si>
  <si>
    <t>Egyéb kapott kamatok</t>
  </si>
  <si>
    <t xml:space="preserve">2023. évi bevételei  kiemelt előirányzatonként </t>
  </si>
  <si>
    <t xml:space="preserve">2023. évi  kiadásai kiemelt előirányzatonként </t>
  </si>
  <si>
    <t>2023. évi teljesítés</t>
  </si>
  <si>
    <t>TÁRSULÁS PÁLYÁZATBÓL MEGVALÓSULT  2023. ÉVI BERUHÁZÁSAI ÉS FELÚJÍTÁSAI (E Ft)</t>
  </si>
  <si>
    <t>2022. évi  mód. ei.</t>
  </si>
  <si>
    <t>hitel, kölcsön felvétele, átvállalása 2023. ÉV</t>
  </si>
  <si>
    <t>A fenti előirányzatokból 2023 Költségvetési év azon fejlesztési céljai, amelyek megvalósításához a Stabilitási tv. 3. § (1) bekezdése szerinti adósságot keletkeztető ügylet megkötése válik vagy válhat szükségessé (forrás feltüntetése ezer forintban)</t>
  </si>
  <si>
    <t>2023. ÉVI FINANSZÍROZÁSI BEVÉTELEI ÉS KIADÁSAI (E Ft)</t>
  </si>
  <si>
    <t>Állományi számlák adatai 2023 december 31</t>
  </si>
  <si>
    <t>2023.év elsz.écs.</t>
  </si>
  <si>
    <t>2023.évi elszámolt écs.</t>
  </si>
  <si>
    <t xml:space="preserve">2023.elsz. Écs. </t>
  </si>
  <si>
    <t>2023.évi écs.</t>
  </si>
  <si>
    <t>rb</t>
  </si>
  <si>
    <t>HALMOZOTT ÉCS</t>
  </si>
  <si>
    <t>TÁRSULÁS 2023. ÉVI TARTALÉK ELŐIRÁNYZATAI (E Ft)</t>
  </si>
  <si>
    <t>2023. eredeti ei.</t>
  </si>
  <si>
    <t>2023. évi telj.</t>
  </si>
  <si>
    <t>2023.évi telj.</t>
  </si>
  <si>
    <t>működési célú( STKH és MOHU MOL bérleti díjból gördülő beruházás alapján megbontandó)</t>
  </si>
  <si>
    <t>2023. ÉVI EGYÉB MŰKÖDÉSI ÉS   FELHALMOZÁSI CÉLÚ BEVÉTELEI (E Ft)</t>
  </si>
  <si>
    <t>2022.évi mód. ei.</t>
  </si>
  <si>
    <t>2023.évi eredeti ei.</t>
  </si>
  <si>
    <t>2023.évi I.mód.ei.</t>
  </si>
  <si>
    <t>2023.évi II.mód.ei.</t>
  </si>
  <si>
    <t xml:space="preserve">2022. évi mód. ei. </t>
  </si>
  <si>
    <t xml:space="preserve">2023. évi eredeti ei. </t>
  </si>
  <si>
    <t>2023.évi III.mód ei.</t>
  </si>
  <si>
    <t>STKH.és MOHU MOL BÉRLETI DÍJ</t>
  </si>
  <si>
    <t>2023. ÉVI BEVÉTELI MÉRLEGE (E Ft)</t>
  </si>
  <si>
    <t>2023. évi III.mód ei.</t>
  </si>
  <si>
    <t xml:space="preserve">2023. évi "SZABAD MARADVÁNY" </t>
  </si>
  <si>
    <t>Pénzeszközök változásának bemutatása Nyugat-dunántúli Regionális Hulladékgazdálkodási Társulás 2023.év</t>
  </si>
  <si>
    <t>-2022.évi maradvány (pénzforgalom nélküli bevétel)</t>
  </si>
  <si>
    <t>2023. ÉVI  BEVÉTELEI (E Ft)</t>
  </si>
  <si>
    <t>2023. ÉVI KIADÁSI MÉRLEGE (E Ft)</t>
  </si>
  <si>
    <t>2023. évi I.mód. ei.</t>
  </si>
  <si>
    <t>2023. évi II.mód. ei.</t>
  </si>
  <si>
    <t>2023. évi  teljesítés</t>
  </si>
  <si>
    <t>2023. évi III.mód</t>
  </si>
  <si>
    <t xml:space="preserve">2023. </t>
  </si>
  <si>
    <t>2023.</t>
  </si>
  <si>
    <t>Nyugat-dunántúli Hulladékgazdálkodási Társulás vagyonkimutatása 2023.év</t>
  </si>
  <si>
    <t>2023. ÉVI BEVÉTELI ÉS KIADÁSI ELŐIRÁNYZATAI FELADATOK SZERINT (E Ft)</t>
  </si>
  <si>
    <t>2023. évi  I.mód. ei.</t>
  </si>
  <si>
    <t>2023. évi  II.mód. ei.</t>
  </si>
  <si>
    <t>2023 évi  teljesítés</t>
  </si>
  <si>
    <t>2022. évi mód. ei. összesen</t>
  </si>
  <si>
    <t>2023. évi  ei. összesen</t>
  </si>
  <si>
    <t>2023. évi  I. ei. mód.</t>
  </si>
  <si>
    <t>2023. évi  II. ei. mód.</t>
  </si>
  <si>
    <t>2023.évi III.ei.mód.</t>
  </si>
  <si>
    <t>2023 évi  ei. összesen</t>
  </si>
  <si>
    <t>2023.évi  ei. összesen</t>
  </si>
  <si>
    <t>2023.évi  teljesítés összesen</t>
  </si>
  <si>
    <t>2023.évi  I.mód.  ei.</t>
  </si>
  <si>
    <t>2022.évi mód.  ei.</t>
  </si>
  <si>
    <t>2023.évi II. mód. ei.</t>
  </si>
  <si>
    <t>2023.évi mód.ei.össz.</t>
  </si>
  <si>
    <t>2023.évi I. mód.  ei.</t>
  </si>
  <si>
    <t>2023.évi II. mód.  ei.</t>
  </si>
  <si>
    <t>2023. évi ei.</t>
  </si>
  <si>
    <t>2022. évi ei.</t>
  </si>
  <si>
    <t>2023. évi  ei.</t>
  </si>
  <si>
    <t>2023. évi  I.mód.</t>
  </si>
  <si>
    <t>2023. évi  II.mód.</t>
  </si>
  <si>
    <t xml:space="preserve">2023. évi  teljesítés </t>
  </si>
  <si>
    <t>2023.évi ei. összesen</t>
  </si>
  <si>
    <t>2022. évi mód. ei.</t>
  </si>
  <si>
    <t xml:space="preserve">2023. évi I. módosított ei </t>
  </si>
  <si>
    <t>2023. évi III. módosított ei.</t>
  </si>
  <si>
    <t xml:space="preserve">2023. évi módosított ei. </t>
  </si>
  <si>
    <t>2022. évi módosított ei.</t>
  </si>
  <si>
    <t xml:space="preserve">2023. évi eredeti. ei. </t>
  </si>
  <si>
    <t xml:space="preserve">2023. évi teljesítés </t>
  </si>
  <si>
    <t>2023. évi ei. összesen</t>
  </si>
  <si>
    <t>2022. évi  mód.ei.</t>
  </si>
  <si>
    <t xml:space="preserve">2022. évi mód.ei. </t>
  </si>
  <si>
    <t>2022.évi mód. ei. 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</si>
</sst>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F_t_-;\-* #,##0\ _F_t_-;_-* &quot;-&quot;\ _F_t_-;_-@_-"/>
    <numFmt numFmtId="165" formatCode="_-* #,##0.00\ _F_t_-;\-* #,##0.00\ _F_t_-;_-* &quot;-&quot;??\ _F_t_-;_-@_-"/>
    <numFmt numFmtId="166" formatCode="0__"/>
    <numFmt numFmtId="167" formatCode="#,##0\ &quot;Ft&quot;"/>
    <numFmt numFmtId="168" formatCode="0.0000"/>
    <numFmt numFmtId="169" formatCode="_-* #,##0\ _F_t_-;\-* #,##0\ _F_t_-;_-* &quot;-&quot;??\ _F_t_-;_-@_-"/>
  </numFmts>
  <fonts count="119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2"/>
      <name val="Bookman Old Style"/>
      <family val="1"/>
      <charset val="238"/>
    </font>
    <font>
      <sz val="10"/>
      <name val="Bookman Old Style"/>
      <family val="1"/>
      <charset val="238"/>
    </font>
    <font>
      <sz val="7"/>
      <name val="Bookman Old Style"/>
      <family val="1"/>
      <charset val="238"/>
    </font>
    <font>
      <b/>
      <sz val="12"/>
      <name val="Bookman Old Style"/>
      <family val="1"/>
      <charset val="238"/>
    </font>
    <font>
      <sz val="10"/>
      <name val="Times New Roman CE"/>
      <charset val="238"/>
    </font>
    <font>
      <sz val="8"/>
      <name val="Arial"/>
      <family val="2"/>
      <charset val="238"/>
    </font>
    <font>
      <sz val="10"/>
      <name val="Georgia"/>
      <family val="1"/>
      <charset val="238"/>
    </font>
    <font>
      <sz val="12"/>
      <name val="Georgia"/>
      <family val="1"/>
      <charset val="238"/>
    </font>
    <font>
      <sz val="11"/>
      <name val="Bookman Old Style"/>
      <family val="1"/>
      <charset val="238"/>
    </font>
    <font>
      <sz val="12"/>
      <color indexed="8"/>
      <name val="Bookman Old Style"/>
      <family val="1"/>
      <charset val="238"/>
    </font>
    <font>
      <b/>
      <i/>
      <sz val="12"/>
      <name val="Bookman Old Style"/>
      <family val="1"/>
      <charset val="238"/>
    </font>
    <font>
      <b/>
      <i/>
      <sz val="14"/>
      <name val="Bookman Old Style"/>
      <family val="1"/>
      <charset val="238"/>
    </font>
    <font>
      <b/>
      <sz val="10"/>
      <name val="Bookman Old Style"/>
      <family val="1"/>
      <charset val="238"/>
    </font>
    <font>
      <b/>
      <sz val="11"/>
      <name val="Bookman Old Style"/>
      <family val="1"/>
      <charset val="238"/>
    </font>
    <font>
      <b/>
      <sz val="12"/>
      <color indexed="8"/>
      <name val="Bookman Old Style"/>
      <family val="1"/>
      <charset val="238"/>
    </font>
    <font>
      <b/>
      <i/>
      <sz val="12"/>
      <color indexed="8"/>
      <name val="Bookman Old Style"/>
      <family val="1"/>
      <charset val="238"/>
    </font>
    <font>
      <sz val="9"/>
      <name val="Bookman Old Style"/>
      <family val="1"/>
      <charset val="238"/>
    </font>
    <font>
      <b/>
      <i/>
      <sz val="11"/>
      <name val="Bookman Old Style"/>
      <family val="1"/>
      <charset val="238"/>
    </font>
    <font>
      <b/>
      <i/>
      <u/>
      <sz val="14"/>
      <name val="Bookman Old Style"/>
      <family val="1"/>
      <charset val="238"/>
    </font>
    <font>
      <b/>
      <i/>
      <sz val="10"/>
      <name val="Bookman Old Style"/>
      <family val="1"/>
      <charset val="238"/>
    </font>
    <font>
      <i/>
      <sz val="11"/>
      <name val="Bookman Old Style"/>
      <family val="1"/>
      <charset val="238"/>
    </font>
    <font>
      <b/>
      <sz val="11"/>
      <color indexed="8"/>
      <name val="Bookman Old Style"/>
      <family val="1"/>
      <charset val="238"/>
    </font>
    <font>
      <sz val="10"/>
      <name val="MS Sans Serif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i/>
      <sz val="12"/>
      <name val="Georgia"/>
      <family val="1"/>
      <charset val="238"/>
    </font>
    <font>
      <sz val="8"/>
      <name val="Arial"/>
      <family val="2"/>
      <charset val="238"/>
    </font>
    <font>
      <b/>
      <sz val="10"/>
      <name val="Arial CE"/>
      <charset val="238"/>
    </font>
    <font>
      <sz val="12"/>
      <name val="Arial CE"/>
      <family val="2"/>
      <charset val="238"/>
    </font>
    <font>
      <sz val="8"/>
      <name val="Times New Roman CE"/>
      <charset val="238"/>
    </font>
    <font>
      <b/>
      <sz val="14"/>
      <name val="Arial"/>
      <family val="2"/>
      <charset val="238"/>
    </font>
    <font>
      <sz val="12"/>
      <color indexed="10"/>
      <name val="Arial CE"/>
      <family val="2"/>
      <charset val="238"/>
    </font>
    <font>
      <b/>
      <sz val="12"/>
      <name val="Arial CE"/>
      <family val="2"/>
      <charset val="238"/>
    </font>
    <font>
      <b/>
      <sz val="12"/>
      <name val="Arial CE"/>
      <charset val="238"/>
    </font>
    <font>
      <sz val="12"/>
      <name val="Arial CE"/>
      <charset val="238"/>
    </font>
    <font>
      <u/>
      <sz val="12"/>
      <name val="Arial CE"/>
      <family val="2"/>
      <charset val="238"/>
    </font>
    <font>
      <sz val="14"/>
      <name val="Arial"/>
      <family val="2"/>
      <charset val="238"/>
    </font>
    <font>
      <b/>
      <sz val="14"/>
      <name val="Arial CE"/>
      <charset val="238"/>
    </font>
    <font>
      <b/>
      <sz val="14"/>
      <name val="Arial CE"/>
      <family val="2"/>
      <charset val="238"/>
    </font>
    <font>
      <sz val="10"/>
      <name val="Arial CE"/>
      <family val="2"/>
      <charset val="238"/>
    </font>
    <font>
      <sz val="10"/>
      <name val="Arial CE"/>
      <charset val="238"/>
    </font>
    <font>
      <sz val="11"/>
      <color indexed="17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name val="Times New Roman CE"/>
      <charset val="238"/>
    </font>
    <font>
      <b/>
      <i/>
      <sz val="10"/>
      <name val="Arial"/>
      <family val="2"/>
    </font>
    <font>
      <b/>
      <sz val="11"/>
      <color indexed="10"/>
      <name val="Calibri"/>
      <family val="2"/>
      <charset val="238"/>
    </font>
    <font>
      <b/>
      <sz val="18"/>
      <color indexed="62"/>
      <name val="Cambria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8"/>
      <name val="Calibri"/>
      <family val="2"/>
    </font>
    <font>
      <sz val="12"/>
      <name val="Arial"/>
      <family val="2"/>
    </font>
    <font>
      <sz val="14"/>
      <color indexed="10"/>
      <name val="Arial"/>
      <family val="2"/>
    </font>
    <font>
      <sz val="12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  <charset val="238"/>
    </font>
    <font>
      <b/>
      <sz val="12"/>
      <color indexed="10"/>
      <name val="Arial"/>
      <family val="2"/>
      <charset val="238"/>
    </font>
    <font>
      <i/>
      <sz val="12"/>
      <name val="Arial"/>
      <family val="2"/>
    </font>
    <font>
      <sz val="12"/>
      <name val="Times New Roman CE"/>
      <charset val="238"/>
    </font>
    <font>
      <b/>
      <i/>
      <sz val="12"/>
      <name val="Arial"/>
      <family val="2"/>
      <charset val="238"/>
    </font>
    <font>
      <sz val="12"/>
      <name val="Arial"/>
      <family val="2"/>
      <charset val="238"/>
    </font>
    <font>
      <i/>
      <sz val="12"/>
      <name val="Arial"/>
      <family val="2"/>
      <charset val="238"/>
    </font>
    <font>
      <sz val="14"/>
      <name val="Bookman Old Style"/>
      <family val="1"/>
      <charset val="238"/>
    </font>
    <font>
      <sz val="14"/>
      <color indexed="8"/>
      <name val="Bookman Old Style"/>
      <family val="1"/>
      <charset val="238"/>
    </font>
    <font>
      <b/>
      <sz val="12"/>
      <name val="Georgia"/>
      <family val="1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0"/>
      <name val="Arial"/>
      <family val="2"/>
      <charset val="238"/>
    </font>
    <font>
      <b/>
      <sz val="11"/>
      <name val="Calibri"/>
      <family val="2"/>
      <charset val="238"/>
      <scheme val="minor"/>
    </font>
    <font>
      <b/>
      <sz val="11"/>
      <name val="Georgia"/>
      <family val="1"/>
      <charset val="238"/>
    </font>
    <font>
      <b/>
      <sz val="11"/>
      <color theme="1"/>
      <name val="Georgia"/>
      <family val="1"/>
      <charset val="238"/>
    </font>
    <font>
      <sz val="11"/>
      <color rgb="FFFF0000"/>
      <name val="Calibri"/>
      <family val="2"/>
      <charset val="238"/>
      <scheme val="minor"/>
    </font>
    <font>
      <sz val="11"/>
      <color indexed="8"/>
      <name val="Bookman Old Style"/>
      <family val="1"/>
      <charset val="238"/>
    </font>
    <font>
      <i/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b/>
      <sz val="10"/>
      <name val="Arial CE"/>
      <family val="2"/>
      <charset val="238"/>
    </font>
    <font>
      <sz val="9"/>
      <name val="Arial CE"/>
      <family val="2"/>
      <charset val="238"/>
    </font>
    <font>
      <b/>
      <sz val="9"/>
      <color rgb="FFFF0000"/>
      <name val="Arial CE"/>
      <charset val="238"/>
    </font>
    <font>
      <b/>
      <sz val="9"/>
      <name val="Arial CE"/>
      <family val="2"/>
      <charset val="238"/>
    </font>
    <font>
      <b/>
      <sz val="9"/>
      <color rgb="FFFF0000"/>
      <name val="Arial CE"/>
      <family val="2"/>
      <charset val="238"/>
    </font>
    <font>
      <sz val="10"/>
      <color indexed="10"/>
      <name val="Arial CE"/>
      <charset val="238"/>
    </font>
    <font>
      <b/>
      <i/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sz val="11"/>
      <color rgb="FF7030A0"/>
      <name val="Calibri"/>
      <family val="2"/>
      <charset val="238"/>
      <scheme val="minor"/>
    </font>
    <font>
      <b/>
      <sz val="12"/>
      <color rgb="FFC00000"/>
      <name val="Arial"/>
      <family val="2"/>
    </font>
    <font>
      <sz val="11"/>
      <color rgb="FF00B050"/>
      <name val="Calibri"/>
      <family val="2"/>
      <charset val="238"/>
      <scheme val="minor"/>
    </font>
    <font>
      <sz val="11"/>
      <color theme="7" tint="-0.499984740745262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6" borderId="0" applyNumberFormat="0" applyBorder="0" applyAlignment="0" applyProtection="0"/>
    <xf numFmtId="0" fontId="53" fillId="3" borderId="0" applyNumberFormat="0" applyBorder="0" applyAlignment="0" applyProtection="0"/>
    <xf numFmtId="0" fontId="53" fillId="11" borderId="0" applyNumberFormat="0" applyBorder="0" applyAlignment="0" applyProtection="0"/>
    <xf numFmtId="0" fontId="53" fillId="4" borderId="0" applyNumberFormat="0" applyBorder="0" applyAlignment="0" applyProtection="0"/>
    <xf numFmtId="0" fontId="53" fillId="6" borderId="0" applyNumberFormat="0" applyBorder="0" applyAlignment="0" applyProtection="0"/>
    <xf numFmtId="0" fontId="53" fillId="9" borderId="0" applyNumberFormat="0" applyBorder="0" applyAlignment="0" applyProtection="0"/>
    <xf numFmtId="0" fontId="53" fillId="2" borderId="0" applyNumberFormat="0" applyBorder="0" applyAlignment="0" applyProtection="0"/>
    <xf numFmtId="0" fontId="53" fillId="3" borderId="0" applyNumberFormat="0" applyBorder="0" applyAlignment="0" applyProtection="0"/>
    <xf numFmtId="0" fontId="53" fillId="11" borderId="0" applyNumberFormat="0" applyBorder="0" applyAlignment="0" applyProtection="0"/>
    <xf numFmtId="0" fontId="53" fillId="12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46" fillId="5" borderId="0" applyNumberFormat="0" applyBorder="0" applyAlignment="0" applyProtection="0"/>
    <xf numFmtId="0" fontId="61" fillId="16" borderId="1" applyNumberFormat="0" applyAlignment="0" applyProtection="0"/>
    <xf numFmtId="0" fontId="49" fillId="17" borderId="2" applyNumberFormat="0" applyAlignment="0" applyProtection="0"/>
    <xf numFmtId="0" fontId="51" fillId="0" borderId="0" applyNumberFormat="0" applyFill="0" applyBorder="0" applyAlignment="0" applyProtection="0"/>
    <xf numFmtId="0" fontId="45" fillId="6" borderId="0" applyNumberFormat="0" applyBorder="0" applyAlignment="0" applyProtection="0"/>
    <xf numFmtId="0" fontId="63" fillId="0" borderId="3" applyNumberFormat="0" applyFill="0" applyAlignment="0" applyProtection="0"/>
    <xf numFmtId="0" fontId="64" fillId="0" borderId="4" applyNumberFormat="0" applyFill="0" applyAlignment="0" applyProtection="0"/>
    <xf numFmtId="0" fontId="65" fillId="0" borderId="5" applyNumberFormat="0" applyFill="0" applyAlignment="0" applyProtection="0"/>
    <xf numFmtId="0" fontId="65" fillId="0" borderId="0" applyNumberFormat="0" applyFill="0" applyBorder="0" applyAlignment="0" applyProtection="0"/>
    <xf numFmtId="0" fontId="47" fillId="13" borderId="1" applyNumberFormat="0" applyAlignment="0" applyProtection="0"/>
    <xf numFmtId="0" fontId="50" fillId="0" borderId="8" applyNumberFormat="0" applyFill="0" applyAlignment="0" applyProtection="0"/>
    <xf numFmtId="0" fontId="66" fillId="13" borderId="0" applyNumberFormat="0" applyBorder="0" applyAlignment="0" applyProtection="0"/>
    <xf numFmtId="0" fontId="67" fillId="0" borderId="0"/>
    <xf numFmtId="0" fontId="38" fillId="0" borderId="0"/>
    <xf numFmtId="0" fontId="44" fillId="0" borderId="0"/>
    <xf numFmtId="0" fontId="33" fillId="0" borderId="0"/>
    <xf numFmtId="0" fontId="8" fillId="0" borderId="0"/>
    <xf numFmtId="0" fontId="8" fillId="0" borderId="0"/>
    <xf numFmtId="0" fontId="44" fillId="0" borderId="0"/>
    <xf numFmtId="0" fontId="44" fillId="0" borderId="0"/>
    <xf numFmtId="0" fontId="28" fillId="0" borderId="0"/>
    <xf numFmtId="0" fontId="33" fillId="0" borderId="0"/>
    <xf numFmtId="0" fontId="44" fillId="0" borderId="0"/>
    <xf numFmtId="0" fontId="33" fillId="0" borderId="0"/>
    <xf numFmtId="0" fontId="26" fillId="0" borderId="0"/>
    <xf numFmtId="0" fontId="44" fillId="0" borderId="0"/>
    <xf numFmtId="0" fontId="79" fillId="0" borderId="0"/>
    <xf numFmtId="0" fontId="33" fillId="10" borderId="6" applyNumberFormat="0" applyFont="0" applyAlignment="0" applyProtection="0"/>
    <xf numFmtId="0" fontId="48" fillId="16" borderId="7" applyNumberFormat="0" applyAlignment="0" applyProtection="0"/>
    <xf numFmtId="0" fontId="62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50" fillId="0" borderId="0" applyNumberFormat="0" applyFill="0" applyBorder="0" applyAlignment="0" applyProtection="0"/>
    <xf numFmtId="165" fontId="87" fillId="0" borderId="0" applyFont="0" applyFill="0" applyBorder="0" applyAlignment="0" applyProtection="0"/>
  </cellStyleXfs>
  <cellXfs count="1175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10" xfId="0" applyFont="1" applyBorder="1" applyAlignment="1">
      <alignment horizontal="justify" wrapText="1"/>
    </xf>
    <xf numFmtId="0" fontId="7" fillId="18" borderId="10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166" fontId="13" fillId="0" borderId="10" xfId="48" applyNumberFormat="1" applyFont="1" applyBorder="1" applyAlignment="1">
      <alignment horizontal="left" vertical="center" wrapText="1"/>
    </xf>
    <xf numFmtId="0" fontId="4" fillId="19" borderId="10" xfId="0" applyFont="1" applyFill="1" applyBorder="1" applyAlignment="1">
      <alignment wrapText="1"/>
    </xf>
    <xf numFmtId="0" fontId="4" fillId="0" borderId="10" xfId="0" applyFont="1" applyBorder="1" applyAlignment="1">
      <alignment horizontal="justify"/>
    </xf>
    <xf numFmtId="0" fontId="4" fillId="0" borderId="10" xfId="0" applyFont="1" applyBorder="1"/>
    <xf numFmtId="0" fontId="7" fillId="20" borderId="10" xfId="0" applyFont="1" applyFill="1" applyBorder="1" applyAlignment="1">
      <alignment wrapText="1"/>
    </xf>
    <xf numFmtId="0" fontId="7" fillId="21" borderId="10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14" fillId="0" borderId="10" xfId="0" applyFont="1" applyBorder="1"/>
    <xf numFmtId="0" fontId="15" fillId="0" borderId="10" xfId="0" applyFont="1" applyBorder="1"/>
    <xf numFmtId="0" fontId="7" fillId="19" borderId="10" xfId="0" applyFont="1" applyFill="1" applyBorder="1" applyAlignment="1">
      <alignment horizontal="justify" wrapText="1"/>
    </xf>
    <xf numFmtId="0" fontId="7" fillId="19" borderId="10" xfId="0" applyFont="1" applyFill="1" applyBorder="1" applyAlignment="1">
      <alignment wrapText="1"/>
    </xf>
    <xf numFmtId="0" fontId="5" fillId="0" borderId="10" xfId="0" applyFont="1" applyBorder="1"/>
    <xf numFmtId="0" fontId="7" fillId="0" borderId="10" xfId="0" applyFont="1" applyBorder="1" applyAlignment="1">
      <alignment horizontal="justify"/>
    </xf>
    <xf numFmtId="0" fontId="15" fillId="0" borderId="10" xfId="0" applyFont="1" applyBorder="1" applyAlignment="1">
      <alignment wrapText="1"/>
    </xf>
    <xf numFmtId="0" fontId="21" fillId="20" borderId="0" xfId="0" applyFont="1" applyFill="1"/>
    <xf numFmtId="0" fontId="5" fillId="0" borderId="11" xfId="0" applyFont="1" applyBorder="1"/>
    <xf numFmtId="0" fontId="14" fillId="0" borderId="0" xfId="0" applyFont="1" applyAlignment="1">
      <alignment horizontal="right" wrapText="1"/>
    </xf>
    <xf numFmtId="0" fontId="22" fillId="0" borderId="10" xfId="0" applyFont="1" applyBorder="1"/>
    <xf numFmtId="0" fontId="23" fillId="0" borderId="10" xfId="0" applyFont="1" applyBorder="1" applyAlignment="1">
      <alignment horizontal="right"/>
    </xf>
    <xf numFmtId="0" fontId="12" fillId="0" borderId="10" xfId="0" applyFont="1" applyBorder="1"/>
    <xf numFmtId="3" fontId="5" fillId="0" borderId="10" xfId="0" applyNumberFormat="1" applyFont="1" applyBorder="1"/>
    <xf numFmtId="3" fontId="23" fillId="0" borderId="10" xfId="0" applyNumberFormat="1" applyFont="1" applyBorder="1"/>
    <xf numFmtId="0" fontId="14" fillId="0" borderId="10" xfId="0" applyFont="1" applyBorder="1" applyAlignment="1">
      <alignment horizontal="right"/>
    </xf>
    <xf numFmtId="0" fontId="4" fillId="0" borderId="0" xfId="0" applyFont="1" applyAlignment="1">
      <alignment wrapText="1"/>
    </xf>
    <xf numFmtId="0" fontId="16" fillId="0" borderId="10" xfId="0" applyFont="1" applyBorder="1"/>
    <xf numFmtId="0" fontId="7" fillId="22" borderId="10" xfId="0" applyFont="1" applyFill="1" applyBorder="1"/>
    <xf numFmtId="0" fontId="7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 wrapText="1"/>
    </xf>
    <xf numFmtId="3" fontId="5" fillId="0" borderId="0" xfId="0" applyNumberFormat="1" applyFont="1"/>
    <xf numFmtId="3" fontId="0" fillId="0" borderId="0" xfId="0" applyNumberFormat="1"/>
    <xf numFmtId="0" fontId="23" fillId="23" borderId="10" xfId="0" applyFont="1" applyFill="1" applyBorder="1"/>
    <xf numFmtId="0" fontId="23" fillId="22" borderId="10" xfId="0" applyFont="1" applyFill="1" applyBorder="1"/>
    <xf numFmtId="0" fontId="14" fillId="19" borderId="10" xfId="0" applyFont="1" applyFill="1" applyBorder="1"/>
    <xf numFmtId="0" fontId="15" fillId="0" borderId="10" xfId="0" applyFont="1" applyBorder="1" applyAlignment="1">
      <alignment horizontal="center"/>
    </xf>
    <xf numFmtId="0" fontId="0" fillId="0" borderId="10" xfId="0" applyBorder="1"/>
    <xf numFmtId="0" fontId="22" fillId="0" borderId="13" xfId="0" applyFont="1" applyBorder="1"/>
    <xf numFmtId="0" fontId="23" fillId="0" borderId="14" xfId="0" applyFont="1" applyBorder="1" applyAlignment="1">
      <alignment horizontal="right"/>
    </xf>
    <xf numFmtId="0" fontId="14" fillId="0" borderId="15" xfId="0" applyFont="1" applyBorder="1" applyAlignment="1">
      <alignment horizontal="right"/>
    </xf>
    <xf numFmtId="0" fontId="12" fillId="0" borderId="12" xfId="0" applyFont="1" applyBorder="1"/>
    <xf numFmtId="3" fontId="5" fillId="0" borderId="16" xfId="0" applyNumberFormat="1" applyFont="1" applyBorder="1"/>
    <xf numFmtId="0" fontId="14" fillId="0" borderId="12" xfId="0" applyFont="1" applyBorder="1"/>
    <xf numFmtId="0" fontId="22" fillId="0" borderId="12" xfId="0" applyFont="1" applyBorder="1"/>
    <xf numFmtId="0" fontId="14" fillId="0" borderId="16" xfId="0" applyFont="1" applyBorder="1" applyAlignment="1">
      <alignment horizontal="right"/>
    </xf>
    <xf numFmtId="0" fontId="5" fillId="0" borderId="12" xfId="0" applyFont="1" applyBorder="1"/>
    <xf numFmtId="0" fontId="14" fillId="0" borderId="17" xfId="0" applyFont="1" applyBorder="1"/>
    <xf numFmtId="0" fontId="14" fillId="0" borderId="18" xfId="0" applyFont="1" applyBorder="1"/>
    <xf numFmtId="0" fontId="16" fillId="0" borderId="15" xfId="0" applyFont="1" applyBorder="1" applyAlignment="1">
      <alignment horizontal="center" wrapText="1"/>
    </xf>
    <xf numFmtId="164" fontId="0" fillId="0" borderId="0" xfId="0" applyNumberFormat="1"/>
    <xf numFmtId="0" fontId="28" fillId="0" borderId="0" xfId="0" applyFont="1"/>
    <xf numFmtId="0" fontId="5" fillId="0" borderId="0" xfId="0" applyFont="1" applyAlignment="1">
      <alignment horizontal="right"/>
    </xf>
    <xf numFmtId="3" fontId="12" fillId="0" borderId="10" xfId="0" applyNumberFormat="1" applyFont="1" applyBorder="1"/>
    <xf numFmtId="164" fontId="28" fillId="0" borderId="0" xfId="0" applyNumberFormat="1" applyFont="1"/>
    <xf numFmtId="3" fontId="16" fillId="0" borderId="16" xfId="0" applyNumberFormat="1" applyFont="1" applyBorder="1"/>
    <xf numFmtId="0" fontId="20" fillId="0" borderId="0" xfId="0" applyFont="1" applyAlignment="1">
      <alignment wrapText="1"/>
    </xf>
    <xf numFmtId="0" fontId="0" fillId="0" borderId="13" xfId="0" applyBorder="1"/>
    <xf numFmtId="0" fontId="15" fillId="0" borderId="14" xfId="0" applyFont="1" applyBorder="1" applyAlignment="1">
      <alignment horizontal="center"/>
    </xf>
    <xf numFmtId="0" fontId="0" fillId="0" borderId="14" xfId="0" applyBorder="1"/>
    <xf numFmtId="0" fontId="27" fillId="0" borderId="14" xfId="0" applyFont="1" applyBorder="1"/>
    <xf numFmtId="0" fontId="16" fillId="0" borderId="14" xfId="0" applyFont="1" applyBorder="1" applyAlignment="1">
      <alignment horizontal="center" wrapText="1"/>
    </xf>
    <xf numFmtId="0" fontId="0" fillId="0" borderId="30" xfId="0" applyBorder="1"/>
    <xf numFmtId="0" fontId="0" fillId="0" borderId="37" xfId="0" applyBorder="1"/>
    <xf numFmtId="0" fontId="32" fillId="0" borderId="0" xfId="52" applyFont="1"/>
    <xf numFmtId="0" fontId="35" fillId="0" borderId="0" xfId="52" applyFont="1"/>
    <xf numFmtId="0" fontId="36" fillId="0" borderId="0" xfId="52" applyFont="1"/>
    <xf numFmtId="0" fontId="37" fillId="0" borderId="33" xfId="52" applyFont="1" applyBorder="1" applyAlignment="1">
      <alignment horizontal="center"/>
    </xf>
    <xf numFmtId="0" fontId="37" fillId="0" borderId="38" xfId="52" applyFont="1" applyBorder="1" applyAlignment="1">
      <alignment horizontal="center" vertical="center" wrapText="1"/>
    </xf>
    <xf numFmtId="0" fontId="39" fillId="0" borderId="0" xfId="52" applyFont="1" applyAlignment="1">
      <alignment horizontal="center"/>
    </xf>
    <xf numFmtId="0" fontId="37" fillId="0" borderId="32" xfId="52" applyFont="1" applyBorder="1" applyAlignment="1">
      <alignment horizontal="center"/>
    </xf>
    <xf numFmtId="3" fontId="32" fillId="0" borderId="0" xfId="52" applyNumberFormat="1" applyFont="1"/>
    <xf numFmtId="0" fontId="37" fillId="0" borderId="0" xfId="52" applyFont="1"/>
    <xf numFmtId="3" fontId="36" fillId="0" borderId="0" xfId="52" applyNumberFormat="1" applyFont="1"/>
    <xf numFmtId="0" fontId="0" fillId="0" borderId="41" xfId="0" applyBorder="1"/>
    <xf numFmtId="0" fontId="54" fillId="0" borderId="0" xfId="49" applyFont="1"/>
    <xf numFmtId="0" fontId="56" fillId="0" borderId="0" xfId="0" applyFont="1" applyAlignment="1">
      <alignment horizontal="center"/>
    </xf>
    <xf numFmtId="0" fontId="56" fillId="0" borderId="0" xfId="49" applyFont="1" applyAlignment="1">
      <alignment horizontal="center"/>
    </xf>
    <xf numFmtId="0" fontId="56" fillId="0" borderId="37" xfId="49" applyFont="1" applyBorder="1" applyAlignment="1">
      <alignment horizontal="center"/>
    </xf>
    <xf numFmtId="0" fontId="43" fillId="0" borderId="0" xfId="0" applyFont="1" applyAlignment="1">
      <alignment horizontal="right"/>
    </xf>
    <xf numFmtId="0" fontId="56" fillId="0" borderId="59" xfId="49" applyFont="1" applyBorder="1" applyAlignment="1">
      <alignment horizontal="center"/>
    </xf>
    <xf numFmtId="0" fontId="56" fillId="0" borderId="60" xfId="49" applyFont="1" applyBorder="1"/>
    <xf numFmtId="49" fontId="56" fillId="0" borderId="21" xfId="49" applyNumberFormat="1" applyFont="1" applyBorder="1" applyAlignment="1">
      <alignment horizontal="center"/>
    </xf>
    <xf numFmtId="0" fontId="56" fillId="0" borderId="32" xfId="49" applyFont="1" applyBorder="1" applyAlignment="1">
      <alignment horizontal="center"/>
    </xf>
    <xf numFmtId="0" fontId="56" fillId="0" borderId="56" xfId="49" applyFont="1" applyBorder="1" applyAlignment="1">
      <alignment horizontal="center"/>
    </xf>
    <xf numFmtId="0" fontId="56" fillId="0" borderId="55" xfId="49" applyFont="1" applyBorder="1"/>
    <xf numFmtId="2" fontId="56" fillId="0" borderId="35" xfId="49" applyNumberFormat="1" applyFont="1" applyBorder="1" applyAlignment="1">
      <alignment horizontal="center"/>
    </xf>
    <xf numFmtId="0" fontId="56" fillId="0" borderId="61" xfId="49" applyFont="1" applyBorder="1" applyAlignment="1">
      <alignment horizontal="center"/>
    </xf>
    <xf numFmtId="0" fontId="56" fillId="0" borderId="62" xfId="49" applyFont="1" applyBorder="1" applyAlignment="1">
      <alignment horizontal="center"/>
    </xf>
    <xf numFmtId="0" fontId="56" fillId="0" borderId="62" xfId="49" applyFont="1" applyBorder="1"/>
    <xf numFmtId="49" fontId="56" fillId="0" borderId="39" xfId="49" applyNumberFormat="1" applyFont="1" applyBorder="1" applyAlignment="1">
      <alignment horizontal="center"/>
    </xf>
    <xf numFmtId="0" fontId="56" fillId="0" borderId="34" xfId="49" applyFont="1" applyBorder="1" applyAlignment="1">
      <alignment horizontal="center"/>
    </xf>
    <xf numFmtId="0" fontId="56" fillId="0" borderId="56" xfId="49" applyFont="1" applyBorder="1"/>
    <xf numFmtId="3" fontId="54" fillId="0" borderId="34" xfId="49" applyNumberFormat="1" applyFont="1" applyBorder="1" applyAlignment="1">
      <alignment horizontal="center"/>
    </xf>
    <xf numFmtId="0" fontId="54" fillId="0" borderId="56" xfId="49" applyFont="1" applyBorder="1"/>
    <xf numFmtId="3" fontId="54" fillId="0" borderId="48" xfId="49" applyNumberFormat="1" applyFont="1" applyBorder="1"/>
    <xf numFmtId="3" fontId="56" fillId="0" borderId="12" xfId="49" applyNumberFormat="1" applyFont="1" applyBorder="1" applyAlignment="1">
      <alignment horizontal="center"/>
    </xf>
    <xf numFmtId="0" fontId="56" fillId="0" borderId="24" xfId="49" applyFont="1" applyBorder="1"/>
    <xf numFmtId="0" fontId="56" fillId="0" borderId="51" xfId="49" applyFont="1" applyBorder="1"/>
    <xf numFmtId="3" fontId="56" fillId="0" borderId="16" xfId="49" applyNumberFormat="1" applyFont="1" applyBorder="1"/>
    <xf numFmtId="3" fontId="56" fillId="0" borderId="34" xfId="49" applyNumberFormat="1" applyFont="1" applyBorder="1" applyAlignment="1">
      <alignment horizontal="center"/>
    </xf>
    <xf numFmtId="0" fontId="56" fillId="0" borderId="0" xfId="49" applyFont="1"/>
    <xf numFmtId="3" fontId="56" fillId="0" borderId="48" xfId="49" applyNumberFormat="1" applyFont="1" applyBorder="1"/>
    <xf numFmtId="0" fontId="28" fillId="0" borderId="56" xfId="49" applyFont="1" applyBorder="1"/>
    <xf numFmtId="3" fontId="56" fillId="0" borderId="17" xfId="49" applyNumberFormat="1" applyFont="1" applyBorder="1" applyAlignment="1">
      <alignment horizontal="center"/>
    </xf>
    <xf numFmtId="0" fontId="56" fillId="0" borderId="28" xfId="49" applyFont="1" applyBorder="1"/>
    <xf numFmtId="0" fontId="56" fillId="0" borderId="58" xfId="49" applyFont="1" applyBorder="1"/>
    <xf numFmtId="3" fontId="56" fillId="0" borderId="19" xfId="49" applyNumberFormat="1" applyFont="1" applyBorder="1"/>
    <xf numFmtId="3" fontId="56" fillId="0" borderId="53" xfId="49" applyNumberFormat="1" applyFont="1" applyBorder="1"/>
    <xf numFmtId="3" fontId="56" fillId="0" borderId="25" xfId="49" applyNumberFormat="1" applyFont="1" applyBorder="1"/>
    <xf numFmtId="3" fontId="56" fillId="0" borderId="22" xfId="49" applyNumberFormat="1" applyFont="1" applyBorder="1"/>
    <xf numFmtId="3" fontId="54" fillId="0" borderId="35" xfId="49" applyNumberFormat="1" applyFont="1" applyBorder="1"/>
    <xf numFmtId="3" fontId="56" fillId="0" borderId="23" xfId="49" applyNumberFormat="1" applyFont="1" applyBorder="1"/>
    <xf numFmtId="3" fontId="56" fillId="0" borderId="20" xfId="49" applyNumberFormat="1" applyFont="1" applyBorder="1" applyAlignment="1">
      <alignment horizontal="center"/>
    </xf>
    <xf numFmtId="0" fontId="56" fillId="0" borderId="57" xfId="49" applyFont="1" applyBorder="1"/>
    <xf numFmtId="3" fontId="56" fillId="0" borderId="29" xfId="49" applyNumberFormat="1" applyFont="1" applyBorder="1" applyAlignment="1">
      <alignment horizontal="center"/>
    </xf>
    <xf numFmtId="0" fontId="56" fillId="0" borderId="30" xfId="49" applyFont="1" applyBorder="1"/>
    <xf numFmtId="3" fontId="56" fillId="0" borderId="21" xfId="49" applyNumberFormat="1" applyFont="1" applyBorder="1"/>
    <xf numFmtId="3" fontId="54" fillId="0" borderId="32" xfId="49" applyNumberFormat="1" applyFont="1" applyBorder="1" applyAlignment="1">
      <alignment horizontal="center"/>
    </xf>
    <xf numFmtId="3" fontId="54" fillId="0" borderId="36" xfId="49" applyNumberFormat="1" applyFont="1" applyBorder="1" applyAlignment="1">
      <alignment horizontal="center"/>
    </xf>
    <xf numFmtId="0" fontId="54" fillId="0" borderId="62" xfId="49" applyFont="1" applyBorder="1"/>
    <xf numFmtId="0" fontId="54" fillId="0" borderId="37" xfId="49" applyFont="1" applyBorder="1"/>
    <xf numFmtId="3" fontId="54" fillId="0" borderId="39" xfId="49" applyNumberFormat="1" applyFont="1" applyBorder="1"/>
    <xf numFmtId="0" fontId="57" fillId="0" borderId="0" xfId="49" applyFont="1"/>
    <xf numFmtId="3" fontId="56" fillId="0" borderId="36" xfId="49" applyNumberFormat="1" applyFont="1" applyBorder="1" applyAlignment="1">
      <alignment horizontal="center"/>
    </xf>
    <xf numFmtId="3" fontId="58" fillId="0" borderId="63" xfId="49" applyNumberFormat="1" applyFont="1" applyBorder="1" applyAlignment="1">
      <alignment horizontal="center"/>
    </xf>
    <xf numFmtId="0" fontId="58" fillId="0" borderId="64" xfId="49" applyFont="1" applyBorder="1"/>
    <xf numFmtId="3" fontId="58" fillId="0" borderId="65" xfId="49" applyNumberFormat="1" applyFont="1" applyBorder="1"/>
    <xf numFmtId="3" fontId="58" fillId="0" borderId="0" xfId="49" applyNumberFormat="1" applyFont="1" applyAlignment="1">
      <alignment horizontal="center"/>
    </xf>
    <xf numFmtId="0" fontId="58" fillId="0" borderId="0" xfId="49" applyFont="1" applyAlignment="1">
      <alignment wrapText="1"/>
    </xf>
    <xf numFmtId="0" fontId="59" fillId="0" borderId="0" xfId="0" applyFont="1" applyAlignment="1">
      <alignment wrapText="1"/>
    </xf>
    <xf numFmtId="0" fontId="58" fillId="0" borderId="0" xfId="49" applyFont="1"/>
    <xf numFmtId="3" fontId="58" fillId="0" borderId="0" xfId="49" applyNumberFormat="1" applyFont="1"/>
    <xf numFmtId="0" fontId="54" fillId="0" borderId="40" xfId="49" applyFont="1" applyBorder="1"/>
    <xf numFmtId="0" fontId="27" fillId="0" borderId="24" xfId="49" applyFont="1" applyBorder="1"/>
    <xf numFmtId="0" fontId="27" fillId="0" borderId="56" xfId="49" applyFont="1" applyBorder="1"/>
    <xf numFmtId="3" fontId="60" fillId="0" borderId="34" xfId="49" applyNumberFormat="1" applyFont="1" applyBorder="1" applyAlignment="1">
      <alignment horizontal="center"/>
    </xf>
    <xf numFmtId="0" fontId="60" fillId="0" borderId="56" xfId="49" applyFont="1" applyBorder="1" applyAlignment="1">
      <alignment wrapText="1"/>
    </xf>
    <xf numFmtId="0" fontId="0" fillId="0" borderId="0" xfId="0" applyAlignment="1">
      <alignment wrapText="1"/>
    </xf>
    <xf numFmtId="0" fontId="60" fillId="0" borderId="56" xfId="49" applyFont="1" applyBorder="1"/>
    <xf numFmtId="3" fontId="60" fillId="0" borderId="48" xfId="49" applyNumberFormat="1" applyFont="1" applyBorder="1"/>
    <xf numFmtId="0" fontId="54" fillId="0" borderId="0" xfId="49" applyFont="1" applyAlignment="1">
      <alignment horizontal="center"/>
    </xf>
    <xf numFmtId="0" fontId="33" fillId="0" borderId="0" xfId="46"/>
    <xf numFmtId="0" fontId="43" fillId="0" borderId="0" xfId="46" applyFont="1" applyAlignment="1">
      <alignment horizontal="right"/>
    </xf>
    <xf numFmtId="3" fontId="54" fillId="0" borderId="0" xfId="49" applyNumberFormat="1" applyFont="1"/>
    <xf numFmtId="3" fontId="68" fillId="0" borderId="0" xfId="56" applyNumberFormat="1" applyFont="1"/>
    <xf numFmtId="3" fontId="68" fillId="0" borderId="0" xfId="56" applyNumberFormat="1" applyFont="1" applyAlignment="1">
      <alignment horizontal="center"/>
    </xf>
    <xf numFmtId="0" fontId="69" fillId="0" borderId="0" xfId="49" applyFont="1"/>
    <xf numFmtId="3" fontId="70" fillId="0" borderId="0" xfId="56" applyNumberFormat="1" applyFont="1"/>
    <xf numFmtId="0" fontId="32" fillId="0" borderId="0" xfId="53" applyFont="1" applyAlignment="1">
      <alignment horizontal="right"/>
    </xf>
    <xf numFmtId="3" fontId="72" fillId="0" borderId="46" xfId="56" applyNumberFormat="1" applyFont="1" applyBorder="1"/>
    <xf numFmtId="3" fontId="68" fillId="0" borderId="66" xfId="56" applyNumberFormat="1" applyFont="1" applyBorder="1"/>
    <xf numFmtId="3" fontId="72" fillId="0" borderId="46" xfId="56" applyNumberFormat="1" applyFont="1" applyBorder="1" applyAlignment="1">
      <alignment horizontal="center"/>
    </xf>
    <xf numFmtId="3" fontId="68" fillId="0" borderId="32" xfId="56" applyNumberFormat="1" applyFont="1" applyBorder="1" applyAlignment="1">
      <alignment horizontal="center"/>
    </xf>
    <xf numFmtId="3" fontId="72" fillId="0" borderId="58" xfId="56" applyNumberFormat="1" applyFont="1" applyBorder="1" applyAlignment="1">
      <alignment horizontal="center"/>
    </xf>
    <xf numFmtId="3" fontId="73" fillId="0" borderId="0" xfId="56" applyNumberFormat="1" applyFont="1"/>
    <xf numFmtId="3" fontId="73" fillId="0" borderId="67" xfId="56" applyNumberFormat="1" applyFont="1" applyBorder="1" applyAlignment="1">
      <alignment horizontal="center"/>
    </xf>
    <xf numFmtId="3" fontId="73" fillId="0" borderId="58" xfId="56" applyNumberFormat="1" applyFont="1" applyBorder="1"/>
    <xf numFmtId="3" fontId="74" fillId="0" borderId="0" xfId="56" applyNumberFormat="1" applyFont="1"/>
    <xf numFmtId="3" fontId="72" fillId="0" borderId="0" xfId="56" applyNumberFormat="1" applyFont="1"/>
    <xf numFmtId="3" fontId="72" fillId="0" borderId="66" xfId="56" applyNumberFormat="1" applyFont="1" applyBorder="1"/>
    <xf numFmtId="3" fontId="75" fillId="0" borderId="0" xfId="56" applyNumberFormat="1" applyFont="1"/>
    <xf numFmtId="3" fontId="72" fillId="0" borderId="32" xfId="56" applyNumberFormat="1" applyFont="1" applyBorder="1" applyAlignment="1">
      <alignment horizontal="center"/>
    </xf>
    <xf numFmtId="3" fontId="76" fillId="0" borderId="0" xfId="56" applyNumberFormat="1" applyFont="1"/>
    <xf numFmtId="3" fontId="76" fillId="0" borderId="32" xfId="56" applyNumberFormat="1" applyFont="1" applyBorder="1" applyAlignment="1">
      <alignment horizontal="center"/>
    </xf>
    <xf numFmtId="3" fontId="77" fillId="0" borderId="0" xfId="56" applyNumberFormat="1" applyFont="1"/>
    <xf numFmtId="3" fontId="78" fillId="0" borderId="0" xfId="56" applyNumberFormat="1" applyFont="1"/>
    <xf numFmtId="3" fontId="68" fillId="0" borderId="0" xfId="56" applyNumberFormat="1" applyFont="1" applyAlignment="1">
      <alignment horizontal="right"/>
    </xf>
    <xf numFmtId="3" fontId="68" fillId="0" borderId="0" xfId="57" applyNumberFormat="1" applyFont="1"/>
    <xf numFmtId="3" fontId="76" fillId="0" borderId="0" xfId="57" applyNumberFormat="1" applyFont="1"/>
    <xf numFmtId="3" fontId="72" fillId="0" borderId="66" xfId="57" applyNumberFormat="1" applyFont="1" applyBorder="1"/>
    <xf numFmtId="3" fontId="78" fillId="0" borderId="0" xfId="57" applyNumberFormat="1" applyFont="1"/>
    <xf numFmtId="3" fontId="73" fillId="0" borderId="46" xfId="56" applyNumberFormat="1" applyFont="1" applyBorder="1" applyAlignment="1">
      <alignment horizontal="center"/>
    </xf>
    <xf numFmtId="3" fontId="73" fillId="0" borderId="66" xfId="56" applyNumberFormat="1" applyFont="1" applyBorder="1"/>
    <xf numFmtId="3" fontId="73" fillId="0" borderId="66" xfId="57" applyNumberFormat="1" applyFont="1" applyBorder="1"/>
    <xf numFmtId="3" fontId="80" fillId="0" borderId="0" xfId="57" applyNumberFormat="1" applyFont="1"/>
    <xf numFmtId="3" fontId="78" fillId="0" borderId="66" xfId="57" applyNumberFormat="1" applyFont="1" applyBorder="1"/>
    <xf numFmtId="3" fontId="68" fillId="0" borderId="36" xfId="56" applyNumberFormat="1" applyFont="1" applyBorder="1" applyAlignment="1">
      <alignment horizontal="center"/>
    </xf>
    <xf numFmtId="3" fontId="68" fillId="0" borderId="37" xfId="56" applyNumberFormat="1" applyFont="1" applyBorder="1"/>
    <xf numFmtId="0" fontId="33" fillId="0" borderId="0" xfId="54"/>
    <xf numFmtId="0" fontId="81" fillId="0" borderId="0" xfId="54" applyFont="1"/>
    <xf numFmtId="0" fontId="40" fillId="0" borderId="0" xfId="0" applyFont="1"/>
    <xf numFmtId="0" fontId="83" fillId="0" borderId="0" xfId="0" applyFont="1"/>
    <xf numFmtId="0" fontId="16" fillId="0" borderId="60" xfId="0" applyFont="1" applyBorder="1" applyAlignment="1">
      <alignment horizontal="center" wrapText="1"/>
    </xf>
    <xf numFmtId="164" fontId="14" fillId="0" borderId="28" xfId="0" applyNumberFormat="1" applyFont="1" applyBorder="1"/>
    <xf numFmtId="0" fontId="11" fillId="0" borderId="0" xfId="0" applyFont="1"/>
    <xf numFmtId="0" fontId="16" fillId="0" borderId="69" xfId="0" applyFont="1" applyBorder="1" applyAlignment="1">
      <alignment wrapText="1"/>
    </xf>
    <xf numFmtId="0" fontId="16" fillId="0" borderId="45" xfId="0" applyFont="1" applyBorder="1" applyAlignment="1">
      <alignment wrapText="1"/>
    </xf>
    <xf numFmtId="0" fontId="54" fillId="0" borderId="22" xfId="49" applyFont="1" applyBorder="1"/>
    <xf numFmtId="0" fontId="54" fillId="0" borderId="42" xfId="49" applyFont="1" applyBorder="1"/>
    <xf numFmtId="0" fontId="54" fillId="0" borderId="35" xfId="49" applyFont="1" applyBorder="1"/>
    <xf numFmtId="0" fontId="27" fillId="0" borderId="21" xfId="49" applyFont="1" applyBorder="1" applyAlignment="1">
      <alignment horizontal="center"/>
    </xf>
    <xf numFmtId="14" fontId="27" fillId="0" borderId="39" xfId="49" applyNumberFormat="1" applyFont="1" applyBorder="1" applyAlignment="1">
      <alignment horizontal="center"/>
    </xf>
    <xf numFmtId="0" fontId="54" fillId="0" borderId="21" xfId="49" applyFont="1" applyBorder="1"/>
    <xf numFmtId="0" fontId="0" fillId="0" borderId="35" xfId="0" applyBorder="1"/>
    <xf numFmtId="0" fontId="0" fillId="0" borderId="42" xfId="0" applyBorder="1"/>
    <xf numFmtId="0" fontId="54" fillId="0" borderId="44" xfId="49" applyFont="1" applyBorder="1"/>
    <xf numFmtId="0" fontId="27" fillId="0" borderId="15" xfId="0" applyFont="1" applyBorder="1"/>
    <xf numFmtId="0" fontId="4" fillId="0" borderId="0" xfId="0" applyFont="1" applyAlignment="1">
      <alignment horizontal="justify"/>
    </xf>
    <xf numFmtId="0" fontId="5" fillId="0" borderId="26" xfId="0" applyFont="1" applyBorder="1"/>
    <xf numFmtId="4" fontId="32" fillId="0" borderId="0" xfId="52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164" fontId="0" fillId="0" borderId="81" xfId="0" applyNumberFormat="1" applyBorder="1"/>
    <xf numFmtId="0" fontId="0" fillId="0" borderId="84" xfId="0" applyBorder="1"/>
    <xf numFmtId="3" fontId="0" fillId="0" borderId="84" xfId="0" applyNumberFormat="1" applyBorder="1"/>
    <xf numFmtId="0" fontId="27" fillId="0" borderId="52" xfId="0" applyFont="1" applyBorder="1"/>
    <xf numFmtId="0" fontId="83" fillId="0" borderId="84" xfId="0" applyFont="1" applyBorder="1" applyAlignment="1">
      <alignment horizontal="justify"/>
    </xf>
    <xf numFmtId="0" fontId="40" fillId="0" borderId="85" xfId="0" applyFont="1" applyBorder="1"/>
    <xf numFmtId="164" fontId="28" fillId="0" borderId="85" xfId="0" applyNumberFormat="1" applyFont="1" applyBorder="1"/>
    <xf numFmtId="0" fontId="28" fillId="0" borderId="84" xfId="0" applyFont="1" applyBorder="1"/>
    <xf numFmtId="164" fontId="40" fillId="0" borderId="85" xfId="0" applyNumberFormat="1" applyFont="1" applyBorder="1"/>
    <xf numFmtId="166" fontId="84" fillId="0" borderId="84" xfId="48" applyNumberFormat="1" applyFont="1" applyBorder="1" applyAlignment="1">
      <alignment horizontal="left" vertical="center" wrapText="1"/>
    </xf>
    <xf numFmtId="166" fontId="13" fillId="0" borderId="84" xfId="48" applyNumberFormat="1" applyFont="1" applyBorder="1" applyAlignment="1">
      <alignment horizontal="left" vertical="center" wrapText="1"/>
    </xf>
    <xf numFmtId="164" fontId="0" fillId="0" borderId="85" xfId="0" applyNumberFormat="1" applyBorder="1"/>
    <xf numFmtId="0" fontId="4" fillId="0" borderId="84" xfId="0" applyFont="1" applyBorder="1" applyAlignment="1">
      <alignment horizontal="justify"/>
    </xf>
    <xf numFmtId="0" fontId="4" fillId="0" borderId="84" xfId="0" applyFont="1" applyBorder="1"/>
    <xf numFmtId="0" fontId="7" fillId="18" borderId="84" xfId="0" applyFont="1" applyFill="1" applyBorder="1" applyAlignment="1">
      <alignment wrapText="1"/>
    </xf>
    <xf numFmtId="164" fontId="27" fillId="18" borderId="85" xfId="0" applyNumberFormat="1" applyFont="1" applyFill="1" applyBorder="1"/>
    <xf numFmtId="0" fontId="7" fillId="20" borderId="84" xfId="0" applyFont="1" applyFill="1" applyBorder="1" applyAlignment="1">
      <alignment wrapText="1"/>
    </xf>
    <xf numFmtId="164" fontId="0" fillId="24" borderId="81" xfId="0" applyNumberFormat="1" applyFill="1" applyBorder="1"/>
    <xf numFmtId="164" fontId="0" fillId="20" borderId="85" xfId="0" applyNumberFormat="1" applyFill="1" applyBorder="1"/>
    <xf numFmtId="0" fontId="7" fillId="21" borderId="84" xfId="0" applyFont="1" applyFill="1" applyBorder="1" applyAlignment="1">
      <alignment wrapText="1"/>
    </xf>
    <xf numFmtId="164" fontId="0" fillId="21" borderId="85" xfId="0" applyNumberFormat="1" applyFill="1" applyBorder="1"/>
    <xf numFmtId="0" fontId="4" fillId="19" borderId="84" xfId="0" applyFont="1" applyFill="1" applyBorder="1" applyAlignment="1">
      <alignment wrapText="1"/>
    </xf>
    <xf numFmtId="164" fontId="0" fillId="19" borderId="85" xfId="0" applyNumberFormat="1" applyFill="1" applyBorder="1"/>
    <xf numFmtId="0" fontId="7" fillId="22" borderId="84" xfId="0" applyFont="1" applyFill="1" applyBorder="1"/>
    <xf numFmtId="164" fontId="16" fillId="22" borderId="85" xfId="0" applyNumberFormat="1" applyFont="1" applyFill="1" applyBorder="1"/>
    <xf numFmtId="3" fontId="24" fillId="0" borderId="78" xfId="0" applyNumberFormat="1" applyFont="1" applyBorder="1"/>
    <xf numFmtId="164" fontId="0" fillId="18" borderId="85" xfId="0" applyNumberFormat="1" applyFill="1" applyBorder="1"/>
    <xf numFmtId="0" fontId="4" fillId="0" borderId="84" xfId="0" applyFont="1" applyBorder="1" applyAlignment="1">
      <alignment wrapText="1"/>
    </xf>
    <xf numFmtId="0" fontId="15" fillId="0" borderId="83" xfId="0" applyFont="1" applyBorder="1"/>
    <xf numFmtId="0" fontId="0" fillId="0" borderId="86" xfId="0" applyBorder="1"/>
    <xf numFmtId="3" fontId="86" fillId="0" borderId="69" xfId="0" applyNumberFormat="1" applyFont="1" applyBorder="1"/>
    <xf numFmtId="3" fontId="86" fillId="0" borderId="45" xfId="0" applyNumberFormat="1" applyFont="1" applyBorder="1"/>
    <xf numFmtId="3" fontId="86" fillId="29" borderId="45" xfId="0" applyNumberFormat="1" applyFont="1" applyFill="1" applyBorder="1"/>
    <xf numFmtId="3" fontId="86" fillId="0" borderId="89" xfId="0" applyNumberFormat="1" applyFont="1" applyBorder="1"/>
    <xf numFmtId="3" fontId="86" fillId="0" borderId="90" xfId="0" applyNumberFormat="1" applyFont="1" applyBorder="1"/>
    <xf numFmtId="3" fontId="0" fillId="0" borderId="92" xfId="0" applyNumberFormat="1" applyBorder="1"/>
    <xf numFmtId="3" fontId="0" fillId="0" borderId="26" xfId="0" applyNumberFormat="1" applyBorder="1"/>
    <xf numFmtId="3" fontId="0" fillId="29" borderId="26" xfId="0" applyNumberFormat="1" applyFill="1" applyBorder="1"/>
    <xf numFmtId="3" fontId="0" fillId="0" borderId="91" xfId="0" applyNumberFormat="1" applyBorder="1"/>
    <xf numFmtId="3" fontId="0" fillId="0" borderId="93" xfId="0" applyNumberFormat="1" applyBorder="1"/>
    <xf numFmtId="3" fontId="86" fillId="0" borderId="41" xfId="0" applyNumberFormat="1" applyFont="1" applyBorder="1"/>
    <xf numFmtId="0" fontId="89" fillId="0" borderId="0" xfId="0" applyFont="1"/>
    <xf numFmtId="0" fontId="91" fillId="0" borderId="13" xfId="0" applyFont="1" applyBorder="1" applyAlignment="1">
      <alignment vertical="center"/>
    </xf>
    <xf numFmtId="0" fontId="91" fillId="0" borderId="15" xfId="0" applyFont="1" applyBorder="1" applyAlignment="1">
      <alignment vertical="center" wrapText="1"/>
    </xf>
    <xf numFmtId="167" fontId="90" fillId="0" borderId="74" xfId="63" applyNumberFormat="1" applyFont="1" applyFill="1" applyBorder="1" applyAlignment="1">
      <alignment horizontal="center" vertical="center" wrapText="1"/>
    </xf>
    <xf numFmtId="0" fontId="91" fillId="0" borderId="41" xfId="0" applyFont="1" applyBorder="1" applyAlignment="1">
      <alignment vertical="center" wrapText="1"/>
    </xf>
    <xf numFmtId="0" fontId="91" fillId="0" borderId="80" xfId="0" applyFont="1" applyBorder="1" applyAlignment="1">
      <alignment vertical="center"/>
    </xf>
    <xf numFmtId="0" fontId="91" fillId="0" borderId="81" xfId="0" applyFont="1" applyBorder="1" applyAlignment="1">
      <alignment vertical="center" wrapText="1"/>
    </xf>
    <xf numFmtId="167" fontId="90" fillId="0" borderId="73" xfId="63" applyNumberFormat="1" applyFont="1" applyFill="1" applyBorder="1" applyAlignment="1">
      <alignment horizontal="center" vertical="center" wrapText="1"/>
    </xf>
    <xf numFmtId="0" fontId="2" fillId="0" borderId="77" xfId="0" applyFont="1" applyBorder="1"/>
    <xf numFmtId="0" fontId="2" fillId="0" borderId="73" xfId="0" applyFont="1" applyBorder="1"/>
    <xf numFmtId="0" fontId="2" fillId="0" borderId="79" xfId="0" applyFont="1" applyBorder="1"/>
    <xf numFmtId="167" fontId="90" fillId="0" borderId="25" xfId="63" applyNumberFormat="1" applyFont="1" applyFill="1" applyBorder="1" applyAlignment="1">
      <alignment horizontal="center" vertical="center" wrapText="1"/>
    </xf>
    <xf numFmtId="0" fontId="2" fillId="0" borderId="25" xfId="0" applyFont="1" applyBorder="1"/>
    <xf numFmtId="3" fontId="94" fillId="0" borderId="93" xfId="0" applyNumberFormat="1" applyFont="1" applyBorder="1"/>
    <xf numFmtId="0" fontId="91" fillId="0" borderId="54" xfId="0" applyFont="1" applyBorder="1" applyAlignment="1">
      <alignment horizontal="right" vertical="center"/>
    </xf>
    <xf numFmtId="3" fontId="14" fillId="0" borderId="83" xfId="0" applyNumberFormat="1" applyFont="1" applyBorder="1"/>
    <xf numFmtId="0" fontId="15" fillId="0" borderId="83" xfId="0" applyFont="1" applyBorder="1" applyAlignment="1">
      <alignment wrapText="1"/>
    </xf>
    <xf numFmtId="3" fontId="16" fillId="22" borderId="84" xfId="0" applyNumberFormat="1" applyFont="1" applyFill="1" applyBorder="1"/>
    <xf numFmtId="0" fontId="7" fillId="0" borderId="84" xfId="0" applyFont="1" applyBorder="1" applyAlignment="1">
      <alignment wrapText="1"/>
    </xf>
    <xf numFmtId="0" fontId="27" fillId="0" borderId="84" xfId="0" applyFont="1" applyBorder="1"/>
    <xf numFmtId="0" fontId="7" fillId="19" borderId="84" xfId="0" applyFont="1" applyFill="1" applyBorder="1" applyAlignment="1">
      <alignment wrapText="1"/>
    </xf>
    <xf numFmtId="164" fontId="0" fillId="0" borderId="84" xfId="0" applyNumberFormat="1" applyBorder="1"/>
    <xf numFmtId="0" fontId="7" fillId="0" borderId="84" xfId="0" applyFont="1" applyBorder="1" applyAlignment="1">
      <alignment horizontal="justify" wrapText="1"/>
    </xf>
    <xf numFmtId="0" fontId="7" fillId="0" borderId="84" xfId="0" applyFont="1" applyBorder="1" applyAlignment="1">
      <alignment horizontal="justify"/>
    </xf>
    <xf numFmtId="0" fontId="7" fillId="19" borderId="84" xfId="0" applyFont="1" applyFill="1" applyBorder="1" applyAlignment="1">
      <alignment horizontal="justify" wrapText="1"/>
    </xf>
    <xf numFmtId="0" fontId="5" fillId="0" borderId="84" xfId="0" applyFont="1" applyBorder="1"/>
    <xf numFmtId="0" fontId="0" fillId="0" borderId="32" xfId="0" applyBorder="1"/>
    <xf numFmtId="0" fontId="0" fillId="0" borderId="97" xfId="0" applyBorder="1"/>
    <xf numFmtId="0" fontId="0" fillId="0" borderId="33" xfId="0" applyBorder="1"/>
    <xf numFmtId="3" fontId="0" fillId="0" borderId="15" xfId="0" applyNumberFormat="1" applyBorder="1"/>
    <xf numFmtId="0" fontId="14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13" xfId="0" applyFont="1" applyBorder="1" applyAlignment="1">
      <alignment horizontal="center"/>
    </xf>
    <xf numFmtId="3" fontId="36" fillId="0" borderId="32" xfId="52" applyNumberFormat="1" applyFont="1" applyBorder="1" applyAlignment="1">
      <alignment horizontal="center"/>
    </xf>
    <xf numFmtId="0" fontId="36" fillId="0" borderId="0" xfId="52" applyFont="1" applyAlignment="1">
      <alignment horizontal="center"/>
    </xf>
    <xf numFmtId="0" fontId="37" fillId="0" borderId="0" xfId="52" applyFont="1" applyAlignment="1">
      <alignment horizontal="center"/>
    </xf>
    <xf numFmtId="0" fontId="37" fillId="0" borderId="0" xfId="52" applyFont="1" applyAlignment="1">
      <alignment horizontal="center" vertical="center" wrapText="1"/>
    </xf>
    <xf numFmtId="0" fontId="32" fillId="0" borderId="0" xfId="52" applyFont="1" applyAlignment="1">
      <alignment horizontal="center"/>
    </xf>
    <xf numFmtId="0" fontId="40" fillId="0" borderId="0" xfId="51" applyFont="1"/>
    <xf numFmtId="0" fontId="40" fillId="0" borderId="0" xfId="51" applyFont="1" applyAlignment="1">
      <alignment wrapText="1"/>
    </xf>
    <xf numFmtId="0" fontId="41" fillId="0" borderId="0" xfId="52" applyFont="1"/>
    <xf numFmtId="3" fontId="37" fillId="0" borderId="0" xfId="52" applyNumberFormat="1" applyFont="1"/>
    <xf numFmtId="0" fontId="41" fillId="0" borderId="0" xfId="52" applyFont="1" applyAlignment="1">
      <alignment horizontal="justify"/>
    </xf>
    <xf numFmtId="0" fontId="42" fillId="0" borderId="0" xfId="52" applyFont="1"/>
    <xf numFmtId="3" fontId="36" fillId="0" borderId="0" xfId="52" applyNumberFormat="1" applyFont="1" applyAlignment="1">
      <alignment horizontal="center"/>
    </xf>
    <xf numFmtId="3" fontId="37" fillId="0" borderId="0" xfId="52" applyNumberFormat="1" applyFont="1" applyAlignment="1">
      <alignment horizontal="center"/>
    </xf>
    <xf numFmtId="3" fontId="37" fillId="0" borderId="32" xfId="52" applyNumberFormat="1" applyFont="1" applyBorder="1" applyAlignment="1">
      <alignment horizontal="center"/>
    </xf>
    <xf numFmtId="0" fontId="15" fillId="0" borderId="84" xfId="0" applyFont="1" applyBorder="1" applyAlignment="1">
      <alignment horizontal="center"/>
    </xf>
    <xf numFmtId="0" fontId="16" fillId="0" borderId="88" xfId="0" applyFont="1" applyBorder="1" applyAlignment="1">
      <alignment horizontal="center" wrapText="1"/>
    </xf>
    <xf numFmtId="0" fontId="12" fillId="0" borderId="84" xfId="0" applyFont="1" applyBorder="1" applyAlignment="1">
      <alignment horizontal="justify"/>
    </xf>
    <xf numFmtId="166" fontId="18" fillId="0" borderId="84" xfId="48" applyNumberFormat="1" applyFont="1" applyBorder="1" applyAlignment="1">
      <alignment horizontal="left" vertical="center"/>
    </xf>
    <xf numFmtId="3" fontId="7" fillId="0" borderId="84" xfId="0" applyNumberFormat="1" applyFont="1" applyBorder="1"/>
    <xf numFmtId="3" fontId="27" fillId="0" borderId="84" xfId="0" applyNumberFormat="1" applyFont="1" applyBorder="1"/>
    <xf numFmtId="3" fontId="5" fillId="0" borderId="84" xfId="0" applyNumberFormat="1" applyFont="1" applyBorder="1"/>
    <xf numFmtId="0" fontId="24" fillId="0" borderId="84" xfId="55" applyFont="1" applyBorder="1" applyAlignment="1">
      <alignment horizontal="left" vertical="center"/>
    </xf>
    <xf numFmtId="0" fontId="14" fillId="0" borderId="84" xfId="0" applyFont="1" applyBorder="1"/>
    <xf numFmtId="0" fontId="10" fillId="0" borderId="0" xfId="0" applyFont="1"/>
    <xf numFmtId="0" fontId="20" fillId="0" borderId="84" xfId="0" applyFont="1" applyBorder="1" applyAlignment="1">
      <alignment wrapText="1"/>
    </xf>
    <xf numFmtId="0" fontId="14" fillId="0" borderId="84" xfId="0" applyFont="1" applyBorder="1" applyAlignment="1">
      <alignment wrapText="1"/>
    </xf>
    <xf numFmtId="0" fontId="16" fillId="0" borderId="0" xfId="0" applyFont="1" applyAlignment="1">
      <alignment horizontal="center" wrapText="1"/>
    </xf>
    <xf numFmtId="164" fontId="27" fillId="0" borderId="0" xfId="0" applyNumberFormat="1" applyFont="1"/>
    <xf numFmtId="0" fontId="0" fillId="0" borderId="26" xfId="0" applyBorder="1"/>
    <xf numFmtId="0" fontId="15" fillId="0" borderId="0" xfId="0" applyFont="1" applyAlignment="1">
      <alignment horizontal="center"/>
    </xf>
    <xf numFmtId="0" fontId="24" fillId="0" borderId="0" xfId="55" applyFont="1" applyAlignment="1">
      <alignment horizontal="left" vertical="center"/>
    </xf>
    <xf numFmtId="0" fontId="14" fillId="0" borderId="0" xfId="0" applyFont="1"/>
    <xf numFmtId="3" fontId="7" fillId="0" borderId="0" xfId="0" applyNumberFormat="1" applyFont="1"/>
    <xf numFmtId="0" fontId="16" fillId="0" borderId="68" xfId="0" applyFont="1" applyBorder="1"/>
    <xf numFmtId="3" fontId="5" fillId="0" borderId="99" xfId="0" applyNumberFormat="1" applyFont="1" applyBorder="1"/>
    <xf numFmtId="3" fontId="16" fillId="0" borderId="99" xfId="0" applyNumberFormat="1" applyFont="1" applyBorder="1"/>
    <xf numFmtId="0" fontId="15" fillId="0" borderId="75" xfId="0" applyFont="1" applyBorder="1" applyAlignment="1">
      <alignment horizontal="center"/>
    </xf>
    <xf numFmtId="0" fontId="16" fillId="0" borderId="13" xfId="0" applyFont="1" applyBorder="1"/>
    <xf numFmtId="164" fontId="0" fillId="0" borderId="97" xfId="0" applyNumberFormat="1" applyBorder="1"/>
    <xf numFmtId="164" fontId="16" fillId="18" borderId="84" xfId="0" applyNumberFormat="1" applyFont="1" applyFill="1" applyBorder="1"/>
    <xf numFmtId="164" fontId="0" fillId="20" borderId="98" xfId="0" applyNumberFormat="1" applyFill="1" applyBorder="1"/>
    <xf numFmtId="164" fontId="0" fillId="20" borderId="84" xfId="0" applyNumberFormat="1" applyFill="1" applyBorder="1"/>
    <xf numFmtId="164" fontId="0" fillId="21" borderId="98" xfId="0" applyNumberFormat="1" applyFill="1" applyBorder="1"/>
    <xf numFmtId="164" fontId="0" fillId="21" borderId="84" xfId="0" applyNumberFormat="1" applyFill="1" applyBorder="1"/>
    <xf numFmtId="164" fontId="0" fillId="19" borderId="98" xfId="0" applyNumberFormat="1" applyFill="1" applyBorder="1"/>
    <xf numFmtId="164" fontId="0" fillId="19" borderId="84" xfId="0" applyNumberFormat="1" applyFill="1" applyBorder="1"/>
    <xf numFmtId="164" fontId="16" fillId="22" borderId="98" xfId="0" applyNumberFormat="1" applyFont="1" applyFill="1" applyBorder="1"/>
    <xf numFmtId="164" fontId="16" fillId="22" borderId="84" xfId="0" applyNumberFormat="1" applyFont="1" applyFill="1" applyBorder="1"/>
    <xf numFmtId="164" fontId="5" fillId="0" borderId="84" xfId="0" applyNumberFormat="1" applyFont="1" applyBorder="1"/>
    <xf numFmtId="164" fontId="0" fillId="24" borderId="97" xfId="0" applyNumberFormat="1" applyFill="1" applyBorder="1"/>
    <xf numFmtId="164" fontId="5" fillId="20" borderId="84" xfId="0" applyNumberFormat="1" applyFont="1" applyFill="1" applyBorder="1"/>
    <xf numFmtId="164" fontId="0" fillId="27" borderId="97" xfId="0" applyNumberFormat="1" applyFill="1" applyBorder="1"/>
    <xf numFmtId="164" fontId="0" fillId="25" borderId="97" xfId="0" applyNumberFormat="1" applyFill="1" applyBorder="1"/>
    <xf numFmtId="164" fontId="14" fillId="0" borderId="83" xfId="0" applyNumberFormat="1" applyFont="1" applyBorder="1"/>
    <xf numFmtId="3" fontId="14" fillId="0" borderId="30" xfId="0" applyNumberFormat="1" applyFont="1" applyBorder="1"/>
    <xf numFmtId="3" fontId="0" fillId="0" borderId="103" xfId="0" applyNumberFormat="1" applyBorder="1"/>
    <xf numFmtId="3" fontId="0" fillId="0" borderId="42" xfId="0" applyNumberFormat="1" applyBorder="1"/>
    <xf numFmtId="0" fontId="0" fillId="0" borderId="107" xfId="0" applyBorder="1"/>
    <xf numFmtId="0" fontId="4" fillId="0" borderId="108" xfId="0" applyFont="1" applyBorder="1" applyAlignment="1">
      <alignment horizontal="justify"/>
    </xf>
    <xf numFmtId="164" fontId="0" fillId="0" borderId="109" xfId="0" applyNumberFormat="1" applyBorder="1"/>
    <xf numFmtId="164" fontId="0" fillId="0" borderId="110" xfId="0" applyNumberFormat="1" applyBorder="1"/>
    <xf numFmtId="0" fontId="0" fillId="0" borderId="108" xfId="0" applyBorder="1"/>
    <xf numFmtId="3" fontId="16" fillId="0" borderId="0" xfId="0" applyNumberFormat="1" applyFont="1"/>
    <xf numFmtId="0" fontId="12" fillId="0" borderId="108" xfId="0" applyFont="1" applyBorder="1" applyAlignment="1">
      <alignment horizontal="justify"/>
    </xf>
    <xf numFmtId="3" fontId="5" fillId="0" borderId="108" xfId="0" applyNumberFormat="1" applyFont="1" applyBorder="1"/>
    <xf numFmtId="3" fontId="0" fillId="0" borderId="108" xfId="0" applyNumberFormat="1" applyBorder="1"/>
    <xf numFmtId="0" fontId="0" fillId="0" borderId="11" xfId="0" applyBorder="1"/>
    <xf numFmtId="0" fontId="81" fillId="32" borderId="116" xfId="0" applyFont="1" applyFill="1" applyBorder="1" applyAlignment="1">
      <alignment horizontal="center" vertical="top" wrapText="1"/>
    </xf>
    <xf numFmtId="0" fontId="81" fillId="33" borderId="113" xfId="0" applyFont="1" applyFill="1" applyBorder="1" applyAlignment="1">
      <alignment horizontal="center" vertical="top" wrapText="1"/>
    </xf>
    <xf numFmtId="0" fontId="81" fillId="32" borderId="113" xfId="0" applyFont="1" applyFill="1" applyBorder="1" applyAlignment="1">
      <alignment horizontal="center" vertical="top" wrapText="1"/>
    </xf>
    <xf numFmtId="0" fontId="81" fillId="32" borderId="114" xfId="0" applyFont="1" applyFill="1" applyBorder="1" applyAlignment="1">
      <alignment horizontal="center" vertical="top" wrapText="1"/>
    </xf>
    <xf numFmtId="0" fontId="28" fillId="0" borderId="116" xfId="0" applyFont="1" applyBorder="1" applyAlignment="1">
      <alignment horizontal="left" vertical="top" wrapText="1"/>
    </xf>
    <xf numFmtId="3" fontId="28" fillId="33" borderId="113" xfId="0" applyNumberFormat="1" applyFont="1" applyFill="1" applyBorder="1" applyAlignment="1">
      <alignment horizontal="right" vertical="top" wrapText="1"/>
    </xf>
    <xf numFmtId="3" fontId="28" fillId="0" borderId="113" xfId="0" applyNumberFormat="1" applyFont="1" applyBorder="1" applyAlignment="1">
      <alignment horizontal="right" vertical="top" wrapText="1"/>
    </xf>
    <xf numFmtId="3" fontId="28" fillId="0" borderId="114" xfId="0" applyNumberFormat="1" applyFont="1" applyBorder="1" applyAlignment="1">
      <alignment horizontal="right" vertical="top" wrapText="1"/>
    </xf>
    <xf numFmtId="0" fontId="27" fillId="0" borderId="116" xfId="0" applyFont="1" applyBorder="1" applyAlignment="1">
      <alignment horizontal="left" vertical="top" wrapText="1"/>
    </xf>
    <xf numFmtId="3" fontId="27" fillId="33" borderId="113" xfId="0" applyNumberFormat="1" applyFont="1" applyFill="1" applyBorder="1" applyAlignment="1">
      <alignment horizontal="right" vertical="top" wrapText="1"/>
    </xf>
    <xf numFmtId="3" fontId="27" fillId="0" borderId="113" xfId="0" applyNumberFormat="1" applyFont="1" applyBorder="1" applyAlignment="1">
      <alignment horizontal="right" vertical="top" wrapText="1"/>
    </xf>
    <xf numFmtId="3" fontId="27" fillId="0" borderId="114" xfId="0" applyNumberFormat="1" applyFont="1" applyBorder="1" applyAlignment="1">
      <alignment horizontal="right" vertical="top" wrapText="1"/>
    </xf>
    <xf numFmtId="0" fontId="31" fillId="0" borderId="0" xfId="0" applyFont="1"/>
    <xf numFmtId="0" fontId="28" fillId="0" borderId="0" xfId="0" applyFont="1" applyAlignment="1">
      <alignment horizontal="left" vertical="top" wrapText="1"/>
    </xf>
    <xf numFmtId="3" fontId="28" fillId="0" borderId="0" xfId="0" applyNumberFormat="1" applyFont="1" applyAlignment="1">
      <alignment horizontal="right" vertical="top" wrapText="1"/>
    </xf>
    <xf numFmtId="3" fontId="27" fillId="0" borderId="0" xfId="0" applyNumberFormat="1" applyFont="1" applyAlignment="1">
      <alignment horizontal="right" vertical="top" wrapText="1"/>
    </xf>
    <xf numFmtId="3" fontId="27" fillId="0" borderId="117" xfId="0" applyNumberFormat="1" applyFont="1" applyBorder="1" applyAlignment="1">
      <alignment horizontal="right" vertical="top" wrapText="1"/>
    </xf>
    <xf numFmtId="0" fontId="86" fillId="0" borderId="0" xfId="0" applyFont="1" applyAlignment="1">
      <alignment horizontal="center"/>
    </xf>
    <xf numFmtId="3" fontId="31" fillId="0" borderId="0" xfId="0" applyNumberFormat="1" applyFont="1" applyAlignment="1">
      <alignment wrapText="1"/>
    </xf>
    <xf numFmtId="3" fontId="0" fillId="0" borderId="119" xfId="0" applyNumberFormat="1" applyBorder="1"/>
    <xf numFmtId="3" fontId="0" fillId="0" borderId="121" xfId="0" applyNumberFormat="1" applyBorder="1"/>
    <xf numFmtId="0" fontId="0" fillId="0" borderId="122" xfId="0" applyBorder="1"/>
    <xf numFmtId="3" fontId="86" fillId="29" borderId="46" xfId="0" applyNumberFormat="1" applyFont="1" applyFill="1" applyBorder="1"/>
    <xf numFmtId="3" fontId="0" fillId="29" borderId="40" xfId="0" applyNumberFormat="1" applyFill="1" applyBorder="1"/>
    <xf numFmtId="3" fontId="0" fillId="0" borderId="123" xfId="0" applyNumberFormat="1" applyBorder="1"/>
    <xf numFmtId="3" fontId="86" fillId="0" borderId="31" xfId="0" applyNumberFormat="1" applyFont="1" applyBorder="1"/>
    <xf numFmtId="3" fontId="86" fillId="0" borderId="21" xfId="0" applyNumberFormat="1" applyFont="1" applyBorder="1"/>
    <xf numFmtId="3" fontId="86" fillId="29" borderId="21" xfId="0" applyNumberFormat="1" applyFont="1" applyFill="1" applyBorder="1"/>
    <xf numFmtId="3" fontId="86" fillId="0" borderId="124" xfId="0" applyNumberFormat="1" applyFont="1" applyBorder="1"/>
    <xf numFmtId="3" fontId="86" fillId="0" borderId="125" xfId="0" applyNumberFormat="1" applyFont="1" applyBorder="1"/>
    <xf numFmtId="0" fontId="0" fillId="0" borderId="94" xfId="0" applyBorder="1"/>
    <xf numFmtId="0" fontId="0" fillId="29" borderId="35" xfId="0" applyFill="1" applyBorder="1"/>
    <xf numFmtId="3" fontId="0" fillId="0" borderId="35" xfId="0" applyNumberFormat="1" applyBorder="1"/>
    <xf numFmtId="0" fontId="89" fillId="0" borderId="32" xfId="0" applyFont="1" applyBorder="1"/>
    <xf numFmtId="0" fontId="89" fillId="0" borderId="94" xfId="0" applyFont="1" applyBorder="1"/>
    <xf numFmtId="0" fontId="89" fillId="0" borderId="33" xfId="0" applyFont="1" applyBorder="1"/>
    <xf numFmtId="0" fontId="89" fillId="0" borderId="35" xfId="0" applyFont="1" applyBorder="1"/>
    <xf numFmtId="3" fontId="0" fillId="29" borderId="35" xfId="0" applyNumberFormat="1" applyFill="1" applyBorder="1"/>
    <xf numFmtId="0" fontId="96" fillId="0" borderId="46" xfId="0" applyFont="1" applyBorder="1"/>
    <xf numFmtId="0" fontId="96" fillId="0" borderId="66" xfId="0" applyFont="1" applyBorder="1"/>
    <xf numFmtId="0" fontId="96" fillId="0" borderId="126" xfId="0" applyFont="1" applyBorder="1"/>
    <xf numFmtId="3" fontId="96" fillId="0" borderId="69" xfId="0" applyNumberFormat="1" applyFont="1" applyBorder="1"/>
    <xf numFmtId="3" fontId="96" fillId="0" borderId="45" xfId="0" applyNumberFormat="1" applyFont="1" applyBorder="1"/>
    <xf numFmtId="3" fontId="96" fillId="29" borderId="45" xfId="0" applyNumberFormat="1" applyFont="1" applyFill="1" applyBorder="1"/>
    <xf numFmtId="164" fontId="28" fillId="0" borderId="97" xfId="0" applyNumberFormat="1" applyFont="1" applyBorder="1"/>
    <xf numFmtId="3" fontId="54" fillId="0" borderId="42" xfId="49" applyNumberFormat="1" applyFont="1" applyBorder="1"/>
    <xf numFmtId="0" fontId="27" fillId="0" borderId="35" xfId="49" applyFont="1" applyBorder="1" applyAlignment="1">
      <alignment horizontal="center"/>
    </xf>
    <xf numFmtId="0" fontId="86" fillId="0" borderId="0" xfId="0" applyFont="1" applyAlignment="1">
      <alignment wrapText="1"/>
    </xf>
    <xf numFmtId="0" fontId="86" fillId="0" borderId="13" xfId="0" applyFont="1" applyBorder="1"/>
    <xf numFmtId="3" fontId="0" fillId="0" borderId="14" xfId="0" applyNumberFormat="1" applyBorder="1"/>
    <xf numFmtId="0" fontId="86" fillId="0" borderId="107" xfId="0" applyFont="1" applyBorder="1"/>
    <xf numFmtId="0" fontId="0" fillId="0" borderId="119" xfId="0" applyBorder="1"/>
    <xf numFmtId="168" fontId="0" fillId="0" borderId="0" xfId="0" applyNumberFormat="1"/>
    <xf numFmtId="4" fontId="0" fillId="0" borderId="0" xfId="0" applyNumberFormat="1"/>
    <xf numFmtId="3" fontId="0" fillId="0" borderId="111" xfId="0" applyNumberFormat="1" applyBorder="1"/>
    <xf numFmtId="0" fontId="98" fillId="0" borderId="45" xfId="0" applyFont="1" applyBorder="1" applyAlignment="1">
      <alignment wrapText="1"/>
    </xf>
    <xf numFmtId="0" fontId="97" fillId="0" borderId="45" xfId="0" applyFont="1" applyBorder="1" applyAlignment="1">
      <alignment wrapText="1"/>
    </xf>
    <xf numFmtId="0" fontId="27" fillId="0" borderId="45" xfId="0" applyFont="1" applyBorder="1" applyAlignment="1">
      <alignment wrapText="1"/>
    </xf>
    <xf numFmtId="0" fontId="97" fillId="0" borderId="45" xfId="0" applyFont="1" applyBorder="1" applyAlignment="1">
      <alignment horizontal="center" wrapText="1"/>
    </xf>
    <xf numFmtId="164" fontId="0" fillId="0" borderId="128" xfId="0" applyNumberFormat="1" applyBorder="1"/>
    <xf numFmtId="164" fontId="0" fillId="0" borderId="129" xfId="0" applyNumberFormat="1" applyBorder="1"/>
    <xf numFmtId="164" fontId="27" fillId="26" borderId="97" xfId="0" applyNumberFormat="1" applyFont="1" applyFill="1" applyBorder="1"/>
    <xf numFmtId="164" fontId="5" fillId="0" borderId="129" xfId="0" applyNumberFormat="1" applyFont="1" applyBorder="1"/>
    <xf numFmtId="0" fontId="5" fillId="0" borderId="130" xfId="0" applyFont="1" applyBorder="1"/>
    <xf numFmtId="3" fontId="28" fillId="0" borderId="78" xfId="0" applyNumberFormat="1" applyFont="1" applyBorder="1"/>
    <xf numFmtId="169" fontId="0" fillId="0" borderId="84" xfId="63" applyNumberFormat="1" applyFont="1" applyBorder="1"/>
    <xf numFmtId="0" fontId="0" fillId="34" borderId="0" xfId="0" applyFill="1"/>
    <xf numFmtId="0" fontId="27" fillId="0" borderId="60" xfId="0" applyFont="1" applyBorder="1"/>
    <xf numFmtId="0" fontId="0" fillId="0" borderId="131" xfId="0" applyBorder="1"/>
    <xf numFmtId="164" fontId="0" fillId="0" borderId="131" xfId="0" applyNumberFormat="1" applyBorder="1"/>
    <xf numFmtId="164" fontId="27" fillId="18" borderId="131" xfId="0" applyNumberFormat="1" applyFont="1" applyFill="1" applyBorder="1"/>
    <xf numFmtId="164" fontId="0" fillId="20" borderId="131" xfId="0" applyNumberFormat="1" applyFill="1" applyBorder="1"/>
    <xf numFmtId="164" fontId="0" fillId="21" borderId="131" xfId="0" applyNumberFormat="1" applyFill="1" applyBorder="1"/>
    <xf numFmtId="164" fontId="0" fillId="19" borderId="131" xfId="0" applyNumberFormat="1" applyFill="1" applyBorder="1"/>
    <xf numFmtId="164" fontId="16" fillId="22" borderId="131" xfId="0" applyNumberFormat="1" applyFont="1" applyFill="1" applyBorder="1"/>
    <xf numFmtId="3" fontId="0" fillId="0" borderId="131" xfId="0" applyNumberFormat="1" applyBorder="1"/>
    <xf numFmtId="0" fontId="27" fillId="0" borderId="21" xfId="0" applyFont="1" applyBorder="1"/>
    <xf numFmtId="0" fontId="0" fillId="0" borderId="132" xfId="0" applyBorder="1"/>
    <xf numFmtId="164" fontId="0" fillId="0" borderId="132" xfId="0" applyNumberFormat="1" applyBorder="1"/>
    <xf numFmtId="164" fontId="27" fillId="18" borderId="132" xfId="0" applyNumberFormat="1" applyFont="1" applyFill="1" applyBorder="1"/>
    <xf numFmtId="164" fontId="0" fillId="20" borderId="132" xfId="0" applyNumberFormat="1" applyFill="1" applyBorder="1"/>
    <xf numFmtId="164" fontId="0" fillId="21" borderId="132" xfId="0" applyNumberFormat="1" applyFill="1" applyBorder="1"/>
    <xf numFmtId="164" fontId="0" fillId="19" borderId="132" xfId="0" applyNumberFormat="1" applyFill="1" applyBorder="1"/>
    <xf numFmtId="164" fontId="16" fillId="22" borderId="132" xfId="0" applyNumberFormat="1" applyFont="1" applyFill="1" applyBorder="1"/>
    <xf numFmtId="164" fontId="14" fillId="0" borderId="23" xfId="0" applyNumberFormat="1" applyFont="1" applyBorder="1"/>
    <xf numFmtId="169" fontId="0" fillId="0" borderId="132" xfId="63" applyNumberFormat="1" applyFont="1" applyBorder="1"/>
    <xf numFmtId="169" fontId="0" fillId="0" borderId="0" xfId="63" applyNumberFormat="1" applyFont="1"/>
    <xf numFmtId="169" fontId="28" fillId="0" borderId="0" xfId="63" applyNumberFormat="1" applyFont="1"/>
    <xf numFmtId="169" fontId="0" fillId="0" borderId="81" xfId="63" applyNumberFormat="1" applyFont="1" applyBorder="1"/>
    <xf numFmtId="169" fontId="28" fillId="0" borderId="84" xfId="63" applyNumberFormat="1" applyFont="1" applyBorder="1"/>
    <xf numFmtId="169" fontId="0" fillId="25" borderId="81" xfId="63" applyNumberFormat="1" applyFont="1" applyFill="1" applyBorder="1"/>
    <xf numFmtId="169" fontId="0" fillId="19" borderId="84" xfId="63" applyNumberFormat="1" applyFont="1" applyFill="1" applyBorder="1"/>
    <xf numFmtId="169" fontId="16" fillId="22" borderId="84" xfId="63" applyNumberFormat="1" applyFont="1" applyFill="1" applyBorder="1"/>
    <xf numFmtId="169" fontId="5" fillId="0" borderId="84" xfId="63" applyNumberFormat="1" applyFont="1" applyFill="1" applyBorder="1"/>
    <xf numFmtId="169" fontId="0" fillId="0" borderId="85" xfId="63" applyNumberFormat="1" applyFont="1" applyBorder="1"/>
    <xf numFmtId="169" fontId="14" fillId="0" borderId="83" xfId="63" applyNumberFormat="1" applyFont="1" applyBorder="1"/>
    <xf numFmtId="169" fontId="16" fillId="0" borderId="111" xfId="63" applyNumberFormat="1" applyFont="1" applyFill="1" applyBorder="1"/>
    <xf numFmtId="169" fontId="0" fillId="0" borderId="0" xfId="0" applyNumberFormat="1"/>
    <xf numFmtId="0" fontId="0" fillId="0" borderId="130" xfId="0" applyBorder="1"/>
    <xf numFmtId="3" fontId="0" fillId="0" borderId="130" xfId="0" applyNumberFormat="1" applyBorder="1"/>
    <xf numFmtId="3" fontId="0" fillId="0" borderId="128" xfId="0" applyNumberFormat="1" applyBorder="1"/>
    <xf numFmtId="0" fontId="16" fillId="0" borderId="64" xfId="0" applyFont="1" applyBorder="1"/>
    <xf numFmtId="0" fontId="0" fillId="0" borderId="40" xfId="0" applyBorder="1"/>
    <xf numFmtId="0" fontId="27" fillId="0" borderId="63" xfId="0" applyFont="1" applyBorder="1"/>
    <xf numFmtId="0" fontId="27" fillId="0" borderId="65" xfId="0" applyFont="1" applyBorder="1"/>
    <xf numFmtId="0" fontId="15" fillId="0" borderId="63" xfId="0" applyFont="1" applyBorder="1" applyAlignment="1">
      <alignment horizontal="center"/>
    </xf>
    <xf numFmtId="0" fontId="15" fillId="0" borderId="54" xfId="0" applyFont="1" applyBorder="1" applyAlignment="1">
      <alignment horizontal="left" wrapText="1"/>
    </xf>
    <xf numFmtId="0" fontId="14" fillId="0" borderId="127" xfId="0" applyFont="1" applyBorder="1" applyAlignment="1">
      <alignment wrapText="1"/>
    </xf>
    <xf numFmtId="0" fontId="4" fillId="0" borderId="127" xfId="0" applyFont="1" applyBorder="1" applyAlignment="1">
      <alignment wrapText="1"/>
    </xf>
    <xf numFmtId="3" fontId="5" fillId="0" borderId="130" xfId="0" applyNumberFormat="1" applyFont="1" applyBorder="1"/>
    <xf numFmtId="0" fontId="14" fillId="0" borderId="82" xfId="0" applyFont="1" applyBorder="1" applyAlignment="1">
      <alignment wrapText="1"/>
    </xf>
    <xf numFmtId="3" fontId="27" fillId="0" borderId="111" xfId="0" applyNumberFormat="1" applyFont="1" applyBorder="1"/>
    <xf numFmtId="3" fontId="16" fillId="0" borderId="111" xfId="0" applyNumberFormat="1" applyFont="1" applyBorder="1"/>
    <xf numFmtId="0" fontId="27" fillId="0" borderId="68" xfId="0" applyFont="1" applyBorder="1"/>
    <xf numFmtId="0" fontId="27" fillId="0" borderId="28" xfId="0" applyFont="1" applyBorder="1"/>
    <xf numFmtId="169" fontId="0" fillId="0" borderId="41" xfId="63" applyNumberFormat="1" applyFont="1" applyBorder="1"/>
    <xf numFmtId="169" fontId="0" fillId="0" borderId="128" xfId="63" applyNumberFormat="1" applyFont="1" applyBorder="1"/>
    <xf numFmtId="169" fontId="27" fillId="0" borderId="103" xfId="63" applyNumberFormat="1" applyFont="1" applyBorder="1"/>
    <xf numFmtId="169" fontId="27" fillId="0" borderId="111" xfId="63" applyNumberFormat="1" applyFont="1" applyBorder="1"/>
    <xf numFmtId="169" fontId="0" fillId="0" borderId="44" xfId="63" applyNumberFormat="1" applyFont="1" applyBorder="1"/>
    <xf numFmtId="169" fontId="5" fillId="0" borderId="99" xfId="63" applyNumberFormat="1" applyFont="1" applyBorder="1"/>
    <xf numFmtId="169" fontId="5" fillId="0" borderId="112" xfId="63" applyNumberFormat="1" applyFont="1" applyBorder="1"/>
    <xf numFmtId="169" fontId="7" fillId="0" borderId="23" xfId="63" applyNumberFormat="1" applyFont="1" applyBorder="1"/>
    <xf numFmtId="166" fontId="25" fillId="0" borderId="135" xfId="48" applyNumberFormat="1" applyFont="1" applyBorder="1" applyAlignment="1">
      <alignment horizontal="left" vertical="center" wrapText="1"/>
    </xf>
    <xf numFmtId="0" fontId="24" fillId="0" borderId="135" xfId="0" applyFont="1" applyBorder="1"/>
    <xf numFmtId="0" fontId="24" fillId="0" borderId="136" xfId="0" applyFont="1" applyBorder="1"/>
    <xf numFmtId="166" fontId="19" fillId="0" borderId="137" xfId="48" applyNumberFormat="1" applyFont="1" applyBorder="1" applyAlignment="1">
      <alignment horizontal="left" vertical="center" wrapText="1"/>
    </xf>
    <xf numFmtId="3" fontId="5" fillId="0" borderId="105" xfId="0" applyNumberFormat="1" applyFont="1" applyBorder="1"/>
    <xf numFmtId="0" fontId="0" fillId="0" borderId="99" xfId="0" applyBorder="1"/>
    <xf numFmtId="169" fontId="0" fillId="0" borderId="99" xfId="63" applyNumberFormat="1" applyFont="1" applyBorder="1"/>
    <xf numFmtId="169" fontId="0" fillId="0" borderId="112" xfId="63" applyNumberFormat="1" applyFont="1" applyBorder="1"/>
    <xf numFmtId="0" fontId="5" fillId="0" borderId="42" xfId="0" applyFont="1" applyBorder="1"/>
    <xf numFmtId="0" fontId="5" fillId="0" borderId="132" xfId="0" applyFont="1" applyBorder="1"/>
    <xf numFmtId="3" fontId="5" fillId="0" borderId="132" xfId="0" applyNumberFormat="1" applyFont="1" applyBorder="1"/>
    <xf numFmtId="3" fontId="16" fillId="0" borderId="132" xfId="0" applyNumberFormat="1" applyFont="1" applyBorder="1"/>
    <xf numFmtId="169" fontId="5" fillId="0" borderId="132" xfId="63" applyNumberFormat="1" applyFont="1" applyBorder="1"/>
    <xf numFmtId="169" fontId="5" fillId="0" borderId="44" xfId="63" applyNumberFormat="1" applyFont="1" applyBorder="1"/>
    <xf numFmtId="3" fontId="16" fillId="0" borderId="128" xfId="0" applyNumberFormat="1" applyFont="1" applyBorder="1"/>
    <xf numFmtId="3" fontId="16" fillId="0" borderId="103" xfId="0" applyNumberFormat="1" applyFont="1" applyBorder="1"/>
    <xf numFmtId="3" fontId="28" fillId="0" borderId="30" xfId="0" applyNumberFormat="1" applyFont="1" applyBorder="1"/>
    <xf numFmtId="0" fontId="5" fillId="0" borderId="54" xfId="0" applyFont="1" applyBorder="1"/>
    <xf numFmtId="0" fontId="12" fillId="0" borderId="138" xfId="0" applyFont="1" applyBorder="1" applyAlignment="1">
      <alignment wrapText="1"/>
    </xf>
    <xf numFmtId="0" fontId="5" fillId="0" borderId="139" xfId="0" applyFont="1" applyBorder="1"/>
    <xf numFmtId="0" fontId="0" fillId="0" borderId="140" xfId="0" applyBorder="1"/>
    <xf numFmtId="3" fontId="24" fillId="0" borderId="139" xfId="0" applyNumberFormat="1" applyFont="1" applyBorder="1"/>
    <xf numFmtId="0" fontId="4" fillId="0" borderId="138" xfId="0" applyFont="1" applyBorder="1" applyAlignment="1">
      <alignment horizontal="justify"/>
    </xf>
    <xf numFmtId="0" fontId="7" fillId="0" borderId="141" xfId="0" applyFont="1" applyBorder="1" applyAlignment="1">
      <alignment horizontal="justify"/>
    </xf>
    <xf numFmtId="3" fontId="7" fillId="0" borderId="142" xfId="0" applyNumberFormat="1" applyFont="1" applyBorder="1"/>
    <xf numFmtId="3" fontId="7" fillId="0" borderId="143" xfId="0" applyNumberFormat="1" applyFont="1" applyBorder="1"/>
    <xf numFmtId="0" fontId="5" fillId="0" borderId="144" xfId="0" applyFont="1" applyBorder="1"/>
    <xf numFmtId="0" fontId="0" fillId="0" borderId="145" xfId="0" applyBorder="1"/>
    <xf numFmtId="169" fontId="5" fillId="0" borderId="139" xfId="63" applyNumberFormat="1" applyFont="1" applyBorder="1"/>
    <xf numFmtId="169" fontId="0" fillId="0" borderId="140" xfId="63" applyNumberFormat="1" applyFont="1" applyBorder="1"/>
    <xf numFmtId="169" fontId="0" fillId="0" borderId="140" xfId="0" applyNumberFormat="1" applyBorder="1"/>
    <xf numFmtId="0" fontId="28" fillId="0" borderId="80" xfId="0" applyFont="1" applyBorder="1" applyAlignment="1">
      <alignment horizontal="justify"/>
    </xf>
    <xf numFmtId="0" fontId="28" fillId="0" borderId="127" xfId="0" applyFont="1" applyBorder="1" applyAlignment="1">
      <alignment horizontal="justify"/>
    </xf>
    <xf numFmtId="166" fontId="102" fillId="0" borderId="80" xfId="48" applyNumberFormat="1" applyFont="1" applyBorder="1" applyAlignment="1">
      <alignment horizontal="left" vertical="center" wrapText="1"/>
    </xf>
    <xf numFmtId="0" fontId="28" fillId="0" borderId="80" xfId="0" applyFont="1" applyBorder="1"/>
    <xf numFmtId="0" fontId="27" fillId="18" borderId="80" xfId="0" applyFont="1" applyFill="1" applyBorder="1" applyAlignment="1">
      <alignment wrapText="1"/>
    </xf>
    <xf numFmtId="0" fontId="27" fillId="20" borderId="80" xfId="0" applyFont="1" applyFill="1" applyBorder="1" applyAlignment="1">
      <alignment wrapText="1"/>
    </xf>
    <xf numFmtId="0" fontId="27" fillId="21" borderId="80" xfId="0" applyFont="1" applyFill="1" applyBorder="1" applyAlignment="1">
      <alignment wrapText="1"/>
    </xf>
    <xf numFmtId="0" fontId="28" fillId="19" borderId="80" xfId="0" applyFont="1" applyFill="1" applyBorder="1" applyAlignment="1">
      <alignment wrapText="1"/>
    </xf>
    <xf numFmtId="0" fontId="27" fillId="0" borderId="80" xfId="0" applyFont="1" applyBorder="1" applyAlignment="1">
      <alignment horizontal="justify"/>
    </xf>
    <xf numFmtId="0" fontId="27" fillId="22" borderId="80" xfId="0" applyFont="1" applyFill="1" applyBorder="1" applyAlignment="1">
      <alignment wrapText="1"/>
    </xf>
    <xf numFmtId="0" fontId="28" fillId="0" borderId="80" xfId="0" applyFont="1" applyBorder="1" applyAlignment="1">
      <alignment wrapText="1"/>
    </xf>
    <xf numFmtId="0" fontId="27" fillId="22" borderId="80" xfId="0" applyFont="1" applyFill="1" applyBorder="1"/>
    <xf numFmtId="0" fontId="95" fillId="0" borderId="82" xfId="0" applyFont="1" applyBorder="1"/>
    <xf numFmtId="164" fontId="80" fillId="0" borderId="83" xfId="0" applyNumberFormat="1" applyFont="1" applyBorder="1"/>
    <xf numFmtId="3" fontId="28" fillId="0" borderId="84" xfId="0" applyNumberFormat="1" applyFont="1" applyBorder="1"/>
    <xf numFmtId="3" fontId="28" fillId="21" borderId="84" xfId="0" applyNumberFormat="1" applyFont="1" applyFill="1" applyBorder="1"/>
    <xf numFmtId="3" fontId="27" fillId="22" borderId="84" xfId="0" applyNumberFormat="1" applyFont="1" applyFill="1" applyBorder="1"/>
    <xf numFmtId="3" fontId="28" fillId="22" borderId="84" xfId="0" applyNumberFormat="1" applyFont="1" applyFill="1" applyBorder="1"/>
    <xf numFmtId="3" fontId="95" fillId="0" borderId="83" xfId="0" applyNumberFormat="1" applyFont="1" applyBorder="1"/>
    <xf numFmtId="0" fontId="95" fillId="0" borderId="75" xfId="0" applyFont="1" applyBorder="1" applyAlignment="1">
      <alignment horizontal="center"/>
    </xf>
    <xf numFmtId="0" fontId="27" fillId="0" borderId="138" xfId="0" applyFont="1" applyBorder="1" applyAlignment="1">
      <alignment horizontal="justify"/>
    </xf>
    <xf numFmtId="0" fontId="27" fillId="0" borderId="146" xfId="0" applyFont="1" applyBorder="1" applyAlignment="1">
      <alignment horizontal="justify"/>
    </xf>
    <xf numFmtId="0" fontId="28" fillId="0" borderId="138" xfId="0" applyFont="1" applyBorder="1" applyAlignment="1">
      <alignment horizontal="justify"/>
    </xf>
    <xf numFmtId="0" fontId="27" fillId="21" borderId="138" xfId="0" applyFont="1" applyFill="1" applyBorder="1" applyAlignment="1">
      <alignment horizontal="justify" wrapText="1"/>
    </xf>
    <xf numFmtId="0" fontId="27" fillId="0" borderId="138" xfId="0" applyFont="1" applyBorder="1" applyAlignment="1">
      <alignment horizontal="justify" wrapText="1"/>
    </xf>
    <xf numFmtId="0" fontId="27" fillId="22" borderId="138" xfId="0" applyFont="1" applyFill="1" applyBorder="1"/>
    <xf numFmtId="0" fontId="27" fillId="0" borderId="138" xfId="0" applyFont="1" applyBorder="1" applyAlignment="1">
      <alignment wrapText="1"/>
    </xf>
    <xf numFmtId="0" fontId="95" fillId="0" borderId="141" xfId="0" applyFont="1" applyBorder="1" applyAlignment="1">
      <alignment wrapText="1"/>
    </xf>
    <xf numFmtId="3" fontId="28" fillId="0" borderId="147" xfId="0" applyNumberFormat="1" applyFont="1" applyBorder="1"/>
    <xf numFmtId="3" fontId="28" fillId="21" borderId="147" xfId="0" applyNumberFormat="1" applyFont="1" applyFill="1" applyBorder="1"/>
    <xf numFmtId="3" fontId="27" fillId="22" borderId="147" xfId="0" applyNumberFormat="1" applyFont="1" applyFill="1" applyBorder="1"/>
    <xf numFmtId="3" fontId="28" fillId="22" borderId="147" xfId="0" applyNumberFormat="1" applyFont="1" applyFill="1" applyBorder="1"/>
    <xf numFmtId="3" fontId="95" fillId="0" borderId="148" xfId="0" applyNumberFormat="1" applyFont="1" applyBorder="1"/>
    <xf numFmtId="3" fontId="28" fillId="0" borderId="149" xfId="0" applyNumberFormat="1" applyFont="1" applyBorder="1"/>
    <xf numFmtId="3" fontId="28" fillId="21" borderId="149" xfId="0" applyNumberFormat="1" applyFont="1" applyFill="1" applyBorder="1"/>
    <xf numFmtId="3" fontId="27" fillId="22" borderId="149" xfId="0" applyNumberFormat="1" applyFont="1" applyFill="1" applyBorder="1"/>
    <xf numFmtId="3" fontId="95" fillId="0" borderId="143" xfId="0" applyNumberFormat="1" applyFont="1" applyBorder="1"/>
    <xf numFmtId="49" fontId="56" fillId="0" borderId="0" xfId="49" applyNumberFormat="1" applyFont="1" applyAlignment="1">
      <alignment horizontal="center"/>
    </xf>
    <xf numFmtId="2" fontId="56" fillId="0" borderId="0" xfId="49" applyNumberFormat="1" applyFont="1" applyAlignment="1">
      <alignment horizontal="center"/>
    </xf>
    <xf numFmtId="3" fontId="56" fillId="0" borderId="0" xfId="49" applyNumberFormat="1" applyFont="1"/>
    <xf numFmtId="0" fontId="27" fillId="0" borderId="0" xfId="0" applyFont="1" applyAlignment="1">
      <alignment horizontal="center"/>
    </xf>
    <xf numFmtId="0" fontId="81" fillId="0" borderId="0" xfId="0" applyFont="1"/>
    <xf numFmtId="0" fontId="103" fillId="0" borderId="0" xfId="53" applyFont="1" applyAlignment="1">
      <alignment horizontal="right"/>
    </xf>
    <xf numFmtId="0" fontId="82" fillId="0" borderId="29" xfId="0" applyFont="1" applyBorder="1"/>
    <xf numFmtId="3" fontId="82" fillId="0" borderId="49" xfId="0" applyNumberFormat="1" applyFont="1" applyBorder="1" applyAlignment="1">
      <alignment horizontal="right"/>
    </xf>
    <xf numFmtId="0" fontId="76" fillId="0" borderId="138" xfId="0" quotePrefix="1" applyFont="1" applyBorder="1"/>
    <xf numFmtId="3" fontId="76" fillId="0" borderId="140" xfId="0" quotePrefix="1" applyNumberFormat="1" applyFont="1" applyBorder="1" applyAlignment="1">
      <alignment horizontal="right"/>
    </xf>
    <xf numFmtId="49" fontId="81" fillId="0" borderId="32" xfId="0" applyNumberFormat="1" applyFont="1" applyBorder="1"/>
    <xf numFmtId="3" fontId="81" fillId="0" borderId="48" xfId="0" quotePrefix="1" applyNumberFormat="1" applyFont="1" applyBorder="1" applyAlignment="1">
      <alignment horizontal="right"/>
    </xf>
    <xf numFmtId="0" fontId="81" fillId="0" borderId="138" xfId="0" quotePrefix="1" applyFont="1" applyBorder="1"/>
    <xf numFmtId="3" fontId="81" fillId="0" borderId="140" xfId="0" quotePrefix="1" applyNumberFormat="1" applyFont="1" applyBorder="1" applyAlignment="1">
      <alignment horizontal="right"/>
    </xf>
    <xf numFmtId="0" fontId="82" fillId="0" borderId="141" xfId="0" applyFont="1" applyBorder="1"/>
    <xf numFmtId="3" fontId="82" fillId="0" borderId="103" xfId="0" quotePrefix="1" applyNumberFormat="1" applyFont="1" applyBorder="1" applyAlignment="1">
      <alignment horizontal="right"/>
    </xf>
    <xf numFmtId="0" fontId="76" fillId="0" borderId="0" xfId="0" applyFont="1"/>
    <xf numFmtId="169" fontId="81" fillId="0" borderId="0" xfId="63" applyNumberFormat="1" applyFont="1"/>
    <xf numFmtId="0" fontId="103" fillId="0" borderId="0" xfId="0" applyFont="1"/>
    <xf numFmtId="3" fontId="104" fillId="0" borderId="0" xfId="0" applyNumberFormat="1" applyFont="1"/>
    <xf numFmtId="0" fontId="81" fillId="0" borderId="0" xfId="54" applyFont="1" applyAlignment="1">
      <alignment horizontal="right"/>
    </xf>
    <xf numFmtId="0" fontId="105" fillId="0" borderId="0" xfId="0" applyFont="1"/>
    <xf numFmtId="3" fontId="105" fillId="0" borderId="0" xfId="0" applyNumberFormat="1" applyFont="1" applyAlignment="1">
      <alignment horizontal="right"/>
    </xf>
    <xf numFmtId="0" fontId="105" fillId="0" borderId="0" xfId="0" applyFont="1" applyAlignment="1">
      <alignment horizontal="center"/>
    </xf>
    <xf numFmtId="0" fontId="105" fillId="0" borderId="0" xfId="0" applyFont="1" applyAlignment="1">
      <alignment horizontal="left"/>
    </xf>
    <xf numFmtId="0" fontId="4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105" fillId="0" borderId="69" xfId="0" applyFont="1" applyBorder="1" applyAlignment="1">
      <alignment horizontal="center"/>
    </xf>
    <xf numFmtId="0" fontId="105" fillId="0" borderId="45" xfId="0" applyFont="1" applyBorder="1" applyAlignment="1">
      <alignment horizontal="center" wrapText="1"/>
    </xf>
    <xf numFmtId="0" fontId="105" fillId="0" borderId="46" xfId="0" applyFont="1" applyBorder="1" applyAlignment="1">
      <alignment horizontal="center" wrapText="1"/>
    </xf>
    <xf numFmtId="0" fontId="43" fillId="0" borderId="66" xfId="0" applyFont="1" applyBorder="1" applyAlignment="1">
      <alignment horizontal="center" wrapText="1"/>
    </xf>
    <xf numFmtId="0" fontId="105" fillId="0" borderId="46" xfId="0" applyFont="1" applyBorder="1" applyAlignment="1">
      <alignment horizontal="center"/>
    </xf>
    <xf numFmtId="0" fontId="105" fillId="0" borderId="45" xfId="0" applyFont="1" applyBorder="1" applyAlignment="1">
      <alignment horizontal="center"/>
    </xf>
    <xf numFmtId="0" fontId="106" fillId="0" borderId="75" xfId="0" applyFont="1" applyBorder="1" applyAlignment="1">
      <alignment horizontal="left"/>
    </xf>
    <xf numFmtId="3" fontId="107" fillId="0" borderId="47" xfId="63" applyNumberFormat="1" applyFont="1" applyBorder="1" applyAlignment="1">
      <alignment horizontal="right"/>
    </xf>
    <xf numFmtId="3" fontId="106" fillId="0" borderId="47" xfId="63" applyNumberFormat="1" applyFont="1" applyBorder="1" applyAlignment="1">
      <alignment horizontal="right"/>
    </xf>
    <xf numFmtId="3" fontId="106" fillId="0" borderId="75" xfId="63" applyNumberFormat="1" applyFont="1" applyBorder="1" applyAlignment="1">
      <alignment horizontal="right"/>
    </xf>
    <xf numFmtId="3" fontId="107" fillId="0" borderId="152" xfId="63" applyNumberFormat="1" applyFont="1" applyBorder="1" applyAlignment="1">
      <alignment horizontal="right"/>
    </xf>
    <xf numFmtId="0" fontId="106" fillId="0" borderId="138" xfId="0" applyFont="1" applyBorder="1" applyAlignment="1">
      <alignment horizontal="left"/>
    </xf>
    <xf numFmtId="3" fontId="106" fillId="0" borderId="149" xfId="63" applyNumberFormat="1" applyFont="1" applyBorder="1" applyAlignment="1">
      <alignment horizontal="right"/>
    </xf>
    <xf numFmtId="3" fontId="106" fillId="0" borderId="138" xfId="63" applyNumberFormat="1" applyFont="1" applyBorder="1" applyAlignment="1">
      <alignment horizontal="right"/>
    </xf>
    <xf numFmtId="3" fontId="106" fillId="0" borderId="149" xfId="63" applyNumberFormat="1" applyFont="1" applyFill="1" applyBorder="1" applyAlignment="1">
      <alignment horizontal="right"/>
    </xf>
    <xf numFmtId="3" fontId="106" fillId="0" borderId="152" xfId="63" applyNumberFormat="1" applyFont="1" applyBorder="1" applyAlignment="1">
      <alignment horizontal="right"/>
    </xf>
    <xf numFmtId="0" fontId="108" fillId="0" borderId="141" xfId="0" applyFont="1" applyBorder="1" applyAlignment="1">
      <alignment horizontal="center"/>
    </xf>
    <xf numFmtId="3" fontId="109" fillId="0" borderId="143" xfId="63" applyNumberFormat="1" applyFont="1" applyBorder="1" applyAlignment="1">
      <alignment horizontal="right"/>
    </xf>
    <xf numFmtId="3" fontId="108" fillId="0" borderId="143" xfId="63" applyNumberFormat="1" applyFont="1" applyBorder="1" applyAlignment="1">
      <alignment horizontal="right"/>
    </xf>
    <xf numFmtId="3" fontId="108" fillId="0" borderId="141" xfId="63" applyNumberFormat="1" applyFont="1" applyBorder="1" applyAlignment="1">
      <alignment horizontal="right"/>
    </xf>
    <xf numFmtId="0" fontId="108" fillId="0" borderId="141" xfId="0" applyFont="1" applyBorder="1"/>
    <xf numFmtId="3" fontId="109" fillId="0" borderId="153" xfId="63" applyNumberFormat="1" applyFont="1" applyBorder="1" applyAlignment="1">
      <alignment horizontal="right"/>
    </xf>
    <xf numFmtId="3" fontId="0" fillId="34" borderId="0" xfId="0" applyNumberFormat="1" applyFill="1" applyAlignment="1">
      <alignment horizontal="right"/>
    </xf>
    <xf numFmtId="169" fontId="0" fillId="0" borderId="0" xfId="63" applyNumberFormat="1" applyFont="1" applyAlignment="1">
      <alignment horizontal="right"/>
    </xf>
    <xf numFmtId="169" fontId="28" fillId="0" borderId="0" xfId="63" applyNumberFormat="1" applyFont="1" applyAlignment="1">
      <alignment horizontal="right"/>
    </xf>
    <xf numFmtId="0" fontId="28" fillId="0" borderId="105" xfId="0" applyFont="1" applyBorder="1"/>
    <xf numFmtId="0" fontId="95" fillId="0" borderId="0" xfId="0" applyFont="1" applyAlignment="1">
      <alignment wrapText="1"/>
    </xf>
    <xf numFmtId="169" fontId="68" fillId="0" borderId="0" xfId="63" applyNumberFormat="1" applyFont="1" applyFill="1" applyBorder="1"/>
    <xf numFmtId="169" fontId="72" fillId="0" borderId="69" xfId="63" applyNumberFormat="1" applyFont="1" applyFill="1" applyBorder="1"/>
    <xf numFmtId="169" fontId="68" fillId="0" borderId="0" xfId="63" applyNumberFormat="1" applyFont="1" applyBorder="1"/>
    <xf numFmtId="169" fontId="76" fillId="0" borderId="0" xfId="63" applyNumberFormat="1" applyFont="1" applyBorder="1"/>
    <xf numFmtId="169" fontId="72" fillId="0" borderId="0" xfId="63" applyNumberFormat="1" applyFont="1" applyBorder="1"/>
    <xf numFmtId="169" fontId="76" fillId="0" borderId="0" xfId="63" applyNumberFormat="1" applyFont="1" applyFill="1" applyBorder="1"/>
    <xf numFmtId="169" fontId="68" fillId="0" borderId="37" xfId="63" applyNumberFormat="1" applyFont="1" applyBorder="1"/>
    <xf numFmtId="0" fontId="43" fillId="0" borderId="0" xfId="52" applyFont="1"/>
    <xf numFmtId="0" fontId="105" fillId="0" borderId="0" xfId="52" applyFont="1"/>
    <xf numFmtId="0" fontId="31" fillId="0" borderId="30" xfId="52" applyFont="1" applyBorder="1" applyAlignment="1">
      <alignment horizontal="center"/>
    </xf>
    <xf numFmtId="0" fontId="105" fillId="0" borderId="21" xfId="52" applyFont="1" applyBorder="1" applyAlignment="1">
      <alignment horizontal="center"/>
    </xf>
    <xf numFmtId="0" fontId="31" fillId="0" borderId="31" xfId="52" applyFont="1" applyBorder="1" applyAlignment="1">
      <alignment horizontal="center"/>
    </xf>
    <xf numFmtId="0" fontId="43" fillId="0" borderId="32" xfId="52" applyFont="1" applyBorder="1"/>
    <xf numFmtId="0" fontId="31" fillId="0" borderId="33" xfId="52" applyFont="1" applyBorder="1" applyAlignment="1">
      <alignment horizontal="center"/>
    </xf>
    <xf numFmtId="0" fontId="105" fillId="0" borderId="35" xfId="52" applyFont="1" applyBorder="1" applyAlignment="1">
      <alignment horizontal="center"/>
    </xf>
    <xf numFmtId="0" fontId="43" fillId="0" borderId="36" xfId="52" applyFont="1" applyBorder="1"/>
    <xf numFmtId="0" fontId="31" fillId="0" borderId="38" xfId="52" applyFont="1" applyBorder="1" applyAlignment="1">
      <alignment horizontal="center" vertical="center" wrapText="1"/>
    </xf>
    <xf numFmtId="0" fontId="105" fillId="0" borderId="39" xfId="52" applyFont="1" applyBorder="1" applyAlignment="1">
      <alignment horizontal="center"/>
    </xf>
    <xf numFmtId="0" fontId="31" fillId="0" borderId="32" xfId="52" applyFont="1" applyBorder="1" applyAlignment="1">
      <alignment horizontal="center"/>
    </xf>
    <xf numFmtId="0" fontId="31" fillId="0" borderId="29" xfId="52" applyFont="1" applyBorder="1" applyAlignment="1">
      <alignment horizontal="center"/>
    </xf>
    <xf numFmtId="0" fontId="28" fillId="0" borderId="43" xfId="51" applyBorder="1"/>
    <xf numFmtId="3" fontId="105" fillId="0" borderId="35" xfId="52" applyNumberFormat="1" applyFont="1" applyBorder="1" applyAlignment="1">
      <alignment horizontal="center"/>
    </xf>
    <xf numFmtId="0" fontId="28" fillId="0" borderId="95" xfId="51" applyBorder="1"/>
    <xf numFmtId="3" fontId="105" fillId="0" borderId="22" xfId="52" applyNumberFormat="1" applyFont="1" applyBorder="1" applyAlignment="1">
      <alignment horizontal="center"/>
    </xf>
    <xf numFmtId="0" fontId="28" fillId="0" borderId="95" xfId="51" applyBorder="1" applyAlignment="1">
      <alignment wrapText="1"/>
    </xf>
    <xf numFmtId="3" fontId="105" fillId="0" borderId="44" xfId="52" applyNumberFormat="1" applyFont="1" applyBorder="1" applyAlignment="1">
      <alignment horizontal="center"/>
    </xf>
    <xf numFmtId="0" fontId="28" fillId="0" borderId="96" xfId="51" applyBorder="1"/>
    <xf numFmtId="0" fontId="31" fillId="0" borderId="46" xfId="52" applyFont="1" applyBorder="1"/>
    <xf numFmtId="3" fontId="31" fillId="0" borderId="45" xfId="52" applyNumberFormat="1" applyFont="1" applyBorder="1"/>
    <xf numFmtId="3" fontId="31" fillId="0" borderId="45" xfId="52" applyNumberFormat="1" applyFont="1" applyBorder="1" applyAlignment="1">
      <alignment horizontal="center"/>
    </xf>
    <xf numFmtId="3" fontId="105" fillId="0" borderId="47" xfId="52" applyNumberFormat="1" applyFont="1" applyBorder="1" applyAlignment="1">
      <alignment horizontal="center"/>
    </xf>
    <xf numFmtId="0" fontId="28" fillId="0" borderId="29" xfId="51" applyBorder="1"/>
    <xf numFmtId="3" fontId="105" fillId="0" borderId="42" xfId="52" applyNumberFormat="1" applyFont="1" applyBorder="1" applyAlignment="1">
      <alignment horizontal="center"/>
    </xf>
    <xf numFmtId="0" fontId="28" fillId="0" borderId="32" xfId="51" applyBorder="1"/>
    <xf numFmtId="0" fontId="31" fillId="0" borderId="46" xfId="52" applyFont="1" applyBorder="1" applyAlignment="1">
      <alignment horizontal="justify"/>
    </xf>
    <xf numFmtId="0" fontId="31" fillId="0" borderId="32" xfId="52" applyFont="1" applyBorder="1" applyAlignment="1">
      <alignment horizontal="justify"/>
    </xf>
    <xf numFmtId="3" fontId="105" fillId="0" borderId="21" xfId="52" applyNumberFormat="1" applyFont="1" applyBorder="1" applyAlignment="1">
      <alignment horizontal="center"/>
    </xf>
    <xf numFmtId="0" fontId="31" fillId="0" borderId="29" xfId="52" applyFont="1" applyBorder="1" applyAlignment="1">
      <alignment horizontal="justify"/>
    </xf>
    <xf numFmtId="0" fontId="105" fillId="0" borderId="46" xfId="52" applyFont="1" applyBorder="1"/>
    <xf numFmtId="3" fontId="105" fillId="0" borderId="45" xfId="52" applyNumberFormat="1" applyFont="1" applyBorder="1" applyAlignment="1">
      <alignment horizontal="center"/>
    </xf>
    <xf numFmtId="0" fontId="110" fillId="0" borderId="0" xfId="52" applyFont="1"/>
    <xf numFmtId="0" fontId="31" fillId="0" borderId="21" xfId="52" applyFont="1" applyBorder="1" applyAlignment="1">
      <alignment horizontal="center"/>
    </xf>
    <xf numFmtId="0" fontId="31" fillId="0" borderId="35" xfId="52" applyFont="1" applyBorder="1" applyAlignment="1">
      <alignment horizontal="center"/>
    </xf>
    <xf numFmtId="0" fontId="31" fillId="0" borderId="39" xfId="52" applyFont="1" applyBorder="1" applyAlignment="1">
      <alignment horizontal="center"/>
    </xf>
    <xf numFmtId="3" fontId="31" fillId="0" borderId="42" xfId="52" applyNumberFormat="1" applyFont="1" applyBorder="1" applyAlignment="1">
      <alignment horizontal="center"/>
    </xf>
    <xf numFmtId="3" fontId="31" fillId="0" borderId="22" xfId="52" applyNumberFormat="1" applyFont="1" applyBorder="1" applyAlignment="1">
      <alignment horizontal="center"/>
    </xf>
    <xf numFmtId="3" fontId="31" fillId="0" borderId="35" xfId="52" applyNumberFormat="1" applyFont="1" applyBorder="1" applyAlignment="1">
      <alignment horizontal="center"/>
    </xf>
    <xf numFmtId="0" fontId="44" fillId="0" borderId="0" xfId="52" applyFont="1"/>
    <xf numFmtId="0" fontId="43" fillId="0" borderId="35" xfId="52" applyFont="1" applyBorder="1"/>
    <xf numFmtId="0" fontId="43" fillId="0" borderId="39" xfId="52" applyFont="1" applyBorder="1"/>
    <xf numFmtId="0" fontId="105" fillId="0" borderId="45" xfId="52" applyFont="1" applyBorder="1" applyAlignment="1">
      <alignment horizontal="center"/>
    </xf>
    <xf numFmtId="0" fontId="105" fillId="0" borderId="46" xfId="52" applyFont="1" applyBorder="1" applyAlignment="1">
      <alignment horizontal="center"/>
    </xf>
    <xf numFmtId="0" fontId="31" fillId="0" borderId="39" xfId="52" applyFont="1" applyBorder="1" applyAlignment="1">
      <alignment horizontal="center" vertical="center" wrapText="1"/>
    </xf>
    <xf numFmtId="0" fontId="44" fillId="0" borderId="21" xfId="52" applyFont="1" applyBorder="1" applyAlignment="1">
      <alignment horizontal="center"/>
    </xf>
    <xf numFmtId="3" fontId="44" fillId="0" borderId="42" xfId="52" applyNumberFormat="1" applyFont="1" applyBorder="1"/>
    <xf numFmtId="3" fontId="44" fillId="0" borderId="39" xfId="52" applyNumberFormat="1" applyFont="1" applyBorder="1"/>
    <xf numFmtId="3" fontId="44" fillId="0" borderId="35" xfId="52" applyNumberFormat="1" applyFont="1" applyBorder="1"/>
    <xf numFmtId="3" fontId="44" fillId="0" borderId="45" xfId="52" applyNumberFormat="1" applyFont="1" applyBorder="1"/>
    <xf numFmtId="3" fontId="44" fillId="0" borderId="33" xfId="52" applyNumberFormat="1" applyFont="1" applyBorder="1"/>
    <xf numFmtId="0" fontId="44" fillId="0" borderId="33" xfId="52" applyFont="1" applyBorder="1" applyAlignment="1">
      <alignment horizontal="center"/>
    </xf>
    <xf numFmtId="3" fontId="44" fillId="0" borderId="149" xfId="52" applyNumberFormat="1" applyFont="1" applyBorder="1"/>
    <xf numFmtId="3" fontId="44" fillId="0" borderId="22" xfId="52" applyNumberFormat="1" applyFont="1" applyBorder="1"/>
    <xf numFmtId="3" fontId="44" fillId="0" borderId="21" xfId="52" applyNumberFormat="1" applyFont="1" applyBorder="1"/>
    <xf numFmtId="0" fontId="86" fillId="0" borderId="26" xfId="0" applyFont="1" applyBorder="1" applyAlignment="1">
      <alignment horizontal="center"/>
    </xf>
    <xf numFmtId="0" fontId="94" fillId="37" borderId="26" xfId="0" applyFont="1" applyFill="1" applyBorder="1" applyAlignment="1">
      <alignment horizontal="center"/>
    </xf>
    <xf numFmtId="0" fontId="54" fillId="34" borderId="0" xfId="49" applyFont="1" applyFill="1"/>
    <xf numFmtId="3" fontId="73" fillId="0" borderId="36" xfId="56" applyNumberFormat="1" applyFont="1" applyBorder="1" applyAlignment="1">
      <alignment horizontal="center"/>
    </xf>
    <xf numFmtId="3" fontId="73" fillId="0" borderId="133" xfId="57" applyNumberFormat="1" applyFont="1" applyBorder="1"/>
    <xf numFmtId="3" fontId="68" fillId="0" borderId="46" xfId="56" applyNumberFormat="1" applyFont="1" applyBorder="1" applyAlignment="1">
      <alignment horizontal="center"/>
    </xf>
    <xf numFmtId="3" fontId="73" fillId="0" borderId="69" xfId="57" applyNumberFormat="1" applyFont="1" applyBorder="1"/>
    <xf numFmtId="3" fontId="72" fillId="0" borderId="103" xfId="56" applyNumberFormat="1" applyFont="1" applyBorder="1" applyAlignment="1">
      <alignment horizontal="center"/>
    </xf>
    <xf numFmtId="169" fontId="73" fillId="0" borderId="45" xfId="63" applyNumberFormat="1" applyFont="1" applyBorder="1" applyAlignment="1">
      <alignment horizontal="center"/>
    </xf>
    <xf numFmtId="3" fontId="72" fillId="0" borderId="45" xfId="56" applyNumberFormat="1" applyFont="1" applyBorder="1" applyAlignment="1">
      <alignment horizontal="center"/>
    </xf>
    <xf numFmtId="169" fontId="72" fillId="0" borderId="143" xfId="63" applyNumberFormat="1" applyFont="1" applyFill="1" applyBorder="1" applyAlignment="1">
      <alignment horizontal="center"/>
    </xf>
    <xf numFmtId="169" fontId="72" fillId="0" borderId="45" xfId="63" applyNumberFormat="1" applyFont="1" applyFill="1" applyBorder="1"/>
    <xf numFmtId="169" fontId="72" fillId="0" borderId="35" xfId="63" applyNumberFormat="1" applyFont="1" applyFill="1" applyBorder="1"/>
    <xf numFmtId="169" fontId="68" fillId="0" borderId="35" xfId="63" applyNumberFormat="1" applyFont="1" applyFill="1" applyBorder="1"/>
    <xf numFmtId="169" fontId="76" fillId="0" borderId="35" xfId="63" applyNumberFormat="1" applyFont="1" applyFill="1" applyBorder="1"/>
    <xf numFmtId="169" fontId="78" fillId="0" borderId="35" xfId="63" applyNumberFormat="1" applyFont="1" applyFill="1" applyBorder="1"/>
    <xf numFmtId="169" fontId="76" fillId="0" borderId="35" xfId="63" applyNumberFormat="1" applyFont="1" applyBorder="1"/>
    <xf numFmtId="169" fontId="68" fillId="0" borderId="35" xfId="63" applyNumberFormat="1" applyFont="1" applyBorder="1"/>
    <xf numFmtId="169" fontId="72" fillId="0" borderId="45" xfId="63" applyNumberFormat="1" applyFont="1" applyBorder="1"/>
    <xf numFmtId="169" fontId="73" fillId="0" borderId="45" xfId="63" applyNumberFormat="1" applyFont="1" applyBorder="1"/>
    <xf numFmtId="169" fontId="80" fillId="0" borderId="35" xfId="63" applyNumberFormat="1" applyFont="1" applyBorder="1"/>
    <xf numFmtId="169" fontId="72" fillId="0" borderId="25" xfId="63" applyNumberFormat="1" applyFont="1" applyFill="1" applyBorder="1" applyAlignment="1">
      <alignment horizontal="center"/>
    </xf>
    <xf numFmtId="169" fontId="72" fillId="0" borderId="33" xfId="63" applyNumberFormat="1" applyFont="1" applyFill="1" applyBorder="1"/>
    <xf numFmtId="169" fontId="68" fillId="0" borderId="33" xfId="63" applyNumberFormat="1" applyFont="1" applyFill="1" applyBorder="1"/>
    <xf numFmtId="169" fontId="76" fillId="0" borderId="33" xfId="63" applyNumberFormat="1" applyFont="1" applyFill="1" applyBorder="1"/>
    <xf numFmtId="169" fontId="78" fillId="0" borderId="33" xfId="63" applyNumberFormat="1" applyFont="1" applyFill="1" applyBorder="1"/>
    <xf numFmtId="169" fontId="76" fillId="0" borderId="33" xfId="63" applyNumberFormat="1" applyFont="1" applyBorder="1"/>
    <xf numFmtId="169" fontId="68" fillId="0" borderId="33" xfId="63" applyNumberFormat="1" applyFont="1" applyBorder="1"/>
    <xf numFmtId="169" fontId="72" fillId="0" borderId="69" xfId="63" applyNumberFormat="1" applyFont="1" applyBorder="1"/>
    <xf numFmtId="169" fontId="73" fillId="0" borderId="69" xfId="63" applyNumberFormat="1" applyFont="1" applyBorder="1" applyAlignment="1">
      <alignment horizontal="center"/>
    </xf>
    <xf numFmtId="169" fontId="76" fillId="0" borderId="33" xfId="63" applyNumberFormat="1" applyFont="1" applyBorder="1" applyAlignment="1">
      <alignment horizontal="center"/>
    </xf>
    <xf numFmtId="169" fontId="72" fillId="0" borderId="45" xfId="63" applyNumberFormat="1" applyFont="1" applyFill="1" applyBorder="1" applyAlignment="1">
      <alignment horizontal="center"/>
    </xf>
    <xf numFmtId="3" fontId="73" fillId="29" borderId="29" xfId="56" applyNumberFormat="1" applyFont="1" applyFill="1" applyBorder="1" applyAlignment="1">
      <alignment horizontal="center"/>
    </xf>
    <xf numFmtId="3" fontId="73" fillId="29" borderId="30" xfId="56" applyNumberFormat="1" applyFont="1" applyFill="1" applyBorder="1"/>
    <xf numFmtId="3" fontId="73" fillId="29" borderId="31" xfId="57" applyNumberFormat="1" applyFont="1" applyFill="1" applyBorder="1"/>
    <xf numFmtId="169" fontId="73" fillId="29" borderId="35" xfId="63" applyNumberFormat="1" applyFont="1" applyFill="1" applyBorder="1"/>
    <xf numFmtId="169" fontId="73" fillId="29" borderId="33" xfId="63" applyNumberFormat="1" applyFont="1" applyFill="1" applyBorder="1" applyAlignment="1">
      <alignment horizontal="center"/>
    </xf>
    <xf numFmtId="3" fontId="76" fillId="29" borderId="32" xfId="56" applyNumberFormat="1" applyFont="1" applyFill="1" applyBorder="1" applyAlignment="1">
      <alignment horizontal="center"/>
    </xf>
    <xf numFmtId="3" fontId="76" fillId="29" borderId="0" xfId="56" applyNumberFormat="1" applyFont="1" applyFill="1"/>
    <xf numFmtId="3" fontId="80" fillId="29" borderId="33" xfId="57" applyNumberFormat="1" applyFont="1" applyFill="1" applyBorder="1"/>
    <xf numFmtId="169" fontId="80" fillId="29" borderId="35" xfId="63" applyNumberFormat="1" applyFont="1" applyFill="1" applyBorder="1"/>
    <xf numFmtId="169" fontId="76" fillId="29" borderId="33" xfId="63" applyNumberFormat="1" applyFont="1" applyFill="1" applyBorder="1"/>
    <xf numFmtId="3" fontId="68" fillId="29" borderId="36" xfId="56" applyNumberFormat="1" applyFont="1" applyFill="1" applyBorder="1" applyAlignment="1">
      <alignment horizontal="center"/>
    </xf>
    <xf numFmtId="3" fontId="68" fillId="29" borderId="133" xfId="56" applyNumberFormat="1" applyFont="1" applyFill="1" applyBorder="1"/>
    <xf numFmtId="3" fontId="68" fillId="29" borderId="38" xfId="57" applyNumberFormat="1" applyFont="1" applyFill="1" applyBorder="1"/>
    <xf numFmtId="169" fontId="68" fillId="29" borderId="39" xfId="63" applyNumberFormat="1" applyFont="1" applyFill="1" applyBorder="1"/>
    <xf numFmtId="169" fontId="68" fillId="29" borderId="33" xfId="63" applyNumberFormat="1" applyFont="1" applyFill="1" applyBorder="1"/>
    <xf numFmtId="3" fontId="68" fillId="0" borderId="66" xfId="57" applyNumberFormat="1" applyFont="1" applyBorder="1"/>
    <xf numFmtId="169" fontId="78" fillId="0" borderId="45" xfId="63" applyNumberFormat="1" applyFont="1" applyBorder="1"/>
    <xf numFmtId="169" fontId="68" fillId="0" borderId="69" xfId="63" applyNumberFormat="1" applyFont="1" applyBorder="1"/>
    <xf numFmtId="169" fontId="73" fillId="0" borderId="38" xfId="63" applyNumberFormat="1" applyFont="1" applyBorder="1" applyAlignment="1">
      <alignment horizontal="center"/>
    </xf>
    <xf numFmtId="169" fontId="68" fillId="0" borderId="143" xfId="63" applyNumberFormat="1" applyFont="1" applyBorder="1"/>
    <xf numFmtId="169" fontId="76" fillId="0" borderId="105" xfId="63" applyNumberFormat="1" applyFont="1" applyBorder="1"/>
    <xf numFmtId="169" fontId="76" fillId="0" borderId="99" xfId="63" applyNumberFormat="1" applyFont="1" applyBorder="1"/>
    <xf numFmtId="169" fontId="68" fillId="0" borderId="25" xfId="63" applyNumberFormat="1" applyFont="1" applyBorder="1"/>
    <xf numFmtId="3" fontId="73" fillId="0" borderId="133" xfId="56" applyNumberFormat="1" applyFont="1" applyBorder="1"/>
    <xf numFmtId="3" fontId="68" fillId="0" borderId="134" xfId="56" applyNumberFormat="1" applyFont="1" applyBorder="1"/>
    <xf numFmtId="3" fontId="68" fillId="0" borderId="13" xfId="56" applyNumberFormat="1" applyFont="1" applyBorder="1" applyAlignment="1">
      <alignment horizontal="center"/>
    </xf>
    <xf numFmtId="3" fontId="68" fillId="0" borderId="14" xfId="56" applyNumberFormat="1" applyFont="1" applyBorder="1"/>
    <xf numFmtId="3" fontId="68" fillId="0" borderId="15" xfId="57" applyNumberFormat="1" applyFont="1" applyBorder="1"/>
    <xf numFmtId="3" fontId="68" fillId="0" borderId="139" xfId="56" applyNumberFormat="1" applyFont="1" applyBorder="1" applyAlignment="1">
      <alignment horizontal="center"/>
    </xf>
    <xf numFmtId="3" fontId="68" fillId="0" borderId="140" xfId="57" applyNumberFormat="1" applyFont="1" applyBorder="1"/>
    <xf numFmtId="3" fontId="68" fillId="0" borderId="142" xfId="56" applyNumberFormat="1" applyFont="1" applyBorder="1" applyAlignment="1">
      <alignment horizontal="center"/>
    </xf>
    <xf numFmtId="3" fontId="68" fillId="0" borderId="111" xfId="56" applyNumberFormat="1" applyFont="1" applyBorder="1"/>
    <xf numFmtId="3" fontId="68" fillId="0" borderId="103" xfId="57" applyNumberFormat="1" applyFont="1" applyBorder="1"/>
    <xf numFmtId="169" fontId="68" fillId="0" borderId="47" xfId="63" applyNumberFormat="1" applyFont="1" applyBorder="1"/>
    <xf numFmtId="169" fontId="68" fillId="0" borderId="149" xfId="63" applyNumberFormat="1" applyFont="1" applyBorder="1"/>
    <xf numFmtId="169" fontId="73" fillId="0" borderId="0" xfId="63" applyNumberFormat="1" applyFont="1" applyBorder="1" applyAlignment="1">
      <alignment horizontal="center"/>
    </xf>
    <xf numFmtId="169" fontId="72" fillId="0" borderId="47" xfId="63" applyNumberFormat="1" applyFont="1" applyBorder="1"/>
    <xf numFmtId="169" fontId="68" fillId="0" borderId="149" xfId="63" applyNumberFormat="1" applyFont="1" applyFill="1" applyBorder="1"/>
    <xf numFmtId="169" fontId="76" fillId="0" borderId="149" xfId="63" applyNumberFormat="1" applyFont="1" applyFill="1" applyBorder="1"/>
    <xf numFmtId="3" fontId="72" fillId="0" borderId="69" xfId="56" applyNumberFormat="1" applyFont="1" applyBorder="1"/>
    <xf numFmtId="3" fontId="73" fillId="29" borderId="46" xfId="56" applyNumberFormat="1" applyFont="1" applyFill="1" applyBorder="1" applyAlignment="1">
      <alignment horizontal="center"/>
    </xf>
    <xf numFmtId="3" fontId="73" fillId="29" borderId="69" xfId="57" applyNumberFormat="1" applyFont="1" applyFill="1" applyBorder="1"/>
    <xf numFmtId="169" fontId="73" fillId="29" borderId="45" xfId="63" applyNumberFormat="1" applyFont="1" applyFill="1" applyBorder="1" applyAlignment="1">
      <alignment horizontal="center"/>
    </xf>
    <xf numFmtId="3" fontId="73" fillId="29" borderId="66" xfId="56" applyNumberFormat="1" applyFont="1" applyFill="1" applyBorder="1" applyAlignment="1">
      <alignment horizontal="center" vertical="center"/>
    </xf>
    <xf numFmtId="0" fontId="28" fillId="0" borderId="45" xfId="0" applyFont="1" applyBorder="1"/>
    <xf numFmtId="0" fontId="27" fillId="19" borderId="138" xfId="0" applyFont="1" applyFill="1" applyBorder="1" applyAlignment="1">
      <alignment horizontal="justify" wrapText="1"/>
    </xf>
    <xf numFmtId="0" fontId="27" fillId="19" borderId="138" xfId="0" applyFont="1" applyFill="1" applyBorder="1" applyAlignment="1">
      <alignment wrapText="1"/>
    </xf>
    <xf numFmtId="0" fontId="28" fillId="0" borderId="47" xfId="0" applyFont="1" applyBorder="1"/>
    <xf numFmtId="0" fontId="28" fillId="0" borderId="149" xfId="0" applyFont="1" applyBorder="1"/>
    <xf numFmtId="0" fontId="28" fillId="0" borderId="43" xfId="0" applyFont="1" applyBorder="1" applyAlignment="1">
      <alignment horizontal="justify"/>
    </xf>
    <xf numFmtId="166" fontId="102" fillId="0" borderId="138" xfId="48" applyNumberFormat="1" applyFont="1" applyBorder="1" applyAlignment="1">
      <alignment horizontal="left" vertical="center" wrapText="1"/>
    </xf>
    <xf numFmtId="0" fontId="27" fillId="18" borderId="138" xfId="0" applyFont="1" applyFill="1" applyBorder="1" applyAlignment="1">
      <alignment wrapText="1"/>
    </xf>
    <xf numFmtId="0" fontId="27" fillId="20" borderId="138" xfId="0" applyFont="1" applyFill="1" applyBorder="1" applyAlignment="1">
      <alignment wrapText="1"/>
    </xf>
    <xf numFmtId="0" fontId="27" fillId="21" borderId="138" xfId="0" applyFont="1" applyFill="1" applyBorder="1" applyAlignment="1">
      <alignment wrapText="1"/>
    </xf>
    <xf numFmtId="0" fontId="28" fillId="19" borderId="138" xfId="0" applyFont="1" applyFill="1" applyBorder="1" applyAlignment="1">
      <alignment wrapText="1"/>
    </xf>
    <xf numFmtId="0" fontId="28" fillId="0" borderId="138" xfId="0" applyFont="1" applyBorder="1"/>
    <xf numFmtId="0" fontId="28" fillId="0" borderId="138" xfId="0" applyFont="1" applyBorder="1" applyAlignment="1">
      <alignment wrapText="1"/>
    </xf>
    <xf numFmtId="0" fontId="95" fillId="0" borderId="138" xfId="0" applyFont="1" applyBorder="1"/>
    <xf numFmtId="0" fontId="28" fillId="0" borderId="143" xfId="0" applyFont="1" applyBorder="1"/>
    <xf numFmtId="0" fontId="27" fillId="0" borderId="47" xfId="0" applyFont="1" applyBorder="1" applyAlignment="1">
      <alignment wrapText="1"/>
    </xf>
    <xf numFmtId="0" fontId="27" fillId="0" borderId="143" xfId="0" applyFont="1" applyBorder="1" applyAlignment="1">
      <alignment wrapText="1"/>
    </xf>
    <xf numFmtId="0" fontId="27" fillId="0" borderId="25" xfId="0" applyFont="1" applyBorder="1" applyAlignment="1">
      <alignment wrapText="1"/>
    </xf>
    <xf numFmtId="0" fontId="27" fillId="0" borderId="103" xfId="0" applyFont="1" applyBorder="1" applyAlignment="1">
      <alignment wrapText="1"/>
    </xf>
    <xf numFmtId="0" fontId="27" fillId="0" borderId="154" xfId="0" applyFont="1" applyBorder="1" applyAlignment="1">
      <alignment wrapText="1"/>
    </xf>
    <xf numFmtId="0" fontId="27" fillId="0" borderId="43" xfId="0" applyFont="1" applyBorder="1" applyAlignment="1">
      <alignment horizontal="justify"/>
    </xf>
    <xf numFmtId="169" fontId="28" fillId="0" borderId="42" xfId="63" applyNumberFormat="1" applyFont="1" applyBorder="1"/>
    <xf numFmtId="169" fontId="28" fillId="0" borderId="74" xfId="63" applyNumberFormat="1" applyFont="1" applyBorder="1"/>
    <xf numFmtId="169" fontId="28" fillId="0" borderId="41" xfId="63" applyNumberFormat="1" applyFont="1" applyBorder="1"/>
    <xf numFmtId="169" fontId="28" fillId="0" borderId="149" xfId="63" applyNumberFormat="1" applyFont="1" applyBorder="1"/>
    <xf numFmtId="169" fontId="28" fillId="0" borderId="99" xfId="63" applyNumberFormat="1" applyFont="1" applyBorder="1"/>
    <xf numFmtId="169" fontId="28" fillId="0" borderId="101" xfId="63" applyNumberFormat="1" applyFont="1" applyBorder="1"/>
    <xf numFmtId="169" fontId="28" fillId="19" borderId="149" xfId="63" applyNumberFormat="1" applyFont="1" applyFill="1" applyBorder="1"/>
    <xf numFmtId="169" fontId="28" fillId="19" borderId="99" xfId="63" applyNumberFormat="1" applyFont="1" applyFill="1" applyBorder="1"/>
    <xf numFmtId="169" fontId="28" fillId="19" borderId="101" xfId="63" applyNumberFormat="1" applyFont="1" applyFill="1" applyBorder="1"/>
    <xf numFmtId="169" fontId="27" fillId="22" borderId="149" xfId="63" applyNumberFormat="1" applyFont="1" applyFill="1" applyBorder="1"/>
    <xf numFmtId="169" fontId="27" fillId="22" borderId="147" xfId="63" applyNumberFormat="1" applyFont="1" applyFill="1" applyBorder="1"/>
    <xf numFmtId="169" fontId="27" fillId="22" borderId="100" xfId="63" applyNumberFormat="1" applyFont="1" applyFill="1" applyBorder="1"/>
    <xf numFmtId="169" fontId="28" fillId="0" borderId="106" xfId="63" applyNumberFormat="1" applyFont="1" applyBorder="1"/>
    <xf numFmtId="169" fontId="95" fillId="22" borderId="149" xfId="63" applyNumberFormat="1" applyFont="1" applyFill="1" applyBorder="1"/>
    <xf numFmtId="169" fontId="95" fillId="22" borderId="99" xfId="63" applyNumberFormat="1" applyFont="1" applyFill="1" applyBorder="1"/>
    <xf numFmtId="169" fontId="95" fillId="22" borderId="101" xfId="63" applyNumberFormat="1" applyFont="1" applyFill="1" applyBorder="1"/>
    <xf numFmtId="169" fontId="27" fillId="0" borderId="143" xfId="63" applyNumberFormat="1" applyFont="1" applyBorder="1"/>
    <xf numFmtId="169" fontId="27" fillId="0" borderId="148" xfId="63" applyNumberFormat="1" applyFont="1" applyBorder="1"/>
    <xf numFmtId="169" fontId="27" fillId="0" borderId="102" xfId="63" applyNumberFormat="1" applyFont="1" applyBorder="1"/>
    <xf numFmtId="169" fontId="27" fillId="28" borderId="149" xfId="63" applyNumberFormat="1" applyFont="1" applyFill="1" applyBorder="1"/>
    <xf numFmtId="169" fontId="28" fillId="20" borderId="149" xfId="63" applyNumberFormat="1" applyFont="1" applyFill="1" applyBorder="1"/>
    <xf numFmtId="169" fontId="28" fillId="21" borderId="149" xfId="63" applyNumberFormat="1" applyFont="1" applyFill="1" applyBorder="1"/>
    <xf numFmtId="169" fontId="95" fillId="0" borderId="143" xfId="63" applyNumberFormat="1" applyFont="1" applyBorder="1"/>
    <xf numFmtId="0" fontId="25" fillId="0" borderId="138" xfId="47" applyFont="1" applyBorder="1" applyAlignment="1">
      <alignment horizontal="left" vertical="center" wrapText="1"/>
    </xf>
    <xf numFmtId="166" fontId="25" fillId="0" borderId="138" xfId="48" applyNumberFormat="1" applyFont="1" applyBorder="1" applyAlignment="1">
      <alignment horizontal="left" vertical="center" wrapText="1"/>
    </xf>
    <xf numFmtId="0" fontId="24" fillId="0" borderId="138" xfId="55" applyFont="1" applyBorder="1" applyAlignment="1">
      <alignment horizontal="left" vertical="center"/>
    </xf>
    <xf numFmtId="166" fontId="100" fillId="0" borderId="138" xfId="48" applyNumberFormat="1" applyFont="1" applyBorder="1" applyAlignment="1">
      <alignment horizontal="left" vertical="center" wrapText="1"/>
    </xf>
    <xf numFmtId="0" fontId="24" fillId="0" borderId="138" xfId="0" applyFont="1" applyBorder="1"/>
    <xf numFmtId="166" fontId="19" fillId="0" borderId="141" xfId="48" applyNumberFormat="1" applyFont="1" applyBorder="1" applyAlignment="1">
      <alignment horizontal="left" vertical="center" wrapText="1"/>
    </xf>
    <xf numFmtId="0" fontId="16" fillId="0" borderId="47" xfId="0" applyFont="1" applyBorder="1" applyAlignment="1">
      <alignment horizontal="center" wrapText="1"/>
    </xf>
    <xf numFmtId="0" fontId="5" fillId="0" borderId="149" xfId="0" applyFont="1" applyBorder="1"/>
    <xf numFmtId="3" fontId="5" fillId="0" borderId="149" xfId="0" applyNumberFormat="1" applyFont="1" applyBorder="1"/>
    <xf numFmtId="3" fontId="85" fillId="0" borderId="149" xfId="0" applyNumberFormat="1" applyFont="1" applyBorder="1"/>
    <xf numFmtId="3" fontId="11" fillId="0" borderId="149" xfId="0" applyNumberFormat="1" applyFont="1" applyBorder="1"/>
    <xf numFmtId="3" fontId="16" fillId="0" borderId="149" xfId="0" applyNumberFormat="1" applyFont="1" applyBorder="1"/>
    <xf numFmtId="3" fontId="23" fillId="0" borderId="143" xfId="0" applyNumberFormat="1" applyFont="1" applyBorder="1"/>
    <xf numFmtId="3" fontId="29" fillId="0" borderId="149" xfId="0" applyNumberFormat="1" applyFont="1" applyBorder="1"/>
    <xf numFmtId="0" fontId="0" fillId="0" borderId="149" xfId="0" applyBorder="1"/>
    <xf numFmtId="0" fontId="16" fillId="0" borderId="47" xfId="0" applyFont="1" applyBorder="1" applyAlignment="1">
      <alignment wrapText="1"/>
    </xf>
    <xf numFmtId="3" fontId="0" fillId="0" borderId="149" xfId="0" applyNumberFormat="1" applyBorder="1"/>
    <xf numFmtId="3" fontId="16" fillId="0" borderId="143" xfId="0" applyNumberFormat="1" applyFont="1" applyBorder="1"/>
    <xf numFmtId="3" fontId="56" fillId="0" borderId="59" xfId="49" applyNumberFormat="1" applyFont="1" applyBorder="1" applyAlignment="1">
      <alignment horizontal="center"/>
    </xf>
    <xf numFmtId="0" fontId="54" fillId="0" borderId="47" xfId="49" applyFont="1" applyBorder="1"/>
    <xf numFmtId="3" fontId="54" fillId="0" borderId="61" xfId="49" applyNumberFormat="1" applyFont="1" applyBorder="1" applyAlignment="1">
      <alignment horizontal="center"/>
    </xf>
    <xf numFmtId="3" fontId="54" fillId="0" borderId="154" xfId="49" applyNumberFormat="1" applyFont="1" applyBorder="1"/>
    <xf numFmtId="169" fontId="28" fillId="0" borderId="43" xfId="63" applyNumberFormat="1" applyFont="1" applyBorder="1"/>
    <xf numFmtId="169" fontId="28" fillId="0" borderId="138" xfId="63" applyNumberFormat="1" applyFont="1" applyBorder="1"/>
    <xf numFmtId="0" fontId="28" fillId="0" borderId="39" xfId="0" applyFont="1" applyBorder="1"/>
    <xf numFmtId="0" fontId="27" fillId="0" borderId="75" xfId="0" applyFont="1" applyBorder="1" applyAlignment="1">
      <alignment wrapText="1"/>
    </xf>
    <xf numFmtId="169" fontId="27" fillId="28" borderId="138" xfId="63" applyNumberFormat="1" applyFont="1" applyFill="1" applyBorder="1"/>
    <xf numFmtId="169" fontId="28" fillId="20" borderId="138" xfId="63" applyNumberFormat="1" applyFont="1" applyFill="1" applyBorder="1"/>
    <xf numFmtId="169" fontId="28" fillId="21" borderId="138" xfId="63" applyNumberFormat="1" applyFont="1" applyFill="1" applyBorder="1"/>
    <xf numFmtId="169" fontId="28" fillId="19" borderId="138" xfId="63" applyNumberFormat="1" applyFont="1" applyFill="1" applyBorder="1"/>
    <xf numFmtId="169" fontId="27" fillId="22" borderId="138" xfId="63" applyNumberFormat="1" applyFont="1" applyFill="1" applyBorder="1"/>
    <xf numFmtId="169" fontId="95" fillId="0" borderId="141" xfId="63" applyNumberFormat="1" applyFont="1" applyBorder="1"/>
    <xf numFmtId="0" fontId="27" fillId="0" borderId="105" xfId="0" applyFont="1" applyBorder="1" applyAlignment="1">
      <alignment wrapText="1"/>
    </xf>
    <xf numFmtId="0" fontId="28" fillId="0" borderId="25" xfId="0" applyFont="1" applyBorder="1"/>
    <xf numFmtId="169" fontId="27" fillId="28" borderId="99" xfId="63" applyNumberFormat="1" applyFont="1" applyFill="1" applyBorder="1"/>
    <xf numFmtId="169" fontId="28" fillId="20" borderId="99" xfId="63" applyNumberFormat="1" applyFont="1" applyFill="1" applyBorder="1"/>
    <xf numFmtId="169" fontId="28" fillId="21" borderId="99" xfId="63" applyNumberFormat="1" applyFont="1" applyFill="1" applyBorder="1"/>
    <xf numFmtId="169" fontId="27" fillId="22" borderId="99" xfId="63" applyNumberFormat="1" applyFont="1" applyFill="1" applyBorder="1"/>
    <xf numFmtId="169" fontId="95" fillId="0" borderId="25" xfId="63" applyNumberFormat="1" applyFont="1" applyBorder="1"/>
    <xf numFmtId="0" fontId="27" fillId="0" borderId="155" xfId="0" applyFont="1" applyBorder="1"/>
    <xf numFmtId="0" fontId="0" fillId="0" borderId="155" xfId="0" applyBorder="1"/>
    <xf numFmtId="3" fontId="5" fillId="0" borderId="155" xfId="0" applyNumberFormat="1" applyFont="1" applyBorder="1"/>
    <xf numFmtId="3" fontId="7" fillId="0" borderId="155" xfId="0" applyNumberFormat="1" applyFont="1" applyBorder="1"/>
    <xf numFmtId="0" fontId="90" fillId="31" borderId="45" xfId="0" applyFont="1" applyFill="1" applyBorder="1" applyAlignment="1">
      <alignment horizontal="center" vertical="center" wrapText="1"/>
    </xf>
    <xf numFmtId="0" fontId="90" fillId="30" borderId="45" xfId="0" applyFont="1" applyFill="1" applyBorder="1" applyAlignment="1">
      <alignment horizontal="center" wrapText="1"/>
    </xf>
    <xf numFmtId="0" fontId="90" fillId="30" borderId="45" xfId="0" applyFont="1" applyFill="1" applyBorder="1" applyAlignment="1">
      <alignment horizontal="center" vertical="center" wrapText="1"/>
    </xf>
    <xf numFmtId="0" fontId="91" fillId="0" borderId="156" xfId="0" applyFont="1" applyBorder="1" applyAlignment="1">
      <alignment vertical="center"/>
    </xf>
    <xf numFmtId="0" fontId="2" fillId="0" borderId="43" xfId="0" applyFont="1" applyBorder="1"/>
    <xf numFmtId="0" fontId="92" fillId="31" borderId="45" xfId="0" applyFont="1" applyFill="1" applyBorder="1" applyAlignment="1">
      <alignment vertical="center"/>
    </xf>
    <xf numFmtId="0" fontId="91" fillId="0" borderId="157" xfId="0" applyFont="1" applyBorder="1" applyAlignment="1">
      <alignment vertical="center" wrapText="1"/>
    </xf>
    <xf numFmtId="0" fontId="2" fillId="0" borderId="74" xfId="0" applyFont="1" applyBorder="1"/>
    <xf numFmtId="0" fontId="93" fillId="31" borderId="45" xfId="0" applyFont="1" applyFill="1" applyBorder="1" applyAlignment="1">
      <alignment horizontal="justify" vertical="center" wrapText="1"/>
    </xf>
    <xf numFmtId="167" fontId="93" fillId="31" borderId="45" xfId="0" applyNumberFormat="1" applyFont="1" applyFill="1" applyBorder="1" applyAlignment="1">
      <alignment horizontal="center" vertical="center" wrapText="1"/>
    </xf>
    <xf numFmtId="0" fontId="86" fillId="0" borderId="45" xfId="0" applyFont="1" applyBorder="1"/>
    <xf numFmtId="0" fontId="86" fillId="0" borderId="89" xfId="0" applyFont="1" applyBorder="1"/>
    <xf numFmtId="3" fontId="86" fillId="0" borderId="46" xfId="0" applyNumberFormat="1" applyFont="1" applyBorder="1"/>
    <xf numFmtId="3" fontId="0" fillId="0" borderId="40" xfId="0" applyNumberFormat="1" applyBorder="1"/>
    <xf numFmtId="3" fontId="0" fillId="0" borderId="54" xfId="0" applyNumberFormat="1" applyBorder="1"/>
    <xf numFmtId="3" fontId="0" fillId="0" borderId="41" xfId="0" applyNumberFormat="1" applyBorder="1"/>
    <xf numFmtId="3" fontId="99" fillId="0" borderId="93" xfId="0" applyNumberFormat="1" applyFont="1" applyBorder="1"/>
    <xf numFmtId="3" fontId="99" fillId="0" borderId="26" xfId="0" applyNumberFormat="1" applyFont="1" applyBorder="1"/>
    <xf numFmtId="3" fontId="99" fillId="29" borderId="40" xfId="0" applyNumberFormat="1" applyFont="1" applyFill="1" applyBorder="1"/>
    <xf numFmtId="3" fontId="86" fillId="0" borderId="29" xfId="0" applyNumberFormat="1" applyFont="1" applyBorder="1"/>
    <xf numFmtId="3" fontId="96" fillId="0" borderId="46" xfId="0" applyNumberFormat="1" applyFont="1" applyBorder="1"/>
    <xf numFmtId="0" fontId="24" fillId="0" borderId="160" xfId="0" applyFont="1" applyBorder="1"/>
    <xf numFmtId="169" fontId="0" fillId="0" borderId="159" xfId="63" applyNumberFormat="1" applyFont="1" applyBorder="1"/>
    <xf numFmtId="169" fontId="5" fillId="0" borderId="161" xfId="63" applyNumberFormat="1" applyFont="1" applyBorder="1"/>
    <xf numFmtId="3" fontId="16" fillId="0" borderId="158" xfId="0" applyNumberFormat="1" applyFont="1" applyBorder="1"/>
    <xf numFmtId="0" fontId="114" fillId="0" borderId="0" xfId="0" applyFont="1"/>
    <xf numFmtId="0" fontId="94" fillId="0" borderId="0" xfId="0" applyFont="1"/>
    <xf numFmtId="0" fontId="94" fillId="0" borderId="26" xfId="0" applyFont="1" applyBorder="1" applyAlignment="1">
      <alignment horizontal="center"/>
    </xf>
    <xf numFmtId="0" fontId="94" fillId="0" borderId="26" xfId="0" applyFont="1" applyBorder="1" applyAlignment="1">
      <alignment wrapText="1"/>
    </xf>
    <xf numFmtId="169" fontId="94" fillId="0" borderId="26" xfId="63" applyNumberFormat="1" applyFont="1" applyBorder="1" applyAlignment="1">
      <alignment wrapText="1"/>
    </xf>
    <xf numFmtId="0" fontId="99" fillId="0" borderId="26" xfId="0" applyFont="1" applyBorder="1" applyAlignment="1">
      <alignment wrapText="1"/>
    </xf>
    <xf numFmtId="0" fontId="94" fillId="37" borderId="26" xfId="0" applyFont="1" applyFill="1" applyBorder="1" applyAlignment="1">
      <alignment wrapText="1"/>
    </xf>
    <xf numFmtId="0" fontId="115" fillId="0" borderId="26" xfId="0" applyFont="1" applyBorder="1" applyAlignment="1">
      <alignment wrapText="1"/>
    </xf>
    <xf numFmtId="169" fontId="90" fillId="0" borderId="68" xfId="0" applyNumberFormat="1" applyFont="1" applyBorder="1"/>
    <xf numFmtId="169" fontId="90" fillId="36" borderId="68" xfId="0" applyNumberFormat="1" applyFont="1" applyFill="1" applyBorder="1"/>
    <xf numFmtId="0" fontId="94" fillId="0" borderId="0" xfId="0" applyFont="1" applyAlignment="1">
      <alignment horizontal="center"/>
    </xf>
    <xf numFmtId="169" fontId="94" fillId="0" borderId="0" xfId="0" applyNumberFormat="1" applyFont="1"/>
    <xf numFmtId="0" fontId="112" fillId="0" borderId="0" xfId="0" applyFont="1"/>
    <xf numFmtId="0" fontId="113" fillId="0" borderId="0" xfId="0" applyFont="1"/>
    <xf numFmtId="0" fontId="94" fillId="0" borderId="0" xfId="0" applyFont="1" applyAlignment="1">
      <alignment wrapText="1"/>
    </xf>
    <xf numFmtId="0" fontId="16" fillId="0" borderId="45" xfId="0" applyFont="1" applyBorder="1"/>
    <xf numFmtId="3" fontId="116" fillId="0" borderId="0" xfId="56" applyNumberFormat="1" applyFont="1"/>
    <xf numFmtId="169" fontId="0" fillId="0" borderId="84" xfId="63" applyNumberFormat="1" applyFont="1" applyFill="1" applyBorder="1"/>
    <xf numFmtId="169" fontId="28" fillId="0" borderId="84" xfId="63" applyNumberFormat="1" applyFont="1" applyFill="1" applyBorder="1"/>
    <xf numFmtId="169" fontId="0" fillId="0" borderId="108" xfId="63" applyNumberFormat="1" applyFont="1" applyBorder="1"/>
    <xf numFmtId="3" fontId="28" fillId="0" borderId="163" xfId="0" applyNumberFormat="1" applyFont="1" applyBorder="1"/>
    <xf numFmtId="0" fontId="27" fillId="0" borderId="164" xfId="0" applyFont="1" applyBorder="1" applyAlignment="1">
      <alignment horizontal="justify"/>
    </xf>
    <xf numFmtId="3" fontId="28" fillId="0" borderId="165" xfId="0" applyNumberFormat="1" applyFont="1" applyBorder="1"/>
    <xf numFmtId="3" fontId="28" fillId="0" borderId="166" xfId="0" applyNumberFormat="1" applyFont="1" applyBorder="1"/>
    <xf numFmtId="0" fontId="28" fillId="0" borderId="84" xfId="0" applyFont="1" applyBorder="1" applyAlignment="1">
      <alignment horizontal="justify"/>
    </xf>
    <xf numFmtId="169" fontId="28" fillId="0" borderId="165" xfId="63" applyNumberFormat="1" applyFont="1" applyBorder="1"/>
    <xf numFmtId="169" fontId="28" fillId="0" borderId="168" xfId="63" applyNumberFormat="1" applyFont="1" applyBorder="1"/>
    <xf numFmtId="0" fontId="28" fillId="0" borderId="169" xfId="0" applyFont="1" applyBorder="1"/>
    <xf numFmtId="0" fontId="28" fillId="0" borderId="170" xfId="0" applyFont="1" applyBorder="1" applyAlignment="1">
      <alignment horizontal="left" vertical="top" wrapText="1"/>
    </xf>
    <xf numFmtId="3" fontId="28" fillId="33" borderId="163" xfId="0" applyNumberFormat="1" applyFont="1" applyFill="1" applyBorder="1" applyAlignment="1">
      <alignment horizontal="right" vertical="top" wrapText="1"/>
    </xf>
    <xf numFmtId="3" fontId="28" fillId="0" borderId="163" xfId="0" applyNumberFormat="1" applyFont="1" applyBorder="1" applyAlignment="1">
      <alignment horizontal="right" vertical="top" wrapText="1"/>
    </xf>
    <xf numFmtId="0" fontId="86" fillId="0" borderId="92" xfId="0" applyFont="1" applyBorder="1" applyAlignment="1">
      <alignment horizontal="center"/>
    </xf>
    <xf numFmtId="169" fontId="90" fillId="38" borderId="162" xfId="0" applyNumberFormat="1" applyFont="1" applyFill="1" applyBorder="1"/>
    <xf numFmtId="0" fontId="99" fillId="0" borderId="0" xfId="0" applyFont="1"/>
    <xf numFmtId="0" fontId="115" fillId="0" borderId="0" xfId="0" applyFont="1"/>
    <xf numFmtId="169" fontId="5" fillId="41" borderId="84" xfId="63" applyNumberFormat="1" applyFont="1" applyFill="1" applyBorder="1"/>
    <xf numFmtId="3" fontId="0" fillId="0" borderId="172" xfId="0" applyNumberFormat="1" applyBorder="1"/>
    <xf numFmtId="3" fontId="99" fillId="0" borderId="92" xfId="0" applyNumberFormat="1" applyFont="1" applyBorder="1"/>
    <xf numFmtId="3" fontId="94" fillId="0" borderId="54" xfId="0" applyNumberFormat="1" applyFont="1" applyBorder="1"/>
    <xf numFmtId="0" fontId="4" fillId="0" borderId="171" xfId="0" applyFont="1" applyBorder="1" applyAlignment="1">
      <alignment wrapText="1"/>
    </xf>
    <xf numFmtId="3" fontId="5" fillId="0" borderId="172" xfId="0" applyNumberFormat="1" applyFont="1" applyBorder="1"/>
    <xf numFmtId="0" fontId="0" fillId="0" borderId="173" xfId="0" applyBorder="1"/>
    <xf numFmtId="0" fontId="14" fillId="0" borderId="174" xfId="0" applyFont="1" applyBorder="1" applyAlignment="1">
      <alignment wrapText="1"/>
    </xf>
    <xf numFmtId="3" fontId="27" fillId="0" borderId="175" xfId="0" applyNumberFormat="1" applyFont="1" applyBorder="1"/>
    <xf numFmtId="3" fontId="16" fillId="0" borderId="175" xfId="0" applyNumberFormat="1" applyFont="1" applyBorder="1"/>
    <xf numFmtId="0" fontId="27" fillId="0" borderId="176" xfId="0" applyFont="1" applyBorder="1"/>
    <xf numFmtId="169" fontId="27" fillId="0" borderId="26" xfId="63" applyNumberFormat="1" applyFont="1" applyBorder="1"/>
    <xf numFmtId="169" fontId="27" fillId="0" borderId="130" xfId="63" applyNumberFormat="1" applyFont="1" applyBorder="1"/>
    <xf numFmtId="0" fontId="27" fillId="0" borderId="0" xfId="0" applyFont="1"/>
    <xf numFmtId="0" fontId="27" fillId="0" borderId="26" xfId="0" applyFont="1" applyBorder="1"/>
    <xf numFmtId="3" fontId="27" fillId="0" borderId="172" xfId="0" applyNumberFormat="1" applyFont="1" applyBorder="1"/>
    <xf numFmtId="0" fontId="24" fillId="0" borderId="177" xfId="0" applyFont="1" applyBorder="1"/>
    <xf numFmtId="169" fontId="0" fillId="0" borderId="178" xfId="63" applyNumberFormat="1" applyFont="1" applyBorder="1"/>
    <xf numFmtId="169" fontId="5" fillId="0" borderId="179" xfId="63" applyNumberFormat="1" applyFont="1" applyBorder="1"/>
    <xf numFmtId="3" fontId="16" fillId="0" borderId="180" xfId="0" applyNumberFormat="1" applyFont="1" applyBorder="1"/>
    <xf numFmtId="0" fontId="27" fillId="0" borderId="45" xfId="0" applyFont="1" applyBorder="1"/>
    <xf numFmtId="0" fontId="27" fillId="0" borderId="181" xfId="0" applyFont="1" applyBorder="1" applyAlignment="1">
      <alignment horizontal="justify"/>
    </xf>
    <xf numFmtId="169" fontId="28" fillId="0" borderId="173" xfId="63" applyNumberFormat="1" applyFont="1" applyBorder="1"/>
    <xf numFmtId="0" fontId="28" fillId="0" borderId="167" xfId="0" applyFont="1" applyBorder="1"/>
    <xf numFmtId="169" fontId="28" fillId="0" borderId="47" xfId="63" applyNumberFormat="1" applyFont="1" applyBorder="1"/>
    <xf numFmtId="169" fontId="27" fillId="28" borderId="165" xfId="63" applyNumberFormat="1" applyFont="1" applyFill="1" applyBorder="1"/>
    <xf numFmtId="169" fontId="28" fillId="20" borderId="165" xfId="63" applyNumberFormat="1" applyFont="1" applyFill="1" applyBorder="1"/>
    <xf numFmtId="169" fontId="28" fillId="21" borderId="165" xfId="63" applyNumberFormat="1" applyFont="1" applyFill="1" applyBorder="1"/>
    <xf numFmtId="169" fontId="28" fillId="19" borderId="165" xfId="63" applyNumberFormat="1" applyFont="1" applyFill="1" applyBorder="1"/>
    <xf numFmtId="169" fontId="27" fillId="22" borderId="165" xfId="63" applyNumberFormat="1" applyFont="1" applyFill="1" applyBorder="1"/>
    <xf numFmtId="169" fontId="28" fillId="0" borderId="182" xfId="63" applyNumberFormat="1" applyFont="1" applyFill="1" applyBorder="1"/>
    <xf numFmtId="3" fontId="44" fillId="0" borderId="35" xfId="52" quotePrefix="1" applyNumberFormat="1" applyFont="1" applyBorder="1"/>
    <xf numFmtId="0" fontId="28" fillId="0" borderId="183" xfId="0" applyFont="1" applyBorder="1" applyAlignment="1">
      <alignment horizontal="justify"/>
    </xf>
    <xf numFmtId="169" fontId="28" fillId="0" borderId="183" xfId="63" applyNumberFormat="1" applyFont="1" applyBorder="1"/>
    <xf numFmtId="169" fontId="0" fillId="0" borderId="0" xfId="0" applyNumberFormat="1" applyAlignment="1">
      <alignment horizontal="center"/>
    </xf>
    <xf numFmtId="3" fontId="31" fillId="0" borderId="0" xfId="0" applyNumberFormat="1" applyFont="1"/>
    <xf numFmtId="3" fontId="86" fillId="42" borderId="45" xfId="0" applyNumberFormat="1" applyFont="1" applyFill="1" applyBorder="1"/>
    <xf numFmtId="3" fontId="86" fillId="42" borderId="21" xfId="0" applyNumberFormat="1" applyFont="1" applyFill="1" applyBorder="1"/>
    <xf numFmtId="3" fontId="96" fillId="42" borderId="45" xfId="0" applyNumberFormat="1" applyFont="1" applyFill="1" applyBorder="1"/>
    <xf numFmtId="3" fontId="0" fillId="29" borderId="45" xfId="0" applyNumberFormat="1" applyFill="1" applyBorder="1"/>
    <xf numFmtId="0" fontId="24" fillId="0" borderId="188" xfId="0" applyFont="1" applyBorder="1"/>
    <xf numFmtId="169" fontId="0" fillId="0" borderId="189" xfId="63" applyNumberFormat="1" applyFont="1" applyBorder="1"/>
    <xf numFmtId="169" fontId="5" fillId="0" borderId="190" xfId="63" applyNumberFormat="1" applyFont="1" applyBorder="1"/>
    <xf numFmtId="3" fontId="16" fillId="0" borderId="192" xfId="0" applyNumberFormat="1" applyFont="1" applyBorder="1"/>
    <xf numFmtId="0" fontId="86" fillId="0" borderId="186" xfId="0" applyFont="1" applyBorder="1" applyAlignment="1">
      <alignment horizontal="center"/>
    </xf>
    <xf numFmtId="0" fontId="86" fillId="36" borderId="184" xfId="0" applyFont="1" applyFill="1" applyBorder="1" applyAlignment="1">
      <alignment horizontal="center"/>
    </xf>
    <xf numFmtId="0" fontId="86" fillId="0" borderId="184" xfId="0" applyFont="1" applyBorder="1" applyAlignment="1">
      <alignment horizontal="center"/>
    </xf>
    <xf numFmtId="0" fontId="86" fillId="39" borderId="184" xfId="0" applyFont="1" applyFill="1" applyBorder="1" applyAlignment="1">
      <alignment horizontal="center"/>
    </xf>
    <xf numFmtId="0" fontId="86" fillId="38" borderId="184" xfId="0" applyFont="1" applyFill="1" applyBorder="1" applyAlignment="1">
      <alignment horizontal="center"/>
    </xf>
    <xf numFmtId="169" fontId="1" fillId="0" borderId="184" xfId="63" applyNumberFormat="1" applyFont="1" applyBorder="1"/>
    <xf numFmtId="169" fontId="0" fillId="36" borderId="184" xfId="0" applyNumberFormat="1" applyFill="1" applyBorder="1"/>
    <xf numFmtId="169" fontId="0" fillId="38" borderId="184" xfId="0" applyNumberFormat="1" applyFill="1" applyBorder="1"/>
    <xf numFmtId="169" fontId="0" fillId="39" borderId="184" xfId="0" applyNumberFormat="1" applyFill="1" applyBorder="1"/>
    <xf numFmtId="0" fontId="0" fillId="0" borderId="184" xfId="0" applyBorder="1" applyAlignment="1">
      <alignment horizontal="center"/>
    </xf>
    <xf numFmtId="169" fontId="0" fillId="0" borderId="184" xfId="0" applyNumberFormat="1" applyBorder="1" applyAlignment="1">
      <alignment horizontal="center"/>
    </xf>
    <xf numFmtId="169" fontId="0" fillId="0" borderId="184" xfId="0" applyNumberFormat="1" applyBorder="1"/>
    <xf numFmtId="0" fontId="94" fillId="0" borderId="184" xfId="0" applyFont="1" applyBorder="1" applyAlignment="1">
      <alignment horizontal="center"/>
    </xf>
    <xf numFmtId="169" fontId="0" fillId="37" borderId="184" xfId="0" applyNumberFormat="1" applyFill="1" applyBorder="1"/>
    <xf numFmtId="169" fontId="1" fillId="37" borderId="184" xfId="63" applyNumberFormat="1" applyFont="1" applyFill="1" applyBorder="1"/>
    <xf numFmtId="0" fontId="0" fillId="0" borderId="184" xfId="0" applyBorder="1" applyAlignment="1">
      <alignment horizontal="center" wrapText="1"/>
    </xf>
    <xf numFmtId="0" fontId="117" fillId="0" borderId="184" xfId="0" applyFont="1" applyBorder="1" applyAlignment="1">
      <alignment horizontal="center"/>
    </xf>
    <xf numFmtId="169" fontId="1" fillId="0" borderId="0" xfId="63" applyNumberFormat="1" applyFont="1"/>
    <xf numFmtId="169" fontId="86" fillId="0" borderId="184" xfId="63" applyNumberFormat="1" applyFont="1" applyBorder="1"/>
    <xf numFmtId="0" fontId="0" fillId="0" borderId="165" xfId="0" applyBorder="1"/>
    <xf numFmtId="0" fontId="28" fillId="0" borderId="165" xfId="0" applyFont="1" applyBorder="1"/>
    <xf numFmtId="0" fontId="24" fillId="0" borderId="193" xfId="0" applyFont="1" applyBorder="1"/>
    <xf numFmtId="169" fontId="0" fillId="0" borderId="194" xfId="63" applyNumberFormat="1" applyFont="1" applyBorder="1"/>
    <xf numFmtId="169" fontId="5" fillId="0" borderId="195" xfId="63" applyNumberFormat="1" applyFont="1" applyBorder="1"/>
    <xf numFmtId="3" fontId="16" fillId="0" borderId="196" xfId="0" applyNumberFormat="1" applyFont="1" applyBorder="1"/>
    <xf numFmtId="3" fontId="5" fillId="0" borderId="47" xfId="0" applyNumberFormat="1" applyFont="1" applyBorder="1"/>
    <xf numFmtId="3" fontId="5" fillId="0" borderId="197" xfId="0" applyNumberFormat="1" applyFont="1" applyBorder="1"/>
    <xf numFmtId="3" fontId="16" fillId="0" borderId="197" xfId="0" applyNumberFormat="1" applyFont="1" applyBorder="1"/>
    <xf numFmtId="0" fontId="0" fillId="0" borderId="197" xfId="0" applyBorder="1"/>
    <xf numFmtId="0" fontId="0" fillId="0" borderId="194" xfId="0" applyBorder="1"/>
    <xf numFmtId="3" fontId="5" fillId="0" borderId="194" xfId="0" applyNumberFormat="1" applyFont="1" applyBorder="1"/>
    <xf numFmtId="169" fontId="7" fillId="0" borderId="143" xfId="63" applyNumberFormat="1" applyFont="1" applyBorder="1"/>
    <xf numFmtId="0" fontId="0" fillId="0" borderId="47" xfId="0" applyBorder="1"/>
    <xf numFmtId="169" fontId="7" fillId="0" borderId="199" xfId="63" applyNumberFormat="1" applyFont="1" applyBorder="1"/>
    <xf numFmtId="3" fontId="0" fillId="0" borderId="105" xfId="0" applyNumberFormat="1" applyBorder="1"/>
    <xf numFmtId="3" fontId="0" fillId="0" borderId="200" xfId="0" applyNumberFormat="1" applyBorder="1"/>
    <xf numFmtId="3" fontId="16" fillId="0" borderId="200" xfId="0" applyNumberFormat="1" applyFont="1" applyBorder="1"/>
    <xf numFmtId="3" fontId="16" fillId="0" borderId="195" xfId="0" applyNumberFormat="1" applyFont="1" applyBorder="1"/>
    <xf numFmtId="3" fontId="16" fillId="0" borderId="198" xfId="0" applyNumberFormat="1" applyFont="1" applyBorder="1"/>
    <xf numFmtId="169" fontId="28" fillId="0" borderId="201" xfId="63" applyNumberFormat="1" applyFont="1" applyBorder="1"/>
    <xf numFmtId="169" fontId="0" fillId="0" borderId="201" xfId="63" applyNumberFormat="1" applyFont="1" applyBorder="1"/>
    <xf numFmtId="169" fontId="0" fillId="19" borderId="201" xfId="63" applyNumberFormat="1" applyFont="1" applyFill="1" applyBorder="1"/>
    <xf numFmtId="164" fontId="0" fillId="20" borderId="202" xfId="0" applyNumberFormat="1" applyFill="1" applyBorder="1"/>
    <xf numFmtId="164" fontId="0" fillId="21" borderId="202" xfId="0" applyNumberFormat="1" applyFill="1" applyBorder="1"/>
    <xf numFmtId="164" fontId="0" fillId="19" borderId="202" xfId="0" applyNumberFormat="1" applyFill="1" applyBorder="1"/>
    <xf numFmtId="164" fontId="0" fillId="18" borderId="202" xfId="0" applyNumberFormat="1" applyFill="1" applyBorder="1"/>
    <xf numFmtId="0" fontId="0" fillId="0" borderId="202" xfId="0" applyBorder="1"/>
    <xf numFmtId="0" fontId="28" fillId="0" borderId="202" xfId="0" applyFont="1" applyBorder="1"/>
    <xf numFmtId="169" fontId="0" fillId="0" borderId="202" xfId="63" applyNumberFormat="1" applyFont="1" applyBorder="1"/>
    <xf numFmtId="3" fontId="27" fillId="34" borderId="113" xfId="0" applyNumberFormat="1" applyFont="1" applyFill="1" applyBorder="1" applyAlignment="1">
      <alignment horizontal="right" vertical="top" wrapText="1"/>
    </xf>
    <xf numFmtId="169" fontId="28" fillId="34" borderId="84" xfId="63" applyNumberFormat="1" applyFont="1" applyFill="1" applyBorder="1"/>
    <xf numFmtId="169" fontId="0" fillId="34" borderId="84" xfId="63" applyNumberFormat="1" applyFont="1" applyFill="1" applyBorder="1"/>
    <xf numFmtId="0" fontId="16" fillId="0" borderId="203" xfId="0" applyFont="1" applyBorder="1" applyAlignment="1">
      <alignment horizontal="center" wrapText="1"/>
    </xf>
    <xf numFmtId="3" fontId="0" fillId="0" borderId="204" xfId="0" applyNumberFormat="1" applyBorder="1"/>
    <xf numFmtId="0" fontId="0" fillId="0" borderId="204" xfId="0" applyBorder="1"/>
    <xf numFmtId="3" fontId="5" fillId="0" borderId="204" xfId="0" applyNumberFormat="1" applyFont="1" applyBorder="1"/>
    <xf numFmtId="0" fontId="0" fillId="0" borderId="205" xfId="0" applyBorder="1"/>
    <xf numFmtId="0" fontId="0" fillId="0" borderId="206" xfId="0" applyBorder="1"/>
    <xf numFmtId="3" fontId="0" fillId="0" borderId="207" xfId="0" applyNumberFormat="1" applyBorder="1"/>
    <xf numFmtId="3" fontId="0" fillId="29" borderId="204" xfId="0" applyNumberFormat="1" applyFill="1" applyBorder="1" applyAlignment="1">
      <alignment wrapText="1"/>
    </xf>
    <xf numFmtId="3" fontId="0" fillId="0" borderId="206" xfId="0" applyNumberFormat="1" applyBorder="1"/>
    <xf numFmtId="3" fontId="0" fillId="0" borderId="208" xfId="0" applyNumberFormat="1" applyBorder="1"/>
    <xf numFmtId="3" fontId="0" fillId="29" borderId="209" xfId="0" applyNumberFormat="1" applyFill="1" applyBorder="1" applyAlignment="1">
      <alignment wrapText="1"/>
    </xf>
    <xf numFmtId="3" fontId="0" fillId="29" borderId="204" xfId="0" applyNumberFormat="1" applyFill="1" applyBorder="1"/>
    <xf numFmtId="3" fontId="0" fillId="0" borderId="209" xfId="0" applyNumberFormat="1" applyBorder="1"/>
    <xf numFmtId="3" fontId="0" fillId="0" borderId="205" xfId="0" applyNumberFormat="1" applyBorder="1"/>
    <xf numFmtId="3" fontId="0" fillId="29" borderId="209" xfId="0" applyNumberFormat="1" applyFill="1" applyBorder="1"/>
    <xf numFmtId="3" fontId="0" fillId="0" borderId="210" xfId="0" applyNumberFormat="1" applyBorder="1"/>
    <xf numFmtId="0" fontId="0" fillId="0" borderId="211" xfId="0" applyBorder="1"/>
    <xf numFmtId="0" fontId="0" fillId="0" borderId="203" xfId="0" applyBorder="1"/>
    <xf numFmtId="0" fontId="0" fillId="0" borderId="212" xfId="0" applyBorder="1"/>
    <xf numFmtId="3" fontId="94" fillId="0" borderId="213" xfId="0" applyNumberFormat="1" applyFont="1" applyBorder="1"/>
    <xf numFmtId="3" fontId="0" fillId="0" borderId="203" xfId="0" applyNumberFormat="1" applyBorder="1"/>
    <xf numFmtId="3" fontId="0" fillId="29" borderId="203" xfId="0" applyNumberFormat="1" applyFill="1" applyBorder="1"/>
    <xf numFmtId="3" fontId="0" fillId="0" borderId="212" xfId="0" applyNumberFormat="1" applyBorder="1"/>
    <xf numFmtId="3" fontId="0" fillId="0" borderId="214" xfId="0" applyNumberFormat="1" applyBorder="1"/>
    <xf numFmtId="3" fontId="0" fillId="29" borderId="215" xfId="0" applyNumberFormat="1" applyFill="1" applyBorder="1"/>
    <xf numFmtId="3" fontId="0" fillId="0" borderId="213" xfId="0" applyNumberFormat="1" applyBorder="1"/>
    <xf numFmtId="3" fontId="0" fillId="0" borderId="215" xfId="0" applyNumberFormat="1" applyBorder="1"/>
    <xf numFmtId="3" fontId="0" fillId="0" borderId="211" xfId="0" applyNumberFormat="1" applyBorder="1"/>
    <xf numFmtId="3" fontId="0" fillId="0" borderId="216" xfId="0" applyNumberFormat="1" applyBorder="1"/>
    <xf numFmtId="3" fontId="94" fillId="0" borderId="206" xfId="0" applyNumberFormat="1" applyFont="1" applyBorder="1"/>
    <xf numFmtId="3" fontId="94" fillId="0" borderId="215" xfId="0" applyNumberFormat="1" applyFont="1" applyBorder="1"/>
    <xf numFmtId="3" fontId="99" fillId="29" borderId="209" xfId="0" applyNumberFormat="1" applyFont="1" applyFill="1" applyBorder="1"/>
    <xf numFmtId="3" fontId="94" fillId="0" borderId="208" xfId="0" applyNumberFormat="1" applyFont="1" applyBorder="1"/>
    <xf numFmtId="3" fontId="94" fillId="0" borderId="207" xfId="0" applyNumberFormat="1" applyFont="1" applyBorder="1"/>
    <xf numFmtId="3" fontId="0" fillId="29" borderId="213" xfId="0" applyNumberFormat="1" applyFill="1" applyBorder="1"/>
    <xf numFmtId="0" fontId="88" fillId="0" borderId="29" xfId="0" applyFont="1" applyBorder="1"/>
    <xf numFmtId="0" fontId="88" fillId="0" borderId="30" xfId="0" applyFont="1" applyBorder="1"/>
    <xf numFmtId="0" fontId="88" fillId="0" borderId="220" xfId="0" applyFont="1" applyBorder="1"/>
    <xf numFmtId="3" fontId="88" fillId="0" borderId="31" xfId="0" applyNumberFormat="1" applyFont="1" applyBorder="1"/>
    <xf numFmtId="3" fontId="88" fillId="0" borderId="21" xfId="0" applyNumberFormat="1" applyFont="1" applyBorder="1"/>
    <xf numFmtId="3" fontId="88" fillId="29" borderId="21" xfId="0" applyNumberFormat="1" applyFont="1" applyFill="1" applyBorder="1"/>
    <xf numFmtId="3" fontId="88" fillId="0" borderId="29" xfId="0" applyNumberFormat="1" applyFont="1" applyBorder="1"/>
    <xf numFmtId="3" fontId="88" fillId="42" borderId="21" xfId="0" applyNumberFormat="1" applyFont="1" applyFill="1" applyBorder="1"/>
    <xf numFmtId="3" fontId="0" fillId="29" borderId="221" xfId="0" applyNumberFormat="1" applyFill="1" applyBorder="1"/>
    <xf numFmtId="3" fontId="0" fillId="29" borderId="42" xfId="0" applyNumberFormat="1" applyFill="1" applyBorder="1"/>
    <xf numFmtId="3" fontId="0" fillId="29" borderId="222" xfId="0" applyNumberFormat="1" applyFill="1" applyBorder="1"/>
    <xf numFmtId="3" fontId="118" fillId="0" borderId="0" xfId="0" applyNumberFormat="1" applyFont="1"/>
    <xf numFmtId="0" fontId="118" fillId="0" borderId="0" xfId="0" applyFont="1"/>
    <xf numFmtId="0" fontId="0" fillId="29" borderId="0" xfId="0" applyFill="1"/>
    <xf numFmtId="0" fontId="16" fillId="0" borderId="46" xfId="0" applyFont="1" applyBorder="1"/>
    <xf numFmtId="0" fontId="0" fillId="0" borderId="209" xfId="0" applyBorder="1"/>
    <xf numFmtId="0" fontId="0" fillId="0" borderId="223" xfId="0" applyBorder="1"/>
    <xf numFmtId="0" fontId="0" fillId="0" borderId="224" xfId="0" applyBorder="1"/>
    <xf numFmtId="164" fontId="0" fillId="0" borderId="225" xfId="0" applyNumberFormat="1" applyBorder="1"/>
    <xf numFmtId="164" fontId="0" fillId="20" borderId="225" xfId="0" applyNumberFormat="1" applyFill="1" applyBorder="1"/>
    <xf numFmtId="164" fontId="0" fillId="21" borderId="225" xfId="0" applyNumberFormat="1" applyFill="1" applyBorder="1"/>
    <xf numFmtId="164" fontId="0" fillId="19" borderId="225" xfId="0" applyNumberFormat="1" applyFill="1" applyBorder="1"/>
    <xf numFmtId="164" fontId="5" fillId="0" borderId="225" xfId="0" applyNumberFormat="1" applyFont="1" applyBorder="1"/>
    <xf numFmtId="164" fontId="5" fillId="20" borderId="225" xfId="0" applyNumberFormat="1" applyFont="1" applyFill="1" applyBorder="1"/>
    <xf numFmtId="3" fontId="28" fillId="0" borderId="226" xfId="0" applyNumberFormat="1" applyFont="1" applyBorder="1"/>
    <xf numFmtId="3" fontId="28" fillId="21" borderId="226" xfId="0" applyNumberFormat="1" applyFont="1" applyFill="1" applyBorder="1"/>
    <xf numFmtId="3" fontId="27" fillId="22" borderId="226" xfId="0" applyNumberFormat="1" applyFont="1" applyFill="1" applyBorder="1"/>
    <xf numFmtId="3" fontId="14" fillId="0" borderId="0" xfId="0" applyNumberFormat="1" applyFont="1"/>
    <xf numFmtId="0" fontId="27" fillId="0" borderId="76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69" fontId="81" fillId="0" borderId="35" xfId="63" applyNumberFormat="1" applyFont="1" applyBorder="1"/>
    <xf numFmtId="169" fontId="81" fillId="0" borderId="33" xfId="63" applyNumberFormat="1" applyFont="1" applyBorder="1"/>
    <xf numFmtId="169" fontId="82" fillId="0" borderId="35" xfId="63" applyNumberFormat="1" applyFont="1" applyBorder="1"/>
    <xf numFmtId="169" fontId="81" fillId="0" borderId="33" xfId="63" applyNumberFormat="1" applyFont="1" applyBorder="1" applyAlignment="1">
      <alignment horizontal="center"/>
    </xf>
    <xf numFmtId="0" fontId="27" fillId="0" borderId="227" xfId="0" applyFont="1" applyBorder="1" applyAlignment="1">
      <alignment wrapText="1"/>
    </xf>
    <xf numFmtId="169" fontId="28" fillId="0" borderId="228" xfId="63" applyNumberFormat="1" applyFont="1" applyBorder="1"/>
    <xf numFmtId="169" fontId="28" fillId="19" borderId="228" xfId="63" applyNumberFormat="1" applyFont="1" applyFill="1" applyBorder="1"/>
    <xf numFmtId="0" fontId="28" fillId="0" borderId="38" xfId="0" applyFont="1" applyBorder="1"/>
    <xf numFmtId="169" fontId="28" fillId="0" borderId="229" xfId="63" applyNumberFormat="1" applyFont="1" applyBorder="1"/>
    <xf numFmtId="169" fontId="28" fillId="20" borderId="229" xfId="63" applyNumberFormat="1" applyFont="1" applyFill="1" applyBorder="1"/>
    <xf numFmtId="169" fontId="28" fillId="21" borderId="229" xfId="63" applyNumberFormat="1" applyFont="1" applyFill="1" applyBorder="1"/>
    <xf numFmtId="169" fontId="28" fillId="19" borderId="229" xfId="63" applyNumberFormat="1" applyFont="1" applyFill="1" applyBorder="1"/>
    <xf numFmtId="0" fontId="7" fillId="0" borderId="138" xfId="0" applyFont="1" applyBorder="1" applyAlignment="1">
      <alignment wrapText="1"/>
    </xf>
    <xf numFmtId="0" fontId="27" fillId="0" borderId="47" xfId="0" applyFont="1" applyBorder="1" applyAlignment="1">
      <alignment horizontal="left" wrapText="1"/>
    </xf>
    <xf numFmtId="0" fontId="27" fillId="0" borderId="0" xfId="0" applyFont="1" applyAlignment="1">
      <alignment horizontal="center"/>
    </xf>
    <xf numFmtId="0" fontId="28" fillId="0" borderId="0" xfId="0" applyFont="1"/>
    <xf numFmtId="0" fontId="34" fillId="0" borderId="0" xfId="0" applyFont="1" applyAlignment="1">
      <alignment horizontal="center"/>
    </xf>
    <xf numFmtId="0" fontId="0" fillId="0" borderId="0" xfId="0"/>
    <xf numFmtId="0" fontId="15" fillId="0" borderId="0" xfId="0" applyFont="1" applyAlignment="1">
      <alignment horizontal="center" wrapText="1"/>
    </xf>
    <xf numFmtId="0" fontId="86" fillId="36" borderId="184" xfId="0" applyFont="1" applyFill="1" applyBorder="1" applyAlignment="1">
      <alignment horizontal="center"/>
    </xf>
    <xf numFmtId="0" fontId="86" fillId="38" borderId="184" xfId="0" applyFont="1" applyFill="1" applyBorder="1" applyAlignment="1">
      <alignment horizontal="center" wrapText="1"/>
    </xf>
    <xf numFmtId="0" fontId="86" fillId="39" borderId="184" xfId="0" applyFont="1" applyFill="1" applyBorder="1" applyAlignment="1">
      <alignment horizontal="center"/>
    </xf>
    <xf numFmtId="0" fontId="86" fillId="0" borderId="187" xfId="0" applyFont="1" applyBorder="1" applyAlignment="1">
      <alignment horizontal="center"/>
    </xf>
    <xf numFmtId="0" fontId="86" fillId="0" borderId="186" xfId="0" applyFont="1" applyBorder="1" applyAlignment="1">
      <alignment horizontal="center"/>
    </xf>
    <xf numFmtId="0" fontId="86" fillId="0" borderId="40" xfId="0" applyFont="1" applyBorder="1" applyAlignment="1">
      <alignment horizontal="center"/>
    </xf>
    <xf numFmtId="0" fontId="86" fillId="0" borderId="92" xfId="0" applyFont="1" applyBorder="1" applyAlignment="1">
      <alignment horizontal="center"/>
    </xf>
    <xf numFmtId="0" fontId="90" fillId="0" borderId="63" xfId="0" applyFont="1" applyBorder="1" applyAlignment="1">
      <alignment horizontal="left"/>
    </xf>
    <xf numFmtId="0" fontId="90" fillId="0" borderId="68" xfId="0" applyFont="1" applyBorder="1" applyAlignment="1">
      <alignment horizontal="left"/>
    </xf>
    <xf numFmtId="0" fontId="111" fillId="0" borderId="13" xfId="0" applyFont="1" applyBorder="1" applyAlignment="1">
      <alignment horizontal="center" vertical="center"/>
    </xf>
    <xf numFmtId="0" fontId="111" fillId="0" borderId="34" xfId="0" applyFont="1" applyBorder="1" applyAlignment="1">
      <alignment horizontal="center" vertical="center"/>
    </xf>
    <xf numFmtId="0" fontId="111" fillId="0" borderId="174" xfId="0" applyFont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/>
    </xf>
    <xf numFmtId="0" fontId="111" fillId="0" borderId="55" xfId="0" applyFont="1" applyBorder="1" applyAlignment="1">
      <alignment horizontal="center" vertical="center"/>
    </xf>
    <xf numFmtId="0" fontId="111" fillId="0" borderId="175" xfId="0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0" fontId="111" fillId="0" borderId="56" xfId="0" applyFont="1" applyBorder="1" applyAlignment="1">
      <alignment horizontal="center" vertical="center"/>
    </xf>
    <xf numFmtId="0" fontId="86" fillId="0" borderId="191" xfId="0" applyFont="1" applyBorder="1" applyAlignment="1">
      <alignment horizontal="center"/>
    </xf>
    <xf numFmtId="0" fontId="86" fillId="0" borderId="11" xfId="0" applyFont="1" applyBorder="1" applyAlignment="1">
      <alignment horizontal="center"/>
    </xf>
    <xf numFmtId="0" fontId="86" fillId="37" borderId="56" xfId="0" applyFont="1" applyFill="1" applyBorder="1" applyAlignment="1">
      <alignment horizontal="center" wrapText="1"/>
    </xf>
    <xf numFmtId="0" fontId="86" fillId="43" borderId="56" xfId="0" applyFont="1" applyFill="1" applyBorder="1" applyAlignment="1">
      <alignment horizontal="center" wrapText="1"/>
    </xf>
    <xf numFmtId="0" fontId="86" fillId="33" borderId="56" xfId="0" applyFont="1" applyFill="1" applyBorder="1" applyAlignment="1">
      <alignment horizontal="center" wrapText="1"/>
    </xf>
    <xf numFmtId="0" fontId="86" fillId="40" borderId="185" xfId="0" applyFont="1" applyFill="1" applyBorder="1" applyAlignment="1">
      <alignment horizontal="center" wrapText="1"/>
    </xf>
    <xf numFmtId="0" fontId="86" fillId="40" borderId="55" xfId="0" applyFont="1" applyFill="1" applyBorder="1" applyAlignment="1">
      <alignment horizontal="center" wrapText="1"/>
    </xf>
    <xf numFmtId="0" fontId="86" fillId="40" borderId="26" xfId="0" applyFont="1" applyFill="1" applyBorder="1" applyAlignment="1">
      <alignment horizontal="center" wrapText="1"/>
    </xf>
    <xf numFmtId="0" fontId="86" fillId="29" borderId="56" xfId="0" applyFont="1" applyFill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5" fillId="0" borderId="51" xfId="0" applyFont="1" applyBorder="1"/>
    <xf numFmtId="0" fontId="0" fillId="0" borderId="0" xfId="0" applyAlignment="1">
      <alignment wrapText="1"/>
    </xf>
    <xf numFmtId="0" fontId="12" fillId="20" borderId="0" xfId="0" applyFont="1" applyFill="1" applyAlignment="1">
      <alignment wrapText="1"/>
    </xf>
    <xf numFmtId="0" fontId="0" fillId="20" borderId="0" xfId="0" applyFill="1" applyAlignment="1">
      <alignment wrapText="1"/>
    </xf>
    <xf numFmtId="0" fontId="5" fillId="0" borderId="12" xfId="0" applyFont="1" applyBorder="1"/>
    <xf numFmtId="0" fontId="5" fillId="0" borderId="10" xfId="0" applyFont="1" applyBorder="1"/>
    <xf numFmtId="0" fontId="5" fillId="0" borderId="16" xfId="0" applyFont="1" applyBorder="1"/>
    <xf numFmtId="0" fontId="0" fillId="0" borderId="205" xfId="0" applyBorder="1" applyAlignment="1">
      <alignment wrapText="1"/>
    </xf>
    <xf numFmtId="0" fontId="0" fillId="0" borderId="204" xfId="0" applyBorder="1"/>
    <xf numFmtId="0" fontId="0" fillId="0" borderId="206" xfId="0" applyBorder="1"/>
    <xf numFmtId="0" fontId="8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6" fillId="0" borderId="133" xfId="0" applyFont="1" applyBorder="1" applyAlignment="1">
      <alignment horizontal="center"/>
    </xf>
    <xf numFmtId="0" fontId="0" fillId="0" borderId="133" xfId="0" applyBorder="1" applyAlignment="1">
      <alignment horizontal="center"/>
    </xf>
    <xf numFmtId="3" fontId="86" fillId="0" borderId="76" xfId="0" applyNumberFormat="1" applyFont="1" applyBorder="1" applyAlignment="1">
      <alignment horizontal="center"/>
    </xf>
    <xf numFmtId="3" fontId="86" fillId="0" borderId="14" xfId="0" applyNumberFormat="1" applyFont="1" applyBorder="1" applyAlignment="1">
      <alignment horizontal="center"/>
    </xf>
    <xf numFmtId="3" fontId="86" fillId="0" borderId="86" xfId="0" applyNumberFormat="1" applyFont="1" applyBorder="1" applyAlignment="1">
      <alignment horizontal="center"/>
    </xf>
    <xf numFmtId="3" fontId="86" fillId="0" borderId="87" xfId="0" applyNumberFormat="1" applyFont="1" applyBorder="1" applyAlignment="1">
      <alignment horizontal="center"/>
    </xf>
    <xf numFmtId="3" fontId="86" fillId="0" borderId="27" xfId="0" applyNumberFormat="1" applyFont="1" applyBorder="1" applyAlignment="1">
      <alignment horizontal="center"/>
    </xf>
    <xf numFmtId="3" fontId="86" fillId="0" borderId="13" xfId="0" applyNumberFormat="1" applyFont="1" applyBorder="1" applyAlignment="1">
      <alignment horizontal="center"/>
    </xf>
    <xf numFmtId="3" fontId="86" fillId="0" borderId="15" xfId="0" applyNumberFormat="1" applyFont="1" applyBorder="1" applyAlignment="1">
      <alignment horizontal="center"/>
    </xf>
    <xf numFmtId="0" fontId="0" fillId="0" borderId="54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91" xfId="0" applyBorder="1" applyAlignment="1">
      <alignment wrapText="1"/>
    </xf>
    <xf numFmtId="0" fontId="0" fillId="0" borderId="211" xfId="0" applyBorder="1" applyAlignment="1">
      <alignment wrapText="1"/>
    </xf>
    <xf numFmtId="0" fontId="0" fillId="0" borderId="203" xfId="0" applyBorder="1" applyAlignment="1">
      <alignment wrapText="1"/>
    </xf>
    <xf numFmtId="0" fontId="0" fillId="0" borderId="212" xfId="0" applyBorder="1" applyAlignment="1">
      <alignment wrapText="1"/>
    </xf>
    <xf numFmtId="0" fontId="86" fillId="0" borderId="45" xfId="0" applyFont="1" applyBorder="1"/>
    <xf numFmtId="0" fontId="86" fillId="0" borderId="89" xfId="0" applyFont="1" applyBorder="1"/>
    <xf numFmtId="0" fontId="0" fillId="0" borderId="26" xfId="0" applyBorder="1"/>
    <xf numFmtId="0" fontId="0" fillId="0" borderId="91" xfId="0" applyBorder="1"/>
    <xf numFmtId="0" fontId="86" fillId="0" borderId="21" xfId="0" applyFont="1" applyBorder="1" applyAlignment="1">
      <alignment wrapText="1"/>
    </xf>
    <xf numFmtId="0" fontId="86" fillId="0" borderId="124" xfId="0" applyFont="1" applyBorder="1" applyAlignment="1">
      <alignment wrapText="1"/>
    </xf>
    <xf numFmtId="0" fontId="99" fillId="0" borderId="217" xfId="0" applyFont="1" applyBorder="1" applyAlignment="1">
      <alignment wrapText="1"/>
    </xf>
    <xf numFmtId="0" fontId="99" fillId="0" borderId="218" xfId="0" applyFont="1" applyBorder="1"/>
    <xf numFmtId="0" fontId="99" fillId="0" borderId="219" xfId="0" applyFont="1" applyBorder="1"/>
    <xf numFmtId="0" fontId="0" fillId="0" borderId="217" xfId="0" applyBorder="1" applyAlignment="1">
      <alignment wrapText="1"/>
    </xf>
    <xf numFmtId="0" fontId="0" fillId="0" borderId="218" xfId="0" applyBorder="1"/>
    <xf numFmtId="0" fontId="0" fillId="0" borderId="219" xfId="0" applyBorder="1"/>
    <xf numFmtId="0" fontId="0" fillId="0" borderId="203" xfId="0" applyBorder="1"/>
    <xf numFmtId="0" fontId="0" fillId="0" borderId="212" xfId="0" applyBorder="1"/>
    <xf numFmtId="0" fontId="98" fillId="0" borderId="46" xfId="0" applyFont="1" applyBorder="1" applyAlignment="1">
      <alignment horizontal="center"/>
    </xf>
    <xf numFmtId="0" fontId="0" fillId="0" borderId="66" xfId="0" applyBorder="1"/>
    <xf numFmtId="0" fontId="0" fillId="0" borderId="69" xfId="0" applyBorder="1"/>
    <xf numFmtId="0" fontId="0" fillId="0" borderId="28" xfId="0" applyBorder="1"/>
    <xf numFmtId="0" fontId="0" fillId="0" borderId="58" xfId="0" applyBorder="1"/>
    <xf numFmtId="0" fontId="0" fillId="0" borderId="104" xfId="0" applyBorder="1"/>
    <xf numFmtId="0" fontId="0" fillId="0" borderId="120" xfId="0" applyBorder="1"/>
    <xf numFmtId="0" fontId="0" fillId="0" borderId="115" xfId="0" applyBorder="1"/>
    <xf numFmtId="0" fontId="0" fillId="0" borderId="118" xfId="0" applyBorder="1"/>
    <xf numFmtId="0" fontId="58" fillId="0" borderId="64" xfId="49" applyFont="1" applyBorder="1" applyAlignment="1">
      <alignment wrapText="1"/>
    </xf>
    <xf numFmtId="0" fontId="59" fillId="0" borderId="72" xfId="0" applyFont="1" applyBorder="1" applyAlignment="1">
      <alignment wrapText="1"/>
    </xf>
    <xf numFmtId="0" fontId="55" fillId="0" borderId="0" xfId="0" applyFont="1" applyAlignment="1">
      <alignment horizontal="center"/>
    </xf>
    <xf numFmtId="0" fontId="56" fillId="0" borderId="60" xfId="49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56" fillId="0" borderId="28" xfId="49" applyFont="1" applyBorder="1" applyAlignment="1">
      <alignment wrapText="1"/>
    </xf>
    <xf numFmtId="0" fontId="0" fillId="0" borderId="71" xfId="0" applyBorder="1"/>
    <xf numFmtId="0" fontId="54" fillId="0" borderId="56" xfId="49" applyFont="1" applyBorder="1" applyAlignment="1">
      <alignment wrapText="1"/>
    </xf>
    <xf numFmtId="0" fontId="8" fillId="0" borderId="0" xfId="0" applyFont="1" applyAlignment="1">
      <alignment wrapText="1"/>
    </xf>
    <xf numFmtId="0" fontId="56" fillId="0" borderId="0" xfId="49" applyFont="1" applyAlignment="1">
      <alignment horizontal="center"/>
    </xf>
    <xf numFmtId="0" fontId="27" fillId="0" borderId="24" xfId="49" applyFont="1" applyBorder="1" applyAlignment="1">
      <alignment wrapText="1"/>
    </xf>
    <xf numFmtId="0" fontId="0" fillId="0" borderId="50" xfId="0" applyBorder="1"/>
    <xf numFmtId="0" fontId="55" fillId="0" borderId="0" xfId="46" applyFont="1" applyAlignment="1">
      <alignment horizontal="center"/>
    </xf>
    <xf numFmtId="0" fontId="33" fillId="0" borderId="70" xfId="46" applyBorder="1" applyAlignment="1">
      <alignment horizontal="center"/>
    </xf>
    <xf numFmtId="0" fontId="59" fillId="0" borderId="72" xfId="46" applyFont="1" applyBorder="1" applyAlignment="1">
      <alignment wrapText="1"/>
    </xf>
    <xf numFmtId="0" fontId="33" fillId="0" borderId="50" xfId="46" applyBorder="1"/>
    <xf numFmtId="3" fontId="71" fillId="0" borderId="0" xfId="56" applyNumberFormat="1" applyFont="1" applyAlignment="1">
      <alignment horizontal="center"/>
    </xf>
    <xf numFmtId="3" fontId="72" fillId="0" borderId="46" xfId="56" applyNumberFormat="1" applyFont="1" applyBorder="1" applyAlignment="1">
      <alignment horizontal="center"/>
    </xf>
    <xf numFmtId="3" fontId="72" fillId="0" borderId="66" xfId="56" applyNumberFormat="1" applyFont="1" applyBorder="1" applyAlignment="1">
      <alignment horizontal="center"/>
    </xf>
    <xf numFmtId="3" fontId="72" fillId="0" borderId="69" xfId="56" applyNumberFormat="1" applyFont="1" applyBorder="1" applyAlignment="1">
      <alignment horizontal="center"/>
    </xf>
    <xf numFmtId="3" fontId="72" fillId="0" borderId="66" xfId="57" applyNumberFormat="1" applyFont="1" applyBorder="1" applyAlignment="1">
      <alignment wrapText="1"/>
    </xf>
    <xf numFmtId="0" fontId="76" fillId="0" borderId="0" xfId="54" applyFont="1" applyAlignment="1">
      <alignment horizontal="center" wrapText="1"/>
    </xf>
    <xf numFmtId="0" fontId="95" fillId="0" borderId="75" xfId="0" applyFont="1" applyBorder="1" applyAlignment="1">
      <alignment horizontal="center" vertical="center"/>
    </xf>
    <xf numFmtId="0" fontId="28" fillId="0" borderId="141" xfId="0" applyFont="1" applyBorder="1" applyAlignment="1">
      <alignment horizontal="center" vertical="center"/>
    </xf>
    <xf numFmtId="0" fontId="95" fillId="0" borderId="47" xfId="0" applyFont="1" applyBorder="1" applyAlignment="1">
      <alignment horizontal="center"/>
    </xf>
    <xf numFmtId="0" fontId="28" fillId="0" borderId="143" xfId="0" applyFont="1" applyBorder="1" applyAlignment="1">
      <alignment horizontal="center"/>
    </xf>
    <xf numFmtId="0" fontId="95" fillId="0" borderId="0" xfId="0" applyFont="1" applyAlignment="1">
      <alignment horizontal="center" wrapText="1"/>
    </xf>
    <xf numFmtId="3" fontId="36" fillId="0" borderId="150" xfId="0" applyNumberFormat="1" applyFont="1" applyBorder="1" applyAlignment="1">
      <alignment horizontal="center"/>
    </xf>
    <xf numFmtId="3" fontId="32" fillId="0" borderId="151" xfId="0" applyNumberFormat="1" applyFont="1" applyBorder="1" applyAlignment="1">
      <alignment horizontal="center"/>
    </xf>
    <xf numFmtId="0" fontId="42" fillId="35" borderId="0" xfId="0" applyFont="1" applyFill="1" applyAlignment="1">
      <alignment horizontal="center"/>
    </xf>
    <xf numFmtId="0" fontId="105" fillId="0" borderId="46" xfId="0" applyFont="1" applyBorder="1" applyAlignment="1">
      <alignment horizontal="center"/>
    </xf>
    <xf numFmtId="0" fontId="105" fillId="0" borderId="69" xfId="0" applyFont="1" applyBorder="1" applyAlignment="1">
      <alignment horizontal="center"/>
    </xf>
    <xf numFmtId="0" fontId="105" fillId="0" borderId="66" xfId="0" applyFont="1" applyBorder="1" applyAlignment="1">
      <alignment horizontal="center"/>
    </xf>
    <xf numFmtId="0" fontId="105" fillId="0" borderId="46" xfId="0" applyFont="1" applyBorder="1" applyAlignment="1">
      <alignment horizontal="center" wrapText="1"/>
    </xf>
    <xf numFmtId="0" fontId="43" fillId="0" borderId="69" xfId="0" applyFont="1" applyBorder="1" applyAlignment="1">
      <alignment horizontal="center" wrapText="1"/>
    </xf>
    <xf numFmtId="0" fontId="105" fillId="0" borderId="69" xfId="0" applyFont="1" applyBorder="1" applyAlignment="1">
      <alignment horizontal="center" wrapText="1"/>
    </xf>
  </cellXfs>
  <cellStyles count="64">
    <cellStyle name="1. jelölőszín" xfId="1" xr:uid="{00000000-0005-0000-0000-000000000000}"/>
    <cellStyle name="2. jelölőszín" xfId="2" xr:uid="{00000000-0005-0000-0000-000001000000}"/>
    <cellStyle name="20% - Accent1" xfId="3" xr:uid="{00000000-0005-0000-0000-000002000000}"/>
    <cellStyle name="20% - Accent2" xfId="4" xr:uid="{00000000-0005-0000-0000-000003000000}"/>
    <cellStyle name="20% - Accent3" xfId="5" xr:uid="{00000000-0005-0000-0000-000004000000}"/>
    <cellStyle name="20% - Accent4" xfId="6" xr:uid="{00000000-0005-0000-0000-000005000000}"/>
    <cellStyle name="20% - Accent5" xfId="7" xr:uid="{00000000-0005-0000-0000-000006000000}"/>
    <cellStyle name="20% - Accent6" xfId="8" xr:uid="{00000000-0005-0000-0000-000007000000}"/>
    <cellStyle name="3. jelölőszín" xfId="9" xr:uid="{00000000-0005-0000-0000-000008000000}"/>
    <cellStyle name="4. jelölőszín" xfId="10" xr:uid="{00000000-0005-0000-0000-000009000000}"/>
    <cellStyle name="40% - Accent1" xfId="11" xr:uid="{00000000-0005-0000-0000-00000A000000}"/>
    <cellStyle name="40% - Accent2" xfId="12" xr:uid="{00000000-0005-0000-0000-00000B000000}"/>
    <cellStyle name="40% - Accent3" xfId="13" xr:uid="{00000000-0005-0000-0000-00000C000000}"/>
    <cellStyle name="40% - Accent4" xfId="14" xr:uid="{00000000-0005-0000-0000-00000D000000}"/>
    <cellStyle name="40% - Accent5" xfId="15" xr:uid="{00000000-0005-0000-0000-00000E000000}"/>
    <cellStyle name="40% - Accent6" xfId="16" xr:uid="{00000000-0005-0000-0000-00000F000000}"/>
    <cellStyle name="5. jelölőszín" xfId="17" xr:uid="{00000000-0005-0000-0000-000010000000}"/>
    <cellStyle name="6. jelölőszín" xfId="18" xr:uid="{00000000-0005-0000-0000-000011000000}"/>
    <cellStyle name="60% - Accent1" xfId="19" xr:uid="{00000000-0005-0000-0000-000012000000}"/>
    <cellStyle name="60% - Accent2" xfId="20" xr:uid="{00000000-0005-0000-0000-000013000000}"/>
    <cellStyle name="60% - Accent3" xfId="21" xr:uid="{00000000-0005-0000-0000-000014000000}"/>
    <cellStyle name="60% - Accent4" xfId="22" xr:uid="{00000000-0005-0000-0000-000015000000}"/>
    <cellStyle name="60% - Accent5" xfId="23" xr:uid="{00000000-0005-0000-0000-000016000000}"/>
    <cellStyle name="60% - Accent6" xfId="24" xr:uid="{00000000-0005-0000-0000-000017000000}"/>
    <cellStyle name="Accent1" xfId="25" xr:uid="{00000000-0005-0000-0000-000018000000}"/>
    <cellStyle name="Accent2" xfId="26" xr:uid="{00000000-0005-0000-0000-000019000000}"/>
    <cellStyle name="Accent3" xfId="27" xr:uid="{00000000-0005-0000-0000-00001A000000}"/>
    <cellStyle name="Accent4" xfId="28" xr:uid="{00000000-0005-0000-0000-00001B000000}"/>
    <cellStyle name="Accent5" xfId="29" xr:uid="{00000000-0005-0000-0000-00001C000000}"/>
    <cellStyle name="Accent6" xfId="30" xr:uid="{00000000-0005-0000-0000-00001D000000}"/>
    <cellStyle name="Bad" xfId="31" xr:uid="{00000000-0005-0000-0000-00001E000000}"/>
    <cellStyle name="Calculation" xfId="32" xr:uid="{00000000-0005-0000-0000-00001F000000}"/>
    <cellStyle name="Check Cell" xfId="33" xr:uid="{00000000-0005-0000-0000-000020000000}"/>
    <cellStyle name="Explanatory Text" xfId="34" xr:uid="{00000000-0005-0000-0000-000021000000}"/>
    <cellStyle name="Ezres" xfId="63" builtinId="3"/>
    <cellStyle name="Good" xfId="35" xr:uid="{00000000-0005-0000-0000-000023000000}"/>
    <cellStyle name="Heading 1" xfId="36" xr:uid="{00000000-0005-0000-0000-000024000000}"/>
    <cellStyle name="Heading 2" xfId="37" xr:uid="{00000000-0005-0000-0000-000025000000}"/>
    <cellStyle name="Heading 3" xfId="38" xr:uid="{00000000-0005-0000-0000-000026000000}"/>
    <cellStyle name="Heading 4" xfId="39" xr:uid="{00000000-0005-0000-0000-000027000000}"/>
    <cellStyle name="Input" xfId="40" xr:uid="{00000000-0005-0000-0000-000028000000}"/>
    <cellStyle name="Linked Cell" xfId="41" xr:uid="{00000000-0005-0000-0000-000029000000}"/>
    <cellStyle name="Neutral" xfId="42" xr:uid="{00000000-0005-0000-0000-00002A000000}"/>
    <cellStyle name="Normál" xfId="0" builtinId="0"/>
    <cellStyle name="Normal 2" xfId="43" xr:uid="{00000000-0005-0000-0000-00002C000000}"/>
    <cellStyle name="Normál 2" xfId="44" xr:uid="{00000000-0005-0000-0000-00002D000000}"/>
    <cellStyle name="Normál 3" xfId="45" xr:uid="{00000000-0005-0000-0000-00002E000000}"/>
    <cellStyle name="Normál_12források" xfId="46" xr:uid="{00000000-0005-0000-0000-00002F000000}"/>
    <cellStyle name="Normál_70ûrlap" xfId="47" xr:uid="{00000000-0005-0000-0000-000030000000}"/>
    <cellStyle name="Normál_97ûrlap" xfId="48" xr:uid="{00000000-0005-0000-0000-000031000000}"/>
    <cellStyle name="Normál_ESZKFOR" xfId="49" xr:uid="{00000000-0005-0000-0000-000032000000}"/>
    <cellStyle name="Normal_KARSZJ3" xfId="50" xr:uid="{00000000-0005-0000-0000-000033000000}"/>
    <cellStyle name="Normál_kiemelt eik 2013" xfId="51" xr:uid="{00000000-0005-0000-0000-000034000000}"/>
    <cellStyle name="Normál_módIV12önk" xfId="52" xr:uid="{00000000-0005-0000-0000-000035000000}"/>
    <cellStyle name="Normál_Munkafüzet2" xfId="53" xr:uid="{00000000-0005-0000-0000-000036000000}"/>
    <cellStyle name="Normál_pénzeszközök változása" xfId="54" xr:uid="{00000000-0005-0000-0000-000037000000}"/>
    <cellStyle name="Normál_SZOCIK" xfId="55" xr:uid="{00000000-0005-0000-0000-000038000000}"/>
    <cellStyle name="Normál_VAGYONRE" xfId="56" xr:uid="{00000000-0005-0000-0000-000039000000}"/>
    <cellStyle name="Normál_VAGYONZ" xfId="57" xr:uid="{00000000-0005-0000-0000-00003A000000}"/>
    <cellStyle name="Note" xfId="58" xr:uid="{00000000-0005-0000-0000-00003B000000}"/>
    <cellStyle name="Output" xfId="59" xr:uid="{00000000-0005-0000-0000-00003C000000}"/>
    <cellStyle name="Title" xfId="60" xr:uid="{00000000-0005-0000-0000-00003D000000}"/>
    <cellStyle name="Total" xfId="61" xr:uid="{00000000-0005-0000-0000-00003E000000}"/>
    <cellStyle name="Warning Text" xfId="62" xr:uid="{00000000-0005-0000-0000-00003F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kovics%20Judit\Documents\T&#225;rsul&#225;s\befizet&#233;sek\Telep&#252;l&#233;sek%20befizet&#233;sei%202010\el&#337;ir&#225;nyzat_2010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Gandalf\Dokumentumok\Kozgazdasagi\leidline.eniko\asztal\2024.%20&#233;vi%20k&#246;lts&#233;gvet&#233;s\befizet&#233;sek_2023%20negyedik%20negyed&#233;v%20J&#211;.xls" TargetMode="External"/><Relationship Id="rId1" Type="http://schemas.openxmlformats.org/officeDocument/2006/relationships/externalLinkPath" Target="/Kozgazdasagi/leidline.eniko/asztal/2024.%20&#233;vi%20k&#246;lts&#233;gvet&#233;s/befizet&#233;sek_2023%20negyedik%20negyed&#233;v%20J&#21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őirányzat"/>
      <sheetName val="befizetések"/>
      <sheetName val="Bankszámla egyenleg"/>
    </sheetNames>
    <sheetDataSet>
      <sheetData sheetId="0" refreshError="1">
        <row r="3">
          <cell r="B3" t="str">
            <v>Szombathely Megyei jogú Város Önkormányzata</v>
          </cell>
        </row>
        <row r="4">
          <cell r="B4" t="str">
            <v>Acsád község Önkormányzata</v>
          </cell>
        </row>
        <row r="5">
          <cell r="B5" t="str">
            <v>Alsóújlak Község Önkormányzata</v>
          </cell>
        </row>
        <row r="6">
          <cell r="B6" t="str">
            <v>Bajánsenye Község Önkormányzata</v>
          </cell>
        </row>
        <row r="7">
          <cell r="B7" t="str">
            <v>Balogunyom Község Önkormányzata</v>
          </cell>
        </row>
        <row r="8">
          <cell r="B8" t="str">
            <v>Bejcgyertyános Község Önkormányzata</v>
          </cell>
        </row>
        <row r="9">
          <cell r="B9" t="str">
            <v>Bozsok Község Önkormányzata</v>
          </cell>
        </row>
        <row r="10">
          <cell r="B10" t="str">
            <v>Bozzai Község Önkormányzata</v>
          </cell>
        </row>
        <row r="11">
          <cell r="B11" t="str">
            <v>Bucsu Község Önkormányzata</v>
          </cell>
        </row>
        <row r="12">
          <cell r="B12" t="str">
            <v>Bük Város Önkrományzata</v>
          </cell>
        </row>
        <row r="13">
          <cell r="B13" t="str">
            <v>Cák Község Önkormányzata</v>
          </cell>
        </row>
        <row r="14">
          <cell r="B14" t="str">
            <v>Csákánydoroszló Község Önkormányzata</v>
          </cell>
        </row>
        <row r="15">
          <cell r="B15" t="str">
            <v>Csánig Község Önkormányzata</v>
          </cell>
        </row>
        <row r="16">
          <cell r="B16" t="str">
            <v>Csehimindszent Község Önkormányzata</v>
          </cell>
        </row>
        <row r="17">
          <cell r="B17" t="str">
            <v>Csempeszkopács Község Önkormányzata</v>
          </cell>
        </row>
        <row r="18">
          <cell r="B18" t="str">
            <v>Csipkerek Község Önkormányzata</v>
          </cell>
        </row>
        <row r="19">
          <cell r="B19" t="str">
            <v>Csörötnek Község Önkormányzata</v>
          </cell>
        </row>
        <row r="20">
          <cell r="B20" t="str">
            <v>Daraboshegy Község Önkormányzata</v>
          </cell>
        </row>
        <row r="21">
          <cell r="B21" t="str">
            <v xml:space="preserve">Dozmat </v>
          </cell>
        </row>
        <row r="22">
          <cell r="B22" t="str">
            <v>Döbörhegy Község Önkormányzata</v>
          </cell>
        </row>
        <row r="23">
          <cell r="B23" t="str">
            <v>Döröske Község Önkormányzata</v>
          </cell>
        </row>
        <row r="24">
          <cell r="B24" t="str">
            <v>Duka Község Önkormányzata</v>
          </cell>
          <cell r="D24">
            <v>250</v>
          </cell>
        </row>
        <row r="25">
          <cell r="B25" t="str">
            <v>Egervölgy Község Önkormányzata</v>
          </cell>
        </row>
        <row r="26">
          <cell r="B26" t="str">
            <v>Egyházashollós Község Önkormányzata</v>
          </cell>
        </row>
        <row r="27">
          <cell r="B27" t="str">
            <v>Egyházasrádóc Község Önkormányzata</v>
          </cell>
        </row>
        <row r="28">
          <cell r="B28" t="str">
            <v>Felsőcsatár Község Önkormányzata</v>
          </cell>
        </row>
        <row r="29">
          <cell r="B29" t="str">
            <v>Felsőjánosfa Község Önkormányzata</v>
          </cell>
        </row>
        <row r="30">
          <cell r="B30" t="str">
            <v>Felsőmarác Község Önkormányzata</v>
          </cell>
        </row>
        <row r="31">
          <cell r="B31" t="str">
            <v>Gasztony Község Önkormányzata</v>
          </cell>
        </row>
        <row r="32">
          <cell r="B32" t="str">
            <v>Gencsapáti Község Önkormányzata</v>
          </cell>
        </row>
        <row r="33">
          <cell r="B33" t="str">
            <v>Gersekarát Község Önkormányzata</v>
          </cell>
        </row>
        <row r="34">
          <cell r="B34" t="str">
            <v>Gyanógeregye Község Önkormányzata</v>
          </cell>
        </row>
        <row r="35">
          <cell r="B35" t="str">
            <v>Gyöngyösfalu Község Önkormányzata</v>
          </cell>
        </row>
        <row r="36">
          <cell r="B36" t="str">
            <v>Halastó Község Önkormányzata</v>
          </cell>
        </row>
        <row r="37">
          <cell r="B37" t="str">
            <v>Halogy Község Önkormányzata</v>
          </cell>
        </row>
        <row r="38">
          <cell r="B38" t="str">
            <v>Harsztifalu Község Önkormányzata</v>
          </cell>
        </row>
        <row r="39">
          <cell r="B39" t="str">
            <v>Hegyháthodász Község Önkormányzata</v>
          </cell>
        </row>
        <row r="40">
          <cell r="B40" t="str">
            <v>Hegyhátsál Község Önkormányzata</v>
          </cell>
        </row>
        <row r="41">
          <cell r="B41" t="str">
            <v>Hegyhátszentjakab Község Önkormányzata</v>
          </cell>
        </row>
        <row r="42">
          <cell r="B42" t="str">
            <v>Hegyhátszentmárton Község Önkormányzata</v>
          </cell>
        </row>
        <row r="43">
          <cell r="B43" t="str">
            <v>Horvátzsidány Község Önkormányzata</v>
          </cell>
        </row>
        <row r="44">
          <cell r="B44" t="str">
            <v>Ispánk Község Önkormányzata</v>
          </cell>
        </row>
        <row r="45">
          <cell r="B45" t="str">
            <v>Ivánc Község Önkormányzata</v>
          </cell>
        </row>
        <row r="46">
          <cell r="B46" t="str">
            <v>Ják Község Önkormányzata</v>
          </cell>
        </row>
        <row r="47">
          <cell r="B47" t="str">
            <v>Kám Község Önkormányzata</v>
          </cell>
        </row>
        <row r="48">
          <cell r="B48" t="str">
            <v>Katafa Község Önkormányzata</v>
          </cell>
        </row>
        <row r="49">
          <cell r="B49" t="str">
            <v>Kemenespálfa Község Önkormányzata</v>
          </cell>
        </row>
        <row r="50">
          <cell r="B50" t="str">
            <v>Kemenestaródfa Község Önkormányzata</v>
          </cell>
        </row>
        <row r="51">
          <cell r="B51" t="str">
            <v>Kenéz Község Önkormányzata</v>
          </cell>
        </row>
        <row r="52">
          <cell r="B52" t="str">
            <v>Kercaszomor Község Önkormányzata</v>
          </cell>
        </row>
        <row r="53">
          <cell r="B53" t="str">
            <v>Kerkáskápolna Község Önkormányzata</v>
          </cell>
        </row>
        <row r="54">
          <cell r="B54" t="str">
            <v>Kisrákos Község Önkormányzata</v>
          </cell>
        </row>
        <row r="55">
          <cell r="B55" t="str">
            <v>Kisunyom Község Önkormányzata</v>
          </cell>
        </row>
        <row r="56">
          <cell r="B56" t="str">
            <v>Kiszsidány Község Önkormányzata</v>
          </cell>
        </row>
        <row r="57">
          <cell r="B57" t="str">
            <v>Kondorfa Község Önkormányzata</v>
          </cell>
        </row>
        <row r="58">
          <cell r="B58" t="str">
            <v>Körmend Város Önkormányzata</v>
          </cell>
        </row>
        <row r="59">
          <cell r="B59" t="str">
            <v>Kőszeg Város Önkormányzata</v>
          </cell>
        </row>
        <row r="60">
          <cell r="B60" t="str">
            <v>Kőszegdoroszló Község Önkormányzata</v>
          </cell>
        </row>
        <row r="61">
          <cell r="B61" t="str">
            <v>Kőszegpaty Község Önkormányzata</v>
          </cell>
        </row>
        <row r="62">
          <cell r="B62" t="str">
            <v>Kőszegszerdahely Község Önkormányzata</v>
          </cell>
        </row>
        <row r="63">
          <cell r="B63" t="str">
            <v>Lukácsháza Község Önkormányzata</v>
          </cell>
        </row>
        <row r="64">
          <cell r="B64" t="str">
            <v>Magyarlak  Község Önkormányzata</v>
          </cell>
        </row>
        <row r="65">
          <cell r="B65" t="str">
            <v>Magyarnádalja  Község Önkormányzata</v>
          </cell>
        </row>
        <row r="66">
          <cell r="B66" t="str">
            <v>Magyarszecsőd  Község Önkormányzata</v>
          </cell>
        </row>
        <row r="67">
          <cell r="B67" t="str">
            <v>Magyarszombatfa  Község Önkormányzata</v>
          </cell>
        </row>
        <row r="68">
          <cell r="B68" t="str">
            <v>Megyehíd  Község Önkormányzata</v>
          </cell>
        </row>
        <row r="69">
          <cell r="B69" t="str">
            <v>Meszlen  Község Önkormányzata</v>
          </cell>
        </row>
        <row r="70">
          <cell r="B70" t="str">
            <v>Mikosszéplak  Község Önkormányzata</v>
          </cell>
        </row>
        <row r="71">
          <cell r="B71" t="str">
            <v>Molnaszecsőd  Község Önkormányzata</v>
          </cell>
        </row>
        <row r="72">
          <cell r="B72" t="str">
            <v>Nádasd  Község Önkormányzata</v>
          </cell>
        </row>
        <row r="73">
          <cell r="B73" t="str">
            <v>Nagymizdó  Község Önkormányzata</v>
          </cell>
        </row>
        <row r="74">
          <cell r="B74" t="str">
            <v>Nagyrákos  Község Önkormányzata</v>
          </cell>
        </row>
        <row r="75">
          <cell r="B75" t="str">
            <v>Nárai  Község Önkormányzata</v>
          </cell>
        </row>
        <row r="76">
          <cell r="B76" t="str">
            <v>Narda  Község Önkormányzata</v>
          </cell>
        </row>
        <row r="77">
          <cell r="B77" t="str">
            <v>Nemesbőd Község Önkormányzata</v>
          </cell>
        </row>
        <row r="78">
          <cell r="B78" t="str">
            <v>Nemescsó Község Önkormányzata</v>
          </cell>
        </row>
        <row r="79">
          <cell r="B79" t="str">
            <v>Nemeskocs Község Önkormányzata</v>
          </cell>
        </row>
        <row r="80">
          <cell r="B80" t="str">
            <v>Nemeskolta Község Önkormányzata</v>
          </cell>
        </row>
        <row r="81">
          <cell r="B81" t="str">
            <v>Nemesmedves Község Önkormányzata</v>
          </cell>
        </row>
        <row r="82">
          <cell r="B82" t="str">
            <v>Nemesrempeholló Község Önkormányzata</v>
          </cell>
        </row>
        <row r="83">
          <cell r="B83" t="str">
            <v>Nick Község Önkormányzata</v>
          </cell>
        </row>
        <row r="84">
          <cell r="B84" t="str">
            <v>Nyőgér Község Önkormányzata</v>
          </cell>
        </row>
        <row r="85">
          <cell r="B85" t="str">
            <v>Ólmod Község Önkormányzata</v>
          </cell>
        </row>
        <row r="86">
          <cell r="B86" t="str">
            <v>Orfalu Község Önkormányzata</v>
          </cell>
        </row>
        <row r="87">
          <cell r="B87" t="str">
            <v>Ostffyasszonyfa Község Önkormányzata</v>
          </cell>
        </row>
        <row r="88">
          <cell r="B88" t="str">
            <v>Ölbő Község Önkormányzata</v>
          </cell>
          <cell r="D88">
            <v>771</v>
          </cell>
        </row>
        <row r="89">
          <cell r="B89" t="str">
            <v>Őrimagyarosd Község Önkormányzata</v>
          </cell>
        </row>
        <row r="90">
          <cell r="B90" t="str">
            <v>Őriszentpéter Község Önkormányzata</v>
          </cell>
        </row>
        <row r="91">
          <cell r="B91" t="str">
            <v>Pankasz Község Önkormányzata</v>
          </cell>
        </row>
        <row r="92">
          <cell r="B92" t="str">
            <v>Pápoc Község Önkormányzata</v>
          </cell>
        </row>
        <row r="93">
          <cell r="B93" t="str">
            <v>Pecöl Község Önkormányzata</v>
          </cell>
        </row>
        <row r="94">
          <cell r="B94" t="str">
            <v>Perenye Község Önkormányzata</v>
          </cell>
        </row>
        <row r="95">
          <cell r="B95" t="str">
            <v>Peresznye Község Önkormányzata</v>
          </cell>
        </row>
        <row r="96">
          <cell r="B96" t="str">
            <v>Pinkamindszent Község Önkormányzata</v>
          </cell>
        </row>
        <row r="97">
          <cell r="B97" t="str">
            <v>Pusztacsó Község Önkormányzata</v>
          </cell>
        </row>
        <row r="98">
          <cell r="B98" t="str">
            <v>Püspökmolnári Község Önkormányzata</v>
          </cell>
        </row>
        <row r="99">
          <cell r="B99" t="str">
            <v>Rábahídvég Község Önkormányzata</v>
          </cell>
        </row>
        <row r="100">
          <cell r="B100" t="str">
            <v>Rábatöttös Község Önkormányzata</v>
          </cell>
        </row>
        <row r="101">
          <cell r="B101" t="str">
            <v>Rátót Község Önkormányzata</v>
          </cell>
        </row>
        <row r="102">
          <cell r="B102" t="str">
            <v>Répcelak Város Önkormányzata</v>
          </cell>
        </row>
        <row r="103">
          <cell r="B103" t="str">
            <v>Rum Község Önkormányzata</v>
          </cell>
        </row>
        <row r="104">
          <cell r="B104" t="str">
            <v>Sajtoskál Község Önkormányzata</v>
          </cell>
        </row>
        <row r="105">
          <cell r="B105" t="str">
            <v>Salköveskút Község Önkormányzata</v>
          </cell>
        </row>
        <row r="106">
          <cell r="B106" t="str">
            <v>Sé Község Önkormányzata</v>
          </cell>
        </row>
        <row r="107">
          <cell r="B107" t="str">
            <v>Sorkifalud Község Önkormányzata</v>
          </cell>
        </row>
        <row r="108">
          <cell r="B108" t="str">
            <v>Sorkikápolna Község Önkormányzata</v>
          </cell>
        </row>
        <row r="109">
          <cell r="B109" t="str">
            <v>Sorokpolány Község Önkormányzata</v>
          </cell>
        </row>
        <row r="110">
          <cell r="B110" t="str">
            <v>Söpte Község Önkormányzata</v>
          </cell>
        </row>
        <row r="111">
          <cell r="B111" t="str">
            <v>Szaknyér Község Önkormányzata</v>
          </cell>
        </row>
        <row r="112">
          <cell r="B112" t="str">
            <v>Szalafő Község Önkormányzata</v>
          </cell>
        </row>
        <row r="113">
          <cell r="B113" t="str">
            <v>Szarvaskend Község Önkormányzata</v>
          </cell>
        </row>
        <row r="114">
          <cell r="B114" t="str">
            <v>Szemenye Község Önkormányzata</v>
          </cell>
        </row>
        <row r="115">
          <cell r="B115" t="str">
            <v>Szentgotthárd Város Önkormányzata</v>
          </cell>
        </row>
        <row r="116">
          <cell r="B116" t="str">
            <v>Szőce Község Önkormányzata</v>
          </cell>
        </row>
        <row r="117">
          <cell r="B117" t="str">
            <v>Tanakajd Község Önkormányzata</v>
          </cell>
        </row>
        <row r="118">
          <cell r="B118" t="str">
            <v>Táplánszentkereszt Község Önkormányzata</v>
          </cell>
        </row>
        <row r="119">
          <cell r="B119" t="str">
            <v>Telekes Község Önkormányzata</v>
          </cell>
        </row>
        <row r="120">
          <cell r="B120" t="str">
            <v>Torony Község Önkormányzata</v>
          </cell>
        </row>
        <row r="121">
          <cell r="B121" t="str">
            <v>Vasalja Község Önkormányzata</v>
          </cell>
        </row>
        <row r="122">
          <cell r="B122" t="str">
            <v>Vasasszonyfa Község Önkormányzata</v>
          </cell>
        </row>
        <row r="123">
          <cell r="B123" t="str">
            <v>Vasegerszeg Község Önkormányzata</v>
          </cell>
        </row>
        <row r="124">
          <cell r="B124" t="str">
            <v>Vassurány Község Önkormányzata</v>
          </cell>
        </row>
        <row r="125">
          <cell r="B125" t="str">
            <v>Vasszécseny Község Önkormányzata</v>
          </cell>
        </row>
        <row r="126">
          <cell r="B126" t="str">
            <v>Vasszilvágy Község Önkormányzata</v>
          </cell>
        </row>
        <row r="127">
          <cell r="B127" t="str">
            <v>Vát Község Önkormányzata</v>
          </cell>
        </row>
        <row r="128">
          <cell r="B128" t="str">
            <v>Velem Község Önkormányzata</v>
          </cell>
        </row>
        <row r="129">
          <cell r="B129" t="str">
            <v>Velemér Község Önkormányzata</v>
          </cell>
        </row>
        <row r="130">
          <cell r="B130" t="str">
            <v>Vép Város Önkormányzata</v>
          </cell>
        </row>
        <row r="131">
          <cell r="B131" t="str">
            <v>Viszák Község Önkormányzata</v>
          </cell>
        </row>
        <row r="132">
          <cell r="B132" t="str">
            <v>Zsennye Község Önkormányzata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09. évi előirányzat"/>
      <sheetName val="2009. évi bankszámla egyenleg"/>
      <sheetName val="2010. évi előirányzat"/>
      <sheetName val="2010. évi bankszámla egyenleg"/>
      <sheetName val="2011. évi előirányzat"/>
      <sheetName val="2012. évi előirányzat"/>
      <sheetName val="2011. évi bankszámla egyenleg"/>
      <sheetName val="2012. évi bankszámla egyenleg"/>
      <sheetName val="2013. előirányzat"/>
      <sheetName val="2013. bankszámla egyenleg"/>
      <sheetName val="2014. évi előirányzat"/>
      <sheetName val="2014. évi bankszámla egyenleg"/>
      <sheetName val="2015. évi előirányzat"/>
      <sheetName val="2015. bankszámla egyenleg"/>
      <sheetName val="2016 előirányzat"/>
      <sheetName val="2016 bankszámla egyenleg"/>
      <sheetName val="2017. előirányzat"/>
      <sheetName val="2017. bankszámla egyenleg"/>
      <sheetName val="2018. előirányzat"/>
      <sheetName val="2018. bankszámla egynleg"/>
      <sheetName val="2019. előirányzat"/>
      <sheetName val="2019. bankszámla egyenleg"/>
      <sheetName val="2020. előirányzat"/>
      <sheetName val="2020. bankszámla egyenleg"/>
      <sheetName val="2021. előirányzat"/>
      <sheetName val="2021. bankszámla egyenleg"/>
      <sheetName val="2022. előirányzat"/>
      <sheetName val="2022. bankszámla egyenleg"/>
      <sheetName val="2023. előirányzat"/>
      <sheetName val="2023. bankszámla egyenleg"/>
      <sheetName val="előirányzat göngyölítve"/>
    </sheetNames>
    <sheetDataSet>
      <sheetData sheetId="0">
        <row r="4">
          <cell r="M4">
            <v>0</v>
          </cell>
          <cell r="N4">
            <v>0</v>
          </cell>
          <cell r="O4">
            <v>0</v>
          </cell>
        </row>
        <row r="5">
          <cell r="M5">
            <v>0</v>
          </cell>
          <cell r="N5">
            <v>0</v>
          </cell>
          <cell r="O5">
            <v>0</v>
          </cell>
        </row>
        <row r="6">
          <cell r="M6">
            <v>0</v>
          </cell>
          <cell r="N6">
            <v>0</v>
          </cell>
          <cell r="O6">
            <v>0</v>
          </cell>
        </row>
        <row r="7">
          <cell r="M7">
            <v>0</v>
          </cell>
          <cell r="N7">
            <v>0</v>
          </cell>
          <cell r="O7">
            <v>0</v>
          </cell>
        </row>
        <row r="8">
          <cell r="M8">
            <v>0</v>
          </cell>
          <cell r="N8">
            <v>0</v>
          </cell>
          <cell r="O8">
            <v>0</v>
          </cell>
        </row>
        <row r="9">
          <cell r="M9">
            <v>0</v>
          </cell>
          <cell r="N9">
            <v>0</v>
          </cell>
          <cell r="O9">
            <v>0</v>
          </cell>
        </row>
        <row r="10">
          <cell r="M10">
            <v>0</v>
          </cell>
          <cell r="N10">
            <v>0</v>
          </cell>
          <cell r="O10">
            <v>0</v>
          </cell>
        </row>
        <row r="11">
          <cell r="M11">
            <v>0</v>
          </cell>
          <cell r="N11">
            <v>0</v>
          </cell>
          <cell r="O11">
            <v>0</v>
          </cell>
        </row>
        <row r="12">
          <cell r="M12">
            <v>0</v>
          </cell>
          <cell r="N12">
            <v>0</v>
          </cell>
          <cell r="O12">
            <v>0</v>
          </cell>
        </row>
        <row r="13">
          <cell r="M13">
            <v>0</v>
          </cell>
          <cell r="N13">
            <v>0</v>
          </cell>
          <cell r="O13">
            <v>0</v>
          </cell>
        </row>
        <row r="14">
          <cell r="M14">
            <v>0</v>
          </cell>
          <cell r="N14">
            <v>0</v>
          </cell>
          <cell r="O14">
            <v>0</v>
          </cell>
        </row>
        <row r="15">
          <cell r="M15">
            <v>0</v>
          </cell>
          <cell r="N15">
            <v>0</v>
          </cell>
          <cell r="O15">
            <v>0</v>
          </cell>
        </row>
        <row r="16">
          <cell r="M16">
            <v>0</v>
          </cell>
          <cell r="N16">
            <v>0</v>
          </cell>
          <cell r="O16">
            <v>0</v>
          </cell>
        </row>
        <row r="17">
          <cell r="M17">
            <v>0</v>
          </cell>
          <cell r="N17">
            <v>0</v>
          </cell>
          <cell r="O17">
            <v>0</v>
          </cell>
        </row>
        <row r="18">
          <cell r="M18">
            <v>0</v>
          </cell>
          <cell r="N18">
            <v>0</v>
          </cell>
          <cell r="O18">
            <v>0</v>
          </cell>
        </row>
        <row r="19">
          <cell r="M19">
            <v>0</v>
          </cell>
          <cell r="N19">
            <v>0</v>
          </cell>
          <cell r="O19">
            <v>0</v>
          </cell>
        </row>
        <row r="20">
          <cell r="M20">
            <v>0</v>
          </cell>
          <cell r="N20">
            <v>0</v>
          </cell>
          <cell r="O20">
            <v>0</v>
          </cell>
        </row>
        <row r="21">
          <cell r="M21">
            <v>0</v>
          </cell>
          <cell r="N21">
            <v>0</v>
          </cell>
          <cell r="O21">
            <v>0</v>
          </cell>
        </row>
        <row r="22">
          <cell r="M22">
            <v>0</v>
          </cell>
          <cell r="N22">
            <v>0</v>
          </cell>
          <cell r="O22">
            <v>0</v>
          </cell>
        </row>
        <row r="23">
          <cell r="M23">
            <v>0</v>
          </cell>
          <cell r="N23">
            <v>0</v>
          </cell>
          <cell r="O23">
            <v>0</v>
          </cell>
        </row>
        <row r="24">
          <cell r="M24">
            <v>0</v>
          </cell>
          <cell r="N24">
            <v>0</v>
          </cell>
          <cell r="O24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N27">
            <v>0</v>
          </cell>
          <cell r="O27">
            <v>0</v>
          </cell>
        </row>
        <row r="28">
          <cell r="M28">
            <v>0</v>
          </cell>
          <cell r="N28">
            <v>0</v>
          </cell>
          <cell r="O28">
            <v>0</v>
          </cell>
        </row>
        <row r="29">
          <cell r="M29">
            <v>0</v>
          </cell>
          <cell r="N29">
            <v>0</v>
          </cell>
          <cell r="O29">
            <v>0</v>
          </cell>
        </row>
        <row r="30">
          <cell r="M30">
            <v>0</v>
          </cell>
          <cell r="N30">
            <v>0</v>
          </cell>
          <cell r="O30">
            <v>0</v>
          </cell>
        </row>
        <row r="31">
          <cell r="M31">
            <v>0</v>
          </cell>
          <cell r="N31">
            <v>0</v>
          </cell>
          <cell r="O31">
            <v>0</v>
          </cell>
        </row>
        <row r="32">
          <cell r="M32">
            <v>0</v>
          </cell>
          <cell r="N32">
            <v>0</v>
          </cell>
          <cell r="O32">
            <v>0</v>
          </cell>
        </row>
        <row r="33">
          <cell r="M33">
            <v>0</v>
          </cell>
          <cell r="N33">
            <v>0</v>
          </cell>
          <cell r="O33">
            <v>0</v>
          </cell>
        </row>
        <row r="34">
          <cell r="M34">
            <v>0</v>
          </cell>
          <cell r="N34">
            <v>0</v>
          </cell>
          <cell r="O34">
            <v>0</v>
          </cell>
        </row>
        <row r="35">
          <cell r="M35">
            <v>0</v>
          </cell>
          <cell r="N35">
            <v>0</v>
          </cell>
          <cell r="O35">
            <v>0</v>
          </cell>
        </row>
        <row r="36">
          <cell r="M36">
            <v>0</v>
          </cell>
          <cell r="N36">
            <v>0</v>
          </cell>
          <cell r="O36">
            <v>0</v>
          </cell>
        </row>
        <row r="37">
          <cell r="M37">
            <v>0</v>
          </cell>
          <cell r="N37">
            <v>0</v>
          </cell>
          <cell r="O37">
            <v>0</v>
          </cell>
        </row>
        <row r="38">
          <cell r="M38">
            <v>0</v>
          </cell>
          <cell r="N38">
            <v>0</v>
          </cell>
          <cell r="O38">
            <v>0</v>
          </cell>
        </row>
        <row r="39">
          <cell r="M39">
            <v>0</v>
          </cell>
          <cell r="N39">
            <v>0</v>
          </cell>
          <cell r="O39">
            <v>0</v>
          </cell>
        </row>
        <row r="40">
          <cell r="M40">
            <v>0</v>
          </cell>
          <cell r="N40">
            <v>0</v>
          </cell>
          <cell r="O40">
            <v>0</v>
          </cell>
        </row>
        <row r="41">
          <cell r="M41">
            <v>0</v>
          </cell>
          <cell r="N41">
            <v>0</v>
          </cell>
          <cell r="O41">
            <v>0</v>
          </cell>
        </row>
        <row r="42">
          <cell r="M42">
            <v>0</v>
          </cell>
          <cell r="N42">
            <v>0</v>
          </cell>
          <cell r="O42">
            <v>0</v>
          </cell>
        </row>
        <row r="43">
          <cell r="M43">
            <v>0</v>
          </cell>
          <cell r="N43">
            <v>0</v>
          </cell>
          <cell r="O43">
            <v>0</v>
          </cell>
        </row>
        <row r="44">
          <cell r="M44">
            <v>0</v>
          </cell>
          <cell r="N44">
            <v>0</v>
          </cell>
          <cell r="O44">
            <v>0</v>
          </cell>
        </row>
        <row r="45">
          <cell r="M45">
            <v>0</v>
          </cell>
          <cell r="N45">
            <v>0</v>
          </cell>
          <cell r="O45">
            <v>0</v>
          </cell>
        </row>
        <row r="46">
          <cell r="M46">
            <v>0</v>
          </cell>
          <cell r="N46">
            <v>0</v>
          </cell>
          <cell r="O46">
            <v>0</v>
          </cell>
        </row>
        <row r="47">
          <cell r="M47">
            <v>0</v>
          </cell>
          <cell r="N47">
            <v>0</v>
          </cell>
          <cell r="O47">
            <v>0</v>
          </cell>
        </row>
        <row r="48">
          <cell r="M48">
            <v>0</v>
          </cell>
          <cell r="N48">
            <v>0</v>
          </cell>
          <cell r="O48">
            <v>0</v>
          </cell>
        </row>
        <row r="49">
          <cell r="M49">
            <v>0</v>
          </cell>
          <cell r="N49">
            <v>0</v>
          </cell>
          <cell r="O49">
            <v>0</v>
          </cell>
        </row>
        <row r="50">
          <cell r="M50">
            <v>0</v>
          </cell>
          <cell r="N50">
            <v>0</v>
          </cell>
          <cell r="O50">
            <v>0</v>
          </cell>
        </row>
        <row r="51">
          <cell r="M51">
            <v>0</v>
          </cell>
          <cell r="N51">
            <v>0</v>
          </cell>
          <cell r="O51">
            <v>0</v>
          </cell>
        </row>
        <row r="52">
          <cell r="M52">
            <v>0</v>
          </cell>
          <cell r="N52">
            <v>0</v>
          </cell>
          <cell r="O52">
            <v>0</v>
          </cell>
        </row>
        <row r="53">
          <cell r="M53">
            <v>0</v>
          </cell>
          <cell r="N53">
            <v>0</v>
          </cell>
          <cell r="O53">
            <v>0</v>
          </cell>
        </row>
        <row r="54">
          <cell r="M54">
            <v>0</v>
          </cell>
          <cell r="N54">
            <v>0</v>
          </cell>
          <cell r="O54">
            <v>0</v>
          </cell>
        </row>
        <row r="55">
          <cell r="M55">
            <v>0</v>
          </cell>
          <cell r="N55">
            <v>0</v>
          </cell>
          <cell r="O55">
            <v>0</v>
          </cell>
        </row>
        <row r="56">
          <cell r="M56">
            <v>0</v>
          </cell>
          <cell r="N56">
            <v>0</v>
          </cell>
          <cell r="O56">
            <v>0</v>
          </cell>
        </row>
        <row r="57">
          <cell r="M57">
            <v>0</v>
          </cell>
          <cell r="N57">
            <v>0</v>
          </cell>
          <cell r="O57">
            <v>0</v>
          </cell>
        </row>
        <row r="58">
          <cell r="M58">
            <v>0</v>
          </cell>
          <cell r="N58">
            <v>0</v>
          </cell>
          <cell r="O58">
            <v>0</v>
          </cell>
        </row>
        <row r="59">
          <cell r="M59">
            <v>0</v>
          </cell>
          <cell r="N59">
            <v>0</v>
          </cell>
          <cell r="O59">
            <v>0</v>
          </cell>
        </row>
        <row r="60">
          <cell r="M60">
            <v>0</v>
          </cell>
          <cell r="N60">
            <v>0</v>
          </cell>
          <cell r="O60">
            <v>0</v>
          </cell>
        </row>
        <row r="61">
          <cell r="M61">
            <v>0</v>
          </cell>
          <cell r="N61">
            <v>0</v>
          </cell>
          <cell r="O61">
            <v>0</v>
          </cell>
        </row>
        <row r="62">
          <cell r="M62">
            <v>0</v>
          </cell>
          <cell r="N62">
            <v>0</v>
          </cell>
          <cell r="O62">
            <v>0</v>
          </cell>
        </row>
        <row r="63">
          <cell r="M63">
            <v>0</v>
          </cell>
          <cell r="N63">
            <v>0</v>
          </cell>
          <cell r="O63">
            <v>0</v>
          </cell>
        </row>
        <row r="64">
          <cell r="M64">
            <v>0</v>
          </cell>
          <cell r="N64">
            <v>0</v>
          </cell>
          <cell r="O64">
            <v>0</v>
          </cell>
        </row>
        <row r="65">
          <cell r="M65">
            <v>0</v>
          </cell>
          <cell r="N65">
            <v>0</v>
          </cell>
          <cell r="O65">
            <v>0</v>
          </cell>
        </row>
        <row r="66">
          <cell r="M66">
            <v>0</v>
          </cell>
          <cell r="N66">
            <v>0</v>
          </cell>
          <cell r="O66">
            <v>0</v>
          </cell>
        </row>
        <row r="67">
          <cell r="M67">
            <v>0</v>
          </cell>
          <cell r="N67">
            <v>0</v>
          </cell>
          <cell r="O67">
            <v>0</v>
          </cell>
        </row>
        <row r="68">
          <cell r="M68">
            <v>0</v>
          </cell>
          <cell r="N68">
            <v>0</v>
          </cell>
          <cell r="O68">
            <v>0</v>
          </cell>
        </row>
        <row r="69">
          <cell r="M69">
            <v>0</v>
          </cell>
          <cell r="N69">
            <v>0</v>
          </cell>
          <cell r="O69">
            <v>0</v>
          </cell>
        </row>
        <row r="70">
          <cell r="M70">
            <v>0</v>
          </cell>
          <cell r="N70">
            <v>0</v>
          </cell>
          <cell r="O70">
            <v>0</v>
          </cell>
        </row>
        <row r="71">
          <cell r="M71">
            <v>0</v>
          </cell>
          <cell r="N71">
            <v>0</v>
          </cell>
          <cell r="O71">
            <v>0</v>
          </cell>
        </row>
        <row r="72">
          <cell r="M72">
            <v>0</v>
          </cell>
          <cell r="N72">
            <v>0</v>
          </cell>
          <cell r="O72">
            <v>0</v>
          </cell>
        </row>
        <row r="73">
          <cell r="M73">
            <v>0</v>
          </cell>
          <cell r="N73">
            <v>0</v>
          </cell>
          <cell r="O73">
            <v>0</v>
          </cell>
        </row>
        <row r="74">
          <cell r="M74">
            <v>0</v>
          </cell>
          <cell r="N74">
            <v>0</v>
          </cell>
          <cell r="O74">
            <v>0</v>
          </cell>
        </row>
        <row r="75">
          <cell r="M75">
            <v>0</v>
          </cell>
          <cell r="N75">
            <v>0</v>
          </cell>
          <cell r="O75">
            <v>0</v>
          </cell>
        </row>
        <row r="76">
          <cell r="M76">
            <v>0</v>
          </cell>
          <cell r="N76">
            <v>0</v>
          </cell>
          <cell r="O76">
            <v>0</v>
          </cell>
        </row>
        <row r="77">
          <cell r="M77">
            <v>0</v>
          </cell>
          <cell r="N77">
            <v>0</v>
          </cell>
          <cell r="O77">
            <v>0</v>
          </cell>
        </row>
        <row r="78">
          <cell r="M78">
            <v>0</v>
          </cell>
          <cell r="N78">
            <v>0</v>
          </cell>
          <cell r="O78">
            <v>0</v>
          </cell>
        </row>
        <row r="79">
          <cell r="M79">
            <v>0</v>
          </cell>
          <cell r="N79">
            <v>0</v>
          </cell>
          <cell r="O79">
            <v>0</v>
          </cell>
        </row>
        <row r="80">
          <cell r="M80">
            <v>0</v>
          </cell>
          <cell r="N80">
            <v>0</v>
          </cell>
          <cell r="O80">
            <v>0</v>
          </cell>
        </row>
        <row r="81">
          <cell r="M81">
            <v>0</v>
          </cell>
          <cell r="N81">
            <v>0</v>
          </cell>
          <cell r="O81">
            <v>0</v>
          </cell>
        </row>
        <row r="82">
          <cell r="M82">
            <v>0</v>
          </cell>
          <cell r="N82">
            <v>0</v>
          </cell>
          <cell r="O82">
            <v>0</v>
          </cell>
        </row>
        <row r="83">
          <cell r="M83">
            <v>0</v>
          </cell>
          <cell r="N83">
            <v>0</v>
          </cell>
          <cell r="O83">
            <v>0</v>
          </cell>
        </row>
        <row r="84">
          <cell r="M84">
            <v>0</v>
          </cell>
          <cell r="N84">
            <v>0</v>
          </cell>
          <cell r="O84">
            <v>0</v>
          </cell>
        </row>
        <row r="85">
          <cell r="M85">
            <v>0</v>
          </cell>
          <cell r="N85">
            <v>0</v>
          </cell>
          <cell r="O85">
            <v>0</v>
          </cell>
        </row>
        <row r="86">
          <cell r="M86">
            <v>0</v>
          </cell>
          <cell r="N86">
            <v>0</v>
          </cell>
          <cell r="O86">
            <v>0</v>
          </cell>
        </row>
        <row r="87">
          <cell r="M87">
            <v>0</v>
          </cell>
          <cell r="N87">
            <v>0</v>
          </cell>
          <cell r="O87">
            <v>0</v>
          </cell>
        </row>
        <row r="88">
          <cell r="M88">
            <v>0</v>
          </cell>
          <cell r="N88">
            <v>0</v>
          </cell>
          <cell r="O88">
            <v>0</v>
          </cell>
        </row>
        <row r="89">
          <cell r="M89">
            <v>0</v>
          </cell>
          <cell r="N89">
            <v>0</v>
          </cell>
          <cell r="O89">
            <v>0</v>
          </cell>
        </row>
        <row r="91">
          <cell r="M91">
            <v>0</v>
          </cell>
          <cell r="N91">
            <v>0</v>
          </cell>
          <cell r="O91">
            <v>0</v>
          </cell>
        </row>
        <row r="92">
          <cell r="M92">
            <v>0</v>
          </cell>
          <cell r="N92">
            <v>0</v>
          </cell>
          <cell r="O92">
            <v>0</v>
          </cell>
        </row>
        <row r="93">
          <cell r="M93">
            <v>0</v>
          </cell>
          <cell r="N93">
            <v>0</v>
          </cell>
          <cell r="O93">
            <v>0</v>
          </cell>
        </row>
        <row r="94">
          <cell r="M94">
            <v>0</v>
          </cell>
          <cell r="N94">
            <v>0</v>
          </cell>
          <cell r="O94">
            <v>0</v>
          </cell>
        </row>
        <row r="95">
          <cell r="M95">
            <v>0</v>
          </cell>
          <cell r="N95">
            <v>0</v>
          </cell>
          <cell r="O95">
            <v>0</v>
          </cell>
        </row>
        <row r="96">
          <cell r="M96">
            <v>0</v>
          </cell>
          <cell r="N96">
            <v>0</v>
          </cell>
          <cell r="O96">
            <v>0</v>
          </cell>
        </row>
        <row r="97">
          <cell r="M97">
            <v>0</v>
          </cell>
          <cell r="N97">
            <v>0</v>
          </cell>
          <cell r="O97">
            <v>0</v>
          </cell>
        </row>
        <row r="98">
          <cell r="M98">
            <v>0</v>
          </cell>
          <cell r="N98">
            <v>0</v>
          </cell>
          <cell r="O98">
            <v>0</v>
          </cell>
        </row>
        <row r="99">
          <cell r="M99">
            <v>0</v>
          </cell>
          <cell r="N99">
            <v>0</v>
          </cell>
          <cell r="O99">
            <v>0</v>
          </cell>
        </row>
        <row r="100">
          <cell r="M100">
            <v>0</v>
          </cell>
          <cell r="N100">
            <v>0</v>
          </cell>
          <cell r="O100">
            <v>0</v>
          </cell>
        </row>
        <row r="101">
          <cell r="M101">
            <v>0</v>
          </cell>
          <cell r="N101">
            <v>0</v>
          </cell>
          <cell r="O101">
            <v>0</v>
          </cell>
        </row>
        <row r="102">
          <cell r="M102">
            <v>0</v>
          </cell>
          <cell r="N102">
            <v>0</v>
          </cell>
          <cell r="O102">
            <v>0</v>
          </cell>
        </row>
        <row r="103">
          <cell r="M103">
            <v>0</v>
          </cell>
          <cell r="N103">
            <v>0</v>
          </cell>
          <cell r="O103">
            <v>0</v>
          </cell>
        </row>
        <row r="104">
          <cell r="M104">
            <v>0</v>
          </cell>
          <cell r="N104">
            <v>0</v>
          </cell>
          <cell r="O104">
            <v>0</v>
          </cell>
        </row>
        <row r="105">
          <cell r="M105">
            <v>0</v>
          </cell>
          <cell r="N105">
            <v>0</v>
          </cell>
          <cell r="O105">
            <v>0</v>
          </cell>
        </row>
        <row r="106">
          <cell r="M106">
            <v>0</v>
          </cell>
          <cell r="N106">
            <v>0</v>
          </cell>
          <cell r="O106">
            <v>0</v>
          </cell>
        </row>
        <row r="107">
          <cell r="M107">
            <v>0</v>
          </cell>
          <cell r="N107">
            <v>0</v>
          </cell>
          <cell r="O107">
            <v>0</v>
          </cell>
        </row>
        <row r="108">
          <cell r="M108">
            <v>0</v>
          </cell>
          <cell r="N108">
            <v>0</v>
          </cell>
          <cell r="O108">
            <v>0</v>
          </cell>
        </row>
        <row r="109">
          <cell r="M109">
            <v>0</v>
          </cell>
          <cell r="N109">
            <v>0</v>
          </cell>
          <cell r="O109">
            <v>0</v>
          </cell>
        </row>
        <row r="110">
          <cell r="M110">
            <v>0</v>
          </cell>
          <cell r="N110">
            <v>0</v>
          </cell>
          <cell r="O110">
            <v>0</v>
          </cell>
        </row>
        <row r="111">
          <cell r="M111">
            <v>0</v>
          </cell>
          <cell r="N111">
            <v>0</v>
          </cell>
          <cell r="O111">
            <v>0</v>
          </cell>
        </row>
        <row r="112">
          <cell r="M112">
            <v>0</v>
          </cell>
          <cell r="N112">
            <v>0</v>
          </cell>
          <cell r="O112">
            <v>0</v>
          </cell>
        </row>
        <row r="113">
          <cell r="M113">
            <v>0</v>
          </cell>
          <cell r="N113">
            <v>0</v>
          </cell>
          <cell r="O113">
            <v>0</v>
          </cell>
        </row>
        <row r="114">
          <cell r="M114">
            <v>0</v>
          </cell>
          <cell r="N114">
            <v>0</v>
          </cell>
          <cell r="O114">
            <v>0</v>
          </cell>
        </row>
        <row r="115">
          <cell r="M115">
            <v>0</v>
          </cell>
          <cell r="N115">
            <v>0</v>
          </cell>
          <cell r="O115">
            <v>0</v>
          </cell>
        </row>
        <row r="116">
          <cell r="M116">
            <v>0</v>
          </cell>
          <cell r="N116">
            <v>0</v>
          </cell>
          <cell r="O116">
            <v>0</v>
          </cell>
        </row>
        <row r="117">
          <cell r="M117">
            <v>0</v>
          </cell>
          <cell r="N117">
            <v>0</v>
          </cell>
          <cell r="O117">
            <v>0</v>
          </cell>
        </row>
        <row r="118">
          <cell r="M118">
            <v>0</v>
          </cell>
          <cell r="N118">
            <v>0</v>
          </cell>
          <cell r="O118">
            <v>0</v>
          </cell>
        </row>
        <row r="119">
          <cell r="M119">
            <v>0</v>
          </cell>
          <cell r="N119">
            <v>0</v>
          </cell>
          <cell r="O119">
            <v>0</v>
          </cell>
        </row>
        <row r="120">
          <cell r="M120">
            <v>0</v>
          </cell>
          <cell r="N120">
            <v>0</v>
          </cell>
          <cell r="O120">
            <v>0</v>
          </cell>
        </row>
        <row r="121">
          <cell r="M121">
            <v>0</v>
          </cell>
          <cell r="N121">
            <v>0</v>
          </cell>
          <cell r="O121">
            <v>0</v>
          </cell>
        </row>
        <row r="122">
          <cell r="M122">
            <v>0</v>
          </cell>
          <cell r="N122">
            <v>0</v>
          </cell>
          <cell r="O122">
            <v>0</v>
          </cell>
        </row>
        <row r="123">
          <cell r="M123">
            <v>0</v>
          </cell>
          <cell r="N123">
            <v>0</v>
          </cell>
          <cell r="O123">
            <v>0</v>
          </cell>
        </row>
        <row r="124">
          <cell r="M124">
            <v>0</v>
          </cell>
          <cell r="N124">
            <v>0</v>
          </cell>
          <cell r="O124">
            <v>0</v>
          </cell>
        </row>
        <row r="125">
          <cell r="M125">
            <v>0</v>
          </cell>
          <cell r="N125">
            <v>0</v>
          </cell>
          <cell r="O125">
            <v>0</v>
          </cell>
        </row>
        <row r="126">
          <cell r="M126">
            <v>0</v>
          </cell>
          <cell r="N126">
            <v>0</v>
          </cell>
          <cell r="O126">
            <v>0</v>
          </cell>
        </row>
        <row r="127">
          <cell r="M127">
            <v>0</v>
          </cell>
          <cell r="N127">
            <v>0</v>
          </cell>
          <cell r="O127">
            <v>0</v>
          </cell>
        </row>
        <row r="128">
          <cell r="M128">
            <v>0</v>
          </cell>
          <cell r="N128">
            <v>0</v>
          </cell>
          <cell r="O128">
            <v>0</v>
          </cell>
        </row>
        <row r="129">
          <cell r="M129">
            <v>0</v>
          </cell>
          <cell r="N129">
            <v>0</v>
          </cell>
          <cell r="O129">
            <v>0</v>
          </cell>
        </row>
        <row r="130">
          <cell r="M130">
            <v>0</v>
          </cell>
          <cell r="N130">
            <v>0</v>
          </cell>
          <cell r="O130">
            <v>0</v>
          </cell>
        </row>
        <row r="131">
          <cell r="M131">
            <v>0</v>
          </cell>
          <cell r="N131">
            <v>0</v>
          </cell>
          <cell r="O131">
            <v>0</v>
          </cell>
        </row>
        <row r="132">
          <cell r="M132">
            <v>0</v>
          </cell>
          <cell r="N132">
            <v>0</v>
          </cell>
          <cell r="O132">
            <v>0</v>
          </cell>
        </row>
        <row r="133">
          <cell r="M133">
            <v>0</v>
          </cell>
          <cell r="N133">
            <v>0</v>
          </cell>
          <cell r="O133">
            <v>0</v>
          </cell>
        </row>
        <row r="134">
          <cell r="M134">
            <v>0</v>
          </cell>
          <cell r="N134">
            <v>0</v>
          </cell>
          <cell r="O134">
            <v>0</v>
          </cell>
        </row>
      </sheetData>
      <sheetData sheetId="1" refreshError="1"/>
      <sheetData sheetId="2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3" refreshError="1"/>
      <sheetData sheetId="4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5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6" refreshError="1"/>
      <sheetData sheetId="7" refreshError="1"/>
      <sheetData sheetId="8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0</v>
          </cell>
          <cell r="K11">
            <v>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0</v>
          </cell>
          <cell r="K132">
            <v>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9" refreshError="1"/>
      <sheetData sheetId="10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423534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0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0</v>
          </cell>
          <cell r="K33">
            <v>0</v>
          </cell>
        </row>
        <row r="34">
          <cell r="J34">
            <v>0</v>
          </cell>
          <cell r="K34">
            <v>0</v>
          </cell>
        </row>
        <row r="35">
          <cell r="J35">
            <v>0</v>
          </cell>
          <cell r="K35">
            <v>72917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0</v>
          </cell>
          <cell r="K82">
            <v>147834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0</v>
          </cell>
          <cell r="K101">
            <v>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0</v>
          </cell>
          <cell r="K109">
            <v>287500</v>
          </cell>
        </row>
        <row r="110">
          <cell r="J110">
            <v>0</v>
          </cell>
          <cell r="K110">
            <v>0</v>
          </cell>
        </row>
        <row r="111">
          <cell r="J111">
            <v>0</v>
          </cell>
          <cell r="K111">
            <v>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0</v>
          </cell>
          <cell r="K122">
            <v>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0</v>
          </cell>
          <cell r="K129">
            <v>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1" refreshError="1"/>
      <sheetData sheetId="12">
        <row r="4">
          <cell r="J4">
            <v>0</v>
          </cell>
          <cell r="K4">
            <v>0</v>
          </cell>
        </row>
        <row r="5">
          <cell r="J5">
            <v>0</v>
          </cell>
          <cell r="K5">
            <v>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0</v>
          </cell>
          <cell r="K12">
            <v>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0</v>
          </cell>
          <cell r="K20">
            <v>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0</v>
          </cell>
          <cell r="K47">
            <v>1212407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0</v>
          </cell>
          <cell r="K59">
            <v>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0</v>
          </cell>
          <cell r="K92">
            <v>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0</v>
          </cell>
          <cell r="K96">
            <v>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3" refreshError="1"/>
      <sheetData sheetId="14">
        <row r="4">
          <cell r="J4">
            <v>7953400.0000000009</v>
          </cell>
          <cell r="K4">
            <v>39767000</v>
          </cell>
        </row>
        <row r="5">
          <cell r="J5">
            <v>0</v>
          </cell>
          <cell r="K5">
            <v>348500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0</v>
          </cell>
          <cell r="K18">
            <v>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0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0</v>
          </cell>
        </row>
        <row r="70">
          <cell r="J70">
            <v>0</v>
          </cell>
          <cell r="K70">
            <v>120500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0</v>
          </cell>
        </row>
        <row r="77">
          <cell r="J77">
            <v>0</v>
          </cell>
          <cell r="K77">
            <v>0</v>
          </cell>
        </row>
        <row r="78">
          <cell r="J78">
            <v>0</v>
          </cell>
          <cell r="K78">
            <v>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0</v>
          </cell>
          <cell r="K108">
            <v>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0</v>
          </cell>
          <cell r="K119">
            <v>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11085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0</v>
          </cell>
        </row>
        <row r="134">
          <cell r="J134">
            <v>0</v>
          </cell>
          <cell r="K134">
            <v>0</v>
          </cell>
        </row>
      </sheetData>
      <sheetData sheetId="15" refreshError="1"/>
      <sheetData sheetId="16">
        <row r="4">
          <cell r="J4">
            <v>7953400.0000000009</v>
          </cell>
          <cell r="K4">
            <v>39767000</v>
          </cell>
        </row>
        <row r="5">
          <cell r="J5">
            <v>69700</v>
          </cell>
          <cell r="K5">
            <v>348500</v>
          </cell>
        </row>
        <row r="6">
          <cell r="J6">
            <v>0</v>
          </cell>
          <cell r="K6">
            <v>-309000</v>
          </cell>
        </row>
        <row r="7">
          <cell r="J7">
            <v>0</v>
          </cell>
          <cell r="K7">
            <v>-266500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-250000</v>
          </cell>
        </row>
        <row r="10">
          <cell r="J10">
            <v>0</v>
          </cell>
          <cell r="K10">
            <v>-174000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-1673500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-194000</v>
          </cell>
        </row>
        <row r="18">
          <cell r="J18">
            <v>0</v>
          </cell>
          <cell r="K18">
            <v>121989</v>
          </cell>
        </row>
        <row r="19">
          <cell r="J19">
            <v>0</v>
          </cell>
          <cell r="K19">
            <v>-188500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-46000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-85000</v>
          </cell>
        </row>
        <row r="24">
          <cell r="J24">
            <v>0</v>
          </cell>
          <cell r="K24">
            <v>-51500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-193000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-141500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-354500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-56500</v>
          </cell>
        </row>
        <row r="38">
          <cell r="J38">
            <v>0</v>
          </cell>
          <cell r="K38">
            <v>-138000</v>
          </cell>
        </row>
        <row r="39">
          <cell r="J39">
            <v>0</v>
          </cell>
          <cell r="K39">
            <v>-87000</v>
          </cell>
        </row>
        <row r="40">
          <cell r="J40">
            <v>0</v>
          </cell>
          <cell r="K40">
            <v>-86000</v>
          </cell>
        </row>
        <row r="41">
          <cell r="J41">
            <v>0</v>
          </cell>
          <cell r="K41">
            <v>-80000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-31500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-56500</v>
          </cell>
        </row>
        <row r="46">
          <cell r="J46">
            <v>0</v>
          </cell>
          <cell r="K46">
            <v>-349000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-222500</v>
          </cell>
        </row>
        <row r="49">
          <cell r="J49">
            <v>0</v>
          </cell>
          <cell r="K49">
            <v>-199500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-123500</v>
          </cell>
        </row>
        <row r="52">
          <cell r="J52">
            <v>0</v>
          </cell>
          <cell r="K52">
            <v>-145000</v>
          </cell>
        </row>
        <row r="53">
          <cell r="J53">
            <v>0</v>
          </cell>
          <cell r="K53">
            <v>-114000</v>
          </cell>
        </row>
        <row r="54">
          <cell r="J54">
            <v>0</v>
          </cell>
          <cell r="K54">
            <v>-54000</v>
          </cell>
        </row>
        <row r="55">
          <cell r="J55">
            <v>0</v>
          </cell>
          <cell r="K55">
            <v>-117000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-290500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-103000</v>
          </cell>
        </row>
        <row r="67">
          <cell r="J67">
            <v>0</v>
          </cell>
          <cell r="K67">
            <v>-227500</v>
          </cell>
        </row>
        <row r="68">
          <cell r="J68">
            <v>0</v>
          </cell>
          <cell r="K68">
            <v>-141500</v>
          </cell>
        </row>
        <row r="69">
          <cell r="J69">
            <v>0</v>
          </cell>
          <cell r="K69">
            <v>-181000</v>
          </cell>
        </row>
        <row r="70">
          <cell r="J70">
            <v>0</v>
          </cell>
          <cell r="K70">
            <v>120500</v>
          </cell>
        </row>
        <row r="71">
          <cell r="J71">
            <v>0</v>
          </cell>
          <cell r="K71">
            <v>-172000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-63500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-575500</v>
          </cell>
        </row>
        <row r="78">
          <cell r="J78">
            <v>52600</v>
          </cell>
          <cell r="K78">
            <v>263000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-165500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-167000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-417000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-180000</v>
          </cell>
        </row>
        <row r="95">
          <cell r="J95">
            <v>0</v>
          </cell>
          <cell r="K95">
            <v>-401000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-80000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-491000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-110500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-1253000</v>
          </cell>
        </row>
        <row r="105">
          <cell r="J105">
            <v>0</v>
          </cell>
          <cell r="K105">
            <v>-635000</v>
          </cell>
        </row>
        <row r="106">
          <cell r="J106">
            <v>0</v>
          </cell>
          <cell r="K106">
            <v>-212500</v>
          </cell>
        </row>
        <row r="107">
          <cell r="J107">
            <v>0</v>
          </cell>
          <cell r="K107">
            <v>-245000</v>
          </cell>
        </row>
        <row r="108">
          <cell r="J108">
            <v>140900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-401500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-112000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-166500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-194500</v>
          </cell>
        </row>
        <row r="119">
          <cell r="J119">
            <v>0</v>
          </cell>
          <cell r="K119">
            <v>352532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-273500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-172000</v>
          </cell>
        </row>
        <row r="124">
          <cell r="J124">
            <v>0</v>
          </cell>
          <cell r="K124">
            <v>-187500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-422000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-217000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-168500</v>
          </cell>
        </row>
        <row r="131">
          <cell r="J131">
            <v>0</v>
          </cell>
          <cell r="K131">
            <v>-49500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-137000</v>
          </cell>
        </row>
        <row r="134">
          <cell r="J134">
            <v>0</v>
          </cell>
          <cell r="K134">
            <v>-47000</v>
          </cell>
        </row>
      </sheetData>
      <sheetData sheetId="17" refreshError="1"/>
      <sheetData sheetId="18">
        <row r="4">
          <cell r="J4">
            <v>7953400.0000000009</v>
          </cell>
          <cell r="K4">
            <v>39767000</v>
          </cell>
        </row>
        <row r="5">
          <cell r="J5">
            <v>69700</v>
          </cell>
          <cell r="K5">
            <v>348500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-7200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-194000</v>
          </cell>
        </row>
        <row r="18">
          <cell r="J18">
            <v>0</v>
          </cell>
          <cell r="K18">
            <v>161500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-141500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-31500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-349000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-145000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-117000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-141500</v>
          </cell>
        </row>
        <row r="69">
          <cell r="J69">
            <v>0</v>
          </cell>
          <cell r="K69">
            <v>-181000</v>
          </cell>
        </row>
        <row r="70">
          <cell r="J70">
            <v>0</v>
          </cell>
          <cell r="K70">
            <v>120500</v>
          </cell>
        </row>
        <row r="71">
          <cell r="J71">
            <v>0</v>
          </cell>
          <cell r="K71">
            <v>-172000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0</v>
          </cell>
        </row>
        <row r="78">
          <cell r="J78">
            <v>52600</v>
          </cell>
          <cell r="K78">
            <v>263000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-417000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-109000</v>
          </cell>
        </row>
        <row r="95">
          <cell r="J95">
            <v>0</v>
          </cell>
          <cell r="K95">
            <v>-401000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-110500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-253000</v>
          </cell>
        </row>
        <row r="106">
          <cell r="J106">
            <v>0</v>
          </cell>
          <cell r="K106">
            <v>-212500</v>
          </cell>
        </row>
        <row r="107">
          <cell r="J107">
            <v>0</v>
          </cell>
          <cell r="K107">
            <v>0</v>
          </cell>
        </row>
        <row r="108">
          <cell r="J108">
            <v>140900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-112000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79200</v>
          </cell>
          <cell r="K119">
            <v>396000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-2700</v>
          </cell>
        </row>
        <row r="131">
          <cell r="J131">
            <v>0</v>
          </cell>
          <cell r="K131">
            <v>-49500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-137000</v>
          </cell>
        </row>
        <row r="134">
          <cell r="J134">
            <v>0</v>
          </cell>
          <cell r="K134">
            <v>-47000</v>
          </cell>
        </row>
      </sheetData>
      <sheetData sheetId="19" refreshError="1"/>
      <sheetData sheetId="20">
        <row r="4">
          <cell r="J4">
            <v>7953400.0000000009</v>
          </cell>
          <cell r="K4">
            <v>39767000</v>
          </cell>
        </row>
        <row r="5">
          <cell r="J5">
            <v>69700</v>
          </cell>
          <cell r="K5">
            <v>348500</v>
          </cell>
        </row>
        <row r="6">
          <cell r="J6">
            <v>0</v>
          </cell>
          <cell r="K6">
            <v>0</v>
          </cell>
        </row>
        <row r="7">
          <cell r="J7">
            <v>0</v>
          </cell>
          <cell r="K7">
            <v>0</v>
          </cell>
        </row>
        <row r="8">
          <cell r="J8">
            <v>0</v>
          </cell>
          <cell r="K8">
            <v>0</v>
          </cell>
        </row>
        <row r="9">
          <cell r="J9">
            <v>0</v>
          </cell>
          <cell r="K9">
            <v>0</v>
          </cell>
        </row>
        <row r="10">
          <cell r="J10">
            <v>0</v>
          </cell>
          <cell r="K10">
            <v>0</v>
          </cell>
        </row>
        <row r="11">
          <cell r="J11">
            <v>32600</v>
          </cell>
          <cell r="K11">
            <v>163000</v>
          </cell>
        </row>
        <row r="12">
          <cell r="J12">
            <v>60600</v>
          </cell>
          <cell r="K12">
            <v>303000</v>
          </cell>
        </row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180300</v>
          </cell>
          <cell r="K15">
            <v>901500</v>
          </cell>
        </row>
        <row r="16">
          <cell r="J16">
            <v>0</v>
          </cell>
          <cell r="K16">
            <v>0</v>
          </cell>
        </row>
        <row r="17">
          <cell r="J17">
            <v>0</v>
          </cell>
          <cell r="K17">
            <v>0</v>
          </cell>
        </row>
        <row r="18">
          <cell r="J18">
            <v>32300.000000000004</v>
          </cell>
          <cell r="K18">
            <v>161500</v>
          </cell>
        </row>
        <row r="19">
          <cell r="J19">
            <v>0</v>
          </cell>
          <cell r="K19">
            <v>0</v>
          </cell>
        </row>
        <row r="20">
          <cell r="J20">
            <v>87100.000000000015</v>
          </cell>
          <cell r="K20">
            <v>435500</v>
          </cell>
        </row>
        <row r="21">
          <cell r="J21">
            <v>0</v>
          </cell>
          <cell r="K21">
            <v>0</v>
          </cell>
        </row>
        <row r="22">
          <cell r="J22">
            <v>0</v>
          </cell>
          <cell r="K22">
            <v>111000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0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133900</v>
          </cell>
          <cell r="K28">
            <v>669500</v>
          </cell>
        </row>
        <row r="29">
          <cell r="J29">
            <v>47600</v>
          </cell>
          <cell r="K29">
            <v>238000</v>
          </cell>
        </row>
        <row r="30">
          <cell r="J30">
            <v>0</v>
          </cell>
          <cell r="K30">
            <v>-101000</v>
          </cell>
        </row>
        <row r="31">
          <cell r="J31">
            <v>0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271500</v>
          </cell>
          <cell r="K33">
            <v>1357500</v>
          </cell>
        </row>
        <row r="34">
          <cell r="J34">
            <v>0</v>
          </cell>
          <cell r="K34">
            <v>0</v>
          </cell>
        </row>
        <row r="35">
          <cell r="J35">
            <v>17500</v>
          </cell>
          <cell r="K35">
            <v>87500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0</v>
          </cell>
          <cell r="K38">
            <v>0</v>
          </cell>
        </row>
        <row r="39">
          <cell r="J39">
            <v>0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-145000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5">
          <cell r="J45">
            <v>0</v>
          </cell>
          <cell r="K45">
            <v>0</v>
          </cell>
        </row>
        <row r="46">
          <cell r="J46">
            <v>0</v>
          </cell>
          <cell r="K46">
            <v>0</v>
          </cell>
        </row>
        <row r="47">
          <cell r="J47">
            <v>253300</v>
          </cell>
          <cell r="K47">
            <v>1266500</v>
          </cell>
        </row>
        <row r="48">
          <cell r="J48">
            <v>0</v>
          </cell>
          <cell r="K48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47800.000000000007</v>
          </cell>
          <cell r="K50">
            <v>239000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53">
          <cell r="J53">
            <v>0</v>
          </cell>
          <cell r="K53">
            <v>0</v>
          </cell>
        </row>
        <row r="54">
          <cell r="J54">
            <v>0</v>
          </cell>
          <cell r="K54">
            <v>0</v>
          </cell>
        </row>
        <row r="55">
          <cell r="J55">
            <v>0</v>
          </cell>
          <cell r="K55">
            <v>-55800</v>
          </cell>
        </row>
        <row r="56">
          <cell r="J56">
            <v>0</v>
          </cell>
          <cell r="K56">
            <v>0</v>
          </cell>
        </row>
        <row r="57">
          <cell r="J57">
            <v>0</v>
          </cell>
          <cell r="K57">
            <v>0</v>
          </cell>
        </row>
        <row r="58">
          <cell r="J58">
            <v>0</v>
          </cell>
          <cell r="K58">
            <v>0</v>
          </cell>
        </row>
        <row r="59">
          <cell r="J59">
            <v>1210500</v>
          </cell>
          <cell r="K59">
            <v>6052500</v>
          </cell>
        </row>
        <row r="60">
          <cell r="J60">
            <v>0</v>
          </cell>
          <cell r="K60">
            <v>0</v>
          </cell>
        </row>
        <row r="61">
          <cell r="J61">
            <v>0</v>
          </cell>
          <cell r="K61">
            <v>0</v>
          </cell>
        </row>
        <row r="62">
          <cell r="J62">
            <v>0</v>
          </cell>
          <cell r="K62">
            <v>0</v>
          </cell>
        </row>
        <row r="63">
          <cell r="J63">
            <v>0</v>
          </cell>
          <cell r="K63">
            <v>0</v>
          </cell>
        </row>
        <row r="64">
          <cell r="J64">
            <v>0</v>
          </cell>
          <cell r="K64">
            <v>0</v>
          </cell>
        </row>
        <row r="65">
          <cell r="J65">
            <v>73600.000000000015</v>
          </cell>
          <cell r="K65">
            <v>368000</v>
          </cell>
        </row>
        <row r="66">
          <cell r="J66">
            <v>0</v>
          </cell>
          <cell r="K66">
            <v>0</v>
          </cell>
        </row>
        <row r="67">
          <cell r="J67">
            <v>0</v>
          </cell>
          <cell r="K67">
            <v>0</v>
          </cell>
        </row>
        <row r="68">
          <cell r="J68">
            <v>0</v>
          </cell>
          <cell r="K68">
            <v>0</v>
          </cell>
        </row>
        <row r="69">
          <cell r="J69">
            <v>0</v>
          </cell>
          <cell r="K69">
            <v>-181000</v>
          </cell>
        </row>
        <row r="70">
          <cell r="J70">
            <v>0</v>
          </cell>
          <cell r="K70">
            <v>120500</v>
          </cell>
        </row>
        <row r="71">
          <cell r="J71">
            <v>0</v>
          </cell>
          <cell r="K71">
            <v>0</v>
          </cell>
        </row>
        <row r="72">
          <cell r="J72">
            <v>0</v>
          </cell>
          <cell r="K72">
            <v>0</v>
          </cell>
        </row>
        <row r="73">
          <cell r="J73">
            <v>0</v>
          </cell>
          <cell r="K73">
            <v>0</v>
          </cell>
        </row>
        <row r="75">
          <cell r="J75">
            <v>0</v>
          </cell>
          <cell r="K75">
            <v>0</v>
          </cell>
        </row>
        <row r="76">
          <cell r="J76">
            <v>0</v>
          </cell>
          <cell r="K76">
            <v>-140000</v>
          </cell>
        </row>
        <row r="77">
          <cell r="J77">
            <v>0</v>
          </cell>
          <cell r="K77">
            <v>0</v>
          </cell>
        </row>
        <row r="78">
          <cell r="J78">
            <v>52600</v>
          </cell>
          <cell r="K78">
            <v>263000</v>
          </cell>
        </row>
        <row r="79">
          <cell r="J79">
            <v>0</v>
          </cell>
          <cell r="K79">
            <v>0</v>
          </cell>
        </row>
        <row r="80">
          <cell r="J80">
            <v>0</v>
          </cell>
          <cell r="K80">
            <v>0</v>
          </cell>
        </row>
        <row r="81">
          <cell r="J81">
            <v>0</v>
          </cell>
          <cell r="K81">
            <v>0</v>
          </cell>
        </row>
        <row r="82">
          <cell r="J82">
            <v>39000</v>
          </cell>
          <cell r="K82">
            <v>195000</v>
          </cell>
        </row>
        <row r="83">
          <cell r="J83">
            <v>0</v>
          </cell>
          <cell r="K83">
            <v>0</v>
          </cell>
        </row>
        <row r="84">
          <cell r="J84">
            <v>0</v>
          </cell>
          <cell r="K84">
            <v>0</v>
          </cell>
        </row>
        <row r="85">
          <cell r="J85">
            <v>0</v>
          </cell>
          <cell r="K85">
            <v>0</v>
          </cell>
        </row>
        <row r="86">
          <cell r="J86">
            <v>0</v>
          </cell>
          <cell r="K86">
            <v>0</v>
          </cell>
        </row>
        <row r="87">
          <cell r="J87">
            <v>0</v>
          </cell>
          <cell r="K87">
            <v>0</v>
          </cell>
        </row>
        <row r="88">
          <cell r="J88">
            <v>0</v>
          </cell>
          <cell r="K88">
            <v>0</v>
          </cell>
        </row>
        <row r="89">
          <cell r="J89">
            <v>0</v>
          </cell>
          <cell r="K89">
            <v>0</v>
          </cell>
        </row>
        <row r="90">
          <cell r="J90">
            <v>0</v>
          </cell>
          <cell r="K90">
            <v>0</v>
          </cell>
        </row>
        <row r="91">
          <cell r="J91">
            <v>0</v>
          </cell>
          <cell r="K91">
            <v>-117000</v>
          </cell>
        </row>
        <row r="92">
          <cell r="J92">
            <v>123300.00000000001</v>
          </cell>
          <cell r="K92">
            <v>616500</v>
          </cell>
        </row>
        <row r="93">
          <cell r="J93">
            <v>0</v>
          </cell>
          <cell r="K93">
            <v>-221500</v>
          </cell>
        </row>
        <row r="94">
          <cell r="J94">
            <v>0</v>
          </cell>
          <cell r="K94">
            <v>0</v>
          </cell>
        </row>
        <row r="95">
          <cell r="J95">
            <v>0</v>
          </cell>
          <cell r="K95">
            <v>0</v>
          </cell>
        </row>
        <row r="96">
          <cell r="J96">
            <v>69100.000000000015</v>
          </cell>
          <cell r="K96">
            <v>345500</v>
          </cell>
        </row>
        <row r="97">
          <cell r="J97">
            <v>0</v>
          </cell>
          <cell r="K97">
            <v>0</v>
          </cell>
        </row>
        <row r="98">
          <cell r="J98">
            <v>0</v>
          </cell>
          <cell r="K98">
            <v>0</v>
          </cell>
        </row>
        <row r="99">
          <cell r="J99">
            <v>0</v>
          </cell>
          <cell r="K99">
            <v>0</v>
          </cell>
        </row>
        <row r="100">
          <cell r="J100">
            <v>0</v>
          </cell>
          <cell r="K100">
            <v>0</v>
          </cell>
        </row>
        <row r="101">
          <cell r="J101">
            <v>100900</v>
          </cell>
          <cell r="K101">
            <v>504500</v>
          </cell>
        </row>
        <row r="102">
          <cell r="J102">
            <v>0</v>
          </cell>
          <cell r="K102">
            <v>0</v>
          </cell>
        </row>
        <row r="103">
          <cell r="J103">
            <v>0</v>
          </cell>
          <cell r="K103">
            <v>0</v>
          </cell>
        </row>
        <row r="104">
          <cell r="J104">
            <v>0</v>
          </cell>
          <cell r="K104">
            <v>0</v>
          </cell>
        </row>
        <row r="105">
          <cell r="J105">
            <v>0</v>
          </cell>
          <cell r="K105">
            <v>0</v>
          </cell>
        </row>
        <row r="106">
          <cell r="J106">
            <v>0</v>
          </cell>
          <cell r="K106">
            <v>0</v>
          </cell>
        </row>
        <row r="107">
          <cell r="J107">
            <v>0</v>
          </cell>
          <cell r="K107">
            <v>0</v>
          </cell>
        </row>
        <row r="108">
          <cell r="J108">
            <v>140900</v>
          </cell>
          <cell r="K108">
            <v>704500</v>
          </cell>
        </row>
        <row r="109">
          <cell r="J109">
            <v>69000</v>
          </cell>
          <cell r="K109">
            <v>345000</v>
          </cell>
        </row>
        <row r="110">
          <cell r="J110">
            <v>26500</v>
          </cell>
          <cell r="K110">
            <v>132500</v>
          </cell>
        </row>
        <row r="111">
          <cell r="J111">
            <v>85400</v>
          </cell>
          <cell r="K111">
            <v>427000</v>
          </cell>
        </row>
        <row r="112">
          <cell r="J112">
            <v>0</v>
          </cell>
          <cell r="K112">
            <v>0</v>
          </cell>
        </row>
        <row r="113">
          <cell r="J113">
            <v>0</v>
          </cell>
          <cell r="K113">
            <v>-33500</v>
          </cell>
        </row>
        <row r="114">
          <cell r="J114">
            <v>0</v>
          </cell>
          <cell r="K114">
            <v>0</v>
          </cell>
        </row>
        <row r="115">
          <cell r="J115">
            <v>0</v>
          </cell>
          <cell r="K115">
            <v>0</v>
          </cell>
        </row>
        <row r="116">
          <cell r="J116">
            <v>0</v>
          </cell>
          <cell r="K116">
            <v>0</v>
          </cell>
        </row>
        <row r="117">
          <cell r="J117">
            <v>0</v>
          </cell>
          <cell r="K117">
            <v>0</v>
          </cell>
        </row>
        <row r="118">
          <cell r="J118">
            <v>0</v>
          </cell>
          <cell r="K118">
            <v>0</v>
          </cell>
        </row>
        <row r="119">
          <cell r="J119">
            <v>79200</v>
          </cell>
          <cell r="K119">
            <v>396000</v>
          </cell>
        </row>
        <row r="120">
          <cell r="J120">
            <v>0</v>
          </cell>
          <cell r="K120">
            <v>0</v>
          </cell>
        </row>
        <row r="121">
          <cell r="J121">
            <v>0</v>
          </cell>
          <cell r="K121">
            <v>0</v>
          </cell>
        </row>
        <row r="122">
          <cell r="J122">
            <v>172100.00000000003</v>
          </cell>
          <cell r="K122">
            <v>860500</v>
          </cell>
        </row>
        <row r="123">
          <cell r="J123">
            <v>0</v>
          </cell>
          <cell r="K123">
            <v>0</v>
          </cell>
        </row>
        <row r="124">
          <cell r="J124">
            <v>0</v>
          </cell>
          <cell r="K124">
            <v>0</v>
          </cell>
        </row>
        <row r="125">
          <cell r="J125">
            <v>0</v>
          </cell>
          <cell r="K125">
            <v>0</v>
          </cell>
        </row>
        <row r="126">
          <cell r="J126">
            <v>0</v>
          </cell>
          <cell r="K126">
            <v>0</v>
          </cell>
        </row>
        <row r="127">
          <cell r="J127">
            <v>146300</v>
          </cell>
          <cell r="K127">
            <v>731500</v>
          </cell>
        </row>
        <row r="128">
          <cell r="J128">
            <v>0</v>
          </cell>
          <cell r="K128">
            <v>0</v>
          </cell>
        </row>
        <row r="129">
          <cell r="J129">
            <v>68100.000000000015</v>
          </cell>
          <cell r="K129">
            <v>340500</v>
          </cell>
        </row>
        <row r="130">
          <cell r="J130">
            <v>0</v>
          </cell>
          <cell r="K130">
            <v>0</v>
          </cell>
        </row>
        <row r="131">
          <cell r="J131">
            <v>0</v>
          </cell>
          <cell r="K131">
            <v>0</v>
          </cell>
        </row>
        <row r="132">
          <cell r="J132">
            <v>350400.00000000006</v>
          </cell>
          <cell r="K132">
            <v>1752000</v>
          </cell>
        </row>
        <row r="133">
          <cell r="J133">
            <v>0</v>
          </cell>
          <cell r="K133">
            <v>-122600</v>
          </cell>
        </row>
        <row r="134">
          <cell r="J134">
            <v>0</v>
          </cell>
          <cell r="K134">
            <v>0</v>
          </cell>
        </row>
      </sheetData>
      <sheetData sheetId="21" refreshError="1"/>
      <sheetData sheetId="22">
        <row r="4">
          <cell r="G4">
            <v>7953400.0000000009</v>
          </cell>
        </row>
        <row r="5">
          <cell r="G5">
            <v>69700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32300.000000000004</v>
          </cell>
        </row>
        <row r="19">
          <cell r="G19">
            <v>0</v>
          </cell>
        </row>
        <row r="20">
          <cell r="G20">
            <v>87100.000000000015</v>
          </cell>
        </row>
        <row r="21">
          <cell r="G21">
            <v>0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17500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47800.000000000007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26500</v>
          </cell>
        </row>
        <row r="111">
          <cell r="G111">
            <v>85400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0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79200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</sheetData>
      <sheetData sheetId="23" refreshError="1"/>
      <sheetData sheetId="24">
        <row r="4">
          <cell r="G4">
            <v>7953400.0000000009</v>
          </cell>
        </row>
        <row r="5">
          <cell r="G5">
            <v>69700</v>
          </cell>
        </row>
        <row r="6">
          <cell r="G6">
            <v>61800.000000000007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38800.000000000007</v>
          </cell>
        </row>
        <row r="18">
          <cell r="G18">
            <v>32300.000000000004</v>
          </cell>
        </row>
        <row r="19">
          <cell r="G19">
            <v>37700</v>
          </cell>
        </row>
        <row r="20">
          <cell r="G20">
            <v>87100.000000000015</v>
          </cell>
        </row>
        <row r="21">
          <cell r="G21">
            <v>0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38600</v>
          </cell>
        </row>
        <row r="27">
          <cell r="G27">
            <v>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17500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44500</v>
          </cell>
        </row>
        <row r="49">
          <cell r="G49">
            <v>0</v>
          </cell>
        </row>
        <row r="50">
          <cell r="G50">
            <v>47800.000000000007</v>
          </cell>
        </row>
        <row r="51">
          <cell r="G51">
            <v>24700.000000000004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20600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34400</v>
          </cell>
        </row>
        <row r="72">
          <cell r="G72">
            <v>43100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28000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0</v>
          </cell>
        </row>
        <row r="98">
          <cell r="G98">
            <v>16000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26500</v>
          </cell>
        </row>
        <row r="111">
          <cell r="G111">
            <v>85400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33300.000000000007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79200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34400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  <row r="135">
          <cell r="G135">
            <v>12472600.000000002</v>
          </cell>
        </row>
      </sheetData>
      <sheetData sheetId="25" refreshError="1"/>
      <sheetData sheetId="26">
        <row r="4">
          <cell r="G4">
            <v>7953400.0000000009</v>
          </cell>
        </row>
        <row r="5">
          <cell r="G5">
            <v>69700</v>
          </cell>
        </row>
        <row r="6">
          <cell r="G6">
            <v>61800.000000000007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38800.000000000007</v>
          </cell>
        </row>
        <row r="18">
          <cell r="G18">
            <v>32300.000000000004</v>
          </cell>
        </row>
        <row r="19">
          <cell r="G19">
            <v>37700</v>
          </cell>
        </row>
        <row r="20">
          <cell r="G20">
            <v>87100.000000000015</v>
          </cell>
        </row>
        <row r="21">
          <cell r="G21">
            <v>0</v>
          </cell>
        </row>
        <row r="22">
          <cell r="G22">
            <v>22200.000000000004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25000</v>
          </cell>
        </row>
        <row r="26">
          <cell r="G26">
            <v>38600</v>
          </cell>
        </row>
        <row r="27">
          <cell r="G27">
            <v>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45700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17500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78900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253300</v>
          </cell>
        </row>
        <row r="48">
          <cell r="G48">
            <v>44500</v>
          </cell>
        </row>
        <row r="49">
          <cell r="G49">
            <v>0</v>
          </cell>
        </row>
        <row r="50">
          <cell r="G50">
            <v>47800.000000000007</v>
          </cell>
        </row>
        <row r="51">
          <cell r="G51">
            <v>24700.000000000004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10000</v>
          </cell>
        </row>
        <row r="58">
          <cell r="G58">
            <v>58100</v>
          </cell>
        </row>
        <row r="59">
          <cell r="G59">
            <v>1210500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20600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34400</v>
          </cell>
        </row>
        <row r="72">
          <cell r="G72">
            <v>43100</v>
          </cell>
        </row>
        <row r="73">
          <cell r="G73">
            <v>0</v>
          </cell>
        </row>
        <row r="75">
          <cell r="G75">
            <v>0</v>
          </cell>
        </row>
        <row r="76">
          <cell r="G76">
            <v>28000</v>
          </cell>
        </row>
        <row r="77">
          <cell r="G77">
            <v>0</v>
          </cell>
        </row>
        <row r="78">
          <cell r="G78">
            <v>52600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0</v>
          </cell>
        </row>
        <row r="84">
          <cell r="G84">
            <v>30400.000000000004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8700.0000000000018</v>
          </cell>
        </row>
        <row r="88">
          <cell r="G88">
            <v>5700</v>
          </cell>
        </row>
        <row r="89">
          <cell r="G89">
            <v>0</v>
          </cell>
        </row>
        <row r="90">
          <cell r="G90">
            <v>77100.000000000015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67600.000000000015</v>
          </cell>
        </row>
        <row r="98">
          <cell r="G98">
            <v>16000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26500</v>
          </cell>
        </row>
        <row r="111">
          <cell r="G111">
            <v>85400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</row>
        <row r="116">
          <cell r="G116">
            <v>33300.000000000007</v>
          </cell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79200</v>
          </cell>
        </row>
        <row r="120">
          <cell r="G120">
            <v>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34400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0</v>
          </cell>
        </row>
        <row r="134">
          <cell r="G134">
            <v>0</v>
          </cell>
        </row>
      </sheetData>
      <sheetData sheetId="27" refreshError="1"/>
      <sheetData sheetId="28">
        <row r="4">
          <cell r="G4">
            <v>7953400.0000000009</v>
          </cell>
        </row>
        <row r="5">
          <cell r="G5">
            <v>69700</v>
          </cell>
        </row>
        <row r="6">
          <cell r="G6">
            <v>61800.000000000007</v>
          </cell>
        </row>
        <row r="7">
          <cell r="G7">
            <v>0</v>
          </cell>
        </row>
        <row r="8">
          <cell r="G8">
            <v>126800.00000000001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32600</v>
          </cell>
        </row>
        <row r="12">
          <cell r="G12">
            <v>60600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180300</v>
          </cell>
        </row>
        <row r="16">
          <cell r="G16">
            <v>0</v>
          </cell>
        </row>
        <row r="17">
          <cell r="G17">
            <v>38800.000000000007</v>
          </cell>
        </row>
        <row r="18">
          <cell r="G18">
            <v>32300.000000000004</v>
          </cell>
        </row>
        <row r="19">
          <cell r="G19">
            <v>37700</v>
          </cell>
        </row>
        <row r="20">
          <cell r="G20">
            <v>87100.000000000015</v>
          </cell>
        </row>
        <row r="21">
          <cell r="G21">
            <v>9200.0000000000018</v>
          </cell>
        </row>
        <row r="22">
          <cell r="G22">
            <v>22200.000000000004</v>
          </cell>
        </row>
        <row r="23">
          <cell r="G23">
            <v>17000</v>
          </cell>
        </row>
        <row r="24">
          <cell r="G24">
            <v>10300</v>
          </cell>
        </row>
        <row r="25">
          <cell r="G25">
            <v>25000</v>
          </cell>
        </row>
        <row r="26">
          <cell r="G26">
            <v>38600</v>
          </cell>
        </row>
        <row r="27">
          <cell r="G27">
            <v>58200</v>
          </cell>
        </row>
        <row r="28">
          <cell r="G28">
            <v>133900</v>
          </cell>
        </row>
        <row r="29">
          <cell r="G29">
            <v>47600</v>
          </cell>
        </row>
        <row r="30">
          <cell r="G30">
            <v>0</v>
          </cell>
        </row>
        <row r="31">
          <cell r="G31">
            <v>28300</v>
          </cell>
        </row>
        <row r="32">
          <cell r="G32">
            <v>45700</v>
          </cell>
        </row>
        <row r="33">
          <cell r="G33">
            <v>271500</v>
          </cell>
        </row>
        <row r="34">
          <cell r="G34">
            <v>0</v>
          </cell>
        </row>
        <row r="35">
          <cell r="G35">
            <v>17500</v>
          </cell>
        </row>
        <row r="36">
          <cell r="G36">
            <v>0</v>
          </cell>
        </row>
        <row r="37">
          <cell r="G37">
            <v>11300</v>
          </cell>
        </row>
        <row r="38">
          <cell r="G38">
            <v>27600</v>
          </cell>
        </row>
        <row r="39">
          <cell r="G39">
            <v>0</v>
          </cell>
        </row>
        <row r="40">
          <cell r="G40">
            <v>17200</v>
          </cell>
        </row>
        <row r="41">
          <cell r="G41">
            <v>16000</v>
          </cell>
        </row>
        <row r="42">
          <cell r="G42">
            <v>0</v>
          </cell>
        </row>
        <row r="43">
          <cell r="G43">
            <v>6300.0000000000009</v>
          </cell>
        </row>
        <row r="44">
          <cell r="G44">
            <v>78900</v>
          </cell>
        </row>
        <row r="45">
          <cell r="G45">
            <v>11300</v>
          </cell>
        </row>
        <row r="46">
          <cell r="G46">
            <v>69800</v>
          </cell>
        </row>
        <row r="47">
          <cell r="G47">
            <v>253300</v>
          </cell>
        </row>
        <row r="48">
          <cell r="G48">
            <v>44500</v>
          </cell>
        </row>
        <row r="49">
          <cell r="G49">
            <v>39900.000000000007</v>
          </cell>
        </row>
        <row r="50">
          <cell r="G50">
            <v>47800.000000000007</v>
          </cell>
        </row>
        <row r="51">
          <cell r="G51">
            <v>24700.000000000004</v>
          </cell>
        </row>
        <row r="52">
          <cell r="G52">
            <v>29000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23400.000000000004</v>
          </cell>
        </row>
        <row r="56">
          <cell r="G56">
            <v>39800.000000000007</v>
          </cell>
        </row>
        <row r="57">
          <cell r="G57">
            <v>10000</v>
          </cell>
        </row>
        <row r="58">
          <cell r="G58">
            <v>58100</v>
          </cell>
        </row>
        <row r="59">
          <cell r="G59">
            <v>1210500</v>
          </cell>
        </row>
        <row r="60">
          <cell r="G60">
            <v>400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73600.000000000015</v>
          </cell>
        </row>
        <row r="66">
          <cell r="G66">
            <v>20600</v>
          </cell>
        </row>
        <row r="67">
          <cell r="G67">
            <v>3600</v>
          </cell>
        </row>
        <row r="68">
          <cell r="G68">
            <v>0</v>
          </cell>
        </row>
        <row r="69">
          <cell r="G69">
            <v>36200</v>
          </cell>
        </row>
        <row r="70">
          <cell r="G70">
            <v>0</v>
          </cell>
        </row>
        <row r="71">
          <cell r="G71">
            <v>34400</v>
          </cell>
        </row>
        <row r="72">
          <cell r="G72">
            <v>43100</v>
          </cell>
        </row>
        <row r="73">
          <cell r="G73">
            <v>133700.00000000003</v>
          </cell>
        </row>
        <row r="75">
          <cell r="G75">
            <v>12700.000000000002</v>
          </cell>
        </row>
        <row r="76">
          <cell r="G76">
            <v>28000</v>
          </cell>
        </row>
        <row r="77">
          <cell r="G77">
            <v>115100.00000000001</v>
          </cell>
        </row>
        <row r="78">
          <cell r="G78">
            <v>52600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39000</v>
          </cell>
        </row>
        <row r="83">
          <cell r="G83">
            <v>2100</v>
          </cell>
        </row>
        <row r="84">
          <cell r="G84">
            <v>30400.000000000004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8700.0000000000018</v>
          </cell>
        </row>
        <row r="88">
          <cell r="G88">
            <v>5700</v>
          </cell>
        </row>
        <row r="89">
          <cell r="G89">
            <v>0</v>
          </cell>
        </row>
        <row r="90">
          <cell r="G90">
            <v>77100.000000000015</v>
          </cell>
        </row>
        <row r="91">
          <cell r="G91">
            <v>0</v>
          </cell>
        </row>
        <row r="92">
          <cell r="G92">
            <v>123300.00000000001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69100.000000000015</v>
          </cell>
        </row>
        <row r="97">
          <cell r="G97">
            <v>67600.000000000015</v>
          </cell>
        </row>
        <row r="98">
          <cell r="G98">
            <v>16000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100900</v>
          </cell>
        </row>
        <row r="102">
          <cell r="G102">
            <v>22100</v>
          </cell>
        </row>
        <row r="103">
          <cell r="G103">
            <v>24400.000000000004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140900</v>
          </cell>
        </row>
        <row r="109">
          <cell r="G109">
            <v>69000</v>
          </cell>
        </row>
        <row r="110">
          <cell r="G110">
            <v>26500</v>
          </cell>
        </row>
        <row r="111">
          <cell r="G111">
            <v>85400</v>
          </cell>
        </row>
        <row r="112">
          <cell r="G112">
            <v>0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23300</v>
          </cell>
        </row>
        <row r="116">
          <cell r="G116">
            <v>33300.000000000007</v>
          </cell>
        </row>
        <row r="117">
          <cell r="G117">
            <v>904700</v>
          </cell>
        </row>
        <row r="118">
          <cell r="G118">
            <v>38900.000000000007</v>
          </cell>
        </row>
        <row r="119">
          <cell r="G119">
            <v>79200</v>
          </cell>
        </row>
        <row r="120">
          <cell r="G120">
            <v>248400</v>
          </cell>
        </row>
        <row r="121">
          <cell r="G121">
            <v>0</v>
          </cell>
        </row>
        <row r="122">
          <cell r="G122">
            <v>172100.00000000003</v>
          </cell>
        </row>
        <row r="123">
          <cell r="G123">
            <v>34400</v>
          </cell>
        </row>
        <row r="124">
          <cell r="G124">
            <v>0</v>
          </cell>
        </row>
        <row r="125">
          <cell r="G125">
            <v>0</v>
          </cell>
        </row>
        <row r="126">
          <cell r="G126">
            <v>84400</v>
          </cell>
        </row>
        <row r="127">
          <cell r="G127">
            <v>146300</v>
          </cell>
        </row>
        <row r="128">
          <cell r="G128">
            <v>0</v>
          </cell>
        </row>
        <row r="129">
          <cell r="G129">
            <v>68100.000000000015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350400.00000000006</v>
          </cell>
        </row>
        <row r="133">
          <cell r="G133">
            <v>27400.000000000004</v>
          </cell>
        </row>
        <row r="134">
          <cell r="G134">
            <v>9400</v>
          </cell>
        </row>
      </sheetData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Q30"/>
  <sheetViews>
    <sheetView topLeftCell="A7" workbookViewId="0">
      <selection activeCell="D11" sqref="D11"/>
    </sheetView>
  </sheetViews>
  <sheetFormatPr defaultColWidth="9.140625" defaultRowHeight="15.75" x14ac:dyDescent="0.25"/>
  <cols>
    <col min="1" max="1" width="5.7109375" style="67" customWidth="1"/>
    <col min="2" max="2" width="47.28515625" style="67" customWidth="1"/>
    <col min="3" max="3" width="15.42578125" style="67" customWidth="1"/>
    <col min="4" max="4" width="16.5703125" style="67" customWidth="1"/>
    <col min="5" max="5" width="7.140625" style="67" customWidth="1"/>
    <col min="6" max="6" width="50.140625" style="67" customWidth="1"/>
    <col min="7" max="7" width="15.5703125" style="67" customWidth="1"/>
    <col min="8" max="8" width="17.7109375" style="67" customWidth="1"/>
    <col min="9" max="9" width="12" style="69" customWidth="1"/>
    <col min="10" max="10" width="73.85546875" style="67" customWidth="1"/>
    <col min="11" max="13" width="23.140625" style="67" customWidth="1"/>
    <col min="14" max="14" width="27" style="67" customWidth="1"/>
    <col min="15" max="15" width="15.5703125" style="67" customWidth="1"/>
    <col min="16" max="16" width="19.28515625" style="67" bestFit="1" customWidth="1"/>
    <col min="17" max="17" width="15" style="67" customWidth="1"/>
    <col min="18" max="16384" width="9.140625" style="67"/>
  </cols>
  <sheetData>
    <row r="1" spans="1:17" ht="29.25" customHeight="1" x14ac:dyDescent="0.25">
      <c r="B1" s="1056" t="s">
        <v>222</v>
      </c>
      <c r="C1" s="1057"/>
      <c r="D1" s="1057"/>
      <c r="E1" s="1057"/>
      <c r="F1" s="1057"/>
      <c r="G1" s="1057"/>
      <c r="H1"/>
      <c r="I1" s="67"/>
      <c r="J1" s="1058"/>
      <c r="K1" s="1059"/>
      <c r="L1" s="1059"/>
      <c r="M1" s="1059"/>
      <c r="N1" s="1059"/>
    </row>
    <row r="2" spans="1:17" ht="36" customHeight="1" x14ac:dyDescent="0.25">
      <c r="B2" s="1056" t="s">
        <v>829</v>
      </c>
      <c r="C2" s="1056"/>
      <c r="D2" s="543"/>
      <c r="E2" s="1056" t="s">
        <v>830</v>
      </c>
      <c r="F2" s="1057"/>
      <c r="G2" s="1057"/>
      <c r="H2"/>
      <c r="I2" s="67"/>
      <c r="J2" s="1058"/>
      <c r="K2" s="1058"/>
      <c r="L2"/>
      <c r="M2" s="1058"/>
      <c r="N2" s="1058"/>
    </row>
    <row r="3" spans="1:17" ht="16.5" thickBot="1" x14ac:dyDescent="0.3">
      <c r="A3" s="634"/>
      <c r="B3" s="601"/>
      <c r="C3" s="601"/>
      <c r="D3" s="601"/>
      <c r="E3" s="602"/>
      <c r="F3" s="601"/>
      <c r="G3" s="601"/>
      <c r="I3" s="68"/>
      <c r="L3" s="69"/>
    </row>
    <row r="4" spans="1:17" ht="25.15" customHeight="1" thickBot="1" x14ac:dyDescent="0.3">
      <c r="A4" s="635"/>
      <c r="B4" s="644" t="s">
        <v>183</v>
      </c>
      <c r="C4" s="635" t="s">
        <v>687</v>
      </c>
      <c r="D4" s="603" t="s">
        <v>825</v>
      </c>
      <c r="E4" s="604"/>
      <c r="F4" s="645" t="s">
        <v>184</v>
      </c>
      <c r="G4" s="635" t="s">
        <v>223</v>
      </c>
      <c r="H4" s="605" t="s">
        <v>831</v>
      </c>
      <c r="I4" s="73"/>
      <c r="J4" s="283"/>
      <c r="K4" s="284"/>
      <c r="L4" s="283"/>
      <c r="M4" s="283"/>
      <c r="N4" s="284"/>
    </row>
    <row r="5" spans="1:17" ht="20.100000000000001" customHeight="1" x14ac:dyDescent="0.25">
      <c r="A5" s="636"/>
      <c r="B5" s="642"/>
      <c r="C5" s="636" t="s">
        <v>686</v>
      </c>
      <c r="D5" s="607"/>
      <c r="E5" s="608"/>
      <c r="F5" s="606"/>
      <c r="G5" s="636" t="s">
        <v>501</v>
      </c>
      <c r="H5" s="70"/>
      <c r="I5" s="73"/>
      <c r="K5" s="284"/>
      <c r="L5" s="283"/>
      <c r="N5" s="284"/>
    </row>
    <row r="6" spans="1:17" ht="24" customHeight="1" thickBot="1" x14ac:dyDescent="0.3">
      <c r="A6" s="637"/>
      <c r="B6" s="643"/>
      <c r="C6" s="646" t="s">
        <v>185</v>
      </c>
      <c r="D6" s="610"/>
      <c r="E6" s="611"/>
      <c r="F6" s="609"/>
      <c r="G6" s="646" t="s">
        <v>186</v>
      </c>
      <c r="H6" s="71"/>
      <c r="I6" s="73"/>
      <c r="K6" s="285"/>
      <c r="L6" s="283"/>
      <c r="N6" s="285"/>
      <c r="O6" s="72"/>
    </row>
    <row r="7" spans="1:17" ht="24" customHeight="1" x14ac:dyDescent="0.25">
      <c r="A7" s="636"/>
      <c r="B7" s="612" t="s">
        <v>187</v>
      </c>
      <c r="C7" s="647"/>
      <c r="D7" s="647"/>
      <c r="E7" s="608"/>
      <c r="F7" s="613" t="s">
        <v>188</v>
      </c>
      <c r="G7" s="647"/>
      <c r="H7" s="653"/>
      <c r="I7" s="73"/>
      <c r="J7" s="284"/>
      <c r="K7" s="286"/>
      <c r="L7" s="283"/>
      <c r="M7" s="284"/>
      <c r="N7" s="286"/>
      <c r="O7" s="72"/>
    </row>
    <row r="8" spans="1:17" ht="24" customHeight="1" thickBot="1" x14ac:dyDescent="0.3">
      <c r="A8" s="638" t="s">
        <v>171</v>
      </c>
      <c r="B8" s="614" t="s">
        <v>189</v>
      </c>
      <c r="C8" s="648">
        <f>'1.bevételek össz'!J19+'1.bevételek össz'!J8</f>
        <v>116838</v>
      </c>
      <c r="D8" s="649">
        <f>'1.bevételek össz'!K8+'1.bevételek össz'!K19</f>
        <v>15170</v>
      </c>
      <c r="E8" s="615" t="s">
        <v>173</v>
      </c>
      <c r="F8" s="614" t="s">
        <v>190</v>
      </c>
      <c r="G8" s="650">
        <f>'3.kiadások össz'!J5</f>
        <v>21690</v>
      </c>
      <c r="H8" s="650">
        <f>'3.kiadások össz'!K5</f>
        <v>17317</v>
      </c>
      <c r="I8" s="295"/>
      <c r="J8" s="287"/>
      <c r="K8" s="74"/>
      <c r="L8" s="293"/>
      <c r="M8" s="287"/>
      <c r="N8" s="74"/>
      <c r="O8" s="74"/>
      <c r="P8" s="74"/>
      <c r="Q8" s="74"/>
    </row>
    <row r="9" spans="1:17" ht="57.75" customHeight="1" x14ac:dyDescent="0.25">
      <c r="A9" s="639" t="s">
        <v>191</v>
      </c>
      <c r="B9" s="616" t="s">
        <v>192</v>
      </c>
      <c r="C9" s="648"/>
      <c r="D9" s="648"/>
      <c r="E9" s="617" t="s">
        <v>174</v>
      </c>
      <c r="F9" s="618" t="s">
        <v>193</v>
      </c>
      <c r="G9" s="654">
        <f>'3.kiadások össz'!J6</f>
        <v>2979</v>
      </c>
      <c r="H9" s="654">
        <f>'3.kiadások össz'!K6</f>
        <v>1880</v>
      </c>
      <c r="I9" s="295"/>
      <c r="J9" s="287"/>
      <c r="K9" s="74"/>
      <c r="L9" s="293"/>
      <c r="M9" s="288"/>
      <c r="N9" s="74"/>
      <c r="O9" s="74"/>
      <c r="P9" s="74"/>
      <c r="Q9" s="74"/>
    </row>
    <row r="10" spans="1:17" ht="24" customHeight="1" x14ac:dyDescent="0.25">
      <c r="A10" s="638" t="s">
        <v>169</v>
      </c>
      <c r="B10" s="614" t="s">
        <v>194</v>
      </c>
      <c r="C10" s="648">
        <f>'1.bevételek össz'!J6+'1.bevételek össz'!J7+'1.bevételek össz'!J10+'1.bevételek össz'!J11+'1.bevételek össz'!J34+'1.bevételek össz'!J12</f>
        <v>177800</v>
      </c>
      <c r="D10" s="648">
        <f>'1.bevételek össz'!K6+'1.bevételek össz'!K7+'1.bevételek össz'!K10+'1.bevételek össz'!K11+'1.bevételek össz'!K34+'1.bevételek össz'!K13</f>
        <v>304565</v>
      </c>
      <c r="E10" s="617" t="s">
        <v>175</v>
      </c>
      <c r="F10" s="616" t="s">
        <v>195</v>
      </c>
      <c r="G10" s="654">
        <f>'3.kiadások össz'!J7+'3.kiadások össz'!J8+'3.kiadások össz'!J9+'3.kiadások össz'!J10</f>
        <v>91559</v>
      </c>
      <c r="H10" s="654">
        <f>'3.kiadások össz'!K7+'3.kiadások össz'!K8+'3.kiadások össz'!K9+'3.kiadások össz'!K10</f>
        <v>59469</v>
      </c>
      <c r="I10" s="295"/>
      <c r="J10" s="287"/>
      <c r="K10" s="74"/>
      <c r="L10" s="293"/>
      <c r="M10" s="287"/>
      <c r="N10" s="74"/>
      <c r="O10" s="74"/>
      <c r="P10" s="74"/>
      <c r="Q10" s="74"/>
    </row>
    <row r="11" spans="1:17" ht="24" customHeight="1" x14ac:dyDescent="0.25">
      <c r="A11" s="639" t="s">
        <v>196</v>
      </c>
      <c r="B11" s="616" t="s">
        <v>197</v>
      </c>
      <c r="C11" s="648"/>
      <c r="D11" s="650"/>
      <c r="E11" s="619" t="s">
        <v>198</v>
      </c>
      <c r="F11" s="620" t="s">
        <v>199</v>
      </c>
      <c r="G11" s="654"/>
      <c r="H11" s="641"/>
      <c r="I11" s="295"/>
      <c r="J11" s="287"/>
      <c r="K11" s="74"/>
      <c r="L11" s="293"/>
      <c r="M11" s="287"/>
      <c r="N11" s="74"/>
      <c r="O11" s="74"/>
      <c r="P11" s="74"/>
      <c r="Q11" s="74"/>
    </row>
    <row r="12" spans="1:17" ht="24" customHeight="1" thickBot="1" x14ac:dyDescent="0.3">
      <c r="A12" s="638"/>
      <c r="B12" s="614"/>
      <c r="C12" s="649"/>
      <c r="D12" s="648"/>
      <c r="E12" s="617" t="s">
        <v>200</v>
      </c>
      <c r="F12" s="616" t="s">
        <v>502</v>
      </c>
      <c r="G12" s="649">
        <f>'3.kiadások össz'!J18+'3.kiadások össz'!J19+'3.kiadások össz'!J30+'3.kiadások össz'!J29+'3.kiadások össz'!J13</f>
        <v>1614500</v>
      </c>
      <c r="H12" s="649">
        <f>'3.kiadások össz'!K18+'3.kiadások össz'!K19+'3.kiadások össz'!K30+'3.kiadások össz'!K29+'3.kiadások össz'!K13</f>
        <v>150</v>
      </c>
      <c r="I12" s="295"/>
      <c r="J12" s="287"/>
      <c r="K12" s="74"/>
      <c r="L12" s="293"/>
      <c r="M12" s="287"/>
      <c r="N12" s="74"/>
      <c r="O12" s="74"/>
      <c r="P12" s="74"/>
      <c r="Q12" s="74"/>
    </row>
    <row r="13" spans="1:17" ht="24" customHeight="1" thickBot="1" x14ac:dyDescent="0.3">
      <c r="A13" s="623"/>
      <c r="B13" s="621" t="s">
        <v>201</v>
      </c>
      <c r="C13" s="622">
        <f>SUM(C8:C12)</f>
        <v>294638</v>
      </c>
      <c r="D13" s="622">
        <f>SUM(D8:D12)</f>
        <v>319735</v>
      </c>
      <c r="E13" s="623"/>
      <c r="F13" s="621" t="s">
        <v>202</v>
      </c>
      <c r="G13" s="622">
        <f>SUM(G8:G12)</f>
        <v>1730728</v>
      </c>
      <c r="H13" s="622">
        <f>SUM(H7:H12)</f>
        <v>78816</v>
      </c>
      <c r="I13" s="295"/>
      <c r="J13" s="289"/>
      <c r="K13" s="290"/>
      <c r="L13" s="294"/>
      <c r="M13" s="289"/>
      <c r="N13" s="290"/>
      <c r="O13" s="74"/>
      <c r="P13" s="74"/>
      <c r="Q13" s="74"/>
    </row>
    <row r="14" spans="1:17" s="75" customFormat="1" ht="24" customHeight="1" x14ac:dyDescent="0.25">
      <c r="A14" s="638" t="s">
        <v>170</v>
      </c>
      <c r="B14" s="616" t="s">
        <v>203</v>
      </c>
      <c r="C14" s="648">
        <f>'1.bevételek össz'!J31+'1.bevételek össz'!J27</f>
        <v>277975</v>
      </c>
      <c r="D14" s="648">
        <f>'1.bevételek össz'!K27</f>
        <v>4524</v>
      </c>
      <c r="E14" s="624" t="s">
        <v>176</v>
      </c>
      <c r="F14" s="625" t="s">
        <v>204</v>
      </c>
      <c r="G14" s="656">
        <f>'3.kiadások össz'!J21+'3.kiadások össz'!J22</f>
        <v>775</v>
      </c>
      <c r="H14" s="656">
        <f>'3.kiadások össz'!K21+'3.kiadások össz'!K22</f>
        <v>349</v>
      </c>
      <c r="I14" s="295"/>
      <c r="J14" s="287"/>
      <c r="K14" s="74"/>
      <c r="L14" s="293"/>
      <c r="M14" s="287"/>
      <c r="N14" s="74"/>
      <c r="O14" s="74"/>
      <c r="P14" s="74"/>
      <c r="Q14" s="74"/>
    </row>
    <row r="15" spans="1:17" ht="24" customHeight="1" x14ac:dyDescent="0.25">
      <c r="A15" s="638" t="s">
        <v>205</v>
      </c>
      <c r="B15" s="616" t="s">
        <v>206</v>
      </c>
      <c r="C15" s="648"/>
      <c r="D15" s="648"/>
      <c r="E15" s="626" t="s">
        <v>207</v>
      </c>
      <c r="F15" s="616" t="s">
        <v>208</v>
      </c>
      <c r="G15" s="655"/>
      <c r="H15" s="648"/>
      <c r="I15" s="295"/>
      <c r="J15" s="287"/>
      <c r="K15" s="74"/>
      <c r="L15" s="293"/>
      <c r="M15" s="287"/>
      <c r="N15" s="74"/>
      <c r="O15" s="74"/>
      <c r="P15" s="74"/>
      <c r="Q15" s="74"/>
    </row>
    <row r="16" spans="1:17" ht="24" customHeight="1" thickBot="1" x14ac:dyDescent="0.3">
      <c r="A16" s="638" t="s">
        <v>209</v>
      </c>
      <c r="B16" s="616" t="s">
        <v>210</v>
      </c>
      <c r="C16" s="648"/>
      <c r="D16" s="650"/>
      <c r="E16" s="619" t="s">
        <v>211</v>
      </c>
      <c r="F16" s="627" t="s">
        <v>212</v>
      </c>
      <c r="G16" s="650">
        <f>'3.kiadások össz'!J26</f>
        <v>0</v>
      </c>
      <c r="H16" s="911">
        <f>'3.kiadások össz'!K26</f>
        <v>0</v>
      </c>
      <c r="I16" s="295"/>
      <c r="J16" s="287"/>
      <c r="K16" s="74"/>
      <c r="L16" s="293"/>
      <c r="M16" s="287"/>
      <c r="N16" s="74"/>
      <c r="O16" s="74"/>
      <c r="P16" s="74"/>
      <c r="Q16" s="74"/>
    </row>
    <row r="17" spans="1:16" ht="24" customHeight="1" thickBot="1" x14ac:dyDescent="0.3">
      <c r="A17" s="623"/>
      <c r="B17" s="621" t="s">
        <v>213</v>
      </c>
      <c r="C17" s="622">
        <f>SUM(C14:C16)</f>
        <v>277975</v>
      </c>
      <c r="D17" s="622">
        <f>SUM(D14:D16)</f>
        <v>4524</v>
      </c>
      <c r="E17" s="623"/>
      <c r="F17" s="628" t="s">
        <v>214</v>
      </c>
      <c r="G17" s="622">
        <f>SUM(G14:G16)</f>
        <v>775</v>
      </c>
      <c r="H17" s="622">
        <f>SUM(H14:H16)</f>
        <v>349</v>
      </c>
      <c r="I17" s="295"/>
      <c r="J17" s="289"/>
      <c r="K17" s="290"/>
      <c r="L17" s="294"/>
      <c r="M17" s="291"/>
      <c r="N17" s="290"/>
      <c r="O17" s="74"/>
      <c r="P17" s="74"/>
    </row>
    <row r="18" spans="1:16" ht="24" customHeight="1" thickBot="1" x14ac:dyDescent="0.3">
      <c r="A18" s="623"/>
      <c r="B18" s="628" t="s">
        <v>215</v>
      </c>
      <c r="C18" s="622">
        <f>C13+C17</f>
        <v>572613</v>
      </c>
      <c r="D18" s="622">
        <f>D13+D17+'1.bevételek össz'!K15+'1.bevételek össz'!K17</f>
        <v>324259</v>
      </c>
      <c r="E18" s="623"/>
      <c r="F18" s="621" t="s">
        <v>216</v>
      </c>
      <c r="G18" s="622">
        <f>SUM(G17,G13)</f>
        <v>1731503</v>
      </c>
      <c r="H18" s="622">
        <f>SUM(H17,H13)</f>
        <v>79165</v>
      </c>
      <c r="I18" s="295"/>
      <c r="J18" s="291"/>
      <c r="K18" s="290"/>
      <c r="L18" s="294"/>
      <c r="M18" s="289"/>
      <c r="N18" s="290"/>
      <c r="O18" s="74"/>
      <c r="P18" s="74"/>
    </row>
    <row r="19" spans="1:16" ht="24" customHeight="1" thickBot="1" x14ac:dyDescent="0.3">
      <c r="A19" s="640" t="s">
        <v>172</v>
      </c>
      <c r="B19" s="629" t="s">
        <v>217</v>
      </c>
      <c r="C19" s="651">
        <f>'1.bevételek össz'!J41+'1.bevételek össz'!J39+'1.bevételek össz'!J24+'1.bevételek össz'!J40</f>
        <v>2158890</v>
      </c>
      <c r="D19" s="652">
        <f>'1.bevételek össz'!K24+'1.bevételek össz'!K39+'1.bevételek össz'!K41</f>
        <v>1158890</v>
      </c>
      <c r="E19" s="630" t="s">
        <v>218</v>
      </c>
      <c r="F19" s="631" t="s">
        <v>219</v>
      </c>
      <c r="G19" s="655">
        <f>'3.kiadások össz'!J32+'3.kiadások össz'!J35+'3.kiadások össz'!J33</f>
        <v>1000000</v>
      </c>
      <c r="H19" s="650">
        <f>'3.kiadások össz'!K32+'3.kiadások össz'!K35+'3.kiadások össz'!K33</f>
        <v>1000000</v>
      </c>
      <c r="I19" s="295"/>
      <c r="J19" s="291"/>
      <c r="K19" s="74"/>
      <c r="L19" s="293"/>
      <c r="M19" s="291"/>
      <c r="N19" s="74"/>
      <c r="O19" s="74"/>
      <c r="P19" s="74"/>
    </row>
    <row r="20" spans="1:16" ht="49.5" customHeight="1" thickBot="1" x14ac:dyDescent="0.3">
      <c r="A20" s="623"/>
      <c r="B20" s="632" t="s">
        <v>220</v>
      </c>
      <c r="C20" s="622">
        <f>SUM(C18:C19)</f>
        <v>2731503</v>
      </c>
      <c r="D20" s="622">
        <f>SUM(D18:D19)</f>
        <v>1483149</v>
      </c>
      <c r="E20" s="633"/>
      <c r="F20" s="632" t="s">
        <v>221</v>
      </c>
      <c r="G20" s="622">
        <f>SUM(G18:G19)</f>
        <v>2731503</v>
      </c>
      <c r="H20" s="622">
        <f>SUM(H18:H19)</f>
        <v>1079165</v>
      </c>
      <c r="I20" s="282"/>
      <c r="J20" s="292"/>
      <c r="K20" s="76"/>
      <c r="L20" s="293"/>
      <c r="M20" s="292"/>
      <c r="N20" s="76"/>
      <c r="O20" s="74"/>
      <c r="P20" s="74"/>
    </row>
    <row r="21" spans="1:16" ht="24" customHeight="1" x14ac:dyDescent="0.25">
      <c r="A21" s="641"/>
      <c r="B21" s="601"/>
      <c r="C21" s="601"/>
      <c r="D21" s="601"/>
      <c r="E21" s="601"/>
      <c r="F21" s="601"/>
      <c r="G21" s="601"/>
      <c r="I21" s="76"/>
      <c r="N21" s="74"/>
      <c r="O21" s="74"/>
      <c r="P21" s="203"/>
    </row>
    <row r="22" spans="1:16" ht="24" customHeight="1" x14ac:dyDescent="0.25">
      <c r="A22" s="641"/>
      <c r="B22" s="601"/>
      <c r="C22" s="601"/>
      <c r="D22" s="601"/>
      <c r="E22" s="601"/>
      <c r="F22" s="601"/>
      <c r="G22" s="601"/>
      <c r="I22" s="76"/>
      <c r="P22" s="203"/>
    </row>
    <row r="23" spans="1:16" ht="24" customHeight="1" x14ac:dyDescent="0.25">
      <c r="A23" s="641"/>
      <c r="B23" s="601"/>
      <c r="C23" s="601"/>
      <c r="D23" s="601"/>
      <c r="E23" s="601"/>
      <c r="F23" s="601"/>
      <c r="G23" s="601"/>
      <c r="P23" s="203"/>
    </row>
    <row r="24" spans="1:16" ht="24" customHeight="1" x14ac:dyDescent="0.25">
      <c r="A24" s="641"/>
      <c r="B24" s="601"/>
      <c r="C24" s="601"/>
      <c r="D24" s="601"/>
      <c r="E24" s="601"/>
      <c r="F24" s="601"/>
      <c r="G24" s="601"/>
      <c r="I24" s="76"/>
    </row>
    <row r="25" spans="1:16" ht="24" customHeight="1" x14ac:dyDescent="0.25">
      <c r="A25" s="641"/>
      <c r="B25" s="601"/>
      <c r="C25" s="601"/>
      <c r="D25" s="601"/>
      <c r="E25" s="601"/>
      <c r="F25" s="601"/>
      <c r="G25" s="601"/>
      <c r="I25" s="76"/>
    </row>
    <row r="26" spans="1:16" ht="24" customHeight="1" x14ac:dyDescent="0.25">
      <c r="A26" s="641"/>
      <c r="B26" s="601"/>
      <c r="C26" s="601"/>
      <c r="D26" s="601"/>
      <c r="E26" s="601"/>
      <c r="F26" s="601"/>
      <c r="G26" s="601"/>
    </row>
    <row r="27" spans="1:16" ht="24" customHeight="1" x14ac:dyDescent="0.25">
      <c r="B27" s="601"/>
      <c r="C27" s="601"/>
      <c r="D27" s="601"/>
      <c r="E27" s="601"/>
      <c r="F27" s="601"/>
      <c r="G27" s="601"/>
    </row>
    <row r="28" spans="1:16" ht="24" customHeight="1" x14ac:dyDescent="0.25">
      <c r="B28" s="601"/>
      <c r="C28" s="601"/>
      <c r="D28" s="601"/>
      <c r="E28" s="601"/>
      <c r="F28" s="601"/>
      <c r="G28" s="601"/>
    </row>
    <row r="29" spans="1:16" ht="24" customHeight="1" x14ac:dyDescent="0.25">
      <c r="B29" s="601"/>
      <c r="C29" s="601"/>
      <c r="D29" s="601"/>
      <c r="E29" s="601"/>
      <c r="F29" s="601"/>
      <c r="G29" s="601"/>
    </row>
    <row r="30" spans="1:16" ht="24" customHeight="1" x14ac:dyDescent="0.25"/>
  </sheetData>
  <mergeCells count="6">
    <mergeCell ref="B1:G1"/>
    <mergeCell ref="J1:N1"/>
    <mergeCell ref="B2:C2"/>
    <mergeCell ref="J2:K2"/>
    <mergeCell ref="M2:N2"/>
    <mergeCell ref="E2:G2"/>
  </mergeCells>
  <phoneticPr fontId="30" type="noConversion"/>
  <pageMargins left="0.74803149606299213" right="0.74803149606299213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B1:D14"/>
  <sheetViews>
    <sheetView workbookViewId="0">
      <selection activeCell="I4" sqref="I4"/>
    </sheetView>
  </sheetViews>
  <sheetFormatPr defaultRowHeight="12.75" x14ac:dyDescent="0.2"/>
  <cols>
    <col min="3" max="3" width="26" customWidth="1"/>
    <col min="4" max="4" width="37.42578125" customWidth="1"/>
  </cols>
  <sheetData>
    <row r="1" spans="2:4" ht="32.25" thickBot="1" x14ac:dyDescent="0.3">
      <c r="B1" s="821"/>
      <c r="C1" s="822" t="s">
        <v>492</v>
      </c>
      <c r="D1" s="820" t="s">
        <v>495</v>
      </c>
    </row>
    <row r="2" spans="2:4" ht="15.75" x14ac:dyDescent="0.2">
      <c r="B2" s="249">
        <v>1</v>
      </c>
      <c r="C2" s="250" t="s">
        <v>182</v>
      </c>
      <c r="D2" s="251">
        <v>1316044151</v>
      </c>
    </row>
    <row r="3" spans="2:4" ht="15.75" x14ac:dyDescent="0.2">
      <c r="B3" s="262" t="s">
        <v>496</v>
      </c>
      <c r="C3" s="252" t="s">
        <v>490</v>
      </c>
      <c r="D3" s="251">
        <v>259762192</v>
      </c>
    </row>
    <row r="4" spans="2:4" ht="15.75" x14ac:dyDescent="0.2">
      <c r="B4" s="253">
        <v>2</v>
      </c>
      <c r="C4" s="254" t="s">
        <v>462</v>
      </c>
      <c r="D4" s="255">
        <v>109934462</v>
      </c>
    </row>
    <row r="5" spans="2:4" ht="15.75" x14ac:dyDescent="0.2">
      <c r="B5" s="253">
        <v>3</v>
      </c>
      <c r="C5" s="254" t="s">
        <v>461</v>
      </c>
      <c r="D5" s="255">
        <v>118538942</v>
      </c>
    </row>
    <row r="6" spans="2:4" ht="15.75" x14ac:dyDescent="0.2">
      <c r="B6" s="253">
        <v>4</v>
      </c>
      <c r="C6" s="254" t="s">
        <v>460</v>
      </c>
      <c r="D6" s="255">
        <v>80096648</v>
      </c>
    </row>
    <row r="7" spans="2:4" ht="15.75" x14ac:dyDescent="0.2">
      <c r="B7" s="253">
        <v>5</v>
      </c>
      <c r="C7" s="254" t="s">
        <v>467</v>
      </c>
      <c r="D7" s="255">
        <v>204991531</v>
      </c>
    </row>
    <row r="8" spans="2:4" ht="15.75" x14ac:dyDescent="0.2">
      <c r="B8" s="253">
        <v>6</v>
      </c>
      <c r="C8" s="254" t="s">
        <v>463</v>
      </c>
      <c r="D8" s="255">
        <v>87917484</v>
      </c>
    </row>
    <row r="9" spans="2:4" ht="15.75" x14ac:dyDescent="0.2">
      <c r="B9" s="253">
        <v>7</v>
      </c>
      <c r="C9" s="254" t="s">
        <v>466</v>
      </c>
      <c r="D9" s="255">
        <v>88216725</v>
      </c>
    </row>
    <row r="10" spans="2:4" ht="16.5" thickBot="1" x14ac:dyDescent="0.25">
      <c r="B10" s="823">
        <v>9</v>
      </c>
      <c r="C10" s="826" t="s">
        <v>491</v>
      </c>
      <c r="D10" s="255">
        <v>71186240</v>
      </c>
    </row>
    <row r="11" spans="2:4" ht="19.5" thickBot="1" x14ac:dyDescent="0.25">
      <c r="B11" s="825"/>
      <c r="C11" s="828" t="s">
        <v>59</v>
      </c>
      <c r="D11" s="829">
        <f>SUM(D2:D10)</f>
        <v>2336688375</v>
      </c>
    </row>
    <row r="12" spans="2:4" ht="15.75" x14ac:dyDescent="0.25">
      <c r="B12" s="824"/>
      <c r="C12" s="827" t="s">
        <v>493</v>
      </c>
      <c r="D12" s="251">
        <v>103025935</v>
      </c>
    </row>
    <row r="13" spans="2:4" ht="15" x14ac:dyDescent="0.25">
      <c r="B13" s="256"/>
      <c r="C13" s="257"/>
      <c r="D13" s="257"/>
    </row>
    <row r="14" spans="2:4" ht="16.5" thickBot="1" x14ac:dyDescent="0.3">
      <c r="B14" s="258"/>
      <c r="C14" s="260" t="s">
        <v>494</v>
      </c>
      <c r="D14" s="259">
        <v>2439714310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M20"/>
  <sheetViews>
    <sheetView workbookViewId="0">
      <selection activeCell="K29" sqref="K29"/>
    </sheetView>
  </sheetViews>
  <sheetFormatPr defaultRowHeight="12.75" x14ac:dyDescent="0.2"/>
  <cols>
    <col min="1" max="1" width="15.42578125" customWidth="1"/>
    <col min="3" max="3" width="14.42578125" customWidth="1"/>
    <col min="6" max="6" width="17.85546875" customWidth="1"/>
    <col min="7" max="7" width="18" customWidth="1"/>
    <col min="8" max="8" width="12.85546875" customWidth="1"/>
    <col min="11" max="11" width="13.42578125" customWidth="1"/>
    <col min="13" max="13" width="20.140625" customWidth="1"/>
  </cols>
  <sheetData>
    <row r="1" spans="1:13" ht="13.5" thickBot="1" x14ac:dyDescent="0.25"/>
    <row r="2" spans="1:13" ht="30" thickBot="1" x14ac:dyDescent="0.3">
      <c r="A2" s="404" t="s">
        <v>177</v>
      </c>
      <c r="B2" s="1130" t="s">
        <v>646</v>
      </c>
      <c r="C2" s="1131"/>
      <c r="D2" s="1131"/>
      <c r="E2" s="1132"/>
      <c r="F2" s="407" t="s">
        <v>653</v>
      </c>
      <c r="G2" s="405" t="s">
        <v>654</v>
      </c>
      <c r="H2" s="406" t="s">
        <v>655</v>
      </c>
      <c r="M2" s="396"/>
    </row>
    <row r="3" spans="1:13" ht="13.5" thickBot="1" x14ac:dyDescent="0.25">
      <c r="A3" s="1059"/>
      <c r="B3" s="1059"/>
      <c r="C3" s="1059"/>
      <c r="D3" s="1059"/>
      <c r="E3" s="1059"/>
      <c r="F3" s="1059"/>
      <c r="G3" s="1059"/>
    </row>
    <row r="4" spans="1:13" ht="15" x14ac:dyDescent="0.25">
      <c r="A4" s="397" t="s">
        <v>647</v>
      </c>
      <c r="B4" s="62" t="s">
        <v>648</v>
      </c>
      <c r="C4" s="62"/>
      <c r="D4" s="62"/>
      <c r="E4" s="62"/>
      <c r="F4" s="398">
        <v>84578000</v>
      </c>
      <c r="G4" s="398">
        <v>3606443</v>
      </c>
      <c r="H4" s="277">
        <f>F4+G4</f>
        <v>88184443</v>
      </c>
      <c r="K4" s="35"/>
      <c r="M4" s="35"/>
    </row>
    <row r="5" spans="1:13" ht="15" x14ac:dyDescent="0.25">
      <c r="A5" s="399" t="s">
        <v>556</v>
      </c>
      <c r="B5" s="400" t="s">
        <v>649</v>
      </c>
      <c r="C5" s="400"/>
      <c r="D5" s="400"/>
      <c r="E5" s="400"/>
      <c r="F5" s="368">
        <v>49444325</v>
      </c>
      <c r="G5" s="368">
        <v>2108328</v>
      </c>
      <c r="H5" s="369">
        <f t="shared" ref="H5:H15" si="0">F5+G5</f>
        <v>51552653</v>
      </c>
      <c r="K5" s="35"/>
      <c r="M5" s="35"/>
    </row>
    <row r="6" spans="1:13" ht="15" x14ac:dyDescent="0.25">
      <c r="A6" s="399" t="s">
        <v>473</v>
      </c>
      <c r="B6" s="400" t="s">
        <v>649</v>
      </c>
      <c r="C6" s="400"/>
      <c r="D6" s="400"/>
      <c r="E6" s="400"/>
      <c r="F6" s="368">
        <v>58861300</v>
      </c>
      <c r="G6" s="368">
        <v>2509872</v>
      </c>
      <c r="H6" s="369">
        <f t="shared" si="0"/>
        <v>61371172</v>
      </c>
      <c r="K6" s="35"/>
      <c r="M6" s="35"/>
    </row>
    <row r="7" spans="1:13" ht="15" x14ac:dyDescent="0.25">
      <c r="A7" s="399" t="s">
        <v>180</v>
      </c>
      <c r="B7" s="400" t="s">
        <v>649</v>
      </c>
      <c r="C7" s="400"/>
      <c r="D7" s="400"/>
      <c r="E7" s="400"/>
      <c r="F7" s="368">
        <v>49832450</v>
      </c>
      <c r="G7" s="368">
        <v>2124878</v>
      </c>
      <c r="H7" s="369">
        <f t="shared" si="0"/>
        <v>51957328</v>
      </c>
      <c r="K7" s="35"/>
      <c r="M7" s="35"/>
    </row>
    <row r="8" spans="1:13" ht="15" x14ac:dyDescent="0.25">
      <c r="A8" s="399" t="s">
        <v>409</v>
      </c>
      <c r="B8" s="1136" t="s">
        <v>650</v>
      </c>
      <c r="C8" s="1137"/>
      <c r="D8" s="1137"/>
      <c r="E8" s="1138"/>
      <c r="F8" s="368">
        <v>101671800</v>
      </c>
      <c r="G8" s="368">
        <v>4335330</v>
      </c>
      <c r="H8" s="369">
        <f t="shared" si="0"/>
        <v>106007130</v>
      </c>
      <c r="K8" s="35"/>
      <c r="M8" s="35"/>
    </row>
    <row r="9" spans="1:13" ht="15" x14ac:dyDescent="0.25">
      <c r="A9" s="399" t="s">
        <v>557</v>
      </c>
      <c r="B9" s="1136" t="s">
        <v>650</v>
      </c>
      <c r="C9" s="1137"/>
      <c r="D9" s="1137"/>
      <c r="E9" s="1138"/>
      <c r="F9" s="368">
        <v>109616175</v>
      </c>
      <c r="G9" s="368">
        <v>4674082</v>
      </c>
      <c r="H9" s="369">
        <f t="shared" si="0"/>
        <v>114290257</v>
      </c>
      <c r="K9" s="35"/>
      <c r="M9" s="35"/>
    </row>
    <row r="10" spans="1:13" ht="15" x14ac:dyDescent="0.25">
      <c r="A10" s="399" t="s">
        <v>466</v>
      </c>
      <c r="B10" s="1136" t="s">
        <v>650</v>
      </c>
      <c r="C10" s="1137"/>
      <c r="D10" s="1137"/>
      <c r="E10" s="1138"/>
      <c r="F10" s="368">
        <v>88129100</v>
      </c>
      <c r="G10" s="368">
        <v>3757864</v>
      </c>
      <c r="H10" s="369">
        <f t="shared" si="0"/>
        <v>91886964</v>
      </c>
      <c r="K10" s="35"/>
      <c r="M10" s="35"/>
    </row>
    <row r="11" spans="1:13" ht="15" x14ac:dyDescent="0.25">
      <c r="A11" s="399" t="s">
        <v>461</v>
      </c>
      <c r="B11" s="1136" t="s">
        <v>651</v>
      </c>
      <c r="C11" s="1137"/>
      <c r="D11" s="1137"/>
      <c r="E11" s="1138"/>
      <c r="F11" s="368">
        <v>140777500</v>
      </c>
      <c r="G11" s="368">
        <v>6002814</v>
      </c>
      <c r="H11" s="369">
        <f t="shared" si="0"/>
        <v>146780314</v>
      </c>
      <c r="K11" s="35"/>
      <c r="M11" s="35"/>
    </row>
    <row r="12" spans="1:13" ht="15" x14ac:dyDescent="0.25">
      <c r="A12" s="399" t="s">
        <v>472</v>
      </c>
      <c r="B12" s="1136" t="s">
        <v>651</v>
      </c>
      <c r="C12" s="1137"/>
      <c r="D12" s="1137"/>
      <c r="E12" s="1138"/>
      <c r="F12" s="368">
        <v>72420000</v>
      </c>
      <c r="G12" s="368">
        <v>3088021</v>
      </c>
      <c r="H12" s="369">
        <f t="shared" si="0"/>
        <v>75508021</v>
      </c>
      <c r="K12" s="35"/>
      <c r="M12" s="35"/>
    </row>
    <row r="13" spans="1:13" ht="15" x14ac:dyDescent="0.25">
      <c r="A13" s="399" t="s">
        <v>555</v>
      </c>
      <c r="B13" s="1136" t="s">
        <v>651</v>
      </c>
      <c r="C13" s="1137"/>
      <c r="D13" s="1137"/>
      <c r="E13" s="1138"/>
      <c r="F13" s="368">
        <v>133032000</v>
      </c>
      <c r="G13" s="368">
        <v>5672543</v>
      </c>
      <c r="H13" s="369">
        <f t="shared" si="0"/>
        <v>138704543</v>
      </c>
      <c r="K13" s="35"/>
      <c r="M13" s="35"/>
    </row>
    <row r="14" spans="1:13" ht="15" x14ac:dyDescent="0.25">
      <c r="A14" s="399" t="s">
        <v>181</v>
      </c>
      <c r="B14" s="400" t="s">
        <v>648</v>
      </c>
      <c r="C14" s="400"/>
      <c r="D14" s="400"/>
      <c r="E14" s="400"/>
      <c r="F14" s="368">
        <v>3626000</v>
      </c>
      <c r="G14" s="368">
        <v>154614</v>
      </c>
      <c r="H14" s="369">
        <f t="shared" si="0"/>
        <v>3780614</v>
      </c>
      <c r="K14" s="35"/>
      <c r="M14" s="35"/>
    </row>
    <row r="15" spans="1:13" ht="15" x14ac:dyDescent="0.25">
      <c r="A15" s="399" t="s">
        <v>410</v>
      </c>
      <c r="B15" s="1136" t="s">
        <v>652</v>
      </c>
      <c r="C15" s="1137"/>
      <c r="D15" s="1137"/>
      <c r="E15" s="1138"/>
      <c r="F15" s="368">
        <v>8222500</v>
      </c>
      <c r="G15" s="368">
        <v>350611</v>
      </c>
      <c r="H15" s="369">
        <f t="shared" si="0"/>
        <v>8573111</v>
      </c>
      <c r="K15" s="35"/>
      <c r="M15" s="35"/>
    </row>
    <row r="16" spans="1:13" ht="13.5" thickBot="1" x14ac:dyDescent="0.25">
      <c r="A16" s="370"/>
      <c r="B16" s="1133"/>
      <c r="C16" s="1134"/>
      <c r="D16" s="1134"/>
      <c r="E16" s="1135"/>
      <c r="F16" s="373">
        <f>SUM(F4:F15)</f>
        <v>900211150</v>
      </c>
      <c r="G16" s="403">
        <f>SUM(G4:G15)</f>
        <v>38385400</v>
      </c>
      <c r="H16" s="337">
        <f>SUM(H4:H15)</f>
        <v>938596550</v>
      </c>
      <c r="I16" s="401"/>
    </row>
    <row r="17" spans="1:13" x14ac:dyDescent="0.2">
      <c r="A17" s="65"/>
      <c r="B17" s="65"/>
      <c r="C17" s="65"/>
      <c r="D17" s="65"/>
      <c r="E17" s="65"/>
      <c r="F17" s="65"/>
    </row>
    <row r="18" spans="1:13" x14ac:dyDescent="0.2">
      <c r="C18" s="53"/>
      <c r="F18" s="35"/>
      <c r="K18" s="35"/>
      <c r="L18" s="402"/>
      <c r="M18" s="35"/>
    </row>
    <row r="20" spans="1:13" x14ac:dyDescent="0.2">
      <c r="A20" s="1057"/>
      <c r="B20" s="1059"/>
      <c r="C20" s="1059"/>
      <c r="D20" s="1059"/>
      <c r="E20" s="1059"/>
      <c r="F20" s="35"/>
    </row>
  </sheetData>
  <mergeCells count="11">
    <mergeCell ref="A20:E20"/>
    <mergeCell ref="B2:E2"/>
    <mergeCell ref="A3:G3"/>
    <mergeCell ref="B16:E16"/>
    <mergeCell ref="B8:E8"/>
    <mergeCell ref="B9:E9"/>
    <mergeCell ref="B10:E10"/>
    <mergeCell ref="B11:E11"/>
    <mergeCell ref="B12:E12"/>
    <mergeCell ref="B13:E13"/>
    <mergeCell ref="B15:E1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  <pageSetUpPr fitToPage="1"/>
  </sheetPr>
  <dimension ref="A1:H131"/>
  <sheetViews>
    <sheetView workbookViewId="0">
      <selection activeCell="H18" sqref="A1:H18"/>
    </sheetView>
  </sheetViews>
  <sheetFormatPr defaultRowHeight="12.75" x14ac:dyDescent="0.2"/>
  <cols>
    <col min="1" max="1" width="57.140625" customWidth="1"/>
    <col min="2" max="2" width="20.85546875" customWidth="1"/>
    <col min="3" max="3" width="19.28515625" customWidth="1"/>
    <col min="4" max="4" width="21" customWidth="1"/>
    <col min="5" max="6" width="22.7109375" customWidth="1"/>
    <col min="7" max="7" width="20.28515625" customWidth="1"/>
    <col min="8" max="8" width="24.85546875" customWidth="1"/>
    <col min="256" max="256" width="57.140625" customWidth="1"/>
    <col min="257" max="258" width="20.85546875" customWidth="1"/>
    <col min="259" max="259" width="19.28515625" customWidth="1"/>
    <col min="260" max="262" width="16.7109375" customWidth="1"/>
    <col min="263" max="263" width="19.28515625" customWidth="1"/>
    <col min="512" max="512" width="57.140625" customWidth="1"/>
    <col min="513" max="514" width="20.85546875" customWidth="1"/>
    <col min="515" max="515" width="19.28515625" customWidth="1"/>
    <col min="516" max="518" width="16.7109375" customWidth="1"/>
    <col min="519" max="519" width="19.28515625" customWidth="1"/>
    <col min="768" max="768" width="57.140625" customWidth="1"/>
    <col min="769" max="770" width="20.85546875" customWidth="1"/>
    <col min="771" max="771" width="19.28515625" customWidth="1"/>
    <col min="772" max="774" width="16.7109375" customWidth="1"/>
    <col min="775" max="775" width="19.28515625" customWidth="1"/>
    <col min="1024" max="1024" width="57.140625" customWidth="1"/>
    <col min="1025" max="1026" width="20.85546875" customWidth="1"/>
    <col min="1027" max="1027" width="19.28515625" customWidth="1"/>
    <col min="1028" max="1030" width="16.7109375" customWidth="1"/>
    <col min="1031" max="1031" width="19.28515625" customWidth="1"/>
    <col min="1280" max="1280" width="57.140625" customWidth="1"/>
    <col min="1281" max="1282" width="20.85546875" customWidth="1"/>
    <col min="1283" max="1283" width="19.28515625" customWidth="1"/>
    <col min="1284" max="1286" width="16.7109375" customWidth="1"/>
    <col min="1287" max="1287" width="19.28515625" customWidth="1"/>
    <col min="1536" max="1536" width="57.140625" customWidth="1"/>
    <col min="1537" max="1538" width="20.85546875" customWidth="1"/>
    <col min="1539" max="1539" width="19.28515625" customWidth="1"/>
    <col min="1540" max="1542" width="16.7109375" customWidth="1"/>
    <col min="1543" max="1543" width="19.28515625" customWidth="1"/>
    <col min="1792" max="1792" width="57.140625" customWidth="1"/>
    <col min="1793" max="1794" width="20.85546875" customWidth="1"/>
    <col min="1795" max="1795" width="19.28515625" customWidth="1"/>
    <col min="1796" max="1798" width="16.7109375" customWidth="1"/>
    <col min="1799" max="1799" width="19.28515625" customWidth="1"/>
    <col min="2048" max="2048" width="57.140625" customWidth="1"/>
    <col min="2049" max="2050" width="20.85546875" customWidth="1"/>
    <col min="2051" max="2051" width="19.28515625" customWidth="1"/>
    <col min="2052" max="2054" width="16.7109375" customWidth="1"/>
    <col min="2055" max="2055" width="19.28515625" customWidth="1"/>
    <col min="2304" max="2304" width="57.140625" customWidth="1"/>
    <col min="2305" max="2306" width="20.85546875" customWidth="1"/>
    <col min="2307" max="2307" width="19.28515625" customWidth="1"/>
    <col min="2308" max="2310" width="16.7109375" customWidth="1"/>
    <col min="2311" max="2311" width="19.28515625" customWidth="1"/>
    <col min="2560" max="2560" width="57.140625" customWidth="1"/>
    <col min="2561" max="2562" width="20.85546875" customWidth="1"/>
    <col min="2563" max="2563" width="19.28515625" customWidth="1"/>
    <col min="2564" max="2566" width="16.7109375" customWidth="1"/>
    <col min="2567" max="2567" width="19.28515625" customWidth="1"/>
    <col min="2816" max="2816" width="57.140625" customWidth="1"/>
    <col min="2817" max="2818" width="20.85546875" customWidth="1"/>
    <col min="2819" max="2819" width="19.28515625" customWidth="1"/>
    <col min="2820" max="2822" width="16.7109375" customWidth="1"/>
    <col min="2823" max="2823" width="19.28515625" customWidth="1"/>
    <col min="3072" max="3072" width="57.140625" customWidth="1"/>
    <col min="3073" max="3074" width="20.85546875" customWidth="1"/>
    <col min="3075" max="3075" width="19.28515625" customWidth="1"/>
    <col min="3076" max="3078" width="16.7109375" customWidth="1"/>
    <col min="3079" max="3079" width="19.28515625" customWidth="1"/>
    <col min="3328" max="3328" width="57.140625" customWidth="1"/>
    <col min="3329" max="3330" width="20.85546875" customWidth="1"/>
    <col min="3331" max="3331" width="19.28515625" customWidth="1"/>
    <col min="3332" max="3334" width="16.7109375" customWidth="1"/>
    <col min="3335" max="3335" width="19.28515625" customWidth="1"/>
    <col min="3584" max="3584" width="57.140625" customWidth="1"/>
    <col min="3585" max="3586" width="20.85546875" customWidth="1"/>
    <col min="3587" max="3587" width="19.28515625" customWidth="1"/>
    <col min="3588" max="3590" width="16.7109375" customWidth="1"/>
    <col min="3591" max="3591" width="19.28515625" customWidth="1"/>
    <col min="3840" max="3840" width="57.140625" customWidth="1"/>
    <col min="3841" max="3842" width="20.85546875" customWidth="1"/>
    <col min="3843" max="3843" width="19.28515625" customWidth="1"/>
    <col min="3844" max="3846" width="16.7109375" customWidth="1"/>
    <col min="3847" max="3847" width="19.28515625" customWidth="1"/>
    <col min="4096" max="4096" width="57.140625" customWidth="1"/>
    <col min="4097" max="4098" width="20.85546875" customWidth="1"/>
    <col min="4099" max="4099" width="19.28515625" customWidth="1"/>
    <col min="4100" max="4102" width="16.7109375" customWidth="1"/>
    <col min="4103" max="4103" width="19.28515625" customWidth="1"/>
    <col min="4352" max="4352" width="57.140625" customWidth="1"/>
    <col min="4353" max="4354" width="20.85546875" customWidth="1"/>
    <col min="4355" max="4355" width="19.28515625" customWidth="1"/>
    <col min="4356" max="4358" width="16.7109375" customWidth="1"/>
    <col min="4359" max="4359" width="19.28515625" customWidth="1"/>
    <col min="4608" max="4608" width="57.140625" customWidth="1"/>
    <col min="4609" max="4610" width="20.85546875" customWidth="1"/>
    <col min="4611" max="4611" width="19.28515625" customWidth="1"/>
    <col min="4612" max="4614" width="16.7109375" customWidth="1"/>
    <col min="4615" max="4615" width="19.28515625" customWidth="1"/>
    <col min="4864" max="4864" width="57.140625" customWidth="1"/>
    <col min="4865" max="4866" width="20.85546875" customWidth="1"/>
    <col min="4867" max="4867" width="19.28515625" customWidth="1"/>
    <col min="4868" max="4870" width="16.7109375" customWidth="1"/>
    <col min="4871" max="4871" width="19.28515625" customWidth="1"/>
    <col min="5120" max="5120" width="57.140625" customWidth="1"/>
    <col min="5121" max="5122" width="20.85546875" customWidth="1"/>
    <col min="5123" max="5123" width="19.28515625" customWidth="1"/>
    <col min="5124" max="5126" width="16.7109375" customWidth="1"/>
    <col min="5127" max="5127" width="19.28515625" customWidth="1"/>
    <col min="5376" max="5376" width="57.140625" customWidth="1"/>
    <col min="5377" max="5378" width="20.85546875" customWidth="1"/>
    <col min="5379" max="5379" width="19.28515625" customWidth="1"/>
    <col min="5380" max="5382" width="16.7109375" customWidth="1"/>
    <col min="5383" max="5383" width="19.28515625" customWidth="1"/>
    <col min="5632" max="5632" width="57.140625" customWidth="1"/>
    <col min="5633" max="5634" width="20.85546875" customWidth="1"/>
    <col min="5635" max="5635" width="19.28515625" customWidth="1"/>
    <col min="5636" max="5638" width="16.7109375" customWidth="1"/>
    <col min="5639" max="5639" width="19.28515625" customWidth="1"/>
    <col min="5888" max="5888" width="57.140625" customWidth="1"/>
    <col min="5889" max="5890" width="20.85546875" customWidth="1"/>
    <col min="5891" max="5891" width="19.28515625" customWidth="1"/>
    <col min="5892" max="5894" width="16.7109375" customWidth="1"/>
    <col min="5895" max="5895" width="19.28515625" customWidth="1"/>
    <col min="6144" max="6144" width="57.140625" customWidth="1"/>
    <col min="6145" max="6146" width="20.85546875" customWidth="1"/>
    <col min="6147" max="6147" width="19.28515625" customWidth="1"/>
    <col min="6148" max="6150" width="16.7109375" customWidth="1"/>
    <col min="6151" max="6151" width="19.28515625" customWidth="1"/>
    <col min="6400" max="6400" width="57.140625" customWidth="1"/>
    <col min="6401" max="6402" width="20.85546875" customWidth="1"/>
    <col min="6403" max="6403" width="19.28515625" customWidth="1"/>
    <col min="6404" max="6406" width="16.7109375" customWidth="1"/>
    <col min="6407" max="6407" width="19.28515625" customWidth="1"/>
    <col min="6656" max="6656" width="57.140625" customWidth="1"/>
    <col min="6657" max="6658" width="20.85546875" customWidth="1"/>
    <col min="6659" max="6659" width="19.28515625" customWidth="1"/>
    <col min="6660" max="6662" width="16.7109375" customWidth="1"/>
    <col min="6663" max="6663" width="19.28515625" customWidth="1"/>
    <col min="6912" max="6912" width="57.140625" customWidth="1"/>
    <col min="6913" max="6914" width="20.85546875" customWidth="1"/>
    <col min="6915" max="6915" width="19.28515625" customWidth="1"/>
    <col min="6916" max="6918" width="16.7109375" customWidth="1"/>
    <col min="6919" max="6919" width="19.28515625" customWidth="1"/>
    <col min="7168" max="7168" width="57.140625" customWidth="1"/>
    <col min="7169" max="7170" width="20.85546875" customWidth="1"/>
    <col min="7171" max="7171" width="19.28515625" customWidth="1"/>
    <col min="7172" max="7174" width="16.7109375" customWidth="1"/>
    <col min="7175" max="7175" width="19.28515625" customWidth="1"/>
    <col min="7424" max="7424" width="57.140625" customWidth="1"/>
    <col min="7425" max="7426" width="20.85546875" customWidth="1"/>
    <col min="7427" max="7427" width="19.28515625" customWidth="1"/>
    <col min="7428" max="7430" width="16.7109375" customWidth="1"/>
    <col min="7431" max="7431" width="19.28515625" customWidth="1"/>
    <col min="7680" max="7680" width="57.140625" customWidth="1"/>
    <col min="7681" max="7682" width="20.85546875" customWidth="1"/>
    <col min="7683" max="7683" width="19.28515625" customWidth="1"/>
    <col min="7684" max="7686" width="16.7109375" customWidth="1"/>
    <col min="7687" max="7687" width="19.28515625" customWidth="1"/>
    <col min="7936" max="7936" width="57.140625" customWidth="1"/>
    <col min="7937" max="7938" width="20.85546875" customWidth="1"/>
    <col min="7939" max="7939" width="19.28515625" customWidth="1"/>
    <col min="7940" max="7942" width="16.7109375" customWidth="1"/>
    <col min="7943" max="7943" width="19.28515625" customWidth="1"/>
    <col min="8192" max="8192" width="57.140625" customWidth="1"/>
    <col min="8193" max="8194" width="20.85546875" customWidth="1"/>
    <col min="8195" max="8195" width="19.28515625" customWidth="1"/>
    <col min="8196" max="8198" width="16.7109375" customWidth="1"/>
    <col min="8199" max="8199" width="19.28515625" customWidth="1"/>
    <col min="8448" max="8448" width="57.140625" customWidth="1"/>
    <col min="8449" max="8450" width="20.85546875" customWidth="1"/>
    <col min="8451" max="8451" width="19.28515625" customWidth="1"/>
    <col min="8452" max="8454" width="16.7109375" customWidth="1"/>
    <col min="8455" max="8455" width="19.28515625" customWidth="1"/>
    <col min="8704" max="8704" width="57.140625" customWidth="1"/>
    <col min="8705" max="8706" width="20.85546875" customWidth="1"/>
    <col min="8707" max="8707" width="19.28515625" customWidth="1"/>
    <col min="8708" max="8710" width="16.7109375" customWidth="1"/>
    <col min="8711" max="8711" width="19.28515625" customWidth="1"/>
    <col min="8960" max="8960" width="57.140625" customWidth="1"/>
    <col min="8961" max="8962" width="20.85546875" customWidth="1"/>
    <col min="8963" max="8963" width="19.28515625" customWidth="1"/>
    <col min="8964" max="8966" width="16.7109375" customWidth="1"/>
    <col min="8967" max="8967" width="19.28515625" customWidth="1"/>
    <col min="9216" max="9216" width="57.140625" customWidth="1"/>
    <col min="9217" max="9218" width="20.85546875" customWidth="1"/>
    <col min="9219" max="9219" width="19.28515625" customWidth="1"/>
    <col min="9220" max="9222" width="16.7109375" customWidth="1"/>
    <col min="9223" max="9223" width="19.28515625" customWidth="1"/>
    <col min="9472" max="9472" width="57.140625" customWidth="1"/>
    <col min="9473" max="9474" width="20.85546875" customWidth="1"/>
    <col min="9475" max="9475" width="19.28515625" customWidth="1"/>
    <col min="9476" max="9478" width="16.7109375" customWidth="1"/>
    <col min="9479" max="9479" width="19.28515625" customWidth="1"/>
    <col min="9728" max="9728" width="57.140625" customWidth="1"/>
    <col min="9729" max="9730" width="20.85546875" customWidth="1"/>
    <col min="9731" max="9731" width="19.28515625" customWidth="1"/>
    <col min="9732" max="9734" width="16.7109375" customWidth="1"/>
    <col min="9735" max="9735" width="19.28515625" customWidth="1"/>
    <col min="9984" max="9984" width="57.140625" customWidth="1"/>
    <col min="9985" max="9986" width="20.85546875" customWidth="1"/>
    <col min="9987" max="9987" width="19.28515625" customWidth="1"/>
    <col min="9988" max="9990" width="16.7109375" customWidth="1"/>
    <col min="9991" max="9991" width="19.28515625" customWidth="1"/>
    <col min="10240" max="10240" width="57.140625" customWidth="1"/>
    <col min="10241" max="10242" width="20.85546875" customWidth="1"/>
    <col min="10243" max="10243" width="19.28515625" customWidth="1"/>
    <col min="10244" max="10246" width="16.7109375" customWidth="1"/>
    <col min="10247" max="10247" width="19.28515625" customWidth="1"/>
    <col min="10496" max="10496" width="57.140625" customWidth="1"/>
    <col min="10497" max="10498" width="20.85546875" customWidth="1"/>
    <col min="10499" max="10499" width="19.28515625" customWidth="1"/>
    <col min="10500" max="10502" width="16.7109375" customWidth="1"/>
    <col min="10503" max="10503" width="19.28515625" customWidth="1"/>
    <col min="10752" max="10752" width="57.140625" customWidth="1"/>
    <col min="10753" max="10754" width="20.85546875" customWidth="1"/>
    <col min="10755" max="10755" width="19.28515625" customWidth="1"/>
    <col min="10756" max="10758" width="16.7109375" customWidth="1"/>
    <col min="10759" max="10759" width="19.28515625" customWidth="1"/>
    <col min="11008" max="11008" width="57.140625" customWidth="1"/>
    <col min="11009" max="11010" width="20.85546875" customWidth="1"/>
    <col min="11011" max="11011" width="19.28515625" customWidth="1"/>
    <col min="11012" max="11014" width="16.7109375" customWidth="1"/>
    <col min="11015" max="11015" width="19.28515625" customWidth="1"/>
    <col min="11264" max="11264" width="57.140625" customWidth="1"/>
    <col min="11265" max="11266" width="20.85546875" customWidth="1"/>
    <col min="11267" max="11267" width="19.28515625" customWidth="1"/>
    <col min="11268" max="11270" width="16.7109375" customWidth="1"/>
    <col min="11271" max="11271" width="19.28515625" customWidth="1"/>
    <col min="11520" max="11520" width="57.140625" customWidth="1"/>
    <col min="11521" max="11522" width="20.85546875" customWidth="1"/>
    <col min="11523" max="11523" width="19.28515625" customWidth="1"/>
    <col min="11524" max="11526" width="16.7109375" customWidth="1"/>
    <col min="11527" max="11527" width="19.28515625" customWidth="1"/>
    <col min="11776" max="11776" width="57.140625" customWidth="1"/>
    <col min="11777" max="11778" width="20.85546875" customWidth="1"/>
    <col min="11779" max="11779" width="19.28515625" customWidth="1"/>
    <col min="11780" max="11782" width="16.7109375" customWidth="1"/>
    <col min="11783" max="11783" width="19.28515625" customWidth="1"/>
    <col min="12032" max="12032" width="57.140625" customWidth="1"/>
    <col min="12033" max="12034" width="20.85546875" customWidth="1"/>
    <col min="12035" max="12035" width="19.28515625" customWidth="1"/>
    <col min="12036" max="12038" width="16.7109375" customWidth="1"/>
    <col min="12039" max="12039" width="19.28515625" customWidth="1"/>
    <col min="12288" max="12288" width="57.140625" customWidth="1"/>
    <col min="12289" max="12290" width="20.85546875" customWidth="1"/>
    <col min="12291" max="12291" width="19.28515625" customWidth="1"/>
    <col min="12292" max="12294" width="16.7109375" customWidth="1"/>
    <col min="12295" max="12295" width="19.28515625" customWidth="1"/>
    <col min="12544" max="12544" width="57.140625" customWidth="1"/>
    <col min="12545" max="12546" width="20.85546875" customWidth="1"/>
    <col min="12547" max="12547" width="19.28515625" customWidth="1"/>
    <col min="12548" max="12550" width="16.7109375" customWidth="1"/>
    <col min="12551" max="12551" width="19.28515625" customWidth="1"/>
    <col min="12800" max="12800" width="57.140625" customWidth="1"/>
    <col min="12801" max="12802" width="20.85546875" customWidth="1"/>
    <col min="12803" max="12803" width="19.28515625" customWidth="1"/>
    <col min="12804" max="12806" width="16.7109375" customWidth="1"/>
    <col min="12807" max="12807" width="19.28515625" customWidth="1"/>
    <col min="13056" max="13056" width="57.140625" customWidth="1"/>
    <col min="13057" max="13058" width="20.85546875" customWidth="1"/>
    <col min="13059" max="13059" width="19.28515625" customWidth="1"/>
    <col min="13060" max="13062" width="16.7109375" customWidth="1"/>
    <col min="13063" max="13063" width="19.28515625" customWidth="1"/>
    <col min="13312" max="13312" width="57.140625" customWidth="1"/>
    <col min="13313" max="13314" width="20.85546875" customWidth="1"/>
    <col min="13315" max="13315" width="19.28515625" customWidth="1"/>
    <col min="13316" max="13318" width="16.7109375" customWidth="1"/>
    <col min="13319" max="13319" width="19.28515625" customWidth="1"/>
    <col min="13568" max="13568" width="57.140625" customWidth="1"/>
    <col min="13569" max="13570" width="20.85546875" customWidth="1"/>
    <col min="13571" max="13571" width="19.28515625" customWidth="1"/>
    <col min="13572" max="13574" width="16.7109375" customWidth="1"/>
    <col min="13575" max="13575" width="19.28515625" customWidth="1"/>
    <col min="13824" max="13824" width="57.140625" customWidth="1"/>
    <col min="13825" max="13826" width="20.85546875" customWidth="1"/>
    <col min="13827" max="13827" width="19.28515625" customWidth="1"/>
    <col min="13828" max="13830" width="16.7109375" customWidth="1"/>
    <col min="13831" max="13831" width="19.28515625" customWidth="1"/>
    <col min="14080" max="14080" width="57.140625" customWidth="1"/>
    <col min="14081" max="14082" width="20.85546875" customWidth="1"/>
    <col min="14083" max="14083" width="19.28515625" customWidth="1"/>
    <col min="14084" max="14086" width="16.7109375" customWidth="1"/>
    <col min="14087" max="14087" width="19.28515625" customWidth="1"/>
    <col min="14336" max="14336" width="57.140625" customWidth="1"/>
    <col min="14337" max="14338" width="20.85546875" customWidth="1"/>
    <col min="14339" max="14339" width="19.28515625" customWidth="1"/>
    <col min="14340" max="14342" width="16.7109375" customWidth="1"/>
    <col min="14343" max="14343" width="19.28515625" customWidth="1"/>
    <col min="14592" max="14592" width="57.140625" customWidth="1"/>
    <col min="14593" max="14594" width="20.85546875" customWidth="1"/>
    <col min="14595" max="14595" width="19.28515625" customWidth="1"/>
    <col min="14596" max="14598" width="16.7109375" customWidth="1"/>
    <col min="14599" max="14599" width="19.28515625" customWidth="1"/>
    <col min="14848" max="14848" width="57.140625" customWidth="1"/>
    <col min="14849" max="14850" width="20.85546875" customWidth="1"/>
    <col min="14851" max="14851" width="19.28515625" customWidth="1"/>
    <col min="14852" max="14854" width="16.7109375" customWidth="1"/>
    <col min="14855" max="14855" width="19.28515625" customWidth="1"/>
    <col min="15104" max="15104" width="57.140625" customWidth="1"/>
    <col min="15105" max="15106" width="20.85546875" customWidth="1"/>
    <col min="15107" max="15107" width="19.28515625" customWidth="1"/>
    <col min="15108" max="15110" width="16.7109375" customWidth="1"/>
    <col min="15111" max="15111" width="19.28515625" customWidth="1"/>
    <col min="15360" max="15360" width="57.140625" customWidth="1"/>
    <col min="15361" max="15362" width="20.85546875" customWidth="1"/>
    <col min="15363" max="15363" width="19.28515625" customWidth="1"/>
    <col min="15364" max="15366" width="16.7109375" customWidth="1"/>
    <col min="15367" max="15367" width="19.28515625" customWidth="1"/>
    <col min="15616" max="15616" width="57.140625" customWidth="1"/>
    <col min="15617" max="15618" width="20.85546875" customWidth="1"/>
    <col min="15619" max="15619" width="19.28515625" customWidth="1"/>
    <col min="15620" max="15622" width="16.7109375" customWidth="1"/>
    <col min="15623" max="15623" width="19.28515625" customWidth="1"/>
    <col min="15872" max="15872" width="57.140625" customWidth="1"/>
    <col min="15873" max="15874" width="20.85546875" customWidth="1"/>
    <col min="15875" max="15875" width="19.28515625" customWidth="1"/>
    <col min="15876" max="15878" width="16.7109375" customWidth="1"/>
    <col min="15879" max="15879" width="19.28515625" customWidth="1"/>
    <col min="16128" max="16128" width="57.140625" customWidth="1"/>
    <col min="16129" max="16130" width="20.85546875" customWidth="1"/>
    <col min="16131" max="16131" width="19.28515625" customWidth="1"/>
    <col min="16132" max="16134" width="16.7109375" customWidth="1"/>
    <col min="16135" max="16135" width="19.28515625" customWidth="1"/>
  </cols>
  <sheetData>
    <row r="1" spans="1:8" ht="15.75" customHeight="1" x14ac:dyDescent="0.25">
      <c r="A1" s="1087" t="s">
        <v>844</v>
      </c>
      <c r="B1" s="1059"/>
      <c r="C1" s="1059"/>
    </row>
    <row r="2" spans="1:8" ht="15.75" customHeight="1" thickBot="1" x14ac:dyDescent="0.25"/>
    <row r="3" spans="1:8" ht="18.75" thickBot="1" x14ac:dyDescent="0.3">
      <c r="A3" s="454" t="s">
        <v>140</v>
      </c>
      <c r="B3" s="315" t="s">
        <v>885</v>
      </c>
      <c r="C3" s="315" t="s">
        <v>845</v>
      </c>
      <c r="D3" s="450" t="s">
        <v>884</v>
      </c>
      <c r="E3" s="860" t="s">
        <v>886</v>
      </c>
      <c r="F3" s="1025" t="s">
        <v>856</v>
      </c>
      <c r="G3" s="452" t="s">
        <v>887</v>
      </c>
      <c r="H3" s="453" t="s">
        <v>846</v>
      </c>
    </row>
    <row r="4" spans="1:8" ht="33" customHeight="1" x14ac:dyDescent="0.3">
      <c r="A4" s="455" t="s">
        <v>75</v>
      </c>
      <c r="B4" s="310"/>
      <c r="C4" s="202"/>
      <c r="D4" s="310"/>
      <c r="E4" s="451"/>
      <c r="F4" s="451"/>
      <c r="G4" s="891"/>
      <c r="H4" s="464"/>
    </row>
    <row r="5" spans="1:8" ht="16.5" x14ac:dyDescent="0.3">
      <c r="A5" s="456" t="s">
        <v>76</v>
      </c>
      <c r="B5" s="447"/>
      <c r="C5" s="412"/>
      <c r="D5" s="447"/>
      <c r="E5" s="417"/>
      <c r="F5" s="1026"/>
      <c r="G5" s="892">
        <f>+C5+D5+E5</f>
        <v>0</v>
      </c>
      <c r="H5" s="465"/>
    </row>
    <row r="6" spans="1:8" ht="16.5" x14ac:dyDescent="0.3">
      <c r="A6" s="457"/>
      <c r="B6" s="447"/>
      <c r="C6" s="412"/>
      <c r="D6" s="447"/>
      <c r="E6" s="417"/>
      <c r="F6" s="1026"/>
      <c r="G6" s="892">
        <f t="shared" ref="G6:G10" si="0">+C6+D6+E6</f>
        <v>0</v>
      </c>
      <c r="H6" s="465"/>
    </row>
    <row r="7" spans="1:8" ht="16.5" x14ac:dyDescent="0.3">
      <c r="A7" s="457"/>
      <c r="B7" s="447"/>
      <c r="C7" s="412"/>
      <c r="D7" s="447"/>
      <c r="E7" s="417"/>
      <c r="F7" s="1026"/>
      <c r="G7" s="892">
        <f t="shared" si="0"/>
        <v>0</v>
      </c>
      <c r="H7" s="465"/>
    </row>
    <row r="8" spans="1:8" ht="48" x14ac:dyDescent="0.3">
      <c r="A8" s="456" t="s">
        <v>848</v>
      </c>
      <c r="B8" s="448">
        <v>140000</v>
      </c>
      <c r="C8" s="458">
        <v>140000</v>
      </c>
      <c r="D8" s="448"/>
      <c r="E8" s="417">
        <v>0</v>
      </c>
      <c r="F8" s="1026"/>
      <c r="G8" s="892">
        <f t="shared" si="0"/>
        <v>140000</v>
      </c>
      <c r="H8" s="465"/>
    </row>
    <row r="9" spans="1:8" ht="16.5" x14ac:dyDescent="0.3">
      <c r="A9" s="457"/>
      <c r="B9" s="448"/>
      <c r="C9" s="458"/>
      <c r="D9" s="448"/>
      <c r="E9" s="417"/>
      <c r="F9" s="1026"/>
      <c r="G9" s="892">
        <f t="shared" si="0"/>
        <v>0</v>
      </c>
      <c r="H9" s="465"/>
    </row>
    <row r="10" spans="1:8" ht="16.5" x14ac:dyDescent="0.3">
      <c r="A10" s="457"/>
      <c r="B10" s="448"/>
      <c r="C10" s="458"/>
      <c r="D10" s="448"/>
      <c r="E10" s="417"/>
      <c r="F10" s="1026"/>
      <c r="G10" s="892">
        <f t="shared" si="0"/>
        <v>0</v>
      </c>
      <c r="H10" s="465"/>
    </row>
    <row r="11" spans="1:8" ht="16.5" thickBot="1" x14ac:dyDescent="0.3">
      <c r="A11" s="459" t="s">
        <v>78</v>
      </c>
      <c r="B11" s="460">
        <f>SUM(B5:B10)</f>
        <v>140000</v>
      </c>
      <c r="C11" s="461">
        <f>C8</f>
        <v>140000</v>
      </c>
      <c r="D11" s="460">
        <f>D5+D8</f>
        <v>0</v>
      </c>
      <c r="E11" s="463">
        <v>0</v>
      </c>
      <c r="F11" s="463">
        <v>0</v>
      </c>
      <c r="G11" s="467">
        <f>+C11+D11+E11+F11</f>
        <v>140000</v>
      </c>
      <c r="H11" s="466"/>
    </row>
    <row r="12" spans="1:8" ht="16.5" x14ac:dyDescent="0.3">
      <c r="A12" s="29"/>
      <c r="C12" s="2"/>
      <c r="G12" s="893"/>
    </row>
    <row r="13" spans="1:8" ht="17.25" thickBot="1" x14ac:dyDescent="0.35">
      <c r="A13" s="29"/>
      <c r="C13" s="2"/>
      <c r="G13" s="893"/>
    </row>
    <row r="14" spans="1:8" ht="18.75" thickBot="1" x14ac:dyDescent="0.3">
      <c r="A14" s="454" t="s">
        <v>140</v>
      </c>
      <c r="B14" s="315" t="s">
        <v>885</v>
      </c>
      <c r="C14" s="315" t="s">
        <v>845</v>
      </c>
      <c r="D14" s="315" t="s">
        <v>888</v>
      </c>
      <c r="E14" s="315" t="s">
        <v>889</v>
      </c>
      <c r="F14" s="315" t="s">
        <v>856</v>
      </c>
      <c r="G14" s="462" t="s">
        <v>887</v>
      </c>
      <c r="H14" s="453" t="s">
        <v>847</v>
      </c>
    </row>
    <row r="15" spans="1:8" ht="33" customHeight="1" x14ac:dyDescent="0.3">
      <c r="A15" s="455" t="s">
        <v>79</v>
      </c>
      <c r="B15" s="310"/>
      <c r="C15" s="202"/>
      <c r="D15" s="310"/>
      <c r="E15" s="310"/>
      <c r="F15" s="310"/>
      <c r="G15" s="894"/>
      <c r="H15" s="77"/>
    </row>
    <row r="16" spans="1:8" ht="16.5" x14ac:dyDescent="0.3">
      <c r="A16" s="884" t="s">
        <v>76</v>
      </c>
      <c r="B16" s="881"/>
      <c r="C16" s="885"/>
      <c r="D16" s="881"/>
      <c r="E16" s="881"/>
      <c r="F16" s="977"/>
      <c r="G16" s="895">
        <f>C16+D16+E16</f>
        <v>0</v>
      </c>
      <c r="H16" s="886">
        <v>0</v>
      </c>
    </row>
    <row r="17" spans="1:8" ht="16.5" x14ac:dyDescent="0.3">
      <c r="A17" s="884" t="s">
        <v>77</v>
      </c>
      <c r="B17" s="881">
        <v>347166</v>
      </c>
      <c r="C17" s="885">
        <v>362013</v>
      </c>
      <c r="D17" s="881"/>
      <c r="E17" s="881">
        <v>-3351</v>
      </c>
      <c r="F17" s="977">
        <v>-10758</v>
      </c>
      <c r="G17" s="895">
        <f>C17+D17+E17+F17</f>
        <v>347904</v>
      </c>
      <c r="H17" s="886">
        <v>0</v>
      </c>
    </row>
    <row r="18" spans="1:8" ht="16.5" thickBot="1" x14ac:dyDescent="0.3">
      <c r="A18" s="887" t="s">
        <v>80</v>
      </c>
      <c r="B18" s="888">
        <f>SUM(B16:B17)</f>
        <v>347166</v>
      </c>
      <c r="C18" s="889">
        <f>SUM(C15:C17)</f>
        <v>362013</v>
      </c>
      <c r="D18" s="889">
        <f>SUM(D15:D17)</f>
        <v>0</v>
      </c>
      <c r="E18" s="889">
        <f>SUM(E15:E17)</f>
        <v>-3351</v>
      </c>
      <c r="F18" s="889">
        <f>SUM(F15:F17)</f>
        <v>-10758</v>
      </c>
      <c r="G18" s="888">
        <f>C18+D18+E18+F18</f>
        <v>347904</v>
      </c>
      <c r="H18" s="890">
        <v>0</v>
      </c>
    </row>
    <row r="19" spans="1:8" ht="15" x14ac:dyDescent="0.3">
      <c r="A19" s="2"/>
    </row>
    <row r="20" spans="1:8" ht="15" x14ac:dyDescent="0.3">
      <c r="A20" s="2"/>
      <c r="B20" s="2"/>
    </row>
    <row r="21" spans="1:8" ht="15" x14ac:dyDescent="0.3">
      <c r="A21" s="2"/>
      <c r="B21" s="2"/>
    </row>
    <row r="22" spans="1:8" ht="15" x14ac:dyDescent="0.3">
      <c r="A22" s="2"/>
      <c r="B22" s="2"/>
    </row>
    <row r="23" spans="1:8" ht="15" x14ac:dyDescent="0.3">
      <c r="A23" s="2"/>
      <c r="B23" s="2"/>
    </row>
    <row r="24" spans="1:8" ht="15" x14ac:dyDescent="0.3">
      <c r="A24" s="2"/>
      <c r="B24" s="2"/>
    </row>
    <row r="25" spans="1:8" ht="15" x14ac:dyDescent="0.3">
      <c r="A25" s="2"/>
      <c r="B25" s="2"/>
    </row>
    <row r="26" spans="1:8" ht="15" x14ac:dyDescent="0.3">
      <c r="A26" s="2"/>
      <c r="B26" s="2"/>
    </row>
    <row r="27" spans="1:8" ht="15" x14ac:dyDescent="0.3">
      <c r="A27" s="2"/>
      <c r="B27" s="2"/>
    </row>
    <row r="28" spans="1:8" ht="15" x14ac:dyDescent="0.3">
      <c r="A28" s="2"/>
      <c r="B28" s="2"/>
    </row>
    <row r="29" spans="1:8" ht="15" x14ac:dyDescent="0.3">
      <c r="A29" s="2"/>
      <c r="B29" s="2"/>
    </row>
    <row r="30" spans="1:8" ht="15" x14ac:dyDescent="0.3">
      <c r="A30" s="2"/>
      <c r="B30" s="2"/>
    </row>
    <row r="31" spans="1:8" ht="15" x14ac:dyDescent="0.3">
      <c r="A31" s="2"/>
      <c r="B31" s="2"/>
    </row>
    <row r="32" spans="1:8" ht="15" x14ac:dyDescent="0.3">
      <c r="A32" s="2"/>
      <c r="B32" s="2"/>
    </row>
    <row r="33" spans="1:2" ht="15" x14ac:dyDescent="0.3">
      <c r="A33" s="2"/>
      <c r="B33" s="2"/>
    </row>
    <row r="34" spans="1:2" ht="15" x14ac:dyDescent="0.3">
      <c r="A34" s="2"/>
      <c r="B34" s="2"/>
    </row>
    <row r="35" spans="1:2" ht="15" x14ac:dyDescent="0.3">
      <c r="A35" s="2"/>
      <c r="B35" s="2"/>
    </row>
    <row r="36" spans="1:2" ht="15" x14ac:dyDescent="0.3">
      <c r="A36" s="2"/>
      <c r="B36" s="2"/>
    </row>
    <row r="37" spans="1:2" ht="15" x14ac:dyDescent="0.3">
      <c r="A37" s="2"/>
      <c r="B37" s="2"/>
    </row>
    <row r="38" spans="1:2" ht="15" x14ac:dyDescent="0.3">
      <c r="A38" s="2"/>
      <c r="B38" s="2"/>
    </row>
    <row r="39" spans="1:2" ht="15" x14ac:dyDescent="0.3">
      <c r="A39" s="2"/>
      <c r="B39" s="2"/>
    </row>
    <row r="40" spans="1:2" ht="15" x14ac:dyDescent="0.3">
      <c r="A40" s="2"/>
      <c r="B40" s="2"/>
    </row>
    <row r="41" spans="1:2" ht="15" x14ac:dyDescent="0.3">
      <c r="A41" s="2"/>
      <c r="B41" s="2"/>
    </row>
    <row r="42" spans="1:2" ht="15" x14ac:dyDescent="0.3">
      <c r="A42" s="2"/>
      <c r="B42" s="2"/>
    </row>
    <row r="43" spans="1:2" ht="15" x14ac:dyDescent="0.3">
      <c r="A43" s="2"/>
      <c r="B43" s="2"/>
    </row>
    <row r="44" spans="1:2" ht="15" x14ac:dyDescent="0.3">
      <c r="A44" s="2"/>
      <c r="B44" s="2"/>
    </row>
    <row r="45" spans="1:2" ht="15" x14ac:dyDescent="0.3">
      <c r="A45" s="2"/>
      <c r="B45" s="2"/>
    </row>
    <row r="46" spans="1:2" ht="15" x14ac:dyDescent="0.3">
      <c r="A46" s="2"/>
      <c r="B46" s="2"/>
    </row>
    <row r="47" spans="1:2" ht="15" x14ac:dyDescent="0.3">
      <c r="A47" s="2"/>
      <c r="B47" s="2"/>
    </row>
    <row r="48" spans="1:2" ht="15" x14ac:dyDescent="0.3">
      <c r="A48" s="2"/>
      <c r="B48" s="2"/>
    </row>
    <row r="49" spans="1:2" ht="15" x14ac:dyDescent="0.3">
      <c r="A49" s="2"/>
      <c r="B49" s="2"/>
    </row>
    <row r="50" spans="1:2" ht="15" x14ac:dyDescent="0.3">
      <c r="A50" s="2"/>
      <c r="B50" s="2"/>
    </row>
    <row r="51" spans="1:2" ht="15" x14ac:dyDescent="0.3">
      <c r="A51" s="2"/>
      <c r="B51" s="2"/>
    </row>
    <row r="52" spans="1:2" ht="15" x14ac:dyDescent="0.3">
      <c r="A52" s="2"/>
      <c r="B52" s="2"/>
    </row>
    <row r="53" spans="1:2" ht="15" x14ac:dyDescent="0.3">
      <c r="A53" s="2"/>
      <c r="B53" s="2"/>
    </row>
    <row r="54" spans="1:2" ht="15" x14ac:dyDescent="0.3">
      <c r="A54" s="2"/>
      <c r="B54" s="2"/>
    </row>
    <row r="55" spans="1:2" ht="15" x14ac:dyDescent="0.3">
      <c r="A55" s="2"/>
      <c r="B55" s="2"/>
    </row>
    <row r="56" spans="1:2" ht="15" x14ac:dyDescent="0.3">
      <c r="A56" s="2"/>
      <c r="B56" s="2"/>
    </row>
    <row r="57" spans="1:2" ht="15" x14ac:dyDescent="0.3">
      <c r="A57" s="2"/>
      <c r="B57" s="2"/>
    </row>
    <row r="58" spans="1:2" ht="15" x14ac:dyDescent="0.3">
      <c r="A58" s="2"/>
      <c r="B58" s="2"/>
    </row>
    <row r="59" spans="1:2" ht="15" x14ac:dyDescent="0.3">
      <c r="A59" s="2"/>
      <c r="B59" s="2"/>
    </row>
    <row r="60" spans="1:2" ht="15" x14ac:dyDescent="0.3">
      <c r="A60" s="2"/>
      <c r="B60" s="2"/>
    </row>
    <row r="61" spans="1:2" ht="15" x14ac:dyDescent="0.3">
      <c r="A61" s="2"/>
      <c r="B61" s="2"/>
    </row>
    <row r="62" spans="1:2" ht="15" x14ac:dyDescent="0.3">
      <c r="A62" s="2"/>
      <c r="B62" s="2"/>
    </row>
    <row r="63" spans="1:2" ht="15" x14ac:dyDescent="0.3">
      <c r="A63" s="2"/>
      <c r="B63" s="2"/>
    </row>
    <row r="64" spans="1:2" ht="15" x14ac:dyDescent="0.3">
      <c r="A64" s="2"/>
      <c r="B64" s="2"/>
    </row>
    <row r="65" spans="1:2" ht="15" x14ac:dyDescent="0.3">
      <c r="A65" s="2"/>
      <c r="B65" s="2"/>
    </row>
    <row r="66" spans="1:2" ht="15" x14ac:dyDescent="0.3">
      <c r="A66" s="2"/>
      <c r="B66" s="2"/>
    </row>
    <row r="67" spans="1:2" ht="15" x14ac:dyDescent="0.3">
      <c r="A67" s="2"/>
      <c r="B67" s="2"/>
    </row>
    <row r="68" spans="1:2" ht="15" x14ac:dyDescent="0.3">
      <c r="A68" s="2"/>
      <c r="B68" s="2"/>
    </row>
    <row r="69" spans="1:2" ht="15" x14ac:dyDescent="0.3">
      <c r="A69" s="2"/>
      <c r="B69" s="2"/>
    </row>
    <row r="70" spans="1:2" ht="15" x14ac:dyDescent="0.3">
      <c r="A70" s="2"/>
      <c r="B70" s="2"/>
    </row>
    <row r="71" spans="1:2" ht="15" x14ac:dyDescent="0.3">
      <c r="A71" s="2"/>
      <c r="B71" s="2"/>
    </row>
    <row r="72" spans="1:2" ht="15" x14ac:dyDescent="0.3">
      <c r="A72" s="2"/>
      <c r="B72" s="2"/>
    </row>
    <row r="73" spans="1:2" ht="15" x14ac:dyDescent="0.3">
      <c r="A73" s="2"/>
      <c r="B73" s="2"/>
    </row>
    <row r="74" spans="1:2" ht="15" x14ac:dyDescent="0.3">
      <c r="A74" s="2"/>
      <c r="B74" s="2"/>
    </row>
    <row r="75" spans="1:2" ht="15" x14ac:dyDescent="0.3">
      <c r="A75" s="2"/>
      <c r="B75" s="2"/>
    </row>
    <row r="76" spans="1:2" ht="15" x14ac:dyDescent="0.3">
      <c r="A76" s="2"/>
      <c r="B76" s="2"/>
    </row>
    <row r="77" spans="1:2" ht="15" x14ac:dyDescent="0.3">
      <c r="A77" s="2"/>
      <c r="B77" s="2"/>
    </row>
    <row r="78" spans="1:2" ht="15" x14ac:dyDescent="0.3">
      <c r="A78" s="2"/>
      <c r="B78" s="2"/>
    </row>
    <row r="79" spans="1:2" ht="15" x14ac:dyDescent="0.3">
      <c r="A79" s="2"/>
      <c r="B79" s="2"/>
    </row>
    <row r="80" spans="1:2" ht="15" x14ac:dyDescent="0.3">
      <c r="A80" s="2"/>
      <c r="B80" s="2"/>
    </row>
    <row r="81" spans="1:2" ht="15" x14ac:dyDescent="0.3">
      <c r="A81" s="2"/>
      <c r="B81" s="2"/>
    </row>
    <row r="82" spans="1:2" ht="15" x14ac:dyDescent="0.3">
      <c r="A82" s="2"/>
      <c r="B82" s="2"/>
    </row>
    <row r="83" spans="1:2" ht="15" x14ac:dyDescent="0.3">
      <c r="A83" s="2"/>
      <c r="B83" s="2"/>
    </row>
    <row r="84" spans="1:2" ht="15" x14ac:dyDescent="0.3">
      <c r="A84" s="2"/>
      <c r="B84" s="2"/>
    </row>
    <row r="85" spans="1:2" ht="15" x14ac:dyDescent="0.3">
      <c r="A85" s="2"/>
      <c r="B85" s="2"/>
    </row>
    <row r="86" spans="1:2" ht="15" x14ac:dyDescent="0.3">
      <c r="A86" s="2"/>
      <c r="B86" s="2"/>
    </row>
    <row r="87" spans="1:2" ht="15" x14ac:dyDescent="0.3">
      <c r="A87" s="2"/>
      <c r="B87" s="2"/>
    </row>
    <row r="88" spans="1:2" ht="15" x14ac:dyDescent="0.3">
      <c r="A88" s="2"/>
      <c r="B88" s="2"/>
    </row>
    <row r="89" spans="1:2" ht="15" x14ac:dyDescent="0.3">
      <c r="A89" s="2"/>
      <c r="B89" s="2"/>
    </row>
    <row r="90" spans="1:2" ht="15" x14ac:dyDescent="0.3">
      <c r="A90" s="2"/>
      <c r="B90" s="2"/>
    </row>
    <row r="91" spans="1:2" ht="15" x14ac:dyDescent="0.3">
      <c r="A91" s="2"/>
      <c r="B91" s="2"/>
    </row>
    <row r="92" spans="1:2" ht="15" x14ac:dyDescent="0.3">
      <c r="A92" s="2"/>
      <c r="B92" s="2"/>
    </row>
    <row r="93" spans="1:2" ht="15" x14ac:dyDescent="0.3">
      <c r="A93" s="2"/>
      <c r="B93" s="2"/>
    </row>
    <row r="94" spans="1:2" ht="15" x14ac:dyDescent="0.3">
      <c r="A94" s="2"/>
      <c r="B94" s="2"/>
    </row>
    <row r="95" spans="1:2" ht="15" x14ac:dyDescent="0.3">
      <c r="A95" s="2"/>
      <c r="B95" s="2"/>
    </row>
    <row r="96" spans="1:2" ht="15" x14ac:dyDescent="0.3">
      <c r="A96" s="2"/>
      <c r="B96" s="2"/>
    </row>
    <row r="97" spans="1:2" ht="15" x14ac:dyDescent="0.3">
      <c r="A97" s="2"/>
      <c r="B97" s="2"/>
    </row>
    <row r="98" spans="1:2" ht="15" x14ac:dyDescent="0.3">
      <c r="A98" s="2"/>
      <c r="B98" s="2"/>
    </row>
    <row r="99" spans="1:2" ht="15" x14ac:dyDescent="0.3">
      <c r="A99" s="2"/>
      <c r="B99" s="2"/>
    </row>
    <row r="100" spans="1:2" ht="15" x14ac:dyDescent="0.3">
      <c r="A100" s="2"/>
      <c r="B100" s="2"/>
    </row>
    <row r="101" spans="1:2" ht="15" x14ac:dyDescent="0.3">
      <c r="A101" s="2"/>
      <c r="B101" s="2"/>
    </row>
    <row r="102" spans="1:2" ht="15" x14ac:dyDescent="0.3">
      <c r="A102" s="2"/>
      <c r="B102" s="2"/>
    </row>
    <row r="103" spans="1:2" ht="15" x14ac:dyDescent="0.3">
      <c r="A103" s="2"/>
      <c r="B103" s="2"/>
    </row>
    <row r="104" spans="1:2" ht="15" x14ac:dyDescent="0.3">
      <c r="A104" s="2"/>
      <c r="B104" s="2"/>
    </row>
    <row r="105" spans="1:2" ht="15" x14ac:dyDescent="0.3">
      <c r="A105" s="2"/>
      <c r="B105" s="2"/>
    </row>
    <row r="106" spans="1:2" ht="15" x14ac:dyDescent="0.3">
      <c r="A106" s="2"/>
      <c r="B106" s="2"/>
    </row>
    <row r="107" spans="1:2" ht="15" x14ac:dyDescent="0.3">
      <c r="A107" s="2"/>
      <c r="B107" s="2"/>
    </row>
    <row r="108" spans="1:2" ht="15" x14ac:dyDescent="0.3">
      <c r="A108" s="2"/>
      <c r="B108" s="2"/>
    </row>
    <row r="109" spans="1:2" ht="15" x14ac:dyDescent="0.3">
      <c r="A109" s="2"/>
      <c r="B109" s="2"/>
    </row>
    <row r="110" spans="1:2" ht="15" x14ac:dyDescent="0.3">
      <c r="A110" s="2"/>
      <c r="B110" s="2"/>
    </row>
    <row r="111" spans="1:2" ht="15" x14ac:dyDescent="0.3">
      <c r="A111" s="2"/>
      <c r="B111" s="2"/>
    </row>
    <row r="112" spans="1:2" ht="15" x14ac:dyDescent="0.3">
      <c r="A112" s="2"/>
      <c r="B112" s="2"/>
    </row>
    <row r="113" spans="1:2" ht="15" x14ac:dyDescent="0.3">
      <c r="A113" s="2"/>
      <c r="B113" s="2"/>
    </row>
    <row r="114" spans="1:2" ht="15" x14ac:dyDescent="0.3">
      <c r="A114" s="2"/>
      <c r="B114" s="2"/>
    </row>
    <row r="115" spans="1:2" ht="15" x14ac:dyDescent="0.3">
      <c r="A115" s="2"/>
      <c r="B115" s="2"/>
    </row>
    <row r="116" spans="1:2" ht="15" x14ac:dyDescent="0.3">
      <c r="A116" s="2"/>
      <c r="B116" s="2"/>
    </row>
    <row r="117" spans="1:2" ht="15" x14ac:dyDescent="0.3">
      <c r="A117" s="2"/>
      <c r="B117" s="2"/>
    </row>
    <row r="118" spans="1:2" ht="15" x14ac:dyDescent="0.3">
      <c r="A118" s="2"/>
      <c r="B118" s="2"/>
    </row>
    <row r="119" spans="1:2" ht="15" x14ac:dyDescent="0.3">
      <c r="A119" s="2"/>
      <c r="B119" s="2"/>
    </row>
    <row r="120" spans="1:2" ht="15" x14ac:dyDescent="0.3">
      <c r="A120" s="2"/>
      <c r="B120" s="2"/>
    </row>
    <row r="121" spans="1:2" ht="15" x14ac:dyDescent="0.3">
      <c r="A121" s="2"/>
      <c r="B121" s="2"/>
    </row>
    <row r="122" spans="1:2" ht="15" x14ac:dyDescent="0.3">
      <c r="A122" s="2"/>
      <c r="B122" s="2"/>
    </row>
    <row r="123" spans="1:2" ht="15" x14ac:dyDescent="0.3">
      <c r="A123" s="2"/>
      <c r="B123" s="2"/>
    </row>
    <row r="124" spans="1:2" ht="15" x14ac:dyDescent="0.3">
      <c r="A124" s="2"/>
      <c r="B124" s="2"/>
    </row>
    <row r="125" spans="1:2" ht="15" x14ac:dyDescent="0.3">
      <c r="A125" s="2"/>
      <c r="B125" s="2"/>
    </row>
    <row r="126" spans="1:2" ht="15" x14ac:dyDescent="0.3">
      <c r="A126" s="2"/>
      <c r="B126" s="2"/>
    </row>
    <row r="127" spans="1:2" ht="15" x14ac:dyDescent="0.3">
      <c r="A127" s="2"/>
      <c r="B127" s="2"/>
    </row>
    <row r="128" spans="1:2" ht="15" x14ac:dyDescent="0.3">
      <c r="A128" s="2"/>
      <c r="B128" s="2"/>
    </row>
    <row r="129" spans="1:2" ht="15" x14ac:dyDescent="0.3">
      <c r="A129" s="2"/>
      <c r="B129" s="2"/>
    </row>
    <row r="130" spans="1:2" ht="15" x14ac:dyDescent="0.3">
      <c r="A130" s="2"/>
      <c r="B130" s="2"/>
    </row>
    <row r="131" spans="1:2" ht="15" x14ac:dyDescent="0.3">
      <c r="A131" s="2"/>
      <c r="B131" s="2"/>
    </row>
  </sheetData>
  <mergeCells count="1">
    <mergeCell ref="A1:C1"/>
  </mergeCells>
  <phoneticPr fontId="9" type="noConversion"/>
  <pageMargins left="0.75" right="0.75" top="1" bottom="1" header="0.5" footer="0.5"/>
  <pageSetup paperSize="8" scale="93" orientation="landscape" r:id="rId1"/>
  <headerFooter alignWithMargins="0">
    <oddHeader>&amp;R&amp;"Bookman Old Style,Normál"6. MELLÉKLET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  <pageSetUpPr fitToPage="1"/>
  </sheetPr>
  <dimension ref="A1:L110"/>
  <sheetViews>
    <sheetView workbookViewId="0">
      <selection activeCell="H55" sqref="A1:H55"/>
    </sheetView>
  </sheetViews>
  <sheetFormatPr defaultRowHeight="12.75" x14ac:dyDescent="0.2"/>
  <cols>
    <col min="1" max="1" width="85.140625" customWidth="1"/>
    <col min="2" max="2" width="22.140625" customWidth="1"/>
    <col min="3" max="3" width="17.42578125" customWidth="1"/>
    <col min="4" max="6" width="14.5703125" customWidth="1"/>
    <col min="7" max="7" width="16.28515625" customWidth="1"/>
    <col min="8" max="8" width="18.42578125" customWidth="1"/>
    <col min="255" max="255" width="85.140625" customWidth="1"/>
    <col min="256" max="258" width="22.140625" customWidth="1"/>
    <col min="259" max="261" width="14.5703125" customWidth="1"/>
    <col min="262" max="262" width="14" customWidth="1"/>
    <col min="263" max="263" width="10.140625" bestFit="1" customWidth="1"/>
    <col min="511" max="511" width="85.140625" customWidth="1"/>
    <col min="512" max="514" width="22.140625" customWidth="1"/>
    <col min="515" max="517" width="14.5703125" customWidth="1"/>
    <col min="518" max="518" width="14" customWidth="1"/>
    <col min="519" max="519" width="10.140625" bestFit="1" customWidth="1"/>
    <col min="767" max="767" width="85.140625" customWidth="1"/>
    <col min="768" max="770" width="22.140625" customWidth="1"/>
    <col min="771" max="773" width="14.5703125" customWidth="1"/>
    <col min="774" max="774" width="14" customWidth="1"/>
    <col min="775" max="775" width="10.140625" bestFit="1" customWidth="1"/>
    <col min="1023" max="1023" width="85.140625" customWidth="1"/>
    <col min="1024" max="1026" width="22.140625" customWidth="1"/>
    <col min="1027" max="1029" width="14.5703125" customWidth="1"/>
    <col min="1030" max="1030" width="14" customWidth="1"/>
    <col min="1031" max="1031" width="10.140625" bestFit="1" customWidth="1"/>
    <col min="1279" max="1279" width="85.140625" customWidth="1"/>
    <col min="1280" max="1282" width="22.140625" customWidth="1"/>
    <col min="1283" max="1285" width="14.5703125" customWidth="1"/>
    <col min="1286" max="1286" width="14" customWidth="1"/>
    <col min="1287" max="1287" width="10.140625" bestFit="1" customWidth="1"/>
    <col min="1535" max="1535" width="85.140625" customWidth="1"/>
    <col min="1536" max="1538" width="22.140625" customWidth="1"/>
    <col min="1539" max="1541" width="14.5703125" customWidth="1"/>
    <col min="1542" max="1542" width="14" customWidth="1"/>
    <col min="1543" max="1543" width="10.140625" bestFit="1" customWidth="1"/>
    <col min="1791" max="1791" width="85.140625" customWidth="1"/>
    <col min="1792" max="1794" width="22.140625" customWidth="1"/>
    <col min="1795" max="1797" width="14.5703125" customWidth="1"/>
    <col min="1798" max="1798" width="14" customWidth="1"/>
    <col min="1799" max="1799" width="10.140625" bestFit="1" customWidth="1"/>
    <col min="2047" max="2047" width="85.140625" customWidth="1"/>
    <col min="2048" max="2050" width="22.140625" customWidth="1"/>
    <col min="2051" max="2053" width="14.5703125" customWidth="1"/>
    <col min="2054" max="2054" width="14" customWidth="1"/>
    <col min="2055" max="2055" width="10.140625" bestFit="1" customWidth="1"/>
    <col min="2303" max="2303" width="85.140625" customWidth="1"/>
    <col min="2304" max="2306" width="22.140625" customWidth="1"/>
    <col min="2307" max="2309" width="14.5703125" customWidth="1"/>
    <col min="2310" max="2310" width="14" customWidth="1"/>
    <col min="2311" max="2311" width="10.140625" bestFit="1" customWidth="1"/>
    <col min="2559" max="2559" width="85.140625" customWidth="1"/>
    <col min="2560" max="2562" width="22.140625" customWidth="1"/>
    <col min="2563" max="2565" width="14.5703125" customWidth="1"/>
    <col min="2566" max="2566" width="14" customWidth="1"/>
    <col min="2567" max="2567" width="10.140625" bestFit="1" customWidth="1"/>
    <col min="2815" max="2815" width="85.140625" customWidth="1"/>
    <col min="2816" max="2818" width="22.140625" customWidth="1"/>
    <col min="2819" max="2821" width="14.5703125" customWidth="1"/>
    <col min="2822" max="2822" width="14" customWidth="1"/>
    <col min="2823" max="2823" width="10.140625" bestFit="1" customWidth="1"/>
    <col min="3071" max="3071" width="85.140625" customWidth="1"/>
    <col min="3072" max="3074" width="22.140625" customWidth="1"/>
    <col min="3075" max="3077" width="14.5703125" customWidth="1"/>
    <col min="3078" max="3078" width="14" customWidth="1"/>
    <col min="3079" max="3079" width="10.140625" bestFit="1" customWidth="1"/>
    <col min="3327" max="3327" width="85.140625" customWidth="1"/>
    <col min="3328" max="3330" width="22.140625" customWidth="1"/>
    <col min="3331" max="3333" width="14.5703125" customWidth="1"/>
    <col min="3334" max="3334" width="14" customWidth="1"/>
    <col min="3335" max="3335" width="10.140625" bestFit="1" customWidth="1"/>
    <col min="3583" max="3583" width="85.140625" customWidth="1"/>
    <col min="3584" max="3586" width="22.140625" customWidth="1"/>
    <col min="3587" max="3589" width="14.5703125" customWidth="1"/>
    <col min="3590" max="3590" width="14" customWidth="1"/>
    <col min="3591" max="3591" width="10.140625" bestFit="1" customWidth="1"/>
    <col min="3839" max="3839" width="85.140625" customWidth="1"/>
    <col min="3840" max="3842" width="22.140625" customWidth="1"/>
    <col min="3843" max="3845" width="14.5703125" customWidth="1"/>
    <col min="3846" max="3846" width="14" customWidth="1"/>
    <col min="3847" max="3847" width="10.140625" bestFit="1" customWidth="1"/>
    <col min="4095" max="4095" width="85.140625" customWidth="1"/>
    <col min="4096" max="4098" width="22.140625" customWidth="1"/>
    <col min="4099" max="4101" width="14.5703125" customWidth="1"/>
    <col min="4102" max="4102" width="14" customWidth="1"/>
    <col min="4103" max="4103" width="10.140625" bestFit="1" customWidth="1"/>
    <col min="4351" max="4351" width="85.140625" customWidth="1"/>
    <col min="4352" max="4354" width="22.140625" customWidth="1"/>
    <col min="4355" max="4357" width="14.5703125" customWidth="1"/>
    <col min="4358" max="4358" width="14" customWidth="1"/>
    <col min="4359" max="4359" width="10.140625" bestFit="1" customWidth="1"/>
    <col min="4607" max="4607" width="85.140625" customWidth="1"/>
    <col min="4608" max="4610" width="22.140625" customWidth="1"/>
    <col min="4611" max="4613" width="14.5703125" customWidth="1"/>
    <col min="4614" max="4614" width="14" customWidth="1"/>
    <col min="4615" max="4615" width="10.140625" bestFit="1" customWidth="1"/>
    <col min="4863" max="4863" width="85.140625" customWidth="1"/>
    <col min="4864" max="4866" width="22.140625" customWidth="1"/>
    <col min="4867" max="4869" width="14.5703125" customWidth="1"/>
    <col min="4870" max="4870" width="14" customWidth="1"/>
    <col min="4871" max="4871" width="10.140625" bestFit="1" customWidth="1"/>
    <col min="5119" max="5119" width="85.140625" customWidth="1"/>
    <col min="5120" max="5122" width="22.140625" customWidth="1"/>
    <col min="5123" max="5125" width="14.5703125" customWidth="1"/>
    <col min="5126" max="5126" width="14" customWidth="1"/>
    <col min="5127" max="5127" width="10.140625" bestFit="1" customWidth="1"/>
    <col min="5375" max="5375" width="85.140625" customWidth="1"/>
    <col min="5376" max="5378" width="22.140625" customWidth="1"/>
    <col min="5379" max="5381" width="14.5703125" customWidth="1"/>
    <col min="5382" max="5382" width="14" customWidth="1"/>
    <col min="5383" max="5383" width="10.140625" bestFit="1" customWidth="1"/>
    <col min="5631" max="5631" width="85.140625" customWidth="1"/>
    <col min="5632" max="5634" width="22.140625" customWidth="1"/>
    <col min="5635" max="5637" width="14.5703125" customWidth="1"/>
    <col min="5638" max="5638" width="14" customWidth="1"/>
    <col min="5639" max="5639" width="10.140625" bestFit="1" customWidth="1"/>
    <col min="5887" max="5887" width="85.140625" customWidth="1"/>
    <col min="5888" max="5890" width="22.140625" customWidth="1"/>
    <col min="5891" max="5893" width="14.5703125" customWidth="1"/>
    <col min="5894" max="5894" width="14" customWidth="1"/>
    <col min="5895" max="5895" width="10.140625" bestFit="1" customWidth="1"/>
    <col min="6143" max="6143" width="85.140625" customWidth="1"/>
    <col min="6144" max="6146" width="22.140625" customWidth="1"/>
    <col min="6147" max="6149" width="14.5703125" customWidth="1"/>
    <col min="6150" max="6150" width="14" customWidth="1"/>
    <col min="6151" max="6151" width="10.140625" bestFit="1" customWidth="1"/>
    <col min="6399" max="6399" width="85.140625" customWidth="1"/>
    <col min="6400" max="6402" width="22.140625" customWidth="1"/>
    <col min="6403" max="6405" width="14.5703125" customWidth="1"/>
    <col min="6406" max="6406" width="14" customWidth="1"/>
    <col min="6407" max="6407" width="10.140625" bestFit="1" customWidth="1"/>
    <col min="6655" max="6655" width="85.140625" customWidth="1"/>
    <col min="6656" max="6658" width="22.140625" customWidth="1"/>
    <col min="6659" max="6661" width="14.5703125" customWidth="1"/>
    <col min="6662" max="6662" width="14" customWidth="1"/>
    <col min="6663" max="6663" width="10.140625" bestFit="1" customWidth="1"/>
    <col min="6911" max="6911" width="85.140625" customWidth="1"/>
    <col min="6912" max="6914" width="22.140625" customWidth="1"/>
    <col min="6915" max="6917" width="14.5703125" customWidth="1"/>
    <col min="6918" max="6918" width="14" customWidth="1"/>
    <col min="6919" max="6919" width="10.140625" bestFit="1" customWidth="1"/>
    <col min="7167" max="7167" width="85.140625" customWidth="1"/>
    <col min="7168" max="7170" width="22.140625" customWidth="1"/>
    <col min="7171" max="7173" width="14.5703125" customWidth="1"/>
    <col min="7174" max="7174" width="14" customWidth="1"/>
    <col min="7175" max="7175" width="10.140625" bestFit="1" customWidth="1"/>
    <col min="7423" max="7423" width="85.140625" customWidth="1"/>
    <col min="7424" max="7426" width="22.140625" customWidth="1"/>
    <col min="7427" max="7429" width="14.5703125" customWidth="1"/>
    <col min="7430" max="7430" width="14" customWidth="1"/>
    <col min="7431" max="7431" width="10.140625" bestFit="1" customWidth="1"/>
    <col min="7679" max="7679" width="85.140625" customWidth="1"/>
    <col min="7680" max="7682" width="22.140625" customWidth="1"/>
    <col min="7683" max="7685" width="14.5703125" customWidth="1"/>
    <col min="7686" max="7686" width="14" customWidth="1"/>
    <col min="7687" max="7687" width="10.140625" bestFit="1" customWidth="1"/>
    <col min="7935" max="7935" width="85.140625" customWidth="1"/>
    <col min="7936" max="7938" width="22.140625" customWidth="1"/>
    <col min="7939" max="7941" width="14.5703125" customWidth="1"/>
    <col min="7942" max="7942" width="14" customWidth="1"/>
    <col min="7943" max="7943" width="10.140625" bestFit="1" customWidth="1"/>
    <col min="8191" max="8191" width="85.140625" customWidth="1"/>
    <col min="8192" max="8194" width="22.140625" customWidth="1"/>
    <col min="8195" max="8197" width="14.5703125" customWidth="1"/>
    <col min="8198" max="8198" width="14" customWidth="1"/>
    <col min="8199" max="8199" width="10.140625" bestFit="1" customWidth="1"/>
    <col min="8447" max="8447" width="85.140625" customWidth="1"/>
    <col min="8448" max="8450" width="22.140625" customWidth="1"/>
    <col min="8451" max="8453" width="14.5703125" customWidth="1"/>
    <col min="8454" max="8454" width="14" customWidth="1"/>
    <col min="8455" max="8455" width="10.140625" bestFit="1" customWidth="1"/>
    <col min="8703" max="8703" width="85.140625" customWidth="1"/>
    <col min="8704" max="8706" width="22.140625" customWidth="1"/>
    <col min="8707" max="8709" width="14.5703125" customWidth="1"/>
    <col min="8710" max="8710" width="14" customWidth="1"/>
    <col min="8711" max="8711" width="10.140625" bestFit="1" customWidth="1"/>
    <col min="8959" max="8959" width="85.140625" customWidth="1"/>
    <col min="8960" max="8962" width="22.140625" customWidth="1"/>
    <col min="8963" max="8965" width="14.5703125" customWidth="1"/>
    <col min="8966" max="8966" width="14" customWidth="1"/>
    <col min="8967" max="8967" width="10.140625" bestFit="1" customWidth="1"/>
    <col min="9215" max="9215" width="85.140625" customWidth="1"/>
    <col min="9216" max="9218" width="22.140625" customWidth="1"/>
    <col min="9219" max="9221" width="14.5703125" customWidth="1"/>
    <col min="9222" max="9222" width="14" customWidth="1"/>
    <col min="9223" max="9223" width="10.140625" bestFit="1" customWidth="1"/>
    <col min="9471" max="9471" width="85.140625" customWidth="1"/>
    <col min="9472" max="9474" width="22.140625" customWidth="1"/>
    <col min="9475" max="9477" width="14.5703125" customWidth="1"/>
    <col min="9478" max="9478" width="14" customWidth="1"/>
    <col min="9479" max="9479" width="10.140625" bestFit="1" customWidth="1"/>
    <col min="9727" max="9727" width="85.140625" customWidth="1"/>
    <col min="9728" max="9730" width="22.140625" customWidth="1"/>
    <col min="9731" max="9733" width="14.5703125" customWidth="1"/>
    <col min="9734" max="9734" width="14" customWidth="1"/>
    <col min="9735" max="9735" width="10.140625" bestFit="1" customWidth="1"/>
    <col min="9983" max="9983" width="85.140625" customWidth="1"/>
    <col min="9984" max="9986" width="22.140625" customWidth="1"/>
    <col min="9987" max="9989" width="14.5703125" customWidth="1"/>
    <col min="9990" max="9990" width="14" customWidth="1"/>
    <col min="9991" max="9991" width="10.140625" bestFit="1" customWidth="1"/>
    <col min="10239" max="10239" width="85.140625" customWidth="1"/>
    <col min="10240" max="10242" width="22.140625" customWidth="1"/>
    <col min="10243" max="10245" width="14.5703125" customWidth="1"/>
    <col min="10246" max="10246" width="14" customWidth="1"/>
    <col min="10247" max="10247" width="10.140625" bestFit="1" customWidth="1"/>
    <col min="10495" max="10495" width="85.140625" customWidth="1"/>
    <col min="10496" max="10498" width="22.140625" customWidth="1"/>
    <col min="10499" max="10501" width="14.5703125" customWidth="1"/>
    <col min="10502" max="10502" width="14" customWidth="1"/>
    <col min="10503" max="10503" width="10.140625" bestFit="1" customWidth="1"/>
    <col min="10751" max="10751" width="85.140625" customWidth="1"/>
    <col min="10752" max="10754" width="22.140625" customWidth="1"/>
    <col min="10755" max="10757" width="14.5703125" customWidth="1"/>
    <col min="10758" max="10758" width="14" customWidth="1"/>
    <col min="10759" max="10759" width="10.140625" bestFit="1" customWidth="1"/>
    <col min="11007" max="11007" width="85.140625" customWidth="1"/>
    <col min="11008" max="11010" width="22.140625" customWidth="1"/>
    <col min="11011" max="11013" width="14.5703125" customWidth="1"/>
    <col min="11014" max="11014" width="14" customWidth="1"/>
    <col min="11015" max="11015" width="10.140625" bestFit="1" customWidth="1"/>
    <col min="11263" max="11263" width="85.140625" customWidth="1"/>
    <col min="11264" max="11266" width="22.140625" customWidth="1"/>
    <col min="11267" max="11269" width="14.5703125" customWidth="1"/>
    <col min="11270" max="11270" width="14" customWidth="1"/>
    <col min="11271" max="11271" width="10.140625" bestFit="1" customWidth="1"/>
    <col min="11519" max="11519" width="85.140625" customWidth="1"/>
    <col min="11520" max="11522" width="22.140625" customWidth="1"/>
    <col min="11523" max="11525" width="14.5703125" customWidth="1"/>
    <col min="11526" max="11526" width="14" customWidth="1"/>
    <col min="11527" max="11527" width="10.140625" bestFit="1" customWidth="1"/>
    <col min="11775" max="11775" width="85.140625" customWidth="1"/>
    <col min="11776" max="11778" width="22.140625" customWidth="1"/>
    <col min="11779" max="11781" width="14.5703125" customWidth="1"/>
    <col min="11782" max="11782" width="14" customWidth="1"/>
    <col min="11783" max="11783" width="10.140625" bestFit="1" customWidth="1"/>
    <col min="12031" max="12031" width="85.140625" customWidth="1"/>
    <col min="12032" max="12034" width="22.140625" customWidth="1"/>
    <col min="12035" max="12037" width="14.5703125" customWidth="1"/>
    <col min="12038" max="12038" width="14" customWidth="1"/>
    <col min="12039" max="12039" width="10.140625" bestFit="1" customWidth="1"/>
    <col min="12287" max="12287" width="85.140625" customWidth="1"/>
    <col min="12288" max="12290" width="22.140625" customWidth="1"/>
    <col min="12291" max="12293" width="14.5703125" customWidth="1"/>
    <col min="12294" max="12294" width="14" customWidth="1"/>
    <col min="12295" max="12295" width="10.140625" bestFit="1" customWidth="1"/>
    <col min="12543" max="12543" width="85.140625" customWidth="1"/>
    <col min="12544" max="12546" width="22.140625" customWidth="1"/>
    <col min="12547" max="12549" width="14.5703125" customWidth="1"/>
    <col min="12550" max="12550" width="14" customWidth="1"/>
    <col min="12551" max="12551" width="10.140625" bestFit="1" customWidth="1"/>
    <col min="12799" max="12799" width="85.140625" customWidth="1"/>
    <col min="12800" max="12802" width="22.140625" customWidth="1"/>
    <col min="12803" max="12805" width="14.5703125" customWidth="1"/>
    <col min="12806" max="12806" width="14" customWidth="1"/>
    <col min="12807" max="12807" width="10.140625" bestFit="1" customWidth="1"/>
    <col min="13055" max="13055" width="85.140625" customWidth="1"/>
    <col min="13056" max="13058" width="22.140625" customWidth="1"/>
    <col min="13059" max="13061" width="14.5703125" customWidth="1"/>
    <col min="13062" max="13062" width="14" customWidth="1"/>
    <col min="13063" max="13063" width="10.140625" bestFit="1" customWidth="1"/>
    <col min="13311" max="13311" width="85.140625" customWidth="1"/>
    <col min="13312" max="13314" width="22.140625" customWidth="1"/>
    <col min="13315" max="13317" width="14.5703125" customWidth="1"/>
    <col min="13318" max="13318" width="14" customWidth="1"/>
    <col min="13319" max="13319" width="10.140625" bestFit="1" customWidth="1"/>
    <col min="13567" max="13567" width="85.140625" customWidth="1"/>
    <col min="13568" max="13570" width="22.140625" customWidth="1"/>
    <col min="13571" max="13573" width="14.5703125" customWidth="1"/>
    <col min="13574" max="13574" width="14" customWidth="1"/>
    <col min="13575" max="13575" width="10.140625" bestFit="1" customWidth="1"/>
    <col min="13823" max="13823" width="85.140625" customWidth="1"/>
    <col min="13824" max="13826" width="22.140625" customWidth="1"/>
    <col min="13827" max="13829" width="14.5703125" customWidth="1"/>
    <col min="13830" max="13830" width="14" customWidth="1"/>
    <col min="13831" max="13831" width="10.140625" bestFit="1" customWidth="1"/>
    <col min="14079" max="14079" width="85.140625" customWidth="1"/>
    <col min="14080" max="14082" width="22.140625" customWidth="1"/>
    <col min="14083" max="14085" width="14.5703125" customWidth="1"/>
    <col min="14086" max="14086" width="14" customWidth="1"/>
    <col min="14087" max="14087" width="10.140625" bestFit="1" customWidth="1"/>
    <col min="14335" max="14335" width="85.140625" customWidth="1"/>
    <col min="14336" max="14338" width="22.140625" customWidth="1"/>
    <col min="14339" max="14341" width="14.5703125" customWidth="1"/>
    <col min="14342" max="14342" width="14" customWidth="1"/>
    <col min="14343" max="14343" width="10.140625" bestFit="1" customWidth="1"/>
    <col min="14591" max="14591" width="85.140625" customWidth="1"/>
    <col min="14592" max="14594" width="22.140625" customWidth="1"/>
    <col min="14595" max="14597" width="14.5703125" customWidth="1"/>
    <col min="14598" max="14598" width="14" customWidth="1"/>
    <col min="14599" max="14599" width="10.140625" bestFit="1" customWidth="1"/>
    <col min="14847" max="14847" width="85.140625" customWidth="1"/>
    <col min="14848" max="14850" width="22.140625" customWidth="1"/>
    <col min="14851" max="14853" width="14.5703125" customWidth="1"/>
    <col min="14854" max="14854" width="14" customWidth="1"/>
    <col min="14855" max="14855" width="10.140625" bestFit="1" customWidth="1"/>
    <col min="15103" max="15103" width="85.140625" customWidth="1"/>
    <col min="15104" max="15106" width="22.140625" customWidth="1"/>
    <col min="15107" max="15109" width="14.5703125" customWidth="1"/>
    <col min="15110" max="15110" width="14" customWidth="1"/>
    <col min="15111" max="15111" width="10.140625" bestFit="1" customWidth="1"/>
    <col min="15359" max="15359" width="85.140625" customWidth="1"/>
    <col min="15360" max="15362" width="22.140625" customWidth="1"/>
    <col min="15363" max="15365" width="14.5703125" customWidth="1"/>
    <col min="15366" max="15366" width="14" customWidth="1"/>
    <col min="15367" max="15367" width="10.140625" bestFit="1" customWidth="1"/>
    <col min="15615" max="15615" width="85.140625" customWidth="1"/>
    <col min="15616" max="15618" width="22.140625" customWidth="1"/>
    <col min="15619" max="15621" width="14.5703125" customWidth="1"/>
    <col min="15622" max="15622" width="14" customWidth="1"/>
    <col min="15623" max="15623" width="10.140625" bestFit="1" customWidth="1"/>
    <col min="15871" max="15871" width="85.140625" customWidth="1"/>
    <col min="15872" max="15874" width="22.140625" customWidth="1"/>
    <col min="15875" max="15877" width="14.5703125" customWidth="1"/>
    <col min="15878" max="15878" width="14" customWidth="1"/>
    <col min="15879" max="15879" width="10.140625" bestFit="1" customWidth="1"/>
    <col min="16127" max="16127" width="85.140625" customWidth="1"/>
    <col min="16128" max="16130" width="22.140625" customWidth="1"/>
    <col min="16131" max="16133" width="14.5703125" customWidth="1"/>
    <col min="16134" max="16134" width="14" customWidth="1"/>
    <col min="16135" max="16135" width="10.140625" bestFit="1" customWidth="1"/>
  </cols>
  <sheetData>
    <row r="1" spans="1:9" ht="15.75" customHeight="1" x14ac:dyDescent="0.25">
      <c r="A1" s="1087" t="s">
        <v>136</v>
      </c>
      <c r="B1" s="1059"/>
      <c r="C1" s="1059"/>
      <c r="D1" s="1059"/>
      <c r="E1" s="1059"/>
      <c r="F1" s="1059"/>
      <c r="G1" s="1059"/>
    </row>
    <row r="2" spans="1:9" ht="13.5" customHeight="1" x14ac:dyDescent="0.25">
      <c r="A2" s="1087" t="s">
        <v>808</v>
      </c>
      <c r="B2" s="1059"/>
      <c r="C2" s="1059"/>
      <c r="D2" s="1059"/>
      <c r="E2" s="1059"/>
      <c r="F2" s="1059"/>
      <c r="G2" s="1059"/>
    </row>
    <row r="3" spans="1:9" ht="7.5" customHeight="1" thickBot="1" x14ac:dyDescent="0.35">
      <c r="A3" s="2"/>
    </row>
    <row r="4" spans="1:9" ht="60" customHeight="1" thickBot="1" x14ac:dyDescent="0.3">
      <c r="A4" s="318" t="s">
        <v>140</v>
      </c>
      <c r="B4" s="190" t="s">
        <v>809</v>
      </c>
      <c r="C4" s="189" t="s">
        <v>810</v>
      </c>
      <c r="D4" s="190" t="s">
        <v>811</v>
      </c>
      <c r="E4" s="190" t="s">
        <v>812</v>
      </c>
      <c r="F4" s="190" t="s">
        <v>813</v>
      </c>
      <c r="G4" s="189" t="s">
        <v>814</v>
      </c>
      <c r="H4" s="190" t="s">
        <v>815</v>
      </c>
    </row>
    <row r="5" spans="1:9" ht="15" x14ac:dyDescent="0.3">
      <c r="A5" s="472" t="s">
        <v>81</v>
      </c>
      <c r="B5" s="480"/>
      <c r="C5" s="476"/>
      <c r="D5" s="949"/>
      <c r="E5" s="956"/>
      <c r="F5" s="956"/>
      <c r="G5" s="958">
        <f>C5+E5</f>
        <v>0</v>
      </c>
      <c r="H5" s="277">
        <f>D5+I7</f>
        <v>0</v>
      </c>
    </row>
    <row r="6" spans="1:9" ht="30" x14ac:dyDescent="0.3">
      <c r="A6" s="472" t="s">
        <v>82</v>
      </c>
      <c r="B6" s="481"/>
      <c r="C6" s="316"/>
      <c r="D6" s="950"/>
      <c r="E6" s="952"/>
      <c r="F6" s="952"/>
      <c r="G6" s="959">
        <f>C6+E6</f>
        <v>0</v>
      </c>
      <c r="H6" s="449">
        <f>D6</f>
        <v>0</v>
      </c>
    </row>
    <row r="7" spans="1:9" ht="45" x14ac:dyDescent="0.3">
      <c r="A7" s="472" t="s">
        <v>153</v>
      </c>
      <c r="B7" s="482"/>
      <c r="C7" s="316"/>
      <c r="D7" s="950"/>
      <c r="E7" s="952"/>
      <c r="F7" s="952"/>
      <c r="G7" s="959">
        <f>C7+E7</f>
        <v>0</v>
      </c>
      <c r="H7" s="449">
        <f>D7</f>
        <v>0</v>
      </c>
    </row>
    <row r="8" spans="1:9" ht="45" x14ac:dyDescent="0.3">
      <c r="A8" s="472" t="s">
        <v>412</v>
      </c>
      <c r="B8" s="482"/>
      <c r="C8" s="316"/>
      <c r="D8" s="950"/>
      <c r="E8" s="952"/>
      <c r="F8" s="952"/>
      <c r="G8" s="959">
        <f>C8+E8</f>
        <v>0</v>
      </c>
      <c r="H8" s="449">
        <f>D8</f>
        <v>0</v>
      </c>
    </row>
    <row r="9" spans="1:9" ht="30" x14ac:dyDescent="0.2">
      <c r="A9" s="472" t="s">
        <v>83</v>
      </c>
      <c r="B9" s="483">
        <f>B16+B17+B18+B19+B20+B21+B22+B23+B24</f>
        <v>100782</v>
      </c>
      <c r="C9" s="317">
        <f>C10+C13+C14+C15+C16+C17+C18+C19+C20+C21+C22+C23+C24+C25</f>
        <v>116838</v>
      </c>
      <c r="D9" s="951"/>
      <c r="E9" s="952"/>
      <c r="F9" s="952"/>
      <c r="G9" s="960">
        <f>C9+D9+E9</f>
        <v>116838</v>
      </c>
      <c r="H9" s="486"/>
    </row>
    <row r="10" spans="1:9" ht="15" x14ac:dyDescent="0.3">
      <c r="A10" s="472" t="s">
        <v>142</v>
      </c>
      <c r="B10" s="482"/>
      <c r="C10" s="477"/>
      <c r="D10" s="952"/>
      <c r="E10" s="952"/>
      <c r="F10" s="952"/>
      <c r="G10" s="960">
        <f t="shared" ref="G10:G25" si="0">C10+D10+E10</f>
        <v>0</v>
      </c>
      <c r="H10" s="486"/>
    </row>
    <row r="11" spans="1:9" ht="15.75" x14ac:dyDescent="0.3">
      <c r="A11" s="473" t="s">
        <v>506</v>
      </c>
      <c r="B11" s="484"/>
      <c r="C11" s="478">
        <v>0</v>
      </c>
      <c r="D11" s="952"/>
      <c r="E11" s="952"/>
      <c r="F11" s="952"/>
      <c r="G11" s="960">
        <f t="shared" si="0"/>
        <v>0</v>
      </c>
      <c r="H11" s="486"/>
    </row>
    <row r="12" spans="1:9" ht="15.75" x14ac:dyDescent="0.3">
      <c r="A12" s="473" t="s">
        <v>507</v>
      </c>
      <c r="B12" s="484"/>
      <c r="C12" s="478">
        <v>0</v>
      </c>
      <c r="D12" s="952"/>
      <c r="E12" s="952"/>
      <c r="F12" s="952"/>
      <c r="G12" s="960">
        <f t="shared" si="0"/>
        <v>0</v>
      </c>
      <c r="H12" s="486"/>
    </row>
    <row r="13" spans="1:9" ht="15.75" x14ac:dyDescent="0.3">
      <c r="A13" s="473" t="s">
        <v>508</v>
      </c>
      <c r="B13" s="484">
        <v>0</v>
      </c>
      <c r="C13" s="478">
        <v>0</v>
      </c>
      <c r="D13" s="952"/>
      <c r="E13" s="952"/>
      <c r="F13" s="952"/>
      <c r="G13" s="960">
        <f t="shared" si="0"/>
        <v>0</v>
      </c>
      <c r="H13" s="486"/>
    </row>
    <row r="14" spans="1:9" ht="15.75" x14ac:dyDescent="0.3">
      <c r="A14" s="473" t="s">
        <v>127</v>
      </c>
      <c r="B14" s="484">
        <v>0</v>
      </c>
      <c r="C14" s="478">
        <v>0</v>
      </c>
      <c r="D14" s="952"/>
      <c r="E14" s="952"/>
      <c r="F14" s="952"/>
      <c r="G14" s="960">
        <f t="shared" si="0"/>
        <v>0</v>
      </c>
      <c r="H14" s="486"/>
    </row>
    <row r="15" spans="1:9" ht="15.75" x14ac:dyDescent="0.3">
      <c r="A15" s="473" t="s">
        <v>152</v>
      </c>
      <c r="B15" s="484"/>
      <c r="C15" s="478">
        <v>0</v>
      </c>
      <c r="D15" s="952"/>
      <c r="E15" s="952"/>
      <c r="F15" s="952"/>
      <c r="G15" s="960">
        <f t="shared" si="0"/>
        <v>0</v>
      </c>
      <c r="H15" s="486">
        <v>0</v>
      </c>
    </row>
    <row r="16" spans="1:9" ht="15.75" x14ac:dyDescent="0.3">
      <c r="A16" s="474" t="s">
        <v>509</v>
      </c>
      <c r="B16" s="485">
        <v>431</v>
      </c>
      <c r="C16" s="478">
        <v>431</v>
      </c>
      <c r="D16" s="952"/>
      <c r="E16" s="952"/>
      <c r="F16" s="952"/>
      <c r="G16" s="960">
        <f t="shared" si="0"/>
        <v>431</v>
      </c>
      <c r="H16" s="486">
        <v>0</v>
      </c>
      <c r="I16" s="845"/>
    </row>
    <row r="17" spans="1:9" ht="16.5" customHeight="1" x14ac:dyDescent="0.3">
      <c r="A17" s="474" t="s">
        <v>465</v>
      </c>
      <c r="B17" s="485">
        <v>1571</v>
      </c>
      <c r="C17" s="478">
        <v>1509</v>
      </c>
      <c r="D17" s="952"/>
      <c r="E17" s="952"/>
      <c r="F17" s="952"/>
      <c r="G17" s="960">
        <f t="shared" si="0"/>
        <v>1509</v>
      </c>
      <c r="H17" s="486">
        <v>0</v>
      </c>
      <c r="I17" s="845"/>
    </row>
    <row r="18" spans="1:9" ht="15.75" x14ac:dyDescent="0.3">
      <c r="A18" s="474" t="s">
        <v>552</v>
      </c>
      <c r="B18" s="485">
        <v>12564</v>
      </c>
      <c r="C18" s="479">
        <v>12316</v>
      </c>
      <c r="D18" s="953"/>
      <c r="E18" s="952"/>
      <c r="F18" s="952"/>
      <c r="G18" s="960">
        <f t="shared" si="0"/>
        <v>12316</v>
      </c>
      <c r="H18" s="486">
        <v>905</v>
      </c>
      <c r="I18" s="845"/>
    </row>
    <row r="19" spans="1:9" ht="15.75" x14ac:dyDescent="0.3">
      <c r="A19" s="474" t="s">
        <v>553</v>
      </c>
      <c r="B19" s="485">
        <v>13288</v>
      </c>
      <c r="C19" s="469">
        <v>12978</v>
      </c>
      <c r="D19" s="950"/>
      <c r="E19" s="952"/>
      <c r="F19" s="952"/>
      <c r="G19" s="960">
        <f t="shared" si="0"/>
        <v>12978</v>
      </c>
      <c r="H19" s="486">
        <v>1095</v>
      </c>
      <c r="I19" s="845"/>
    </row>
    <row r="20" spans="1:9" ht="15.75" x14ac:dyDescent="0.3">
      <c r="A20" s="474" t="s">
        <v>554</v>
      </c>
      <c r="B20" s="485">
        <v>13367</v>
      </c>
      <c r="C20" s="470">
        <v>13058</v>
      </c>
      <c r="D20" s="954"/>
      <c r="E20" s="953"/>
      <c r="F20" s="953"/>
      <c r="G20" s="960">
        <f t="shared" si="0"/>
        <v>13058</v>
      </c>
      <c r="H20" s="486">
        <v>1095</v>
      </c>
      <c r="I20" s="845"/>
    </row>
    <row r="21" spans="1:9" ht="15.75" x14ac:dyDescent="0.3">
      <c r="A21" s="474" t="s">
        <v>660</v>
      </c>
      <c r="B21" s="468">
        <v>13400</v>
      </c>
      <c r="C21" s="470">
        <v>13090</v>
      </c>
      <c r="D21" s="954"/>
      <c r="E21" s="953"/>
      <c r="F21" s="953"/>
      <c r="G21" s="960">
        <f t="shared" si="0"/>
        <v>13090</v>
      </c>
      <c r="H21" s="486">
        <v>1095</v>
      </c>
      <c r="I21" s="845"/>
    </row>
    <row r="22" spans="1:9" ht="15.75" x14ac:dyDescent="0.3">
      <c r="A22" s="841" t="s">
        <v>741</v>
      </c>
      <c r="B22" s="842">
        <v>13422</v>
      </c>
      <c r="C22" s="843">
        <v>13112</v>
      </c>
      <c r="D22" s="954"/>
      <c r="E22" s="953"/>
      <c r="F22" s="953"/>
      <c r="G22" s="961">
        <f t="shared" si="0"/>
        <v>13112</v>
      </c>
      <c r="H22" s="844">
        <v>1095</v>
      </c>
      <c r="I22" s="845"/>
    </row>
    <row r="23" spans="1:9" ht="15.75" x14ac:dyDescent="0.3">
      <c r="A23" s="896" t="s">
        <v>771</v>
      </c>
      <c r="B23" s="897">
        <v>14086</v>
      </c>
      <c r="C23" s="898">
        <v>14086</v>
      </c>
      <c r="D23" s="954"/>
      <c r="E23" s="953"/>
      <c r="F23" s="953"/>
      <c r="G23" s="961">
        <f t="shared" si="0"/>
        <v>14086</v>
      </c>
      <c r="H23" s="899">
        <v>1690</v>
      </c>
      <c r="I23" s="845"/>
    </row>
    <row r="24" spans="1:9" ht="15.75" x14ac:dyDescent="0.3">
      <c r="A24" s="920" t="s">
        <v>786</v>
      </c>
      <c r="B24" s="921">
        <v>18653</v>
      </c>
      <c r="C24" s="922">
        <v>17605</v>
      </c>
      <c r="D24" s="954"/>
      <c r="E24" s="952"/>
      <c r="F24" s="952"/>
      <c r="G24" s="961">
        <f t="shared" si="0"/>
        <v>17605</v>
      </c>
      <c r="H24" s="923">
        <v>4733</v>
      </c>
      <c r="I24" s="845"/>
    </row>
    <row r="25" spans="1:9" ht="15.75" x14ac:dyDescent="0.3">
      <c r="A25" s="945"/>
      <c r="B25" s="946"/>
      <c r="C25" s="947">
        <v>18653</v>
      </c>
      <c r="D25" s="954"/>
      <c r="E25" s="952"/>
      <c r="F25" s="952"/>
      <c r="G25" s="961">
        <f t="shared" si="0"/>
        <v>18653</v>
      </c>
      <c r="H25" s="948">
        <v>3462</v>
      </c>
      <c r="I25" s="845"/>
    </row>
    <row r="26" spans="1:9" ht="16.5" thickBot="1" x14ac:dyDescent="0.3">
      <c r="A26" s="475" t="s">
        <v>84</v>
      </c>
      <c r="B26" s="471">
        <f>SUM(B11:B24)</f>
        <v>100782</v>
      </c>
      <c r="C26" s="471">
        <f>SUM(C11:C25)</f>
        <v>116838</v>
      </c>
      <c r="D26" s="955">
        <f t="shared" ref="D26:F26" si="1">SUM(D11:D23)</f>
        <v>0</v>
      </c>
      <c r="E26" s="957">
        <f t="shared" si="1"/>
        <v>0</v>
      </c>
      <c r="F26" s="957">
        <f t="shared" si="1"/>
        <v>0</v>
      </c>
      <c r="G26" s="962">
        <f>C26+D26+E26</f>
        <v>116838</v>
      </c>
      <c r="H26" s="487">
        <f>SUM(H15:H25)</f>
        <v>15170</v>
      </c>
    </row>
    <row r="27" spans="1:9" ht="39.75" customHeight="1" x14ac:dyDescent="0.3">
      <c r="A27" s="2"/>
      <c r="B27" s="2"/>
      <c r="C27" s="34"/>
      <c r="D27" s="34"/>
    </row>
    <row r="28" spans="1:9" ht="15" x14ac:dyDescent="0.3">
      <c r="A28" s="2"/>
      <c r="B28" s="2"/>
      <c r="C28" s="34"/>
      <c r="D28" s="34"/>
    </row>
    <row r="29" spans="1:9" ht="15.75" thickBot="1" x14ac:dyDescent="0.35">
      <c r="A29" s="2"/>
      <c r="B29" s="2"/>
      <c r="C29" s="34"/>
      <c r="D29" s="34"/>
    </row>
    <row r="30" spans="1:9" ht="55.9" customHeight="1" x14ac:dyDescent="0.25">
      <c r="A30" s="318" t="s">
        <v>140</v>
      </c>
      <c r="B30" s="783" t="s">
        <v>816</v>
      </c>
      <c r="C30" s="792" t="s">
        <v>810</v>
      </c>
      <c r="D30" s="792" t="s">
        <v>817</v>
      </c>
      <c r="E30" s="792" t="s">
        <v>818</v>
      </c>
      <c r="F30" s="792" t="s">
        <v>819</v>
      </c>
      <c r="G30" s="792" t="s">
        <v>820</v>
      </c>
      <c r="H30" s="792" t="s">
        <v>821</v>
      </c>
    </row>
    <row r="31" spans="1:9" ht="48.75" customHeight="1" x14ac:dyDescent="0.3">
      <c r="A31" s="777" t="s">
        <v>85</v>
      </c>
      <c r="B31" s="784"/>
      <c r="C31" s="788"/>
      <c r="D31" s="788"/>
      <c r="E31" s="791"/>
      <c r="F31" s="943"/>
      <c r="G31" s="793">
        <f t="shared" ref="G31:G39" si="2">C31+E31</f>
        <v>0</v>
      </c>
      <c r="H31" s="793">
        <f t="shared" ref="H31:H39" si="3">D31</f>
        <v>0</v>
      </c>
    </row>
    <row r="32" spans="1:9" ht="30" x14ac:dyDescent="0.3">
      <c r="A32" s="778" t="s">
        <v>86</v>
      </c>
      <c r="B32" s="784"/>
      <c r="C32" s="785"/>
      <c r="D32" s="785"/>
      <c r="E32" s="791"/>
      <c r="F32" s="943"/>
      <c r="G32" s="793">
        <f t="shared" si="2"/>
        <v>0</v>
      </c>
      <c r="H32" s="793">
        <f t="shared" si="3"/>
        <v>0</v>
      </c>
    </row>
    <row r="33" spans="1:12" ht="45" x14ac:dyDescent="0.3">
      <c r="A33" s="778" t="s">
        <v>413</v>
      </c>
      <c r="B33" s="785"/>
      <c r="C33" s="785"/>
      <c r="D33" s="785"/>
      <c r="E33" s="791"/>
      <c r="F33" s="943"/>
      <c r="G33" s="793">
        <f t="shared" si="2"/>
        <v>0</v>
      </c>
      <c r="H33" s="793">
        <f t="shared" si="3"/>
        <v>0</v>
      </c>
    </row>
    <row r="34" spans="1:12" ht="30" x14ac:dyDescent="0.3">
      <c r="A34" s="778" t="s">
        <v>154</v>
      </c>
      <c r="B34" s="785">
        <v>0</v>
      </c>
      <c r="C34" s="785"/>
      <c r="D34" s="785"/>
      <c r="E34" s="791"/>
      <c r="F34" s="943"/>
      <c r="G34" s="793">
        <f t="shared" si="2"/>
        <v>0</v>
      </c>
      <c r="H34" s="793">
        <f t="shared" si="3"/>
        <v>0</v>
      </c>
    </row>
    <row r="35" spans="1:12" ht="15" x14ac:dyDescent="0.3">
      <c r="A35" s="779" t="s">
        <v>128</v>
      </c>
      <c r="B35" s="785">
        <v>0</v>
      </c>
      <c r="C35" s="785"/>
      <c r="D35" s="785"/>
      <c r="E35" s="791"/>
      <c r="F35" s="943"/>
      <c r="G35" s="793">
        <f t="shared" si="2"/>
        <v>0</v>
      </c>
      <c r="H35" s="793">
        <f t="shared" si="3"/>
        <v>0</v>
      </c>
    </row>
    <row r="36" spans="1:12" ht="15" x14ac:dyDescent="0.2">
      <c r="A36" s="779" t="s">
        <v>129</v>
      </c>
      <c r="B36" s="786">
        <v>0</v>
      </c>
      <c r="C36" s="790">
        <f>C31+C32+C33+C34+C35</f>
        <v>0</v>
      </c>
      <c r="D36" s="790"/>
      <c r="E36" s="791"/>
      <c r="F36" s="943"/>
      <c r="G36" s="793">
        <f t="shared" si="2"/>
        <v>0</v>
      </c>
      <c r="H36" s="793">
        <f t="shared" si="3"/>
        <v>0</v>
      </c>
    </row>
    <row r="37" spans="1:12" ht="45" x14ac:dyDescent="0.2">
      <c r="A37" s="778" t="s">
        <v>414</v>
      </c>
      <c r="B37" s="787">
        <v>0</v>
      </c>
      <c r="C37" s="790"/>
      <c r="D37" s="790"/>
      <c r="E37" s="791"/>
      <c r="F37" s="943"/>
      <c r="G37" s="793">
        <f t="shared" si="2"/>
        <v>0</v>
      </c>
      <c r="H37" s="793">
        <f t="shared" si="3"/>
        <v>0</v>
      </c>
    </row>
    <row r="38" spans="1:12" ht="15" x14ac:dyDescent="0.3">
      <c r="A38" s="778" t="s">
        <v>87</v>
      </c>
      <c r="B38" s="785">
        <v>0</v>
      </c>
      <c r="C38" s="785"/>
      <c r="D38" s="785"/>
      <c r="E38" s="791"/>
      <c r="F38" s="943"/>
      <c r="G38" s="793">
        <f t="shared" si="2"/>
        <v>0</v>
      </c>
      <c r="H38" s="793">
        <f t="shared" si="3"/>
        <v>0</v>
      </c>
    </row>
    <row r="39" spans="1:12" ht="15" x14ac:dyDescent="0.3">
      <c r="A39" s="778" t="s">
        <v>88</v>
      </c>
      <c r="B39" s="785">
        <v>0</v>
      </c>
      <c r="C39" s="785"/>
      <c r="D39" s="785"/>
      <c r="E39" s="791"/>
      <c r="F39" s="943"/>
      <c r="G39" s="793">
        <f t="shared" si="2"/>
        <v>0</v>
      </c>
      <c r="H39" s="793">
        <f t="shared" si="3"/>
        <v>0</v>
      </c>
    </row>
    <row r="40" spans="1:12" ht="30" x14ac:dyDescent="0.2">
      <c r="A40" s="778" t="s">
        <v>89</v>
      </c>
      <c r="B40" s="788">
        <f>B44+B45+B46+B47+B48+B49+B50+B51</f>
        <v>279524</v>
      </c>
      <c r="C40" s="788">
        <f>C44+C45+C46+C47+C48+C49+C50+C51</f>
        <v>277975</v>
      </c>
      <c r="D40" s="788"/>
      <c r="E40" s="737"/>
      <c r="F40" s="944"/>
      <c r="G40" s="788">
        <f>C40+D40+E40</f>
        <v>277975</v>
      </c>
      <c r="H40" s="788"/>
    </row>
    <row r="41" spans="1:12" ht="15" x14ac:dyDescent="0.3">
      <c r="A41" s="780" t="s">
        <v>661</v>
      </c>
      <c r="B41" s="785">
        <v>0</v>
      </c>
      <c r="C41" s="785">
        <v>0</v>
      </c>
      <c r="D41" s="785"/>
      <c r="E41" s="737"/>
      <c r="F41" s="944"/>
      <c r="G41" s="785">
        <f>C41+D41+E41</f>
        <v>0</v>
      </c>
      <c r="H41" s="785"/>
    </row>
    <row r="42" spans="1:12" ht="15.75" x14ac:dyDescent="0.3">
      <c r="A42" s="781" t="s">
        <v>507</v>
      </c>
      <c r="B42" s="785">
        <v>0</v>
      </c>
      <c r="C42" s="788">
        <v>0</v>
      </c>
      <c r="D42" s="788"/>
      <c r="E42" s="737"/>
      <c r="F42" s="944"/>
      <c r="G42" s="788">
        <f t="shared" ref="G42:G55" si="4">C42+D42+E42</f>
        <v>0</v>
      </c>
      <c r="H42" s="788"/>
    </row>
    <row r="43" spans="1:12" ht="15.75" x14ac:dyDescent="0.3">
      <c r="A43" s="781" t="s">
        <v>508</v>
      </c>
      <c r="B43" s="785">
        <v>0</v>
      </c>
      <c r="C43" s="788">
        <v>0</v>
      </c>
      <c r="D43" s="788"/>
      <c r="E43" s="737"/>
      <c r="F43" s="944"/>
      <c r="G43" s="788">
        <f t="shared" si="4"/>
        <v>0</v>
      </c>
      <c r="H43" s="788"/>
    </row>
    <row r="44" spans="1:12" ht="15.75" x14ac:dyDescent="0.3">
      <c r="A44" s="781" t="s">
        <v>127</v>
      </c>
      <c r="B44" s="785">
        <v>0</v>
      </c>
      <c r="C44" s="785">
        <v>0</v>
      </c>
      <c r="D44" s="785"/>
      <c r="E44" s="737"/>
      <c r="F44" s="944"/>
      <c r="G44" s="788">
        <f t="shared" si="4"/>
        <v>0</v>
      </c>
      <c r="H44" s="788"/>
    </row>
    <row r="45" spans="1:12" ht="15.75" x14ac:dyDescent="0.3">
      <c r="A45" s="781" t="s">
        <v>152</v>
      </c>
      <c r="B45" s="785">
        <v>0</v>
      </c>
      <c r="C45" s="785">
        <v>0</v>
      </c>
      <c r="D45" s="785"/>
      <c r="E45" s="737"/>
      <c r="F45" s="944"/>
      <c r="G45" s="788">
        <f t="shared" si="4"/>
        <v>0</v>
      </c>
      <c r="H45" s="788"/>
    </row>
    <row r="46" spans="1:12" ht="15.6" customHeight="1" x14ac:dyDescent="0.3">
      <c r="A46" s="781" t="s">
        <v>415</v>
      </c>
      <c r="B46" s="785">
        <v>3928</v>
      </c>
      <c r="C46" s="785">
        <v>3928</v>
      </c>
      <c r="D46" s="785"/>
      <c r="E46" s="737"/>
      <c r="F46" s="944"/>
      <c r="G46" s="788">
        <f t="shared" si="4"/>
        <v>3928</v>
      </c>
      <c r="H46" s="788">
        <v>0</v>
      </c>
    </row>
    <row r="47" spans="1:12" ht="15.75" x14ac:dyDescent="0.3">
      <c r="A47" s="781" t="s">
        <v>510</v>
      </c>
      <c r="B47" s="785">
        <v>9598</v>
      </c>
      <c r="C47" s="785">
        <v>9598</v>
      </c>
      <c r="D47" s="785"/>
      <c r="E47" s="737"/>
      <c r="F47" s="944"/>
      <c r="G47" s="788">
        <f t="shared" si="4"/>
        <v>9598</v>
      </c>
      <c r="H47" s="788">
        <v>0</v>
      </c>
      <c r="L47" s="35"/>
    </row>
    <row r="48" spans="1:12" ht="15.75" x14ac:dyDescent="0.3">
      <c r="A48" s="781" t="s">
        <v>552</v>
      </c>
      <c r="B48" s="785">
        <v>64752</v>
      </c>
      <c r="C48" s="785">
        <v>63203</v>
      </c>
      <c r="D48" s="785"/>
      <c r="E48" s="737"/>
      <c r="F48" s="944"/>
      <c r="G48" s="788">
        <f t="shared" si="4"/>
        <v>63203</v>
      </c>
      <c r="H48" s="788">
        <v>3619</v>
      </c>
    </row>
    <row r="49" spans="1:8" ht="15.75" x14ac:dyDescent="0.3">
      <c r="A49" s="781" t="s">
        <v>553</v>
      </c>
      <c r="B49" s="785">
        <v>67026</v>
      </c>
      <c r="C49" s="785">
        <v>67026</v>
      </c>
      <c r="D49" s="785"/>
      <c r="E49" s="737"/>
      <c r="F49" s="944"/>
      <c r="G49" s="788">
        <f t="shared" si="4"/>
        <v>67026</v>
      </c>
      <c r="H49" s="788">
        <v>905</v>
      </c>
    </row>
    <row r="50" spans="1:8" ht="15.75" x14ac:dyDescent="0.3">
      <c r="A50" s="781" t="s">
        <v>554</v>
      </c>
      <c r="B50" s="785">
        <v>67110</v>
      </c>
      <c r="C50" s="785">
        <v>67110</v>
      </c>
      <c r="D50" s="785"/>
      <c r="E50" s="737"/>
      <c r="F50" s="944"/>
      <c r="G50" s="788">
        <f t="shared" si="4"/>
        <v>67110</v>
      </c>
      <c r="H50" s="788">
        <v>0</v>
      </c>
    </row>
    <row r="51" spans="1:8" ht="15.75" x14ac:dyDescent="0.3">
      <c r="A51" s="781" t="s">
        <v>660</v>
      </c>
      <c r="B51" s="785">
        <v>67110</v>
      </c>
      <c r="C51" s="785">
        <v>67110</v>
      </c>
      <c r="D51" s="785"/>
      <c r="E51" s="737"/>
      <c r="F51" s="944"/>
      <c r="G51" s="788">
        <f t="shared" si="4"/>
        <v>67110</v>
      </c>
      <c r="H51" s="788">
        <v>0</v>
      </c>
    </row>
    <row r="52" spans="1:8" ht="15" x14ac:dyDescent="0.3">
      <c r="A52" s="778" t="s">
        <v>90</v>
      </c>
      <c r="B52" s="785">
        <v>0</v>
      </c>
      <c r="C52" s="785"/>
      <c r="D52" s="785"/>
      <c r="E52" s="737"/>
      <c r="F52" s="944"/>
      <c r="G52" s="788">
        <f t="shared" si="4"/>
        <v>0</v>
      </c>
      <c r="H52" s="788"/>
    </row>
    <row r="53" spans="1:8" ht="30" x14ac:dyDescent="0.3">
      <c r="A53" s="778" t="s">
        <v>91</v>
      </c>
      <c r="B53" s="785">
        <v>0</v>
      </c>
      <c r="C53" s="785"/>
      <c r="D53" s="785"/>
      <c r="E53" s="737"/>
      <c r="F53" s="944"/>
      <c r="G53" s="788">
        <f t="shared" si="4"/>
        <v>0</v>
      </c>
      <c r="H53" s="788"/>
    </row>
    <row r="54" spans="1:8" ht="30" x14ac:dyDescent="0.3">
      <c r="A54" s="778" t="s">
        <v>92</v>
      </c>
      <c r="B54" s="785">
        <v>0</v>
      </c>
      <c r="C54" s="785"/>
      <c r="D54" s="785"/>
      <c r="E54" s="737"/>
      <c r="F54" s="944"/>
      <c r="G54" s="788">
        <f t="shared" si="4"/>
        <v>0</v>
      </c>
      <c r="H54" s="788"/>
    </row>
    <row r="55" spans="1:8" ht="16.5" thickBot="1" x14ac:dyDescent="0.25">
      <c r="A55" s="782" t="s">
        <v>93</v>
      </c>
      <c r="B55" s="789">
        <f>B40+B52+B53+B54</f>
        <v>279524</v>
      </c>
      <c r="C55" s="789">
        <f>SUM(C41:C54)</f>
        <v>277975</v>
      </c>
      <c r="D55" s="789"/>
      <c r="E55" s="747"/>
      <c r="F55" s="747"/>
      <c r="G55" s="794">
        <f t="shared" si="4"/>
        <v>277975</v>
      </c>
      <c r="H55" s="794">
        <f>SUM(H42:H51)</f>
        <v>4524</v>
      </c>
    </row>
    <row r="56" spans="1:8" ht="15" x14ac:dyDescent="0.3">
      <c r="A56" s="2"/>
      <c r="B56" s="2"/>
      <c r="C56" s="2"/>
      <c r="D56" s="2"/>
      <c r="E56" s="54"/>
      <c r="F56" s="54"/>
      <c r="G56" s="488"/>
      <c r="H56" s="54"/>
    </row>
    <row r="57" spans="1:8" ht="15" x14ac:dyDescent="0.3">
      <c r="A57" s="2"/>
      <c r="B57" s="34"/>
      <c r="C57" s="2"/>
      <c r="D57" s="2"/>
      <c r="E57" s="2"/>
      <c r="F57" s="2"/>
      <c r="G57" s="2"/>
      <c r="H57" s="54"/>
    </row>
    <row r="58" spans="1:8" ht="15" x14ac:dyDescent="0.3">
      <c r="A58" s="2"/>
      <c r="B58" s="34"/>
      <c r="C58" s="2"/>
      <c r="D58" s="2"/>
      <c r="E58" s="2"/>
      <c r="F58" s="2"/>
      <c r="G58" s="2"/>
    </row>
    <row r="59" spans="1:8" ht="15" x14ac:dyDescent="0.3">
      <c r="A59" s="2"/>
      <c r="B59" s="34"/>
      <c r="C59" s="2"/>
      <c r="D59" s="2"/>
      <c r="E59" s="2"/>
      <c r="F59" s="2"/>
      <c r="G59" s="2"/>
    </row>
    <row r="60" spans="1:8" ht="15" x14ac:dyDescent="0.3">
      <c r="A60" s="2"/>
      <c r="B60" s="34"/>
      <c r="C60" s="2"/>
      <c r="D60" s="2"/>
      <c r="E60" s="2"/>
      <c r="F60" s="2"/>
      <c r="G60" s="2"/>
    </row>
    <row r="61" spans="1:8" ht="15" x14ac:dyDescent="0.3">
      <c r="A61" s="2"/>
      <c r="B61" s="34"/>
      <c r="C61" s="2"/>
      <c r="D61" s="2"/>
      <c r="E61" s="2"/>
      <c r="F61" s="2"/>
      <c r="G61" s="2"/>
    </row>
    <row r="62" spans="1:8" ht="15" x14ac:dyDescent="0.3">
      <c r="A62" s="2"/>
      <c r="B62" s="34"/>
      <c r="C62" s="2"/>
      <c r="D62" s="2"/>
      <c r="E62" s="2"/>
      <c r="F62" s="2"/>
      <c r="G62" s="2"/>
    </row>
    <row r="63" spans="1:8" ht="15" x14ac:dyDescent="0.3">
      <c r="A63" s="2"/>
      <c r="B63" s="34"/>
      <c r="C63" s="2"/>
      <c r="D63" s="2"/>
      <c r="E63" s="2"/>
      <c r="F63" s="2"/>
      <c r="G63" s="2"/>
    </row>
    <row r="64" spans="1:8" ht="15" x14ac:dyDescent="0.3">
      <c r="A64" s="2"/>
      <c r="B64" s="34"/>
      <c r="C64" s="2"/>
      <c r="D64" s="2"/>
      <c r="E64" s="2"/>
      <c r="F64" s="2"/>
      <c r="G64" s="2"/>
    </row>
    <row r="65" spans="1:7" ht="15" x14ac:dyDescent="0.3">
      <c r="A65" s="2"/>
      <c r="B65" s="34"/>
      <c r="C65" s="2"/>
      <c r="D65" s="2"/>
      <c r="E65" s="2"/>
      <c r="F65" s="2"/>
      <c r="G65" s="2"/>
    </row>
    <row r="66" spans="1:7" ht="15" x14ac:dyDescent="0.3">
      <c r="A66" s="2"/>
      <c r="B66" s="34"/>
      <c r="C66" s="2"/>
      <c r="D66" s="2"/>
      <c r="E66" s="2"/>
      <c r="F66" s="2"/>
      <c r="G66" s="2"/>
    </row>
    <row r="67" spans="1:7" ht="15" x14ac:dyDescent="0.3">
      <c r="A67" s="2"/>
      <c r="B67" s="34"/>
      <c r="C67" s="2"/>
      <c r="D67" s="2"/>
      <c r="E67" s="2"/>
      <c r="F67" s="2"/>
      <c r="G67" s="2"/>
    </row>
    <row r="68" spans="1:7" ht="15" x14ac:dyDescent="0.3">
      <c r="A68" s="2"/>
      <c r="B68" s="34"/>
      <c r="C68" s="2"/>
      <c r="D68" s="2"/>
      <c r="E68" s="2"/>
      <c r="F68" s="2"/>
      <c r="G68" s="2"/>
    </row>
    <row r="69" spans="1:7" ht="15" x14ac:dyDescent="0.3">
      <c r="A69" s="2"/>
      <c r="B69" s="34"/>
      <c r="C69" s="2"/>
      <c r="D69" s="2"/>
      <c r="E69" s="2"/>
      <c r="F69" s="2"/>
      <c r="G69" s="2"/>
    </row>
    <row r="70" spans="1:7" ht="15" x14ac:dyDescent="0.3">
      <c r="A70" s="2"/>
      <c r="B70" s="34"/>
      <c r="C70" s="2"/>
      <c r="D70" s="2"/>
      <c r="E70" s="2"/>
      <c r="F70" s="2"/>
      <c r="G70" s="2"/>
    </row>
    <row r="71" spans="1:7" ht="15" x14ac:dyDescent="0.3">
      <c r="A71" s="2"/>
      <c r="B71" s="34"/>
      <c r="C71" s="2"/>
      <c r="D71" s="2"/>
      <c r="E71" s="2"/>
      <c r="F71" s="2"/>
      <c r="G71" s="2"/>
    </row>
    <row r="72" spans="1:7" ht="15" x14ac:dyDescent="0.3">
      <c r="A72" s="2"/>
      <c r="B72" s="34"/>
      <c r="C72" s="2"/>
      <c r="D72" s="2"/>
      <c r="E72" s="2"/>
      <c r="F72" s="2"/>
      <c r="G72" s="2"/>
    </row>
    <row r="73" spans="1:7" ht="15" x14ac:dyDescent="0.3">
      <c r="A73" s="2"/>
      <c r="B73" s="34"/>
      <c r="C73" s="2"/>
      <c r="D73" s="2"/>
      <c r="E73" s="2"/>
      <c r="F73" s="2"/>
      <c r="G73" s="2"/>
    </row>
    <row r="74" spans="1:7" ht="15" x14ac:dyDescent="0.3">
      <c r="A74" s="2"/>
      <c r="B74" s="34"/>
      <c r="C74" s="2"/>
      <c r="D74" s="2"/>
      <c r="E74" s="2"/>
      <c r="F74" s="2"/>
      <c r="G74" s="2"/>
    </row>
    <row r="75" spans="1:7" ht="15" x14ac:dyDescent="0.3">
      <c r="A75" s="2"/>
      <c r="B75" s="34"/>
      <c r="C75" s="2"/>
      <c r="D75" s="2"/>
      <c r="E75" s="2"/>
      <c r="F75" s="2"/>
      <c r="G75" s="2"/>
    </row>
    <row r="76" spans="1:7" ht="15" x14ac:dyDescent="0.3">
      <c r="A76" s="2"/>
      <c r="B76" s="34"/>
      <c r="C76" s="2"/>
      <c r="D76" s="2"/>
      <c r="E76" s="2"/>
      <c r="F76" s="2"/>
      <c r="G76" s="2"/>
    </row>
    <row r="77" spans="1:7" ht="15" x14ac:dyDescent="0.3">
      <c r="A77" s="2"/>
      <c r="B77" s="34"/>
      <c r="C77" s="2"/>
      <c r="D77" s="2"/>
      <c r="E77" s="2"/>
      <c r="F77" s="2"/>
      <c r="G77" s="2"/>
    </row>
    <row r="78" spans="1:7" ht="15" x14ac:dyDescent="0.3">
      <c r="A78" s="2"/>
      <c r="B78" s="34"/>
      <c r="C78" s="2"/>
      <c r="D78" s="2"/>
      <c r="E78" s="2"/>
      <c r="F78" s="2"/>
      <c r="G78" s="2"/>
    </row>
    <row r="79" spans="1:7" ht="15" x14ac:dyDescent="0.3">
      <c r="A79" s="2"/>
      <c r="B79" s="34"/>
      <c r="C79" s="2"/>
      <c r="D79" s="2"/>
      <c r="E79" s="2"/>
      <c r="F79" s="2"/>
      <c r="G79" s="2"/>
    </row>
    <row r="80" spans="1:7" ht="15" x14ac:dyDescent="0.3">
      <c r="A80" s="2"/>
      <c r="B80" s="34"/>
      <c r="C80" s="2"/>
      <c r="D80" s="2"/>
      <c r="E80" s="2"/>
      <c r="F80" s="2"/>
      <c r="G80" s="2"/>
    </row>
    <row r="81" spans="1:7" ht="15" x14ac:dyDescent="0.3">
      <c r="A81" s="2"/>
      <c r="B81" s="34"/>
      <c r="C81" s="2"/>
      <c r="D81" s="2"/>
      <c r="E81" s="2"/>
      <c r="F81" s="2"/>
      <c r="G81" s="2"/>
    </row>
    <row r="82" spans="1:7" ht="15" x14ac:dyDescent="0.3">
      <c r="A82" s="2"/>
      <c r="B82" s="34"/>
      <c r="C82" s="2"/>
      <c r="D82" s="2"/>
      <c r="E82" s="2"/>
      <c r="F82" s="2"/>
      <c r="G82" s="2"/>
    </row>
    <row r="83" spans="1:7" ht="15" x14ac:dyDescent="0.3">
      <c r="A83" s="2"/>
      <c r="B83" s="34"/>
      <c r="C83" s="2"/>
      <c r="D83" s="2"/>
      <c r="E83" s="2"/>
      <c r="F83" s="2"/>
      <c r="G83" s="2"/>
    </row>
    <row r="84" spans="1:7" ht="15" x14ac:dyDescent="0.3">
      <c r="A84" s="2"/>
      <c r="B84" s="34"/>
      <c r="C84" s="2"/>
      <c r="D84" s="2"/>
      <c r="E84" s="2"/>
      <c r="F84" s="2"/>
      <c r="G84" s="2"/>
    </row>
    <row r="85" spans="1:7" ht="15" x14ac:dyDescent="0.3">
      <c r="A85" s="2"/>
      <c r="B85" s="34"/>
      <c r="C85" s="2"/>
      <c r="D85" s="2"/>
      <c r="E85" s="2"/>
      <c r="F85" s="2"/>
      <c r="G85" s="2"/>
    </row>
    <row r="86" spans="1:7" ht="15" x14ac:dyDescent="0.3">
      <c r="A86" s="2"/>
      <c r="B86" s="34"/>
      <c r="C86" s="2"/>
      <c r="D86" s="2"/>
      <c r="E86" s="2"/>
      <c r="F86" s="2"/>
      <c r="G86" s="2"/>
    </row>
    <row r="87" spans="1:7" ht="15" x14ac:dyDescent="0.3">
      <c r="A87" s="2"/>
      <c r="B87" s="34"/>
      <c r="C87" s="2"/>
      <c r="D87" s="2"/>
      <c r="E87" s="2"/>
      <c r="F87" s="2"/>
      <c r="G87" s="2"/>
    </row>
    <row r="88" spans="1:7" ht="15" x14ac:dyDescent="0.3">
      <c r="A88" s="2"/>
      <c r="B88" s="34"/>
      <c r="C88" s="2"/>
      <c r="D88" s="2"/>
      <c r="E88" s="2"/>
      <c r="F88" s="2"/>
      <c r="G88" s="2"/>
    </row>
    <row r="89" spans="1:7" ht="15" x14ac:dyDescent="0.3">
      <c r="A89" s="2"/>
      <c r="B89" s="34"/>
      <c r="C89" s="2"/>
      <c r="D89" s="2"/>
      <c r="E89" s="2"/>
      <c r="F89" s="2"/>
      <c r="G89" s="2"/>
    </row>
    <row r="90" spans="1:7" ht="15" x14ac:dyDescent="0.3">
      <c r="A90" s="2"/>
      <c r="B90" s="34"/>
      <c r="C90" s="2"/>
      <c r="D90" s="2"/>
      <c r="E90" s="2"/>
      <c r="F90" s="2"/>
      <c r="G90" s="2"/>
    </row>
    <row r="91" spans="1:7" ht="15" x14ac:dyDescent="0.3">
      <c r="A91" s="2"/>
      <c r="B91" s="34"/>
      <c r="C91" s="2"/>
      <c r="D91" s="2"/>
      <c r="E91" s="2"/>
      <c r="F91" s="2"/>
      <c r="G91" s="2"/>
    </row>
    <row r="92" spans="1:7" x14ac:dyDescent="0.2">
      <c r="B92" s="35"/>
    </row>
    <row r="93" spans="1:7" x14ac:dyDescent="0.2">
      <c r="B93" s="35"/>
    </row>
    <row r="94" spans="1:7" x14ac:dyDescent="0.2">
      <c r="B94" s="35"/>
    </row>
    <row r="95" spans="1:7" x14ac:dyDescent="0.2">
      <c r="B95" s="35"/>
    </row>
    <row r="96" spans="1:7" x14ac:dyDescent="0.2">
      <c r="B96" s="35"/>
    </row>
    <row r="97" spans="2:2" x14ac:dyDescent="0.2">
      <c r="B97" s="35"/>
    </row>
    <row r="98" spans="2:2" x14ac:dyDescent="0.2">
      <c r="B98" s="35"/>
    </row>
    <row r="99" spans="2:2" x14ac:dyDescent="0.2">
      <c r="B99" s="35"/>
    </row>
    <row r="100" spans="2:2" x14ac:dyDescent="0.2">
      <c r="B100" s="35"/>
    </row>
    <row r="101" spans="2:2" x14ac:dyDescent="0.2">
      <c r="B101" s="35"/>
    </row>
    <row r="102" spans="2:2" x14ac:dyDescent="0.2">
      <c r="B102" s="35"/>
    </row>
    <row r="103" spans="2:2" x14ac:dyDescent="0.2">
      <c r="B103" s="35"/>
    </row>
    <row r="104" spans="2:2" x14ac:dyDescent="0.2">
      <c r="B104" s="35"/>
    </row>
    <row r="105" spans="2:2" x14ac:dyDescent="0.2">
      <c r="B105" s="35"/>
    </row>
    <row r="106" spans="2:2" x14ac:dyDescent="0.2">
      <c r="B106" s="35"/>
    </row>
    <row r="107" spans="2:2" x14ac:dyDescent="0.2">
      <c r="B107" s="35"/>
    </row>
    <row r="108" spans="2:2" x14ac:dyDescent="0.2">
      <c r="B108" s="35"/>
    </row>
    <row r="109" spans="2:2" x14ac:dyDescent="0.2">
      <c r="B109" s="35"/>
    </row>
    <row r="110" spans="2:2" x14ac:dyDescent="0.2">
      <c r="B110" s="35"/>
    </row>
  </sheetData>
  <mergeCells count="2">
    <mergeCell ref="A1:G1"/>
    <mergeCell ref="A2:G2"/>
  </mergeCells>
  <phoneticPr fontId="9" type="noConversion"/>
  <pageMargins left="0.75" right="0.75" top="1" bottom="1" header="0.5" footer="0.5"/>
  <pageSetup paperSize="8" scale="95" orientation="portrait" r:id="rId1"/>
  <headerFooter alignWithMargins="0">
    <oddHeader>&amp;R&amp;"Bookman Old Style,Normál"7. MELLÉKLET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  <pageSetUpPr fitToPage="1"/>
  </sheetPr>
  <dimension ref="A1:H116"/>
  <sheetViews>
    <sheetView workbookViewId="0">
      <selection activeCell="H17" sqref="A1:H17"/>
    </sheetView>
  </sheetViews>
  <sheetFormatPr defaultRowHeight="12.75" x14ac:dyDescent="0.2"/>
  <cols>
    <col min="1" max="1" width="86.5703125" customWidth="1"/>
    <col min="2" max="2" width="19.7109375" customWidth="1"/>
    <col min="3" max="3" width="19.42578125" customWidth="1"/>
    <col min="4" max="4" width="16.85546875" customWidth="1"/>
    <col min="5" max="5" width="17" customWidth="1"/>
    <col min="6" max="6" width="18" customWidth="1"/>
    <col min="7" max="7" width="21.140625" customWidth="1"/>
    <col min="8" max="8" width="27.28515625" customWidth="1"/>
    <col min="257" max="257" width="86.5703125" customWidth="1"/>
    <col min="258" max="258" width="21.5703125" customWidth="1"/>
    <col min="259" max="263" width="30.5703125" customWidth="1"/>
    <col min="513" max="513" width="86.5703125" customWidth="1"/>
    <col min="514" max="514" width="21.5703125" customWidth="1"/>
    <col min="515" max="519" width="30.5703125" customWidth="1"/>
    <col min="769" max="769" width="86.5703125" customWidth="1"/>
    <col min="770" max="770" width="21.5703125" customWidth="1"/>
    <col min="771" max="775" width="30.5703125" customWidth="1"/>
    <col min="1025" max="1025" width="86.5703125" customWidth="1"/>
    <col min="1026" max="1026" width="21.5703125" customWidth="1"/>
    <col min="1027" max="1031" width="30.5703125" customWidth="1"/>
    <col min="1281" max="1281" width="86.5703125" customWidth="1"/>
    <col min="1282" max="1282" width="21.5703125" customWidth="1"/>
    <col min="1283" max="1287" width="30.5703125" customWidth="1"/>
    <col min="1537" max="1537" width="86.5703125" customWidth="1"/>
    <col min="1538" max="1538" width="21.5703125" customWidth="1"/>
    <col min="1539" max="1543" width="30.5703125" customWidth="1"/>
    <col min="1793" max="1793" width="86.5703125" customWidth="1"/>
    <col min="1794" max="1794" width="21.5703125" customWidth="1"/>
    <col min="1795" max="1799" width="30.5703125" customWidth="1"/>
    <col min="2049" max="2049" width="86.5703125" customWidth="1"/>
    <col min="2050" max="2050" width="21.5703125" customWidth="1"/>
    <col min="2051" max="2055" width="30.5703125" customWidth="1"/>
    <col min="2305" max="2305" width="86.5703125" customWidth="1"/>
    <col min="2306" max="2306" width="21.5703125" customWidth="1"/>
    <col min="2307" max="2311" width="30.5703125" customWidth="1"/>
    <col min="2561" max="2561" width="86.5703125" customWidth="1"/>
    <col min="2562" max="2562" width="21.5703125" customWidth="1"/>
    <col min="2563" max="2567" width="30.5703125" customWidth="1"/>
    <col min="2817" max="2817" width="86.5703125" customWidth="1"/>
    <col min="2818" max="2818" width="21.5703125" customWidth="1"/>
    <col min="2819" max="2823" width="30.5703125" customWidth="1"/>
    <col min="3073" max="3073" width="86.5703125" customWidth="1"/>
    <col min="3074" max="3074" width="21.5703125" customWidth="1"/>
    <col min="3075" max="3079" width="30.5703125" customWidth="1"/>
    <col min="3329" max="3329" width="86.5703125" customWidth="1"/>
    <col min="3330" max="3330" width="21.5703125" customWidth="1"/>
    <col min="3331" max="3335" width="30.5703125" customWidth="1"/>
    <col min="3585" max="3585" width="86.5703125" customWidth="1"/>
    <col min="3586" max="3586" width="21.5703125" customWidth="1"/>
    <col min="3587" max="3591" width="30.5703125" customWidth="1"/>
    <col min="3841" max="3841" width="86.5703125" customWidth="1"/>
    <col min="3842" max="3842" width="21.5703125" customWidth="1"/>
    <col min="3843" max="3847" width="30.5703125" customWidth="1"/>
    <col min="4097" max="4097" width="86.5703125" customWidth="1"/>
    <col min="4098" max="4098" width="21.5703125" customWidth="1"/>
    <col min="4099" max="4103" width="30.5703125" customWidth="1"/>
    <col min="4353" max="4353" width="86.5703125" customWidth="1"/>
    <col min="4354" max="4354" width="21.5703125" customWidth="1"/>
    <col min="4355" max="4359" width="30.5703125" customWidth="1"/>
    <col min="4609" max="4609" width="86.5703125" customWidth="1"/>
    <col min="4610" max="4610" width="21.5703125" customWidth="1"/>
    <col min="4611" max="4615" width="30.5703125" customWidth="1"/>
    <col min="4865" max="4865" width="86.5703125" customWidth="1"/>
    <col min="4866" max="4866" width="21.5703125" customWidth="1"/>
    <col min="4867" max="4871" width="30.5703125" customWidth="1"/>
    <col min="5121" max="5121" width="86.5703125" customWidth="1"/>
    <col min="5122" max="5122" width="21.5703125" customWidth="1"/>
    <col min="5123" max="5127" width="30.5703125" customWidth="1"/>
    <col min="5377" max="5377" width="86.5703125" customWidth="1"/>
    <col min="5378" max="5378" width="21.5703125" customWidth="1"/>
    <col min="5379" max="5383" width="30.5703125" customWidth="1"/>
    <col min="5633" max="5633" width="86.5703125" customWidth="1"/>
    <col min="5634" max="5634" width="21.5703125" customWidth="1"/>
    <col min="5635" max="5639" width="30.5703125" customWidth="1"/>
    <col min="5889" max="5889" width="86.5703125" customWidth="1"/>
    <col min="5890" max="5890" width="21.5703125" customWidth="1"/>
    <col min="5891" max="5895" width="30.5703125" customWidth="1"/>
    <col min="6145" max="6145" width="86.5703125" customWidth="1"/>
    <col min="6146" max="6146" width="21.5703125" customWidth="1"/>
    <col min="6147" max="6151" width="30.5703125" customWidth="1"/>
    <col min="6401" max="6401" width="86.5703125" customWidth="1"/>
    <col min="6402" max="6402" width="21.5703125" customWidth="1"/>
    <col min="6403" max="6407" width="30.5703125" customWidth="1"/>
    <col min="6657" max="6657" width="86.5703125" customWidth="1"/>
    <col min="6658" max="6658" width="21.5703125" customWidth="1"/>
    <col min="6659" max="6663" width="30.5703125" customWidth="1"/>
    <col min="6913" max="6913" width="86.5703125" customWidth="1"/>
    <col min="6914" max="6914" width="21.5703125" customWidth="1"/>
    <col min="6915" max="6919" width="30.5703125" customWidth="1"/>
    <col min="7169" max="7169" width="86.5703125" customWidth="1"/>
    <col min="7170" max="7170" width="21.5703125" customWidth="1"/>
    <col min="7171" max="7175" width="30.5703125" customWidth="1"/>
    <col min="7425" max="7425" width="86.5703125" customWidth="1"/>
    <col min="7426" max="7426" width="21.5703125" customWidth="1"/>
    <col min="7427" max="7431" width="30.5703125" customWidth="1"/>
    <col min="7681" max="7681" width="86.5703125" customWidth="1"/>
    <col min="7682" max="7682" width="21.5703125" customWidth="1"/>
    <col min="7683" max="7687" width="30.5703125" customWidth="1"/>
    <col min="7937" max="7937" width="86.5703125" customWidth="1"/>
    <col min="7938" max="7938" width="21.5703125" customWidth="1"/>
    <col min="7939" max="7943" width="30.5703125" customWidth="1"/>
    <col min="8193" max="8193" width="86.5703125" customWidth="1"/>
    <col min="8194" max="8194" width="21.5703125" customWidth="1"/>
    <col min="8195" max="8199" width="30.5703125" customWidth="1"/>
    <col min="8449" max="8449" width="86.5703125" customWidth="1"/>
    <col min="8450" max="8450" width="21.5703125" customWidth="1"/>
    <col min="8451" max="8455" width="30.5703125" customWidth="1"/>
    <col min="8705" max="8705" width="86.5703125" customWidth="1"/>
    <col min="8706" max="8706" width="21.5703125" customWidth="1"/>
    <col min="8707" max="8711" width="30.5703125" customWidth="1"/>
    <col min="8961" max="8961" width="86.5703125" customWidth="1"/>
    <col min="8962" max="8962" width="21.5703125" customWidth="1"/>
    <col min="8963" max="8967" width="30.5703125" customWidth="1"/>
    <col min="9217" max="9217" width="86.5703125" customWidth="1"/>
    <col min="9218" max="9218" width="21.5703125" customWidth="1"/>
    <col min="9219" max="9223" width="30.5703125" customWidth="1"/>
    <col min="9473" max="9473" width="86.5703125" customWidth="1"/>
    <col min="9474" max="9474" width="21.5703125" customWidth="1"/>
    <col min="9475" max="9479" width="30.5703125" customWidth="1"/>
    <col min="9729" max="9729" width="86.5703125" customWidth="1"/>
    <col min="9730" max="9730" width="21.5703125" customWidth="1"/>
    <col min="9731" max="9735" width="30.5703125" customWidth="1"/>
    <col min="9985" max="9985" width="86.5703125" customWidth="1"/>
    <col min="9986" max="9986" width="21.5703125" customWidth="1"/>
    <col min="9987" max="9991" width="30.5703125" customWidth="1"/>
    <col min="10241" max="10241" width="86.5703125" customWidth="1"/>
    <col min="10242" max="10242" width="21.5703125" customWidth="1"/>
    <col min="10243" max="10247" width="30.5703125" customWidth="1"/>
    <col min="10497" max="10497" width="86.5703125" customWidth="1"/>
    <col min="10498" max="10498" width="21.5703125" customWidth="1"/>
    <col min="10499" max="10503" width="30.5703125" customWidth="1"/>
    <col min="10753" max="10753" width="86.5703125" customWidth="1"/>
    <col min="10754" max="10754" width="21.5703125" customWidth="1"/>
    <col min="10755" max="10759" width="30.5703125" customWidth="1"/>
    <col min="11009" max="11009" width="86.5703125" customWidth="1"/>
    <col min="11010" max="11010" width="21.5703125" customWidth="1"/>
    <col min="11011" max="11015" width="30.5703125" customWidth="1"/>
    <col min="11265" max="11265" width="86.5703125" customWidth="1"/>
    <col min="11266" max="11266" width="21.5703125" customWidth="1"/>
    <col min="11267" max="11271" width="30.5703125" customWidth="1"/>
    <col min="11521" max="11521" width="86.5703125" customWidth="1"/>
    <col min="11522" max="11522" width="21.5703125" customWidth="1"/>
    <col min="11523" max="11527" width="30.5703125" customWidth="1"/>
    <col min="11777" max="11777" width="86.5703125" customWidth="1"/>
    <col min="11778" max="11778" width="21.5703125" customWidth="1"/>
    <col min="11779" max="11783" width="30.5703125" customWidth="1"/>
    <col min="12033" max="12033" width="86.5703125" customWidth="1"/>
    <col min="12034" max="12034" width="21.5703125" customWidth="1"/>
    <col min="12035" max="12039" width="30.5703125" customWidth="1"/>
    <col min="12289" max="12289" width="86.5703125" customWidth="1"/>
    <col min="12290" max="12290" width="21.5703125" customWidth="1"/>
    <col min="12291" max="12295" width="30.5703125" customWidth="1"/>
    <col min="12545" max="12545" width="86.5703125" customWidth="1"/>
    <col min="12546" max="12546" width="21.5703125" customWidth="1"/>
    <col min="12547" max="12551" width="30.5703125" customWidth="1"/>
    <col min="12801" max="12801" width="86.5703125" customWidth="1"/>
    <col min="12802" max="12802" width="21.5703125" customWidth="1"/>
    <col min="12803" max="12807" width="30.5703125" customWidth="1"/>
    <col min="13057" max="13057" width="86.5703125" customWidth="1"/>
    <col min="13058" max="13058" width="21.5703125" customWidth="1"/>
    <col min="13059" max="13063" width="30.5703125" customWidth="1"/>
    <col min="13313" max="13313" width="86.5703125" customWidth="1"/>
    <col min="13314" max="13314" width="21.5703125" customWidth="1"/>
    <col min="13315" max="13319" width="30.5703125" customWidth="1"/>
    <col min="13569" max="13569" width="86.5703125" customWidth="1"/>
    <col min="13570" max="13570" width="21.5703125" customWidth="1"/>
    <col min="13571" max="13575" width="30.5703125" customWidth="1"/>
    <col min="13825" max="13825" width="86.5703125" customWidth="1"/>
    <col min="13826" max="13826" width="21.5703125" customWidth="1"/>
    <col min="13827" max="13831" width="30.5703125" customWidth="1"/>
    <col min="14081" max="14081" width="86.5703125" customWidth="1"/>
    <col min="14082" max="14082" width="21.5703125" customWidth="1"/>
    <col min="14083" max="14087" width="30.5703125" customWidth="1"/>
    <col min="14337" max="14337" width="86.5703125" customWidth="1"/>
    <col min="14338" max="14338" width="21.5703125" customWidth="1"/>
    <col min="14339" max="14343" width="30.5703125" customWidth="1"/>
    <col min="14593" max="14593" width="86.5703125" customWidth="1"/>
    <col min="14594" max="14594" width="21.5703125" customWidth="1"/>
    <col min="14595" max="14599" width="30.5703125" customWidth="1"/>
    <col min="14849" max="14849" width="86.5703125" customWidth="1"/>
    <col min="14850" max="14850" width="21.5703125" customWidth="1"/>
    <col min="14851" max="14855" width="30.5703125" customWidth="1"/>
    <col min="15105" max="15105" width="86.5703125" customWidth="1"/>
    <col min="15106" max="15106" width="21.5703125" customWidth="1"/>
    <col min="15107" max="15111" width="30.5703125" customWidth="1"/>
    <col min="15361" max="15361" width="86.5703125" customWidth="1"/>
    <col min="15362" max="15362" width="21.5703125" customWidth="1"/>
    <col min="15363" max="15367" width="30.5703125" customWidth="1"/>
    <col min="15617" max="15617" width="86.5703125" customWidth="1"/>
    <col min="15618" max="15618" width="21.5703125" customWidth="1"/>
    <col min="15619" max="15623" width="30.5703125" customWidth="1"/>
    <col min="15873" max="15873" width="86.5703125" customWidth="1"/>
    <col min="15874" max="15874" width="21.5703125" customWidth="1"/>
    <col min="15875" max="15879" width="30.5703125" customWidth="1"/>
    <col min="16129" max="16129" width="86.5703125" customWidth="1"/>
    <col min="16130" max="16130" width="21.5703125" customWidth="1"/>
    <col min="16131" max="16135" width="30.5703125" customWidth="1"/>
  </cols>
  <sheetData>
    <row r="1" spans="1:8" ht="15.75" customHeight="1" x14ac:dyDescent="0.25">
      <c r="A1" s="1087" t="s">
        <v>136</v>
      </c>
      <c r="B1" s="1059"/>
      <c r="C1" s="1059"/>
      <c r="D1" s="1059"/>
      <c r="E1" s="1059"/>
      <c r="F1" s="1059"/>
      <c r="G1" s="1059"/>
    </row>
    <row r="2" spans="1:8" ht="15.75" customHeight="1" x14ac:dyDescent="0.25">
      <c r="A2" s="1087" t="s">
        <v>849</v>
      </c>
      <c r="B2" s="1059"/>
      <c r="C2" s="1059"/>
      <c r="D2" s="1059"/>
      <c r="E2" s="1059"/>
      <c r="F2" s="1059"/>
      <c r="G2" s="1059"/>
    </row>
    <row r="3" spans="1:8" ht="15.75" thickBot="1" x14ac:dyDescent="0.35">
      <c r="A3" s="2"/>
      <c r="B3" s="2"/>
    </row>
    <row r="4" spans="1:8" ht="47.25" customHeight="1" thickBot="1" x14ac:dyDescent="0.3">
      <c r="A4" s="318" t="s">
        <v>140</v>
      </c>
      <c r="B4" s="319" t="s">
        <v>850</v>
      </c>
      <c r="C4" s="200" t="s">
        <v>851</v>
      </c>
      <c r="D4" s="200" t="s">
        <v>852</v>
      </c>
      <c r="E4" s="200" t="s">
        <v>853</v>
      </c>
      <c r="F4" s="200" t="s">
        <v>856</v>
      </c>
      <c r="G4" s="200" t="s">
        <v>882</v>
      </c>
      <c r="H4" s="900" t="s">
        <v>883</v>
      </c>
    </row>
    <row r="5" spans="1:8" ht="15.75" x14ac:dyDescent="0.3">
      <c r="A5" s="490" t="s">
        <v>131</v>
      </c>
      <c r="B5" s="491"/>
      <c r="C5" s="492"/>
      <c r="D5" s="492"/>
      <c r="E5" s="492"/>
      <c r="F5" s="1027"/>
      <c r="G5" s="492"/>
      <c r="H5" s="77"/>
    </row>
    <row r="6" spans="1:8" ht="30" x14ac:dyDescent="0.25">
      <c r="A6" s="490" t="s">
        <v>132</v>
      </c>
      <c r="B6" s="493">
        <v>0</v>
      </c>
      <c r="C6" s="492">
        <v>0</v>
      </c>
      <c r="D6" s="492">
        <v>0</v>
      </c>
      <c r="E6" s="492">
        <v>0</v>
      </c>
      <c r="F6" s="1027"/>
      <c r="G6" s="492">
        <f>C6+D6+E6</f>
        <v>0</v>
      </c>
      <c r="H6" s="492">
        <f>D6+E6</f>
        <v>0</v>
      </c>
    </row>
    <row r="7" spans="1:8" ht="30.75" x14ac:dyDescent="0.3">
      <c r="A7" s="490" t="s">
        <v>151</v>
      </c>
      <c r="B7" s="491">
        <v>0</v>
      </c>
      <c r="C7" s="492">
        <v>0</v>
      </c>
      <c r="D7" s="492">
        <v>0</v>
      </c>
      <c r="E7" s="492">
        <v>0</v>
      </c>
      <c r="F7" s="1027"/>
      <c r="G7" s="492">
        <f>C7+D7+E7</f>
        <v>0</v>
      </c>
      <c r="H7" s="492">
        <f>D7+E7</f>
        <v>0</v>
      </c>
    </row>
    <row r="8" spans="1:8" ht="16.5" x14ac:dyDescent="0.3">
      <c r="A8" s="494"/>
      <c r="B8" s="491"/>
      <c r="C8" s="492"/>
      <c r="D8" s="492"/>
      <c r="E8" s="492"/>
      <c r="F8" s="1027"/>
      <c r="G8" s="492">
        <f>C8+D8+E8</f>
        <v>0</v>
      </c>
      <c r="H8" s="492">
        <f>D8+E8</f>
        <v>0</v>
      </c>
    </row>
    <row r="9" spans="1:8" ht="16.5" thickBot="1" x14ac:dyDescent="0.3">
      <c r="A9" s="495" t="s">
        <v>133</v>
      </c>
      <c r="B9" s="496">
        <f>SUM(B5:B8)</f>
        <v>0</v>
      </c>
      <c r="C9" s="496">
        <f>SUM(C5:C8)</f>
        <v>0</v>
      </c>
      <c r="D9" s="496">
        <f>SUM(D5:D8)</f>
        <v>0</v>
      </c>
      <c r="E9" s="496">
        <f>SUM(E5:E8)</f>
        <v>0</v>
      </c>
      <c r="F9" s="496">
        <f>SUM(F5:F8)</f>
        <v>0</v>
      </c>
      <c r="G9" s="496">
        <f>C9+D9+E9+F9</f>
        <v>0</v>
      </c>
      <c r="H9" s="497">
        <f>D9+E9+G9</f>
        <v>0</v>
      </c>
    </row>
    <row r="10" spans="1:8" ht="16.5" x14ac:dyDescent="0.3">
      <c r="A10" s="201"/>
      <c r="B10" s="489"/>
      <c r="C10" s="77"/>
      <c r="D10" s="77"/>
      <c r="E10" s="77"/>
      <c r="F10" s="77"/>
      <c r="G10" s="77"/>
      <c r="H10" s="77"/>
    </row>
    <row r="11" spans="1:8" ht="15.75" thickBot="1" x14ac:dyDescent="0.35">
      <c r="A11" s="2"/>
      <c r="B11" s="498"/>
      <c r="C11" s="499"/>
      <c r="D11" s="499"/>
      <c r="E11" s="499"/>
      <c r="F11" s="1028"/>
      <c r="G11" s="499"/>
      <c r="H11" s="499"/>
    </row>
    <row r="12" spans="1:8" ht="18" x14ac:dyDescent="0.25">
      <c r="A12" s="318" t="s">
        <v>140</v>
      </c>
      <c r="B12" s="319" t="s">
        <v>854</v>
      </c>
      <c r="C12" s="200" t="s">
        <v>855</v>
      </c>
      <c r="D12" s="200" t="s">
        <v>852</v>
      </c>
      <c r="E12" s="200" t="s">
        <v>853</v>
      </c>
      <c r="F12" s="200" t="s">
        <v>856</v>
      </c>
      <c r="G12" s="200" t="s">
        <v>882</v>
      </c>
      <c r="H12" s="200" t="s">
        <v>883</v>
      </c>
    </row>
    <row r="13" spans="1:8" ht="15.75" x14ac:dyDescent="0.3">
      <c r="A13" s="490" t="s">
        <v>155</v>
      </c>
      <c r="B13" s="491"/>
      <c r="C13" s="492"/>
      <c r="D13" s="492"/>
      <c r="E13" s="492"/>
      <c r="F13" s="1027"/>
      <c r="G13" s="492">
        <f>C13+D13+E13</f>
        <v>0</v>
      </c>
      <c r="H13" s="492">
        <f>D13+E13</f>
        <v>0</v>
      </c>
    </row>
    <row r="14" spans="1:8" ht="15" x14ac:dyDescent="0.25">
      <c r="A14" s="490" t="s">
        <v>662</v>
      </c>
      <c r="B14" s="493"/>
      <c r="C14" s="492"/>
      <c r="D14" s="492"/>
      <c r="E14" s="492"/>
      <c r="F14" s="1027"/>
      <c r="G14" s="492">
        <f>C14+D14+E14</f>
        <v>0</v>
      </c>
      <c r="H14" s="492"/>
    </row>
    <row r="15" spans="1:8" ht="30.75" x14ac:dyDescent="0.3">
      <c r="A15" s="490" t="s">
        <v>166</v>
      </c>
      <c r="B15" s="491"/>
      <c r="C15" s="492"/>
      <c r="D15" s="492"/>
      <c r="E15" s="492"/>
      <c r="F15" s="1027"/>
      <c r="G15" s="492">
        <f>C15+D15+E15</f>
        <v>0</v>
      </c>
      <c r="H15" s="492">
        <f>D15+E15+G15</f>
        <v>0</v>
      </c>
    </row>
    <row r="16" spans="1:8" ht="16.5" x14ac:dyDescent="0.3">
      <c r="A16" s="494" t="s">
        <v>857</v>
      </c>
      <c r="B16" s="500">
        <v>140000</v>
      </c>
      <c r="C16" s="501">
        <v>140000</v>
      </c>
      <c r="D16" s="492"/>
      <c r="E16" s="492"/>
      <c r="F16" s="1027"/>
      <c r="G16" s="502">
        <f>C16+D16+E16</f>
        <v>140000</v>
      </c>
      <c r="H16" s="502">
        <v>245023</v>
      </c>
    </row>
    <row r="17" spans="1:8" ht="16.5" thickBot="1" x14ac:dyDescent="0.3">
      <c r="A17" s="495" t="s">
        <v>167</v>
      </c>
      <c r="B17" s="496">
        <f>SUM(B13:B16)</f>
        <v>140000</v>
      </c>
      <c r="C17" s="496">
        <f>SUM(C13:C16)</f>
        <v>140000</v>
      </c>
      <c r="D17" s="496">
        <f>SUM(D13:D16)</f>
        <v>0</v>
      </c>
      <c r="E17" s="496">
        <f>SUM(E13:E16)</f>
        <v>0</v>
      </c>
      <c r="F17" s="496">
        <f>SUM(F13:F16)</f>
        <v>0</v>
      </c>
      <c r="G17" s="496">
        <f>C17+D17+E17++F17</f>
        <v>140000</v>
      </c>
      <c r="H17" s="497">
        <f>SUM(H13:H16)</f>
        <v>245023</v>
      </c>
    </row>
    <row r="18" spans="1:8" ht="15" x14ac:dyDescent="0.3">
      <c r="A18" s="2"/>
      <c r="B18" s="2"/>
    </row>
    <row r="19" spans="1:8" ht="15" x14ac:dyDescent="0.3">
      <c r="A19" s="2"/>
      <c r="B19" s="2"/>
    </row>
    <row r="20" spans="1:8" ht="15" x14ac:dyDescent="0.3">
      <c r="A20" s="2"/>
      <c r="B20" s="2"/>
    </row>
    <row r="21" spans="1:8" ht="15" x14ac:dyDescent="0.3">
      <c r="A21" s="2"/>
      <c r="B21" s="2"/>
    </row>
    <row r="22" spans="1:8" ht="15" x14ac:dyDescent="0.3">
      <c r="A22" s="2"/>
      <c r="B22" s="2"/>
    </row>
    <row r="23" spans="1:8" ht="15" x14ac:dyDescent="0.3">
      <c r="A23" s="2"/>
      <c r="B23" s="2"/>
    </row>
    <row r="24" spans="1:8" ht="15" x14ac:dyDescent="0.3">
      <c r="A24" s="2"/>
      <c r="B24" s="2"/>
    </row>
    <row r="25" spans="1:8" ht="15" x14ac:dyDescent="0.3">
      <c r="A25" s="2"/>
      <c r="B25" s="2"/>
    </row>
    <row r="26" spans="1:8" ht="15" x14ac:dyDescent="0.3">
      <c r="A26" s="2"/>
      <c r="B26" s="2"/>
    </row>
    <row r="27" spans="1:8" ht="15" x14ac:dyDescent="0.3">
      <c r="A27" s="2"/>
      <c r="B27" s="2"/>
    </row>
    <row r="28" spans="1:8" ht="15" x14ac:dyDescent="0.3">
      <c r="A28" s="2"/>
      <c r="B28" s="2"/>
    </row>
    <row r="29" spans="1:8" ht="15" x14ac:dyDescent="0.3">
      <c r="A29" s="2"/>
      <c r="B29" s="2"/>
    </row>
    <row r="30" spans="1:8" ht="15" x14ac:dyDescent="0.3">
      <c r="A30" s="2"/>
      <c r="B30" s="2"/>
    </row>
    <row r="31" spans="1:8" ht="15" x14ac:dyDescent="0.3">
      <c r="A31" s="2"/>
      <c r="B31" s="2"/>
    </row>
    <row r="32" spans="1:8" ht="15" x14ac:dyDescent="0.3">
      <c r="A32" s="2"/>
      <c r="B32" s="2"/>
    </row>
    <row r="33" spans="1:2" ht="15" x14ac:dyDescent="0.3">
      <c r="A33" s="2"/>
      <c r="B33" s="2"/>
    </row>
    <row r="34" spans="1:2" ht="15" x14ac:dyDescent="0.3">
      <c r="A34" s="2"/>
      <c r="B34" s="2"/>
    </row>
    <row r="35" spans="1:2" ht="15" x14ac:dyDescent="0.3">
      <c r="A35" s="2"/>
      <c r="B35" s="2"/>
    </row>
    <row r="36" spans="1:2" ht="15" x14ac:dyDescent="0.3">
      <c r="A36" s="2"/>
      <c r="B36" s="2"/>
    </row>
    <row r="37" spans="1:2" ht="15" x14ac:dyDescent="0.3">
      <c r="A37" s="2"/>
      <c r="B37" s="2"/>
    </row>
    <row r="38" spans="1:2" ht="15" x14ac:dyDescent="0.3">
      <c r="A38" s="2"/>
      <c r="B38" s="2"/>
    </row>
    <row r="39" spans="1:2" ht="15" x14ac:dyDescent="0.3">
      <c r="A39" s="2"/>
      <c r="B39" s="2"/>
    </row>
    <row r="40" spans="1:2" ht="15" x14ac:dyDescent="0.3">
      <c r="A40" s="2"/>
      <c r="B40" s="2"/>
    </row>
    <row r="41" spans="1:2" ht="15" x14ac:dyDescent="0.3">
      <c r="A41" s="2"/>
      <c r="B41" s="2"/>
    </row>
    <row r="42" spans="1:2" ht="15" x14ac:dyDescent="0.3">
      <c r="A42" s="2"/>
      <c r="B42" s="2"/>
    </row>
    <row r="43" spans="1:2" ht="15" x14ac:dyDescent="0.3">
      <c r="A43" s="2"/>
      <c r="B43" s="2"/>
    </row>
    <row r="44" spans="1:2" ht="15" x14ac:dyDescent="0.3">
      <c r="A44" s="2"/>
      <c r="B44" s="2"/>
    </row>
    <row r="45" spans="1:2" ht="15" x14ac:dyDescent="0.3">
      <c r="A45" s="2"/>
      <c r="B45" s="2"/>
    </row>
    <row r="46" spans="1:2" ht="15" x14ac:dyDescent="0.3">
      <c r="A46" s="2"/>
      <c r="B46" s="2"/>
    </row>
    <row r="47" spans="1:2" ht="15" x14ac:dyDescent="0.3">
      <c r="A47" s="2"/>
      <c r="B47" s="2"/>
    </row>
    <row r="48" spans="1:2" ht="15" x14ac:dyDescent="0.3">
      <c r="A48" s="2"/>
      <c r="B48" s="2"/>
    </row>
    <row r="49" spans="1:2" ht="15" x14ac:dyDescent="0.3">
      <c r="A49" s="2"/>
      <c r="B49" s="2"/>
    </row>
    <row r="50" spans="1:2" ht="15" x14ac:dyDescent="0.3">
      <c r="A50" s="2"/>
      <c r="B50" s="2"/>
    </row>
    <row r="51" spans="1:2" ht="15" x14ac:dyDescent="0.3">
      <c r="A51" s="2"/>
      <c r="B51" s="2"/>
    </row>
    <row r="52" spans="1:2" ht="15" x14ac:dyDescent="0.3">
      <c r="A52" s="2"/>
      <c r="B52" s="2"/>
    </row>
    <row r="53" spans="1:2" ht="15" x14ac:dyDescent="0.3">
      <c r="A53" s="2"/>
      <c r="B53" s="2"/>
    </row>
    <row r="54" spans="1:2" ht="15" x14ac:dyDescent="0.3">
      <c r="A54" s="2"/>
      <c r="B54" s="2"/>
    </row>
    <row r="55" spans="1:2" ht="15" x14ac:dyDescent="0.3">
      <c r="A55" s="2"/>
      <c r="B55" s="2"/>
    </row>
    <row r="56" spans="1:2" ht="15" x14ac:dyDescent="0.3">
      <c r="A56" s="2"/>
      <c r="B56" s="2"/>
    </row>
    <row r="57" spans="1:2" ht="15" x14ac:dyDescent="0.3">
      <c r="A57" s="2"/>
      <c r="B57" s="2"/>
    </row>
    <row r="58" spans="1:2" ht="15" x14ac:dyDescent="0.3">
      <c r="A58" s="2"/>
      <c r="B58" s="2"/>
    </row>
    <row r="59" spans="1:2" ht="15" x14ac:dyDescent="0.3">
      <c r="A59" s="2"/>
      <c r="B59" s="2"/>
    </row>
    <row r="60" spans="1:2" ht="15" x14ac:dyDescent="0.3">
      <c r="A60" s="2"/>
      <c r="B60" s="2"/>
    </row>
    <row r="61" spans="1:2" ht="15" x14ac:dyDescent="0.3">
      <c r="A61" s="2"/>
      <c r="B61" s="2"/>
    </row>
    <row r="62" spans="1:2" ht="15" x14ac:dyDescent="0.3">
      <c r="A62" s="2"/>
      <c r="B62" s="2"/>
    </row>
    <row r="63" spans="1:2" ht="15" x14ac:dyDescent="0.3">
      <c r="A63" s="2"/>
      <c r="B63" s="2"/>
    </row>
    <row r="64" spans="1:2" ht="15" x14ac:dyDescent="0.3">
      <c r="A64" s="2"/>
      <c r="B64" s="2"/>
    </row>
    <row r="65" spans="1:2" ht="15" x14ac:dyDescent="0.3">
      <c r="A65" s="2"/>
      <c r="B65" s="2"/>
    </row>
    <row r="66" spans="1:2" ht="15" x14ac:dyDescent="0.3">
      <c r="A66" s="2"/>
      <c r="B66" s="2"/>
    </row>
    <row r="67" spans="1:2" ht="15" x14ac:dyDescent="0.3">
      <c r="A67" s="2"/>
      <c r="B67" s="2"/>
    </row>
    <row r="68" spans="1:2" ht="15" x14ac:dyDescent="0.3">
      <c r="A68" s="2"/>
      <c r="B68" s="2"/>
    </row>
    <row r="69" spans="1:2" ht="15" x14ac:dyDescent="0.3">
      <c r="A69" s="2"/>
      <c r="B69" s="2"/>
    </row>
    <row r="70" spans="1:2" ht="15" x14ac:dyDescent="0.3">
      <c r="A70" s="2"/>
      <c r="B70" s="2"/>
    </row>
    <row r="71" spans="1:2" ht="15" x14ac:dyDescent="0.3">
      <c r="A71" s="2"/>
      <c r="B71" s="2"/>
    </row>
    <row r="72" spans="1:2" ht="15" x14ac:dyDescent="0.3">
      <c r="A72" s="2"/>
      <c r="B72" s="2"/>
    </row>
    <row r="73" spans="1:2" ht="15" x14ac:dyDescent="0.3">
      <c r="A73" s="2"/>
      <c r="B73" s="2"/>
    </row>
    <row r="74" spans="1:2" ht="15" x14ac:dyDescent="0.3">
      <c r="A74" s="2"/>
      <c r="B74" s="2"/>
    </row>
    <row r="75" spans="1:2" ht="15" x14ac:dyDescent="0.3">
      <c r="A75" s="2"/>
      <c r="B75" s="2"/>
    </row>
    <row r="76" spans="1:2" ht="15" x14ac:dyDescent="0.3">
      <c r="A76" s="2"/>
      <c r="B76" s="2"/>
    </row>
    <row r="77" spans="1:2" ht="15" x14ac:dyDescent="0.3">
      <c r="A77" s="2"/>
      <c r="B77" s="2"/>
    </row>
    <row r="78" spans="1:2" ht="15" x14ac:dyDescent="0.3">
      <c r="A78" s="2"/>
      <c r="B78" s="2"/>
    </row>
    <row r="79" spans="1:2" ht="15" x14ac:dyDescent="0.3">
      <c r="A79" s="2"/>
      <c r="B79" s="2"/>
    </row>
    <row r="80" spans="1:2" ht="15" x14ac:dyDescent="0.3">
      <c r="A80" s="2"/>
      <c r="B80" s="2"/>
    </row>
    <row r="81" spans="1:2" ht="15" x14ac:dyDescent="0.3">
      <c r="A81" s="2"/>
      <c r="B81" s="2"/>
    </row>
    <row r="82" spans="1:2" ht="15" x14ac:dyDescent="0.3">
      <c r="A82" s="2"/>
      <c r="B82" s="2"/>
    </row>
    <row r="83" spans="1:2" ht="15" x14ac:dyDescent="0.3">
      <c r="A83" s="2"/>
      <c r="B83" s="2"/>
    </row>
    <row r="84" spans="1:2" ht="15" x14ac:dyDescent="0.3">
      <c r="A84" s="2"/>
      <c r="B84" s="2"/>
    </row>
    <row r="85" spans="1:2" ht="15" x14ac:dyDescent="0.3">
      <c r="A85" s="2"/>
      <c r="B85" s="2"/>
    </row>
    <row r="86" spans="1:2" ht="15" x14ac:dyDescent="0.3">
      <c r="A86" s="2"/>
      <c r="B86" s="2"/>
    </row>
    <row r="87" spans="1:2" ht="15" x14ac:dyDescent="0.3">
      <c r="A87" s="2"/>
      <c r="B87" s="2"/>
    </row>
    <row r="88" spans="1:2" ht="15" x14ac:dyDescent="0.3">
      <c r="A88" s="2"/>
      <c r="B88" s="2"/>
    </row>
    <row r="89" spans="1:2" ht="15" x14ac:dyDescent="0.3">
      <c r="A89" s="2"/>
      <c r="B89" s="2"/>
    </row>
    <row r="90" spans="1:2" ht="15" x14ac:dyDescent="0.3">
      <c r="A90" s="2"/>
      <c r="B90" s="2"/>
    </row>
    <row r="91" spans="1:2" ht="15" x14ac:dyDescent="0.3">
      <c r="A91" s="2"/>
      <c r="B91" s="2"/>
    </row>
    <row r="92" spans="1:2" ht="15" x14ac:dyDescent="0.3">
      <c r="A92" s="2"/>
      <c r="B92" s="2"/>
    </row>
    <row r="93" spans="1:2" ht="15" x14ac:dyDescent="0.3">
      <c r="A93" s="2"/>
      <c r="B93" s="2"/>
    </row>
    <row r="94" spans="1:2" ht="15" x14ac:dyDescent="0.3">
      <c r="A94" s="2"/>
      <c r="B94" s="2"/>
    </row>
    <row r="95" spans="1:2" ht="15" x14ac:dyDescent="0.3">
      <c r="A95" s="2"/>
      <c r="B95" s="2"/>
    </row>
    <row r="96" spans="1:2" ht="15" x14ac:dyDescent="0.3">
      <c r="A96" s="2"/>
      <c r="B96" s="2"/>
    </row>
    <row r="97" spans="1:2" ht="15" x14ac:dyDescent="0.3">
      <c r="A97" s="2"/>
      <c r="B97" s="2"/>
    </row>
    <row r="98" spans="1:2" ht="15" x14ac:dyDescent="0.3">
      <c r="A98" s="2"/>
      <c r="B98" s="2"/>
    </row>
    <row r="99" spans="1:2" ht="15" x14ac:dyDescent="0.3">
      <c r="A99" s="2"/>
      <c r="B99" s="2"/>
    </row>
    <row r="100" spans="1:2" ht="15" x14ac:dyDescent="0.3">
      <c r="A100" s="2"/>
      <c r="B100" s="2"/>
    </row>
    <row r="101" spans="1:2" ht="15" x14ac:dyDescent="0.3">
      <c r="A101" s="2"/>
      <c r="B101" s="2"/>
    </row>
    <row r="102" spans="1:2" ht="15" x14ac:dyDescent="0.3">
      <c r="A102" s="2"/>
      <c r="B102" s="2"/>
    </row>
    <row r="103" spans="1:2" ht="15" x14ac:dyDescent="0.3">
      <c r="A103" s="2"/>
      <c r="B103" s="2"/>
    </row>
    <row r="104" spans="1:2" ht="15" x14ac:dyDescent="0.3">
      <c r="A104" s="2"/>
      <c r="B104" s="2"/>
    </row>
    <row r="105" spans="1:2" ht="15" x14ac:dyDescent="0.3">
      <c r="A105" s="2"/>
      <c r="B105" s="2"/>
    </row>
    <row r="106" spans="1:2" ht="15" x14ac:dyDescent="0.3">
      <c r="A106" s="2"/>
      <c r="B106" s="2"/>
    </row>
    <row r="107" spans="1:2" ht="15" x14ac:dyDescent="0.3">
      <c r="A107" s="2"/>
      <c r="B107" s="2"/>
    </row>
    <row r="108" spans="1:2" ht="15" x14ac:dyDescent="0.3">
      <c r="A108" s="2"/>
      <c r="B108" s="2"/>
    </row>
    <row r="109" spans="1:2" ht="15" x14ac:dyDescent="0.3">
      <c r="A109" s="2"/>
      <c r="B109" s="2"/>
    </row>
    <row r="110" spans="1:2" ht="15" x14ac:dyDescent="0.3">
      <c r="A110" s="2"/>
      <c r="B110" s="2"/>
    </row>
    <row r="111" spans="1:2" ht="15" x14ac:dyDescent="0.3">
      <c r="A111" s="2"/>
      <c r="B111" s="2"/>
    </row>
    <row r="112" spans="1:2" ht="15" x14ac:dyDescent="0.3">
      <c r="A112" s="2"/>
      <c r="B112" s="2"/>
    </row>
    <row r="113" spans="1:2" ht="15" x14ac:dyDescent="0.3">
      <c r="A113" s="2"/>
      <c r="B113" s="2"/>
    </row>
    <row r="114" spans="1:2" ht="15" x14ac:dyDescent="0.3">
      <c r="A114" s="2"/>
      <c r="B114" s="2"/>
    </row>
    <row r="115" spans="1:2" ht="15" x14ac:dyDescent="0.3">
      <c r="A115" s="2"/>
      <c r="B115" s="2"/>
    </row>
    <row r="116" spans="1:2" ht="15" x14ac:dyDescent="0.3">
      <c r="A116" s="2"/>
      <c r="B116" s="2"/>
    </row>
  </sheetData>
  <mergeCells count="2">
    <mergeCell ref="A1:G1"/>
    <mergeCell ref="A2:G2"/>
  </mergeCells>
  <pageMargins left="0.75" right="0.75" top="1" bottom="1" header="0.5" footer="0.5"/>
  <pageSetup paperSize="8" scale="98" orientation="landscape" r:id="rId1"/>
  <headerFooter alignWithMargins="0">
    <oddHeader>&amp;R&amp;"Bookman Old Style,Normál"8. MELLÉKLET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D113"/>
  <sheetViews>
    <sheetView workbookViewId="0">
      <selection activeCell="B13" sqref="B13"/>
    </sheetView>
  </sheetViews>
  <sheetFormatPr defaultRowHeight="12.75" x14ac:dyDescent="0.2"/>
  <cols>
    <col min="1" max="1" width="66.5703125" customWidth="1"/>
    <col min="2" max="2" width="25" customWidth="1"/>
  </cols>
  <sheetData>
    <row r="1" spans="1:4" ht="15.75" x14ac:dyDescent="0.25">
      <c r="A1" s="1087" t="s">
        <v>136</v>
      </c>
      <c r="B1" s="1088"/>
    </row>
    <row r="2" spans="1:4" ht="15.75" x14ac:dyDescent="0.25">
      <c r="A2" s="1087" t="s">
        <v>137</v>
      </c>
      <c r="B2" s="1087"/>
    </row>
    <row r="3" spans="1:4" ht="15" x14ac:dyDescent="0.3">
      <c r="A3" s="2"/>
      <c r="B3" s="2"/>
      <c r="C3" s="2"/>
      <c r="D3" s="2"/>
    </row>
    <row r="4" spans="1:4" ht="30.75" x14ac:dyDescent="0.3">
      <c r="A4" s="39" t="s">
        <v>140</v>
      </c>
      <c r="B4" s="33" t="s">
        <v>122</v>
      </c>
      <c r="C4" s="2"/>
      <c r="D4" s="2"/>
    </row>
    <row r="5" spans="1:4" ht="15.75" x14ac:dyDescent="0.3">
      <c r="A5" s="25" t="s">
        <v>95</v>
      </c>
      <c r="B5" s="17"/>
      <c r="C5" s="2"/>
      <c r="D5" s="2"/>
    </row>
    <row r="6" spans="1:4" ht="15.75" x14ac:dyDescent="0.3">
      <c r="A6" s="25" t="s">
        <v>96</v>
      </c>
      <c r="B6" s="17">
        <v>1</v>
      </c>
      <c r="C6" s="2"/>
      <c r="D6" s="2"/>
    </row>
    <row r="7" spans="1:4" ht="15.75" x14ac:dyDescent="0.3">
      <c r="A7" s="25" t="s">
        <v>97</v>
      </c>
      <c r="B7" s="17"/>
      <c r="C7" s="2"/>
      <c r="D7" s="2"/>
    </row>
    <row r="8" spans="1:4" ht="15.75" x14ac:dyDescent="0.3">
      <c r="A8" s="25" t="s">
        <v>98</v>
      </c>
      <c r="B8" s="17"/>
      <c r="C8" s="2"/>
      <c r="D8" s="2"/>
    </row>
    <row r="9" spans="1:4" ht="15.75" x14ac:dyDescent="0.3">
      <c r="A9" s="25" t="s">
        <v>99</v>
      </c>
      <c r="B9" s="17"/>
      <c r="C9" s="2"/>
      <c r="D9" s="2"/>
    </row>
    <row r="10" spans="1:4" ht="15.75" x14ac:dyDescent="0.3">
      <c r="A10" s="25" t="s">
        <v>100</v>
      </c>
      <c r="B10" s="17"/>
      <c r="C10" s="2"/>
      <c r="D10" s="2"/>
    </row>
    <row r="11" spans="1:4" ht="15.75" x14ac:dyDescent="0.3">
      <c r="A11" s="25" t="s">
        <v>101</v>
      </c>
      <c r="B11" s="17"/>
      <c r="C11" s="2"/>
      <c r="D11" s="2"/>
    </row>
    <row r="12" spans="1:4" ht="16.5" x14ac:dyDescent="0.3">
      <c r="A12" s="13" t="s">
        <v>59</v>
      </c>
      <c r="B12" s="30">
        <f>SUM(B5:B11)</f>
        <v>1</v>
      </c>
      <c r="C12" s="2"/>
      <c r="D12" s="2"/>
    </row>
    <row r="13" spans="1:4" ht="15" x14ac:dyDescent="0.3">
      <c r="A13" s="2"/>
      <c r="B13" s="2"/>
      <c r="C13" s="2"/>
      <c r="D13" s="2"/>
    </row>
    <row r="14" spans="1:4" ht="15" x14ac:dyDescent="0.3">
      <c r="A14" s="2"/>
      <c r="B14" s="2"/>
      <c r="C14" s="2"/>
      <c r="D14" s="2"/>
    </row>
    <row r="15" spans="1:4" ht="15" x14ac:dyDescent="0.3">
      <c r="A15" s="2"/>
      <c r="B15" s="2"/>
      <c r="C15" s="2"/>
      <c r="D15" s="2"/>
    </row>
    <row r="16" spans="1:4" ht="15" x14ac:dyDescent="0.3">
      <c r="A16" s="2"/>
      <c r="B16" s="2"/>
      <c r="C16" s="2"/>
      <c r="D16" s="2"/>
    </row>
    <row r="17" spans="1:4" ht="15" x14ac:dyDescent="0.3">
      <c r="A17" s="2"/>
      <c r="B17" s="2"/>
      <c r="C17" s="2"/>
      <c r="D17" s="2"/>
    </row>
    <row r="18" spans="1:4" ht="15" x14ac:dyDescent="0.3">
      <c r="A18" s="2"/>
      <c r="B18" s="2"/>
      <c r="C18" s="2"/>
      <c r="D18" s="2"/>
    </row>
    <row r="19" spans="1:4" ht="15" x14ac:dyDescent="0.3">
      <c r="A19" s="2"/>
      <c r="B19" s="2"/>
      <c r="C19" s="2"/>
      <c r="D19" s="2"/>
    </row>
    <row r="20" spans="1:4" ht="15" x14ac:dyDescent="0.3">
      <c r="A20" s="2"/>
      <c r="B20" s="2"/>
      <c r="C20" s="2"/>
      <c r="D20" s="2"/>
    </row>
    <row r="21" spans="1:4" ht="15" x14ac:dyDescent="0.3">
      <c r="A21" s="2"/>
      <c r="B21" s="2"/>
      <c r="C21" s="2"/>
      <c r="D21" s="2"/>
    </row>
    <row r="22" spans="1:4" ht="15" x14ac:dyDescent="0.3">
      <c r="A22" s="2"/>
      <c r="B22" s="2"/>
      <c r="C22" s="2"/>
      <c r="D22" s="2"/>
    </row>
    <row r="23" spans="1:4" ht="15" x14ac:dyDescent="0.3">
      <c r="A23" s="2"/>
      <c r="B23" s="2"/>
      <c r="C23" s="2"/>
      <c r="D23" s="2"/>
    </row>
    <row r="24" spans="1:4" ht="15" x14ac:dyDescent="0.3">
      <c r="A24" s="2"/>
      <c r="B24" s="2"/>
      <c r="C24" s="2"/>
      <c r="D24" s="2"/>
    </row>
    <row r="25" spans="1:4" ht="15" x14ac:dyDescent="0.3">
      <c r="A25" s="2"/>
      <c r="B25" s="2"/>
      <c r="C25" s="2"/>
      <c r="D25" s="2"/>
    </row>
    <row r="26" spans="1:4" ht="15" x14ac:dyDescent="0.3">
      <c r="A26" s="2"/>
      <c r="B26" s="2"/>
      <c r="C26" s="2"/>
      <c r="D26" s="2"/>
    </row>
    <row r="27" spans="1:4" ht="15" x14ac:dyDescent="0.3">
      <c r="A27" s="2"/>
      <c r="B27" s="2"/>
      <c r="C27" s="2"/>
      <c r="D27" s="2"/>
    </row>
    <row r="28" spans="1:4" ht="15" x14ac:dyDescent="0.3">
      <c r="A28" s="2"/>
      <c r="B28" s="2"/>
      <c r="C28" s="2"/>
      <c r="D28" s="2"/>
    </row>
    <row r="29" spans="1:4" ht="15" x14ac:dyDescent="0.3">
      <c r="A29" s="2"/>
      <c r="B29" s="2"/>
      <c r="C29" s="2"/>
      <c r="D29" s="2"/>
    </row>
    <row r="30" spans="1:4" ht="15" x14ac:dyDescent="0.3">
      <c r="A30" s="2"/>
      <c r="B30" s="2"/>
      <c r="C30" s="2"/>
      <c r="D30" s="2"/>
    </row>
    <row r="31" spans="1:4" ht="15" x14ac:dyDescent="0.3">
      <c r="A31" s="2"/>
      <c r="B31" s="2"/>
      <c r="C31" s="2"/>
      <c r="D31" s="2"/>
    </row>
    <row r="32" spans="1:4" ht="15" x14ac:dyDescent="0.3">
      <c r="A32" s="2"/>
      <c r="B32" s="2"/>
      <c r="C32" s="2"/>
      <c r="D32" s="2"/>
    </row>
    <row r="33" spans="1:4" ht="15" x14ac:dyDescent="0.3">
      <c r="A33" s="2"/>
      <c r="B33" s="2"/>
      <c r="C33" s="2"/>
      <c r="D33" s="2"/>
    </row>
    <row r="34" spans="1:4" ht="15" x14ac:dyDescent="0.3">
      <c r="A34" s="2"/>
      <c r="B34" s="2"/>
      <c r="C34" s="2"/>
      <c r="D34" s="2"/>
    </row>
    <row r="35" spans="1:4" ht="15" x14ac:dyDescent="0.3">
      <c r="A35" s="2"/>
      <c r="B35" s="2"/>
      <c r="C35" s="2"/>
      <c r="D35" s="2"/>
    </row>
    <row r="36" spans="1:4" ht="15" x14ac:dyDescent="0.3">
      <c r="A36" s="2"/>
      <c r="B36" s="2"/>
      <c r="C36" s="2"/>
      <c r="D36" s="2"/>
    </row>
    <row r="37" spans="1:4" ht="15" x14ac:dyDescent="0.3">
      <c r="A37" s="2"/>
      <c r="B37" s="2"/>
      <c r="C37" s="2"/>
      <c r="D37" s="2"/>
    </row>
    <row r="38" spans="1:4" ht="15" x14ac:dyDescent="0.3">
      <c r="A38" s="2"/>
      <c r="B38" s="2"/>
      <c r="C38" s="2"/>
      <c r="D38" s="2"/>
    </row>
    <row r="39" spans="1:4" ht="15" x14ac:dyDescent="0.3">
      <c r="A39" s="2"/>
      <c r="B39" s="2"/>
      <c r="C39" s="2"/>
      <c r="D39" s="2"/>
    </row>
    <row r="40" spans="1:4" ht="15" x14ac:dyDescent="0.3">
      <c r="A40" s="2"/>
      <c r="B40" s="2"/>
      <c r="C40" s="2"/>
      <c r="D40" s="2"/>
    </row>
    <row r="41" spans="1:4" ht="15" x14ac:dyDescent="0.3">
      <c r="A41" s="2"/>
      <c r="B41" s="2"/>
      <c r="C41" s="2"/>
      <c r="D41" s="2"/>
    </row>
    <row r="42" spans="1:4" ht="15" x14ac:dyDescent="0.3">
      <c r="A42" s="2"/>
      <c r="B42" s="2"/>
      <c r="C42" s="2"/>
      <c r="D42" s="2"/>
    </row>
    <row r="43" spans="1:4" ht="15" x14ac:dyDescent="0.3">
      <c r="A43" s="2"/>
      <c r="B43" s="2"/>
      <c r="C43" s="2"/>
      <c r="D43" s="2"/>
    </row>
    <row r="44" spans="1:4" ht="15" x14ac:dyDescent="0.3">
      <c r="A44" s="2"/>
      <c r="B44" s="2"/>
      <c r="C44" s="2"/>
      <c r="D44" s="2"/>
    </row>
    <row r="45" spans="1:4" ht="15" x14ac:dyDescent="0.3">
      <c r="A45" s="2"/>
      <c r="B45" s="2"/>
      <c r="C45" s="2"/>
      <c r="D45" s="2"/>
    </row>
    <row r="46" spans="1:4" ht="15" x14ac:dyDescent="0.3">
      <c r="A46" s="2"/>
      <c r="B46" s="2"/>
      <c r="C46" s="2"/>
      <c r="D46" s="2"/>
    </row>
    <row r="47" spans="1:4" ht="15" x14ac:dyDescent="0.3">
      <c r="A47" s="2"/>
      <c r="B47" s="2"/>
      <c r="C47" s="2"/>
      <c r="D47" s="2"/>
    </row>
    <row r="48" spans="1:4" ht="15" x14ac:dyDescent="0.3">
      <c r="A48" s="2"/>
      <c r="B48" s="2"/>
      <c r="C48" s="2"/>
      <c r="D48" s="2"/>
    </row>
    <row r="49" spans="1:4" ht="15" x14ac:dyDescent="0.3">
      <c r="A49" s="2"/>
      <c r="B49" s="2"/>
      <c r="C49" s="2"/>
      <c r="D49" s="2"/>
    </row>
    <row r="50" spans="1:4" ht="15" x14ac:dyDescent="0.3">
      <c r="A50" s="2"/>
      <c r="B50" s="2"/>
      <c r="C50" s="2"/>
      <c r="D50" s="2"/>
    </row>
    <row r="51" spans="1:4" ht="15" x14ac:dyDescent="0.3">
      <c r="A51" s="2"/>
      <c r="B51" s="2"/>
      <c r="C51" s="2"/>
      <c r="D51" s="2"/>
    </row>
    <row r="52" spans="1:4" ht="15" x14ac:dyDescent="0.3">
      <c r="A52" s="2"/>
      <c r="B52" s="2"/>
      <c r="C52" s="2"/>
      <c r="D52" s="2"/>
    </row>
    <row r="53" spans="1:4" ht="15" x14ac:dyDescent="0.3">
      <c r="A53" s="2"/>
      <c r="B53" s="2"/>
      <c r="C53" s="2"/>
      <c r="D53" s="2"/>
    </row>
    <row r="54" spans="1:4" ht="15" x14ac:dyDescent="0.3">
      <c r="A54" s="2"/>
      <c r="B54" s="2"/>
      <c r="C54" s="2"/>
      <c r="D54" s="2"/>
    </row>
    <row r="55" spans="1:4" ht="15" x14ac:dyDescent="0.3">
      <c r="A55" s="2"/>
      <c r="B55" s="2"/>
      <c r="C55" s="2"/>
      <c r="D55" s="2"/>
    </row>
    <row r="56" spans="1:4" ht="15" x14ac:dyDescent="0.3">
      <c r="A56" s="2"/>
      <c r="B56" s="2"/>
      <c r="C56" s="2"/>
      <c r="D56" s="2"/>
    </row>
    <row r="57" spans="1:4" ht="15" x14ac:dyDescent="0.3">
      <c r="A57" s="2"/>
      <c r="B57" s="2"/>
      <c r="C57" s="2"/>
      <c r="D57" s="2"/>
    </row>
    <row r="58" spans="1:4" ht="15" x14ac:dyDescent="0.3">
      <c r="A58" s="2"/>
      <c r="B58" s="2"/>
      <c r="C58" s="2"/>
      <c r="D58" s="2"/>
    </row>
    <row r="59" spans="1:4" ht="15" x14ac:dyDescent="0.3">
      <c r="A59" s="2"/>
      <c r="B59" s="2"/>
      <c r="C59" s="2"/>
      <c r="D59" s="2"/>
    </row>
    <row r="60" spans="1:4" ht="15" x14ac:dyDescent="0.3">
      <c r="A60" s="2"/>
      <c r="B60" s="2"/>
      <c r="C60" s="2"/>
      <c r="D60" s="2"/>
    </row>
    <row r="61" spans="1:4" ht="15" x14ac:dyDescent="0.3">
      <c r="A61" s="2"/>
      <c r="B61" s="2"/>
      <c r="C61" s="2"/>
      <c r="D61" s="2"/>
    </row>
    <row r="62" spans="1:4" ht="15" x14ac:dyDescent="0.3">
      <c r="A62" s="2"/>
      <c r="B62" s="2"/>
      <c r="C62" s="2"/>
      <c r="D62" s="2"/>
    </row>
    <row r="63" spans="1:4" ht="15" x14ac:dyDescent="0.3">
      <c r="A63" s="2"/>
      <c r="B63" s="2"/>
      <c r="C63" s="2"/>
      <c r="D63" s="2"/>
    </row>
    <row r="64" spans="1:4" ht="15" x14ac:dyDescent="0.3">
      <c r="A64" s="2"/>
      <c r="B64" s="2"/>
      <c r="C64" s="2"/>
      <c r="D64" s="2"/>
    </row>
    <row r="65" spans="1:4" ht="15" x14ac:dyDescent="0.3">
      <c r="A65" s="2"/>
      <c r="B65" s="2"/>
      <c r="C65" s="2"/>
      <c r="D65" s="2"/>
    </row>
    <row r="66" spans="1:4" ht="15" x14ac:dyDescent="0.3">
      <c r="A66" s="2"/>
      <c r="B66" s="2"/>
      <c r="C66" s="2"/>
      <c r="D66" s="2"/>
    </row>
    <row r="67" spans="1:4" ht="15" x14ac:dyDescent="0.3">
      <c r="A67" s="2"/>
      <c r="B67" s="2"/>
      <c r="C67" s="2"/>
      <c r="D67" s="2"/>
    </row>
    <row r="68" spans="1:4" ht="15" x14ac:dyDescent="0.3">
      <c r="A68" s="2"/>
      <c r="B68" s="2"/>
      <c r="C68" s="2"/>
      <c r="D68" s="2"/>
    </row>
    <row r="69" spans="1:4" ht="15" x14ac:dyDescent="0.3">
      <c r="A69" s="2"/>
      <c r="B69" s="2"/>
      <c r="C69" s="2"/>
      <c r="D69" s="2"/>
    </row>
    <row r="70" spans="1:4" ht="15" x14ac:dyDescent="0.3">
      <c r="A70" s="2"/>
      <c r="B70" s="2"/>
      <c r="C70" s="2"/>
      <c r="D70" s="2"/>
    </row>
    <row r="71" spans="1:4" ht="15" x14ac:dyDescent="0.3">
      <c r="A71" s="2"/>
      <c r="B71" s="2"/>
      <c r="C71" s="2"/>
      <c r="D71" s="2"/>
    </row>
    <row r="72" spans="1:4" ht="15" x14ac:dyDescent="0.3">
      <c r="A72" s="2"/>
      <c r="B72" s="2"/>
      <c r="C72" s="2"/>
      <c r="D72" s="2"/>
    </row>
    <row r="73" spans="1:4" ht="15" x14ac:dyDescent="0.3">
      <c r="A73" s="2"/>
      <c r="B73" s="2"/>
      <c r="C73" s="2"/>
      <c r="D73" s="2"/>
    </row>
    <row r="74" spans="1:4" ht="15" x14ac:dyDescent="0.3">
      <c r="A74" s="2"/>
      <c r="B74" s="2"/>
      <c r="C74" s="2"/>
      <c r="D74" s="2"/>
    </row>
    <row r="75" spans="1:4" ht="15" x14ac:dyDescent="0.3">
      <c r="A75" s="2"/>
      <c r="B75" s="2"/>
      <c r="C75" s="2"/>
      <c r="D75" s="2"/>
    </row>
    <row r="76" spans="1:4" ht="15" x14ac:dyDescent="0.3">
      <c r="A76" s="2"/>
      <c r="B76" s="2"/>
      <c r="C76" s="2"/>
      <c r="D76" s="2"/>
    </row>
    <row r="77" spans="1:4" ht="15" x14ac:dyDescent="0.3">
      <c r="A77" s="2"/>
      <c r="B77" s="2"/>
      <c r="C77" s="2"/>
      <c r="D77" s="2"/>
    </row>
    <row r="78" spans="1:4" ht="15" x14ac:dyDescent="0.3">
      <c r="A78" s="2"/>
      <c r="B78" s="2"/>
      <c r="C78" s="2"/>
      <c r="D78" s="2"/>
    </row>
    <row r="79" spans="1:4" ht="15" x14ac:dyDescent="0.3">
      <c r="A79" s="2"/>
      <c r="B79" s="2"/>
      <c r="C79" s="2"/>
      <c r="D79" s="2"/>
    </row>
    <row r="80" spans="1:4" ht="15" x14ac:dyDescent="0.3">
      <c r="A80" s="2"/>
      <c r="B80" s="2"/>
      <c r="C80" s="2"/>
      <c r="D80" s="2"/>
    </row>
    <row r="81" spans="1:4" ht="15" x14ac:dyDescent="0.3">
      <c r="A81" s="2"/>
      <c r="B81" s="2"/>
      <c r="C81" s="2"/>
      <c r="D81" s="2"/>
    </row>
    <row r="82" spans="1:4" ht="15" x14ac:dyDescent="0.3">
      <c r="A82" s="2"/>
      <c r="B82" s="2"/>
      <c r="C82" s="2"/>
      <c r="D82" s="2"/>
    </row>
    <row r="83" spans="1:4" ht="15" x14ac:dyDescent="0.3">
      <c r="A83" s="2"/>
      <c r="B83" s="2"/>
      <c r="C83" s="2"/>
      <c r="D83" s="2"/>
    </row>
    <row r="84" spans="1:4" ht="15" x14ac:dyDescent="0.3">
      <c r="A84" s="2"/>
      <c r="B84" s="2"/>
      <c r="C84" s="2"/>
      <c r="D84" s="2"/>
    </row>
    <row r="85" spans="1:4" ht="15" x14ac:dyDescent="0.3">
      <c r="A85" s="2"/>
      <c r="B85" s="2"/>
      <c r="C85" s="2"/>
      <c r="D85" s="2"/>
    </row>
    <row r="86" spans="1:4" ht="15" x14ac:dyDescent="0.3">
      <c r="A86" s="2"/>
      <c r="B86" s="2"/>
      <c r="C86" s="2"/>
      <c r="D86" s="2"/>
    </row>
    <row r="87" spans="1:4" ht="15" x14ac:dyDescent="0.3">
      <c r="A87" s="2"/>
      <c r="B87" s="2"/>
      <c r="C87" s="2"/>
      <c r="D87" s="2"/>
    </row>
    <row r="88" spans="1:4" ht="15" x14ac:dyDescent="0.3">
      <c r="A88" s="2"/>
      <c r="B88" s="2"/>
      <c r="C88" s="2"/>
      <c r="D88" s="2"/>
    </row>
    <row r="89" spans="1:4" ht="15" x14ac:dyDescent="0.3">
      <c r="A89" s="2"/>
      <c r="B89" s="2"/>
      <c r="C89" s="2"/>
      <c r="D89" s="2"/>
    </row>
    <row r="90" spans="1:4" ht="15" x14ac:dyDescent="0.3">
      <c r="A90" s="2"/>
      <c r="B90" s="2"/>
      <c r="C90" s="2"/>
      <c r="D90" s="2"/>
    </row>
    <row r="91" spans="1:4" ht="15" x14ac:dyDescent="0.3">
      <c r="A91" s="2"/>
      <c r="B91" s="2"/>
      <c r="C91" s="2"/>
      <c r="D91" s="2"/>
    </row>
    <row r="92" spans="1:4" ht="15" x14ac:dyDescent="0.3">
      <c r="A92" s="2"/>
      <c r="B92" s="2"/>
      <c r="C92" s="2"/>
      <c r="D92" s="2"/>
    </row>
    <row r="93" spans="1:4" ht="15" x14ac:dyDescent="0.3">
      <c r="A93" s="2"/>
      <c r="B93" s="2"/>
      <c r="C93" s="2"/>
      <c r="D93" s="2"/>
    </row>
    <row r="94" spans="1:4" ht="15" x14ac:dyDescent="0.3">
      <c r="A94" s="2"/>
      <c r="B94" s="2"/>
      <c r="C94" s="2"/>
      <c r="D94" s="2"/>
    </row>
    <row r="95" spans="1:4" ht="15" x14ac:dyDescent="0.3">
      <c r="A95" s="2"/>
      <c r="B95" s="2"/>
      <c r="C95" s="2"/>
      <c r="D95" s="2"/>
    </row>
    <row r="96" spans="1:4" ht="15" x14ac:dyDescent="0.3">
      <c r="A96" s="2"/>
      <c r="B96" s="2"/>
      <c r="C96" s="2"/>
      <c r="D96" s="2"/>
    </row>
    <row r="97" spans="1:4" ht="15" x14ac:dyDescent="0.3">
      <c r="A97" s="2"/>
      <c r="B97" s="2"/>
      <c r="C97" s="2"/>
      <c r="D97" s="2"/>
    </row>
    <row r="98" spans="1:4" ht="15" x14ac:dyDescent="0.3">
      <c r="A98" s="2"/>
      <c r="B98" s="2"/>
      <c r="C98" s="2"/>
      <c r="D98" s="2"/>
    </row>
    <row r="99" spans="1:4" ht="15" x14ac:dyDescent="0.3">
      <c r="A99" s="2"/>
      <c r="B99" s="2"/>
      <c r="C99" s="2"/>
      <c r="D99" s="2"/>
    </row>
    <row r="100" spans="1:4" ht="15" x14ac:dyDescent="0.3">
      <c r="A100" s="2"/>
      <c r="B100" s="2"/>
      <c r="C100" s="2"/>
      <c r="D100" s="2"/>
    </row>
    <row r="101" spans="1:4" ht="15" x14ac:dyDescent="0.3">
      <c r="A101" s="2"/>
      <c r="B101" s="2"/>
      <c r="C101" s="2"/>
      <c r="D101" s="2"/>
    </row>
    <row r="102" spans="1:4" ht="15" x14ac:dyDescent="0.3">
      <c r="A102" s="2"/>
      <c r="B102" s="2"/>
      <c r="C102" s="2"/>
      <c r="D102" s="2"/>
    </row>
    <row r="103" spans="1:4" ht="15" x14ac:dyDescent="0.3">
      <c r="A103" s="2"/>
      <c r="B103" s="2"/>
      <c r="C103" s="2"/>
      <c r="D103" s="2"/>
    </row>
    <row r="104" spans="1:4" ht="15" x14ac:dyDescent="0.3">
      <c r="A104" s="2"/>
      <c r="B104" s="2"/>
      <c r="C104" s="2"/>
      <c r="D104" s="2"/>
    </row>
    <row r="105" spans="1:4" ht="15" x14ac:dyDescent="0.3">
      <c r="A105" s="2"/>
      <c r="B105" s="2"/>
      <c r="C105" s="2"/>
      <c r="D105" s="2"/>
    </row>
    <row r="106" spans="1:4" ht="15" x14ac:dyDescent="0.3">
      <c r="A106" s="2"/>
      <c r="B106" s="2"/>
      <c r="C106" s="2"/>
      <c r="D106" s="2"/>
    </row>
    <row r="107" spans="1:4" ht="15" x14ac:dyDescent="0.3">
      <c r="A107" s="2"/>
      <c r="B107" s="2"/>
      <c r="C107" s="2"/>
      <c r="D107" s="2"/>
    </row>
    <row r="108" spans="1:4" ht="15" x14ac:dyDescent="0.3">
      <c r="A108" s="2"/>
      <c r="B108" s="2"/>
      <c r="C108" s="2"/>
      <c r="D108" s="2"/>
    </row>
    <row r="109" spans="1:4" ht="15" x14ac:dyDescent="0.3">
      <c r="A109" s="2"/>
      <c r="B109" s="2"/>
      <c r="C109" s="2"/>
      <c r="D109" s="2"/>
    </row>
    <row r="110" spans="1:4" ht="15" x14ac:dyDescent="0.3">
      <c r="A110" s="2"/>
      <c r="B110" s="2"/>
      <c r="C110" s="2"/>
      <c r="D110" s="2"/>
    </row>
    <row r="111" spans="1:4" ht="15" x14ac:dyDescent="0.3">
      <c r="A111" s="2"/>
      <c r="B111" s="2"/>
      <c r="C111" s="2"/>
      <c r="D111" s="2"/>
    </row>
    <row r="112" spans="1:4" ht="15" x14ac:dyDescent="0.3">
      <c r="A112" s="2"/>
      <c r="B112" s="2"/>
      <c r="C112" s="2"/>
      <c r="D112" s="2"/>
    </row>
    <row r="113" spans="1:4" ht="15" x14ac:dyDescent="0.3">
      <c r="A113" s="2"/>
      <c r="B113" s="2"/>
      <c r="C113" s="2"/>
      <c r="D113" s="2"/>
    </row>
  </sheetData>
  <mergeCells count="2">
    <mergeCell ref="A1:B1"/>
    <mergeCell ref="A2:B2"/>
  </mergeCells>
  <phoneticPr fontId="9" type="noConversion"/>
  <pageMargins left="0.75" right="0.75" top="1" bottom="1" header="0.5" footer="0.5"/>
  <pageSetup paperSize="9" scale="96" orientation="portrait" r:id="rId1"/>
  <headerFooter alignWithMargins="0">
    <oddHeader>&amp;R&amp;"Bookman Old Style,Normál"9. MELLÉKLET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F0"/>
    <pageSetUpPr fitToPage="1"/>
  </sheetPr>
  <dimension ref="A1:H94"/>
  <sheetViews>
    <sheetView workbookViewId="0">
      <selection activeCell="H42" sqref="A1:H42"/>
    </sheetView>
  </sheetViews>
  <sheetFormatPr defaultColWidth="24.5703125" defaultRowHeight="12.75" x14ac:dyDescent="0.2"/>
  <cols>
    <col min="1" max="1" width="53.7109375" customWidth="1"/>
    <col min="2" max="2" width="17.42578125" customWidth="1"/>
    <col min="3" max="3" width="18.5703125" customWidth="1"/>
    <col min="4" max="4" width="19.28515625" customWidth="1"/>
    <col min="5" max="5" width="18.5703125" customWidth="1"/>
    <col min="6" max="6" width="18.7109375" customWidth="1"/>
    <col min="7" max="7" width="20.7109375" customWidth="1"/>
    <col min="8" max="8" width="19.140625" customWidth="1"/>
  </cols>
  <sheetData>
    <row r="1" spans="1:8" ht="15.75" customHeight="1" x14ac:dyDescent="0.25">
      <c r="A1" s="1087" t="s">
        <v>136</v>
      </c>
      <c r="B1" s="1059"/>
      <c r="C1" s="1059"/>
      <c r="D1" s="1059"/>
      <c r="E1" s="1059"/>
      <c r="F1" s="1059"/>
      <c r="G1" s="1059"/>
    </row>
    <row r="2" spans="1:8" ht="13.5" x14ac:dyDescent="0.25">
      <c r="A2" s="1087" t="s">
        <v>858</v>
      </c>
      <c r="B2" s="1059"/>
      <c r="C2" s="1059"/>
      <c r="D2" s="1059"/>
      <c r="E2" s="1059"/>
      <c r="F2" s="1059"/>
      <c r="G2" s="1059"/>
    </row>
    <row r="3" spans="1:8" ht="15.75" thickBot="1" x14ac:dyDescent="0.35">
      <c r="A3" s="2"/>
    </row>
    <row r="4" spans="1:8" ht="18" x14ac:dyDescent="0.25">
      <c r="A4" s="281" t="s">
        <v>140</v>
      </c>
      <c r="B4" s="200" t="s">
        <v>905</v>
      </c>
      <c r="C4" s="63" t="s">
        <v>822</v>
      </c>
      <c r="D4" s="63" t="s">
        <v>865</v>
      </c>
      <c r="E4" s="63" t="s">
        <v>866</v>
      </c>
      <c r="F4" s="63" t="s">
        <v>859</v>
      </c>
      <c r="G4" s="63" t="s">
        <v>877</v>
      </c>
      <c r="H4" s="63" t="s">
        <v>867</v>
      </c>
    </row>
    <row r="5" spans="1:8" x14ac:dyDescent="0.2">
      <c r="A5" s="503" t="s">
        <v>34</v>
      </c>
      <c r="B5" s="275"/>
      <c r="C5" s="269"/>
      <c r="D5" s="269"/>
      <c r="E5" s="269"/>
      <c r="F5" s="1029"/>
      <c r="G5" s="269">
        <f>C5+D5+E5+F5</f>
        <v>0</v>
      </c>
      <c r="H5" s="269"/>
    </row>
    <row r="6" spans="1:8" x14ac:dyDescent="0.2">
      <c r="A6" s="503" t="s">
        <v>663</v>
      </c>
      <c r="B6" s="393">
        <v>37800</v>
      </c>
      <c r="C6" s="269">
        <v>37800</v>
      </c>
      <c r="D6" s="269"/>
      <c r="E6" s="269"/>
      <c r="F6" s="1029"/>
      <c r="G6" s="269">
        <f t="shared" ref="G6:G16" si="0">C6+D6+E6+F6</f>
        <v>37800</v>
      </c>
      <c r="H6" s="269">
        <v>59541</v>
      </c>
    </row>
    <row r="7" spans="1:8" x14ac:dyDescent="0.2">
      <c r="A7" s="503" t="s">
        <v>35</v>
      </c>
      <c r="B7" s="320">
        <v>100782</v>
      </c>
      <c r="C7" s="269">
        <v>116838</v>
      </c>
      <c r="D7" s="269"/>
      <c r="E7" s="269"/>
      <c r="F7" s="1029"/>
      <c r="G7" s="269">
        <f t="shared" si="0"/>
        <v>116838</v>
      </c>
      <c r="H7" s="269">
        <v>15170</v>
      </c>
    </row>
    <row r="8" spans="1:8" x14ac:dyDescent="0.2">
      <c r="A8" s="503" t="s">
        <v>2</v>
      </c>
      <c r="B8" s="320"/>
      <c r="C8" s="269"/>
      <c r="D8" s="269"/>
      <c r="E8" s="269"/>
      <c r="F8" s="1029"/>
      <c r="G8" s="269">
        <f t="shared" si="0"/>
        <v>0</v>
      </c>
      <c r="H8" s="269"/>
    </row>
    <row r="9" spans="1:8" x14ac:dyDescent="0.2">
      <c r="A9" s="504" t="s">
        <v>470</v>
      </c>
      <c r="B9" s="408">
        <v>140000</v>
      </c>
      <c r="C9" s="409">
        <v>140000</v>
      </c>
      <c r="D9" s="409"/>
      <c r="E9" s="409"/>
      <c r="F9" s="1029"/>
      <c r="G9" s="269">
        <f t="shared" si="0"/>
        <v>140000</v>
      </c>
      <c r="H9" s="409">
        <v>245023</v>
      </c>
    </row>
    <row r="10" spans="1:8" x14ac:dyDescent="0.2">
      <c r="A10" s="503" t="s">
        <v>747</v>
      </c>
      <c r="B10" s="320"/>
      <c r="C10" s="269"/>
      <c r="D10" s="269"/>
      <c r="E10" s="269"/>
      <c r="F10" s="1029"/>
      <c r="G10" s="269">
        <f t="shared" si="0"/>
        <v>0</v>
      </c>
      <c r="H10" s="269"/>
    </row>
    <row r="11" spans="1:8" x14ac:dyDescent="0.2">
      <c r="A11" s="505" t="s">
        <v>9</v>
      </c>
      <c r="B11" s="320"/>
      <c r="C11" s="269"/>
      <c r="D11" s="269"/>
      <c r="E11" s="269"/>
      <c r="F11" s="1029"/>
      <c r="G11" s="269">
        <f t="shared" si="0"/>
        <v>0</v>
      </c>
      <c r="H11" s="269"/>
    </row>
    <row r="12" spans="1:8" x14ac:dyDescent="0.2">
      <c r="A12" s="505" t="s">
        <v>10</v>
      </c>
      <c r="B12" s="320"/>
      <c r="C12" s="269"/>
      <c r="D12" s="269"/>
      <c r="E12" s="269"/>
      <c r="F12" s="1029"/>
      <c r="G12" s="269">
        <f t="shared" si="0"/>
        <v>0</v>
      </c>
      <c r="H12" s="269"/>
    </row>
    <row r="13" spans="1:8" x14ac:dyDescent="0.2">
      <c r="A13" s="505" t="s">
        <v>777</v>
      </c>
      <c r="B13" s="320"/>
      <c r="C13" s="269"/>
      <c r="D13" s="269"/>
      <c r="E13" s="269"/>
      <c r="F13" s="1029"/>
      <c r="G13" s="269">
        <f t="shared" si="0"/>
        <v>0</v>
      </c>
      <c r="H13" s="269"/>
    </row>
    <row r="14" spans="1:8" ht="42.6" customHeight="1" x14ac:dyDescent="0.2">
      <c r="A14" s="503" t="s">
        <v>0</v>
      </c>
      <c r="B14" s="320"/>
      <c r="C14" s="269"/>
      <c r="D14" s="269"/>
      <c r="E14" s="269"/>
      <c r="F14" s="1029"/>
      <c r="G14" s="269">
        <f t="shared" si="0"/>
        <v>0</v>
      </c>
      <c r="H14" s="269"/>
    </row>
    <row r="15" spans="1:8" x14ac:dyDescent="0.2">
      <c r="A15" s="506" t="s">
        <v>4</v>
      </c>
      <c r="B15" s="320"/>
      <c r="C15" s="269"/>
      <c r="D15" s="269"/>
      <c r="E15" s="269"/>
      <c r="F15" s="1029"/>
      <c r="G15" s="269">
        <f t="shared" si="0"/>
        <v>0</v>
      </c>
      <c r="H15" s="269">
        <v>1</v>
      </c>
    </row>
    <row r="16" spans="1:8" x14ac:dyDescent="0.2">
      <c r="A16" s="506" t="s">
        <v>156</v>
      </c>
      <c r="B16" s="320"/>
      <c r="C16" s="269"/>
      <c r="D16" s="269"/>
      <c r="E16" s="269"/>
      <c r="F16" s="1029"/>
      <c r="G16" s="269">
        <f t="shared" si="0"/>
        <v>0</v>
      </c>
      <c r="H16" s="269"/>
    </row>
    <row r="17" spans="1:8" x14ac:dyDescent="0.2">
      <c r="A17" s="507" t="s">
        <v>39</v>
      </c>
      <c r="B17" s="410">
        <f>B5+B6+B7+B10+B9+B11+B12+B13+B14+B15+B16</f>
        <v>278582</v>
      </c>
      <c r="C17" s="321">
        <f>SUM(C5:C16)</f>
        <v>294638</v>
      </c>
      <c r="D17" s="321">
        <f>SUM(D5:D16)</f>
        <v>0</v>
      </c>
      <c r="E17" s="321">
        <f>SUM(E5:E16)</f>
        <v>0</v>
      </c>
      <c r="F17" s="321">
        <f>SUM(F5:F16)</f>
        <v>0</v>
      </c>
      <c r="G17" s="321">
        <f>C17+D17+E17+F17</f>
        <v>294638</v>
      </c>
      <c r="H17" s="321">
        <f>H5+H6+H7+H8+H9+H10+H11+H12+H13+H14+H15+H16</f>
        <v>319735</v>
      </c>
    </row>
    <row r="18" spans="1:8" x14ac:dyDescent="0.2">
      <c r="A18" s="508" t="s">
        <v>42</v>
      </c>
      <c r="B18" s="322"/>
      <c r="C18" s="323"/>
      <c r="D18" s="323"/>
      <c r="E18" s="323"/>
      <c r="F18" s="1030"/>
      <c r="G18" s="323">
        <f t="shared" ref="G18:H20" si="1">C18+D18</f>
        <v>0</v>
      </c>
      <c r="H18" s="323">
        <f t="shared" si="1"/>
        <v>0</v>
      </c>
    </row>
    <row r="19" spans="1:8" x14ac:dyDescent="0.2">
      <c r="A19" s="509" t="s">
        <v>43</v>
      </c>
      <c r="B19" s="324"/>
      <c r="C19" s="325"/>
      <c r="D19" s="325"/>
      <c r="E19" s="325"/>
      <c r="F19" s="1031"/>
      <c r="G19" s="325">
        <f t="shared" si="1"/>
        <v>0</v>
      </c>
      <c r="H19" s="325">
        <f t="shared" si="1"/>
        <v>0</v>
      </c>
    </row>
    <row r="20" spans="1:8" x14ac:dyDescent="0.2">
      <c r="A20" s="510" t="s">
        <v>12</v>
      </c>
      <c r="B20" s="326"/>
      <c r="C20" s="327"/>
      <c r="D20" s="327"/>
      <c r="E20" s="327"/>
      <c r="F20" s="1032"/>
      <c r="G20" s="327">
        <f t="shared" si="1"/>
        <v>0</v>
      </c>
      <c r="H20" s="327">
        <f t="shared" si="1"/>
        <v>0</v>
      </c>
    </row>
    <row r="21" spans="1:8" ht="31.9" customHeight="1" x14ac:dyDescent="0.2">
      <c r="A21" s="503" t="s">
        <v>168</v>
      </c>
      <c r="B21" s="320">
        <v>44727</v>
      </c>
      <c r="C21" s="269"/>
      <c r="D21" s="269">
        <v>33269</v>
      </c>
      <c r="E21" s="269"/>
      <c r="F21" s="1029"/>
      <c r="G21" s="269">
        <f>C21+D21+E21+F21</f>
        <v>33269</v>
      </c>
      <c r="H21" s="269">
        <v>33269</v>
      </c>
    </row>
    <row r="22" spans="1:8" ht="30.75" customHeight="1" x14ac:dyDescent="0.2">
      <c r="A22" s="511" t="s">
        <v>416</v>
      </c>
      <c r="B22" s="320">
        <v>0</v>
      </c>
      <c r="C22" s="269"/>
      <c r="D22" s="269"/>
      <c r="E22" s="269"/>
      <c r="F22" s="1029"/>
      <c r="G22" s="269"/>
      <c r="H22" s="269"/>
    </row>
    <row r="23" spans="1:8" ht="48" customHeight="1" x14ac:dyDescent="0.2">
      <c r="A23" s="512" t="s">
        <v>6</v>
      </c>
      <c r="B23" s="328">
        <f>B17+B18+B19+B20+B21+B22</f>
        <v>323309</v>
      </c>
      <c r="C23" s="329">
        <f t="shared" ref="C23:H23" si="2">C17+C21+C22</f>
        <v>294638</v>
      </c>
      <c r="D23" s="329">
        <f t="shared" si="2"/>
        <v>33269</v>
      </c>
      <c r="E23" s="329">
        <f t="shared" si="2"/>
        <v>0</v>
      </c>
      <c r="F23" s="329">
        <f t="shared" si="2"/>
        <v>0</v>
      </c>
      <c r="G23" s="329">
        <f t="shared" si="2"/>
        <v>327907</v>
      </c>
      <c r="H23" s="329">
        <f t="shared" si="2"/>
        <v>353004</v>
      </c>
    </row>
    <row r="24" spans="1:8" x14ac:dyDescent="0.2">
      <c r="A24" s="503" t="s">
        <v>123</v>
      </c>
      <c r="B24" s="320">
        <v>0</v>
      </c>
      <c r="C24" s="269"/>
      <c r="D24" s="269"/>
      <c r="E24" s="269"/>
      <c r="F24" s="1029"/>
      <c r="G24" s="269"/>
      <c r="H24" s="269"/>
    </row>
    <row r="25" spans="1:8" x14ac:dyDescent="0.2">
      <c r="A25" s="503" t="s">
        <v>36</v>
      </c>
      <c r="B25" s="320">
        <v>279524</v>
      </c>
      <c r="C25" s="269">
        <v>277975</v>
      </c>
      <c r="D25" s="269"/>
      <c r="E25" s="269"/>
      <c r="F25" s="1029"/>
      <c r="G25" s="269">
        <f>C25+D25+E25+F25</f>
        <v>277975</v>
      </c>
      <c r="H25" s="269">
        <v>4524</v>
      </c>
    </row>
    <row r="26" spans="1:8" x14ac:dyDescent="0.2">
      <c r="A26" s="503" t="s">
        <v>15</v>
      </c>
      <c r="B26" s="320"/>
      <c r="C26" s="269"/>
      <c r="D26" s="269"/>
      <c r="E26" s="269"/>
      <c r="F26" s="1029"/>
      <c r="G26" s="269">
        <f t="shared" ref="G26:G31" si="3">C26+D26+E26+F26</f>
        <v>0</v>
      </c>
      <c r="H26" s="269"/>
    </row>
    <row r="27" spans="1:8" x14ac:dyDescent="0.2">
      <c r="A27" s="503" t="s">
        <v>94</v>
      </c>
      <c r="B27" s="320"/>
      <c r="C27" s="269"/>
      <c r="D27" s="269"/>
      <c r="E27" s="269"/>
      <c r="F27" s="1029"/>
      <c r="G27" s="269">
        <f t="shared" si="3"/>
        <v>0</v>
      </c>
      <c r="H27" s="269"/>
    </row>
    <row r="28" spans="1:8" ht="27" x14ac:dyDescent="0.3">
      <c r="A28" s="503" t="s">
        <v>3</v>
      </c>
      <c r="B28" s="320">
        <v>0</v>
      </c>
      <c r="C28" s="330"/>
      <c r="D28" s="330"/>
      <c r="E28" s="330"/>
      <c r="F28" s="1033"/>
      <c r="G28" s="269">
        <f t="shared" si="3"/>
        <v>0</v>
      </c>
      <c r="H28" s="269"/>
    </row>
    <row r="29" spans="1:8" ht="27" x14ac:dyDescent="0.3">
      <c r="A29" s="503" t="s">
        <v>8</v>
      </c>
      <c r="B29" s="320"/>
      <c r="C29" s="330"/>
      <c r="D29" s="330"/>
      <c r="E29" s="330"/>
      <c r="F29" s="1033"/>
      <c r="G29" s="269">
        <f t="shared" si="3"/>
        <v>0</v>
      </c>
      <c r="H29" s="269"/>
    </row>
    <row r="30" spans="1:8" ht="15" x14ac:dyDescent="0.3">
      <c r="A30" s="503" t="s">
        <v>1</v>
      </c>
      <c r="B30" s="320"/>
      <c r="C30" s="330"/>
      <c r="D30" s="330"/>
      <c r="E30" s="330"/>
      <c r="F30" s="1033"/>
      <c r="G30" s="269">
        <f t="shared" si="3"/>
        <v>0</v>
      </c>
      <c r="H30" s="269"/>
    </row>
    <row r="31" spans="1:8" ht="15" x14ac:dyDescent="0.3">
      <c r="A31" s="506" t="s">
        <v>5</v>
      </c>
      <c r="B31" s="320"/>
      <c r="C31" s="330"/>
      <c r="D31" s="330"/>
      <c r="E31" s="330"/>
      <c r="F31" s="1033"/>
      <c r="G31" s="269">
        <f t="shared" si="3"/>
        <v>0</v>
      </c>
      <c r="H31" s="269"/>
    </row>
    <row r="32" spans="1:8" x14ac:dyDescent="0.2">
      <c r="A32" s="507" t="s">
        <v>38</v>
      </c>
      <c r="B32" s="321">
        <f>B24+B25+B26+B27+B28+B29+B30+B31</f>
        <v>279524</v>
      </c>
      <c r="C32" s="321">
        <f>C24+C25+C28+C31</f>
        <v>277975</v>
      </c>
      <c r="D32" s="321">
        <f t="shared" ref="D32:F32" si="4">D24+D25+D28+D31</f>
        <v>0</v>
      </c>
      <c r="E32" s="321">
        <f t="shared" si="4"/>
        <v>0</v>
      </c>
      <c r="F32" s="321">
        <f t="shared" si="4"/>
        <v>0</v>
      </c>
      <c r="G32" s="321">
        <f>G24+G25+G28+G31</f>
        <v>277975</v>
      </c>
      <c r="H32" s="321">
        <f>H24+H25+H28+H31</f>
        <v>4524</v>
      </c>
    </row>
    <row r="33" spans="1:8" ht="15" x14ac:dyDescent="0.3">
      <c r="A33" s="508" t="s">
        <v>44</v>
      </c>
      <c r="B33" s="331"/>
      <c r="C33" s="332"/>
      <c r="D33" s="332"/>
      <c r="E33" s="332"/>
      <c r="F33" s="1034"/>
      <c r="G33" s="332"/>
      <c r="H33" s="332"/>
    </row>
    <row r="34" spans="1:8" x14ac:dyDescent="0.2">
      <c r="A34" s="509" t="s">
        <v>45</v>
      </c>
      <c r="B34" s="333"/>
      <c r="C34" s="325"/>
      <c r="D34" s="325"/>
      <c r="E34" s="325"/>
      <c r="F34" s="1031"/>
      <c r="G34" s="325"/>
      <c r="H34" s="325"/>
    </row>
    <row r="35" spans="1:8" x14ac:dyDescent="0.2">
      <c r="A35" s="510" t="s">
        <v>13</v>
      </c>
      <c r="B35" s="334"/>
      <c r="C35" s="327"/>
      <c r="D35" s="327"/>
      <c r="E35" s="327"/>
      <c r="F35" s="1032"/>
      <c r="G35" s="327"/>
      <c r="H35" s="327"/>
    </row>
    <row r="36" spans="1:8" ht="31.15" customHeight="1" x14ac:dyDescent="0.3">
      <c r="A36" s="503" t="s">
        <v>41</v>
      </c>
      <c r="B36" s="320">
        <v>844450</v>
      </c>
      <c r="C36" s="330"/>
      <c r="D36" s="330">
        <v>1125621</v>
      </c>
      <c r="E36" s="330"/>
      <c r="F36" s="1033"/>
      <c r="G36" s="330">
        <f>C36+D36+E36+F36</f>
        <v>1125621</v>
      </c>
      <c r="H36" s="330">
        <v>1125621</v>
      </c>
    </row>
    <row r="37" spans="1:8" ht="18.600000000000001" customHeight="1" x14ac:dyDescent="0.3">
      <c r="A37" s="503" t="s">
        <v>511</v>
      </c>
      <c r="B37" s="320"/>
      <c r="C37" s="330"/>
      <c r="D37" s="330"/>
      <c r="E37" s="330"/>
      <c r="F37" s="1033">
        <v>1000000</v>
      </c>
      <c r="G37" s="330">
        <f t="shared" ref="G37:G39" si="5">C37+D37+E37+F37</f>
        <v>1000000</v>
      </c>
      <c r="H37" s="330"/>
    </row>
    <row r="38" spans="1:8" ht="29.45" customHeight="1" x14ac:dyDescent="0.3">
      <c r="A38" s="504" t="s">
        <v>656</v>
      </c>
      <c r="B38" s="408"/>
      <c r="C38" s="411"/>
      <c r="D38" s="411"/>
      <c r="E38" s="411"/>
      <c r="F38" s="1033"/>
      <c r="G38" s="330">
        <f t="shared" si="5"/>
        <v>0</v>
      </c>
      <c r="H38" s="411"/>
    </row>
    <row r="39" spans="1:8" ht="15" x14ac:dyDescent="0.3">
      <c r="A39" s="513" t="s">
        <v>14</v>
      </c>
      <c r="B39" s="320"/>
      <c r="C39" s="269"/>
      <c r="D39" s="269"/>
      <c r="E39" s="269"/>
      <c r="F39" s="1029"/>
      <c r="G39" s="330">
        <f t="shared" si="5"/>
        <v>0</v>
      </c>
      <c r="H39" s="269"/>
    </row>
    <row r="40" spans="1:8" ht="15" x14ac:dyDescent="0.3">
      <c r="A40" s="513" t="s">
        <v>40</v>
      </c>
      <c r="B40" s="320"/>
      <c r="C40" s="269"/>
      <c r="D40" s="269"/>
      <c r="E40" s="269"/>
      <c r="F40" s="1029"/>
      <c r="G40" s="330">
        <f>C40+D40+E40</f>
        <v>0</v>
      </c>
      <c r="H40" s="269"/>
    </row>
    <row r="41" spans="1:8" ht="30" customHeight="1" x14ac:dyDescent="0.2">
      <c r="A41" s="514" t="s">
        <v>7</v>
      </c>
      <c r="B41" s="329">
        <f>B32+B33+B34+B35+B36+B37+B39+B40+B38</f>
        <v>1123974</v>
      </c>
      <c r="C41" s="329">
        <f>C32+C36+C38</f>
        <v>277975</v>
      </c>
      <c r="D41" s="329">
        <f>D32+D36+D37</f>
        <v>1125621</v>
      </c>
      <c r="E41" s="329">
        <f>E32+E36+E37+E38</f>
        <v>0</v>
      </c>
      <c r="F41" s="329">
        <f>F32+F36+F37+F38</f>
        <v>1000000</v>
      </c>
      <c r="G41" s="329">
        <f>G32+G36+G37+G38</f>
        <v>2403596</v>
      </c>
      <c r="H41" s="329">
        <f>H32+H36+H37+H38</f>
        <v>1130145</v>
      </c>
    </row>
    <row r="42" spans="1:8" ht="30.75" customHeight="1" thickBot="1" x14ac:dyDescent="0.3">
      <c r="A42" s="515" t="s">
        <v>46</v>
      </c>
      <c r="B42" s="516">
        <f t="shared" ref="B42:H42" si="6">B23+B41</f>
        <v>1447283</v>
      </c>
      <c r="C42" s="516">
        <f t="shared" si="6"/>
        <v>572613</v>
      </c>
      <c r="D42" s="335">
        <f t="shared" si="6"/>
        <v>1158890</v>
      </c>
      <c r="E42" s="335">
        <f t="shared" si="6"/>
        <v>0</v>
      </c>
      <c r="F42" s="335">
        <f t="shared" si="6"/>
        <v>1000000</v>
      </c>
      <c r="G42" s="335">
        <f t="shared" si="6"/>
        <v>2731503</v>
      </c>
      <c r="H42" s="335">
        <f t="shared" si="6"/>
        <v>1483149</v>
      </c>
    </row>
    <row r="43" spans="1:8" ht="15.75" x14ac:dyDescent="0.25">
      <c r="A43" s="1"/>
    </row>
    <row r="44" spans="1:8" ht="15.75" x14ac:dyDescent="0.25">
      <c r="A44" s="1"/>
    </row>
    <row r="45" spans="1:8" ht="15.75" x14ac:dyDescent="0.25">
      <c r="A45" s="1"/>
    </row>
    <row r="46" spans="1:8" ht="15.75" x14ac:dyDescent="0.25">
      <c r="A46" s="1"/>
    </row>
    <row r="47" spans="1:8" ht="15.75" x14ac:dyDescent="0.25">
      <c r="A47" s="1"/>
    </row>
    <row r="48" spans="1:8" ht="15.75" x14ac:dyDescent="0.25">
      <c r="A48" s="1"/>
    </row>
    <row r="49" spans="1:1" ht="15.75" x14ac:dyDescent="0.25">
      <c r="A49" s="1"/>
    </row>
    <row r="50" spans="1:1" ht="15.75" x14ac:dyDescent="0.25">
      <c r="A50" s="1"/>
    </row>
    <row r="51" spans="1:1" ht="15.75" x14ac:dyDescent="0.25">
      <c r="A51" s="1"/>
    </row>
    <row r="52" spans="1:1" ht="15.75" x14ac:dyDescent="0.25">
      <c r="A52" s="1"/>
    </row>
    <row r="53" spans="1:1" ht="15.75" x14ac:dyDescent="0.25">
      <c r="A53" s="1"/>
    </row>
    <row r="54" spans="1:1" ht="15.75" x14ac:dyDescent="0.25">
      <c r="A54" s="1"/>
    </row>
    <row r="55" spans="1:1" ht="15.75" x14ac:dyDescent="0.25">
      <c r="A55" s="1"/>
    </row>
    <row r="56" spans="1:1" ht="15.75" x14ac:dyDescent="0.25">
      <c r="A56" s="1"/>
    </row>
    <row r="57" spans="1:1" ht="15.75" x14ac:dyDescent="0.25">
      <c r="A57" s="1"/>
    </row>
    <row r="58" spans="1:1" ht="15.75" x14ac:dyDescent="0.25">
      <c r="A58" s="1"/>
    </row>
    <row r="59" spans="1:1" ht="15.75" x14ac:dyDescent="0.25">
      <c r="A59" s="1"/>
    </row>
    <row r="60" spans="1:1" ht="15" x14ac:dyDescent="0.3">
      <c r="A60" s="2"/>
    </row>
    <row r="61" spans="1:1" ht="15" x14ac:dyDescent="0.3">
      <c r="A61" s="2"/>
    </row>
    <row r="62" spans="1:1" ht="15" x14ac:dyDescent="0.3">
      <c r="A62" s="2"/>
    </row>
    <row r="63" spans="1:1" ht="15" x14ac:dyDescent="0.3">
      <c r="A63" s="2"/>
    </row>
    <row r="64" spans="1:1" ht="15" x14ac:dyDescent="0.3">
      <c r="A64" s="2"/>
    </row>
    <row r="65" spans="1:1" ht="15" x14ac:dyDescent="0.3">
      <c r="A65" s="2"/>
    </row>
    <row r="66" spans="1:1" ht="15" x14ac:dyDescent="0.3">
      <c r="A66" s="2"/>
    </row>
    <row r="67" spans="1:1" ht="15" x14ac:dyDescent="0.3">
      <c r="A67" s="2"/>
    </row>
    <row r="68" spans="1:1" ht="15" x14ac:dyDescent="0.3">
      <c r="A68" s="2"/>
    </row>
    <row r="69" spans="1:1" ht="15" x14ac:dyDescent="0.3">
      <c r="A69" s="2"/>
    </row>
    <row r="70" spans="1:1" ht="15" x14ac:dyDescent="0.3">
      <c r="A70" s="2"/>
    </row>
    <row r="71" spans="1:1" ht="15" x14ac:dyDescent="0.3">
      <c r="A71" s="2"/>
    </row>
    <row r="72" spans="1:1" ht="15" x14ac:dyDescent="0.3">
      <c r="A72" s="2"/>
    </row>
    <row r="73" spans="1:1" ht="15" x14ac:dyDescent="0.3">
      <c r="A73" s="2"/>
    </row>
    <row r="74" spans="1:1" ht="15" x14ac:dyDescent="0.3">
      <c r="A74" s="2"/>
    </row>
    <row r="75" spans="1:1" ht="15" x14ac:dyDescent="0.3">
      <c r="A75" s="2"/>
    </row>
    <row r="76" spans="1:1" ht="15" x14ac:dyDescent="0.3">
      <c r="A76" s="2"/>
    </row>
    <row r="77" spans="1:1" ht="15" x14ac:dyDescent="0.3">
      <c r="A77" s="2"/>
    </row>
    <row r="78" spans="1:1" ht="15" x14ac:dyDescent="0.3">
      <c r="A78" s="2"/>
    </row>
    <row r="79" spans="1:1" ht="15" x14ac:dyDescent="0.3">
      <c r="A79" s="2"/>
    </row>
    <row r="80" spans="1:1" ht="15" x14ac:dyDescent="0.3">
      <c r="A80" s="2"/>
    </row>
    <row r="81" spans="1:1" ht="15" x14ac:dyDescent="0.3">
      <c r="A81" s="2"/>
    </row>
    <row r="82" spans="1:1" ht="15" x14ac:dyDescent="0.3">
      <c r="A82" s="2"/>
    </row>
    <row r="83" spans="1:1" ht="15" x14ac:dyDescent="0.3">
      <c r="A83" s="2"/>
    </row>
    <row r="84" spans="1:1" ht="15" x14ac:dyDescent="0.3">
      <c r="A84" s="2"/>
    </row>
    <row r="85" spans="1:1" ht="15" x14ac:dyDescent="0.3">
      <c r="A85" s="2"/>
    </row>
    <row r="86" spans="1:1" ht="15" x14ac:dyDescent="0.3">
      <c r="A86" s="2"/>
    </row>
    <row r="87" spans="1:1" ht="15" x14ac:dyDescent="0.3">
      <c r="A87" s="2"/>
    </row>
    <row r="88" spans="1:1" ht="15" x14ac:dyDescent="0.3">
      <c r="A88" s="2"/>
    </row>
    <row r="89" spans="1:1" ht="15" x14ac:dyDescent="0.3">
      <c r="A89" s="2"/>
    </row>
    <row r="90" spans="1:1" ht="15" x14ac:dyDescent="0.3">
      <c r="A90" s="2"/>
    </row>
    <row r="91" spans="1:1" ht="15" x14ac:dyDescent="0.3">
      <c r="A91" s="2"/>
    </row>
    <row r="92" spans="1:1" ht="15" x14ac:dyDescent="0.3">
      <c r="A92" s="2"/>
    </row>
    <row r="93" spans="1:1" ht="15" x14ac:dyDescent="0.3">
      <c r="A93" s="2"/>
    </row>
    <row r="94" spans="1:1" ht="15" x14ac:dyDescent="0.3">
      <c r="A94" s="2"/>
    </row>
  </sheetData>
  <mergeCells count="2">
    <mergeCell ref="A1:G1"/>
    <mergeCell ref="A2:G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portrait" r:id="rId1"/>
  <headerFooter alignWithMargins="0">
    <oddHeader>&amp;R&amp;"Bookman Old Style,Normál"9. MELLÉKLET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  <pageSetUpPr fitToPage="1"/>
  </sheetPr>
  <dimension ref="A1:IU40"/>
  <sheetViews>
    <sheetView workbookViewId="0">
      <selection activeCell="H37" sqref="A1:H37"/>
    </sheetView>
  </sheetViews>
  <sheetFormatPr defaultColWidth="16.28515625" defaultRowHeight="12.75" x14ac:dyDescent="0.2"/>
  <cols>
    <col min="1" max="1" width="68.28515625" customWidth="1"/>
    <col min="2" max="2" width="16" customWidth="1"/>
    <col min="4" max="4" width="16.5703125" customWidth="1"/>
  </cols>
  <sheetData>
    <row r="1" spans="1:8" ht="15.75" customHeight="1" x14ac:dyDescent="0.25">
      <c r="A1" s="1087" t="s">
        <v>136</v>
      </c>
      <c r="B1" s="1059"/>
      <c r="C1" s="1059"/>
      <c r="D1" s="1059"/>
      <c r="E1" s="1059"/>
      <c r="F1" s="1059"/>
      <c r="G1" s="1059"/>
    </row>
    <row r="2" spans="1:8" ht="13.5" x14ac:dyDescent="0.25">
      <c r="A2" s="1087" t="s">
        <v>864</v>
      </c>
      <c r="B2" s="1059"/>
      <c r="C2" s="1059"/>
      <c r="D2" s="1059"/>
      <c r="E2" s="1059"/>
      <c r="F2" s="1059"/>
      <c r="G2" s="1059"/>
    </row>
    <row r="3" spans="1:8" ht="13.5" thickBot="1" x14ac:dyDescent="0.25"/>
    <row r="4" spans="1:8" ht="42" customHeight="1" x14ac:dyDescent="0.2">
      <c r="A4" s="522" t="s">
        <v>140</v>
      </c>
      <c r="B4" s="1041" t="s">
        <v>906</v>
      </c>
      <c r="C4" s="1039" t="s">
        <v>822</v>
      </c>
      <c r="D4" s="1040" t="s">
        <v>865</v>
      </c>
      <c r="E4" s="1040" t="s">
        <v>866</v>
      </c>
      <c r="F4" s="1040" t="s">
        <v>859</v>
      </c>
      <c r="G4" s="1040" t="s">
        <v>877</v>
      </c>
      <c r="H4" s="1040" t="s">
        <v>867</v>
      </c>
    </row>
    <row r="5" spans="1:8" x14ac:dyDescent="0.2">
      <c r="A5" s="523" t="s">
        <v>31</v>
      </c>
      <c r="B5" s="536">
        <v>20967</v>
      </c>
      <c r="C5" s="531">
        <v>17634</v>
      </c>
      <c r="D5" s="517">
        <v>1056</v>
      </c>
      <c r="E5" s="517">
        <v>3000</v>
      </c>
      <c r="F5" s="1035"/>
      <c r="G5" s="517">
        <f>C5+D5+E5</f>
        <v>21690</v>
      </c>
      <c r="H5" s="517">
        <v>17317</v>
      </c>
    </row>
    <row r="6" spans="1:8" ht="18.600000000000001" customHeight="1" x14ac:dyDescent="0.2">
      <c r="A6" s="523" t="s">
        <v>27</v>
      </c>
      <c r="B6" s="536">
        <v>2794</v>
      </c>
      <c r="C6" s="531">
        <v>1994</v>
      </c>
      <c r="D6" s="517">
        <v>634</v>
      </c>
      <c r="E6" s="517">
        <v>351</v>
      </c>
      <c r="F6" s="1035"/>
      <c r="G6" s="517">
        <f t="shared" ref="G6:G18" si="0">C6+D6+E6</f>
        <v>2979</v>
      </c>
      <c r="H6" s="517">
        <v>1880</v>
      </c>
    </row>
    <row r="7" spans="1:8" x14ac:dyDescent="0.2">
      <c r="A7" s="523" t="s">
        <v>28</v>
      </c>
      <c r="B7" s="536">
        <v>42700</v>
      </c>
      <c r="C7" s="531">
        <v>44507</v>
      </c>
      <c r="D7" s="517">
        <v>4737</v>
      </c>
      <c r="E7" s="517"/>
      <c r="F7" s="1035">
        <v>10758</v>
      </c>
      <c r="G7" s="517">
        <f t="shared" si="0"/>
        <v>49244</v>
      </c>
      <c r="H7" s="517">
        <v>54338</v>
      </c>
    </row>
    <row r="8" spans="1:8" ht="30.6" customHeight="1" x14ac:dyDescent="0.2">
      <c r="A8" s="523" t="s">
        <v>514</v>
      </c>
      <c r="B8" s="536">
        <v>17440</v>
      </c>
      <c r="C8" s="531">
        <v>70</v>
      </c>
      <c r="D8" s="517">
        <v>17331</v>
      </c>
      <c r="E8" s="517">
        <v>2534</v>
      </c>
      <c r="F8" s="1035"/>
      <c r="G8" s="517">
        <f t="shared" si="0"/>
        <v>19935</v>
      </c>
      <c r="H8" s="517">
        <v>2557</v>
      </c>
    </row>
    <row r="9" spans="1:8" ht="45" customHeight="1" x14ac:dyDescent="0.2">
      <c r="A9" s="524" t="s">
        <v>664</v>
      </c>
      <c r="B9" s="536">
        <v>29516</v>
      </c>
      <c r="C9" s="531">
        <v>4645</v>
      </c>
      <c r="D9" s="517">
        <v>9511</v>
      </c>
      <c r="E9" s="517">
        <v>-2534</v>
      </c>
      <c r="F9" s="1035"/>
      <c r="G9" s="517">
        <f t="shared" si="0"/>
        <v>11622</v>
      </c>
      <c r="H9" s="517">
        <v>2574</v>
      </c>
    </row>
    <row r="10" spans="1:8" x14ac:dyDescent="0.2">
      <c r="A10" s="523" t="s">
        <v>29</v>
      </c>
      <c r="B10" s="536"/>
      <c r="C10" s="531"/>
      <c r="D10" s="517"/>
      <c r="E10" s="517"/>
      <c r="F10" s="1035"/>
      <c r="G10" s="517">
        <f t="shared" si="0"/>
        <v>0</v>
      </c>
      <c r="H10" s="517">
        <f>D10+E10+G10</f>
        <v>0</v>
      </c>
    </row>
    <row r="11" spans="1:8" x14ac:dyDescent="0.2">
      <c r="A11" s="523" t="s">
        <v>30</v>
      </c>
      <c r="B11" s="536"/>
      <c r="C11" s="531"/>
      <c r="D11" s="517"/>
      <c r="E11" s="517"/>
      <c r="F11" s="1035"/>
      <c r="G11" s="517">
        <f t="shared" si="0"/>
        <v>0</v>
      </c>
      <c r="H11" s="517">
        <f>D11+E11+G11</f>
        <v>0</v>
      </c>
    </row>
    <row r="12" spans="1:8" ht="30" customHeight="1" x14ac:dyDescent="0.2">
      <c r="A12" s="525" t="s">
        <v>751</v>
      </c>
      <c r="B12" s="536">
        <v>1500</v>
      </c>
      <c r="C12" s="531">
        <v>1000</v>
      </c>
      <c r="D12" s="517"/>
      <c r="E12" s="517"/>
      <c r="F12" s="1035"/>
      <c r="G12" s="517">
        <f t="shared" si="0"/>
        <v>1000</v>
      </c>
      <c r="H12" s="517">
        <v>150</v>
      </c>
    </row>
    <row r="13" spans="1:8" x14ac:dyDescent="0.2">
      <c r="A13" s="525" t="s">
        <v>666</v>
      </c>
      <c r="B13" s="536"/>
      <c r="C13" s="531"/>
      <c r="D13" s="517"/>
      <c r="E13" s="517"/>
      <c r="F13" s="1035"/>
      <c r="G13" s="517">
        <f t="shared" si="0"/>
        <v>0</v>
      </c>
      <c r="H13" s="517"/>
    </row>
    <row r="14" spans="1:8" ht="24" customHeight="1" x14ac:dyDescent="0.2">
      <c r="A14" s="525" t="s">
        <v>667</v>
      </c>
      <c r="B14" s="536"/>
      <c r="C14" s="531"/>
      <c r="D14" s="517"/>
      <c r="E14" s="517"/>
      <c r="F14" s="1035"/>
      <c r="G14" s="517">
        <f t="shared" si="0"/>
        <v>0</v>
      </c>
      <c r="H14" s="517"/>
    </row>
    <row r="15" spans="1:8" ht="25.9" customHeight="1" x14ac:dyDescent="0.2">
      <c r="A15" s="525" t="s">
        <v>668</v>
      </c>
      <c r="B15" s="536"/>
      <c r="C15" s="531"/>
      <c r="D15" s="517"/>
      <c r="E15" s="517"/>
      <c r="F15" s="1035"/>
      <c r="G15" s="517">
        <f t="shared" si="0"/>
        <v>0</v>
      </c>
      <c r="H15" s="517"/>
    </row>
    <row r="16" spans="1:8" ht="31.15" customHeight="1" x14ac:dyDescent="0.2">
      <c r="A16" s="526" t="s">
        <v>26</v>
      </c>
      <c r="B16" s="537"/>
      <c r="C16" s="532"/>
      <c r="D16" s="518"/>
      <c r="E16" s="518"/>
      <c r="F16" s="1036"/>
      <c r="G16" s="517">
        <f t="shared" si="0"/>
        <v>0</v>
      </c>
      <c r="H16" s="518"/>
    </row>
    <row r="17" spans="1:255" x14ac:dyDescent="0.2">
      <c r="A17" s="527" t="s">
        <v>16</v>
      </c>
      <c r="B17" s="536">
        <v>347166</v>
      </c>
      <c r="C17" s="531">
        <v>362013</v>
      </c>
      <c r="D17" s="517"/>
      <c r="E17" s="517">
        <v>-3351</v>
      </c>
      <c r="F17" s="1035">
        <v>-10758</v>
      </c>
      <c r="G17" s="517">
        <f>C17+D17+E17</f>
        <v>358662</v>
      </c>
      <c r="H17" s="517">
        <v>0</v>
      </c>
    </row>
    <row r="18" spans="1:255" x14ac:dyDescent="0.2">
      <c r="A18" s="527" t="s">
        <v>17</v>
      </c>
      <c r="B18" s="536">
        <v>140000</v>
      </c>
      <c r="C18" s="531">
        <v>140000</v>
      </c>
      <c r="D18" s="517"/>
      <c r="E18" s="517"/>
      <c r="F18" s="1035"/>
      <c r="G18" s="517">
        <f t="shared" si="0"/>
        <v>140000</v>
      </c>
      <c r="H18" s="517">
        <v>0</v>
      </c>
    </row>
    <row r="19" spans="1:255" ht="24.75" customHeight="1" x14ac:dyDescent="0.2">
      <c r="A19" s="528" t="s">
        <v>6</v>
      </c>
      <c r="B19" s="538">
        <f>SUM(B5:B18)</f>
        <v>602083</v>
      </c>
      <c r="C19" s="533">
        <f>SUM(C5:C18)</f>
        <v>571863</v>
      </c>
      <c r="D19" s="519">
        <f>SUM(D5:D18)</f>
        <v>33269</v>
      </c>
      <c r="E19" s="519">
        <f>SUM(E5:E18)</f>
        <v>0</v>
      </c>
      <c r="F19" s="1037"/>
      <c r="G19" s="519">
        <f>C19+D19+E19</f>
        <v>605132</v>
      </c>
      <c r="H19" s="519">
        <f>H5+H6+H7+H8+H9+H10+H11+H12+H13+H14+H15+H16+H17+H18</f>
        <v>78816</v>
      </c>
    </row>
    <row r="20" spans="1:255" ht="20.25" customHeight="1" x14ac:dyDescent="0.2">
      <c r="A20" s="523" t="s">
        <v>512</v>
      </c>
      <c r="B20" s="536">
        <v>1037</v>
      </c>
      <c r="C20" s="531">
        <v>750</v>
      </c>
      <c r="D20" s="517">
        <v>25</v>
      </c>
      <c r="E20" s="517"/>
      <c r="F20" s="1035"/>
      <c r="G20" s="517">
        <f>C20+D20+E20</f>
        <v>775</v>
      </c>
      <c r="H20" s="517">
        <v>349</v>
      </c>
      <c r="J20" s="54"/>
    </row>
    <row r="21" spans="1:255" ht="20.25" customHeight="1" x14ac:dyDescent="0.2">
      <c r="A21" s="866" t="s">
        <v>752</v>
      </c>
      <c r="B21" s="867"/>
      <c r="C21" s="868"/>
      <c r="D21" s="865"/>
      <c r="E21" s="865"/>
      <c r="F21" s="1035"/>
      <c r="G21" s="517">
        <f>C21+D21+E21</f>
        <v>0</v>
      </c>
      <c r="H21" s="865"/>
      <c r="J21" s="54"/>
    </row>
    <row r="22" spans="1:255" x14ac:dyDescent="0.2">
      <c r="A22" s="523" t="s">
        <v>19</v>
      </c>
      <c r="B22" s="536"/>
      <c r="C22" s="531"/>
      <c r="D22" s="517"/>
      <c r="E22" s="517"/>
      <c r="F22" s="1035"/>
      <c r="G22" s="517">
        <f t="shared" ref="G22:G24" si="1">C22+D22+E22</f>
        <v>0</v>
      </c>
      <c r="H22" s="517"/>
    </row>
    <row r="23" spans="1:255" x14ac:dyDescent="0.2">
      <c r="A23" s="523" t="s">
        <v>21</v>
      </c>
      <c r="B23" s="536"/>
      <c r="C23" s="531"/>
      <c r="D23" s="517"/>
      <c r="E23" s="517"/>
      <c r="F23" s="1035"/>
      <c r="G23" s="517">
        <f t="shared" si="1"/>
        <v>0</v>
      </c>
      <c r="H23" s="517"/>
    </row>
    <row r="24" spans="1:255" ht="38.25" x14ac:dyDescent="0.2">
      <c r="A24" s="869" t="s">
        <v>685</v>
      </c>
      <c r="B24" s="867"/>
      <c r="C24" s="868"/>
      <c r="D24" s="865"/>
      <c r="E24" s="865"/>
      <c r="F24" s="1035"/>
      <c r="G24" s="517">
        <f t="shared" si="1"/>
        <v>0</v>
      </c>
      <c r="H24" s="865"/>
    </row>
    <row r="25" spans="1:255" x14ac:dyDescent="0.2">
      <c r="A25" s="525" t="s">
        <v>753</v>
      </c>
      <c r="B25" s="536"/>
      <c r="C25" s="531"/>
      <c r="D25" s="517"/>
      <c r="E25" s="517"/>
      <c r="F25" s="1035"/>
      <c r="G25" s="517">
        <f>C25+D25+E25+I24</f>
        <v>0</v>
      </c>
      <c r="H25" s="517"/>
    </row>
    <row r="26" spans="1:255" x14ac:dyDescent="0.2">
      <c r="A26" s="525" t="s">
        <v>669</v>
      </c>
      <c r="B26" s="536"/>
      <c r="C26" s="531"/>
      <c r="D26" s="517"/>
      <c r="E26" s="517"/>
      <c r="F26" s="1035"/>
      <c r="G26" s="517">
        <f t="shared" ref="G26:G35" si="2">C26+D26+E26</f>
        <v>0</v>
      </c>
      <c r="H26" s="517"/>
    </row>
    <row r="27" spans="1:255" ht="27" customHeight="1" x14ac:dyDescent="0.2">
      <c r="A27" s="525" t="s">
        <v>670</v>
      </c>
      <c r="B27" s="536"/>
      <c r="C27" s="531"/>
      <c r="D27" s="517"/>
      <c r="E27" s="517"/>
      <c r="F27" s="1035"/>
      <c r="G27" s="517">
        <f t="shared" si="2"/>
        <v>0</v>
      </c>
      <c r="H27" s="517"/>
    </row>
    <row r="28" spans="1:255" ht="15" customHeight="1" x14ac:dyDescent="0.2">
      <c r="A28" s="525" t="s">
        <v>671</v>
      </c>
      <c r="B28" s="536">
        <v>844163</v>
      </c>
      <c r="C28" s="531">
        <v>0</v>
      </c>
      <c r="D28" s="517">
        <v>1125596</v>
      </c>
      <c r="E28" s="517"/>
      <c r="F28" s="1035"/>
      <c r="G28" s="517">
        <f t="shared" si="2"/>
        <v>1125596</v>
      </c>
      <c r="H28" s="517">
        <v>0</v>
      </c>
    </row>
    <row r="29" spans="1:255" x14ac:dyDescent="0.2">
      <c r="A29" s="527" t="s">
        <v>33</v>
      </c>
      <c r="B29" s="536"/>
      <c r="C29" s="531"/>
      <c r="D29" s="517"/>
      <c r="E29" s="517"/>
      <c r="F29" s="1035"/>
      <c r="G29" s="517">
        <f t="shared" si="2"/>
        <v>0</v>
      </c>
      <c r="H29" s="517">
        <v>0</v>
      </c>
    </row>
    <row r="30" spans="1:255" x14ac:dyDescent="0.2">
      <c r="A30" s="527" t="s">
        <v>32</v>
      </c>
      <c r="B30" s="536"/>
      <c r="C30" s="531"/>
      <c r="D30" s="517"/>
      <c r="E30" s="517"/>
      <c r="F30" s="1035"/>
      <c r="G30" s="517">
        <f t="shared" si="2"/>
        <v>0</v>
      </c>
      <c r="H30" s="517"/>
    </row>
    <row r="31" spans="1:255" ht="24.75" customHeight="1" x14ac:dyDescent="0.3">
      <c r="A31" s="527" t="s">
        <v>513</v>
      </c>
      <c r="B31" s="536"/>
      <c r="C31" s="531"/>
      <c r="D31" s="517"/>
      <c r="E31" s="517"/>
      <c r="F31" s="1035"/>
      <c r="G31" s="517">
        <f t="shared" si="2"/>
        <v>0</v>
      </c>
      <c r="H31" s="517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</row>
    <row r="32" spans="1:255" ht="29.25" customHeight="1" x14ac:dyDescent="0.3">
      <c r="A32" s="527" t="s">
        <v>665</v>
      </c>
      <c r="B32" s="536"/>
      <c r="C32" s="531"/>
      <c r="D32" s="517"/>
      <c r="E32" s="517"/>
      <c r="F32" s="1035"/>
      <c r="G32" s="517">
        <f t="shared" si="2"/>
        <v>0</v>
      </c>
      <c r="H32" s="517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</row>
    <row r="33" spans="1:8" x14ac:dyDescent="0.2">
      <c r="A33" s="529" t="s">
        <v>500</v>
      </c>
      <c r="B33" s="536"/>
      <c r="C33" s="531"/>
      <c r="D33" s="517"/>
      <c r="E33" s="517"/>
      <c r="F33" s="1035">
        <v>1000000</v>
      </c>
      <c r="G33" s="517">
        <f>C33+D33+E33+F33</f>
        <v>1000000</v>
      </c>
      <c r="H33" s="517">
        <v>1000000</v>
      </c>
    </row>
    <row r="34" spans="1:8" x14ac:dyDescent="0.2">
      <c r="A34" s="529" t="s">
        <v>24</v>
      </c>
      <c r="B34" s="536"/>
      <c r="C34" s="531"/>
      <c r="D34" s="517"/>
      <c r="E34" s="517"/>
      <c r="F34" s="1035"/>
      <c r="G34" s="517">
        <f t="shared" si="2"/>
        <v>0</v>
      </c>
      <c r="H34" s="517"/>
    </row>
    <row r="35" spans="1:8" x14ac:dyDescent="0.2">
      <c r="A35" s="529" t="s">
        <v>23</v>
      </c>
      <c r="B35" s="536"/>
      <c r="C35" s="531"/>
      <c r="D35" s="517"/>
      <c r="E35" s="517"/>
      <c r="F35" s="1035"/>
      <c r="G35" s="517">
        <f t="shared" si="2"/>
        <v>0</v>
      </c>
      <c r="H35" s="517"/>
    </row>
    <row r="36" spans="1:8" ht="24" customHeight="1" x14ac:dyDescent="0.2">
      <c r="A36" s="528" t="s">
        <v>7</v>
      </c>
      <c r="B36" s="538">
        <f>SUM(B20:B35)</f>
        <v>845200</v>
      </c>
      <c r="C36" s="534">
        <f>SUM(C20:C35)</f>
        <v>750</v>
      </c>
      <c r="D36" s="520">
        <f>SUM(D20:D35)</f>
        <v>1125621</v>
      </c>
      <c r="E36" s="520">
        <f>SUM(E20:E35)</f>
        <v>0</v>
      </c>
      <c r="F36" s="520">
        <f>SUM(F20:F35)</f>
        <v>1000000</v>
      </c>
      <c r="G36" s="520">
        <f>C36+D36+E36</f>
        <v>1126371</v>
      </c>
      <c r="H36" s="520">
        <f>H20+H22+H23+H25+H26+H27+H28+H29+H30+H31+H32+H33+H34+H35+H21</f>
        <v>1000349</v>
      </c>
    </row>
    <row r="37" spans="1:8" ht="36" customHeight="1" thickBot="1" x14ac:dyDescent="0.25">
      <c r="A37" s="530" t="s">
        <v>18</v>
      </c>
      <c r="B37" s="539">
        <f>B19+B36</f>
        <v>1447283</v>
      </c>
      <c r="C37" s="535">
        <f>C19+C36</f>
        <v>572613</v>
      </c>
      <c r="D37" s="521">
        <f>D19+D36</f>
        <v>1158890</v>
      </c>
      <c r="E37" s="521">
        <f>E19+E36</f>
        <v>0</v>
      </c>
      <c r="F37" s="521">
        <f>F19+F36</f>
        <v>1000000</v>
      </c>
      <c r="G37" s="521">
        <f>C37+D37+E37+F37</f>
        <v>2731503</v>
      </c>
      <c r="H37" s="521">
        <f>H19+H36</f>
        <v>1079165</v>
      </c>
    </row>
    <row r="38" spans="1:8" ht="15.75" x14ac:dyDescent="0.25">
      <c r="C38" s="336"/>
      <c r="D38" s="336"/>
      <c r="E38" s="336"/>
      <c r="F38" s="1038"/>
      <c r="G38" s="209">
        <f>C38+D38+E38</f>
        <v>0</v>
      </c>
    </row>
    <row r="40" spans="1:8" x14ac:dyDescent="0.2">
      <c r="C40" s="35"/>
    </row>
  </sheetData>
  <mergeCells count="2">
    <mergeCell ref="A1:G1"/>
    <mergeCell ref="A2:G2"/>
  </mergeCells>
  <phoneticPr fontId="0" type="noConversion"/>
  <pageMargins left="0.75" right="0.75" top="1" bottom="1" header="0.5" footer="0.5"/>
  <pageSetup paperSize="8" scale="99" orientation="portrait" r:id="rId1"/>
  <headerFooter alignWithMargins="0">
    <oddHeader>&amp;R&amp;"Bookman Old Style,Normál"10. MELLÉKLET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117"/>
  <sheetViews>
    <sheetView topLeftCell="C51" workbookViewId="0">
      <selection activeCell="M53" sqref="M53"/>
    </sheetView>
  </sheetViews>
  <sheetFormatPr defaultRowHeight="12.75" x14ac:dyDescent="0.2"/>
  <cols>
    <col min="1" max="1" width="61.42578125" customWidth="1"/>
    <col min="2" max="2" width="10.42578125" customWidth="1"/>
    <col min="3" max="3" width="10" customWidth="1"/>
    <col min="4" max="4" width="12.140625" customWidth="1"/>
    <col min="5" max="5" width="15.7109375" customWidth="1"/>
    <col min="6" max="6" width="11.42578125" customWidth="1"/>
    <col min="7" max="7" width="9.5703125" customWidth="1"/>
    <col min="8" max="8" width="18.28515625" customWidth="1"/>
    <col min="9" max="9" width="12.28515625" customWidth="1"/>
    <col min="10" max="10" width="13.85546875" customWidth="1"/>
    <col min="11" max="11" width="11.42578125" customWidth="1"/>
    <col min="12" max="12" width="17.5703125" customWidth="1"/>
    <col min="13" max="13" width="15.140625" customWidth="1"/>
    <col min="14" max="14" width="15.5703125" customWidth="1"/>
  </cols>
  <sheetData>
    <row r="1" spans="1:17" ht="15.75" x14ac:dyDescent="0.25">
      <c r="A1" s="1087" t="s">
        <v>136</v>
      </c>
      <c r="B1" s="1088"/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</row>
    <row r="2" spans="1:17" ht="15.75" x14ac:dyDescent="0.25">
      <c r="A2" s="1087" t="s">
        <v>138</v>
      </c>
      <c r="B2" s="1087"/>
      <c r="C2" s="1090"/>
      <c r="D2" s="1090"/>
      <c r="E2" s="1090"/>
      <c r="F2" s="1090"/>
      <c r="G2" s="1090"/>
      <c r="H2" s="1090"/>
      <c r="I2" s="1090"/>
      <c r="J2" s="1090"/>
      <c r="K2" s="1090"/>
      <c r="L2" s="1090"/>
      <c r="M2" s="1090"/>
      <c r="N2" s="1090"/>
    </row>
    <row r="3" spans="1:17" ht="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7" ht="18" x14ac:dyDescent="0.25">
      <c r="A4" s="14" t="s">
        <v>47</v>
      </c>
      <c r="B4" s="30" t="s">
        <v>102</v>
      </c>
      <c r="C4" s="30" t="s">
        <v>103</v>
      </c>
      <c r="D4" s="30" t="s">
        <v>104</v>
      </c>
      <c r="E4" s="30" t="s">
        <v>105</v>
      </c>
      <c r="F4" s="30" t="s">
        <v>106</v>
      </c>
      <c r="G4" s="30" t="s">
        <v>107</v>
      </c>
      <c r="H4" s="30" t="s">
        <v>108</v>
      </c>
      <c r="I4" s="30" t="s">
        <v>109</v>
      </c>
      <c r="J4" s="30" t="s">
        <v>110</v>
      </c>
      <c r="K4" s="30" t="s">
        <v>111</v>
      </c>
      <c r="L4" s="30" t="s">
        <v>112</v>
      </c>
      <c r="M4" s="30" t="s">
        <v>113</v>
      </c>
      <c r="N4" s="32" t="s">
        <v>61</v>
      </c>
    </row>
    <row r="5" spans="1:17" ht="16.5" x14ac:dyDescent="0.3">
      <c r="A5" s="18" t="s">
        <v>31</v>
      </c>
      <c r="B5" s="17">
        <v>632</v>
      </c>
      <c r="C5" s="17">
        <v>632</v>
      </c>
      <c r="D5" s="17">
        <v>633</v>
      </c>
      <c r="E5" s="17">
        <v>733</v>
      </c>
      <c r="F5" s="17">
        <v>633</v>
      </c>
      <c r="G5" s="17">
        <v>633</v>
      </c>
      <c r="H5" s="17">
        <v>633</v>
      </c>
      <c r="I5" s="17">
        <v>633</v>
      </c>
      <c r="J5" s="17">
        <v>633</v>
      </c>
      <c r="K5" s="17">
        <v>733</v>
      </c>
      <c r="L5" s="17">
        <v>600</v>
      </c>
      <c r="M5" s="17">
        <v>872</v>
      </c>
      <c r="N5" s="17">
        <f>SUM(B5:M5)</f>
        <v>8000</v>
      </c>
      <c r="P5" s="2"/>
      <c r="Q5" s="2"/>
    </row>
    <row r="6" spans="1:17" ht="32.25" x14ac:dyDescent="0.3">
      <c r="A6" s="18" t="s">
        <v>27</v>
      </c>
      <c r="B6" s="17">
        <v>150</v>
      </c>
      <c r="C6" s="17">
        <v>150</v>
      </c>
      <c r="D6" s="17">
        <v>150</v>
      </c>
      <c r="E6" s="17">
        <v>200</v>
      </c>
      <c r="F6" s="17">
        <v>150</v>
      </c>
      <c r="G6" s="17">
        <v>150</v>
      </c>
      <c r="H6" s="17">
        <v>200</v>
      </c>
      <c r="I6" s="17">
        <v>200</v>
      </c>
      <c r="J6" s="17">
        <v>150</v>
      </c>
      <c r="K6" s="17">
        <v>150</v>
      </c>
      <c r="L6" s="17">
        <v>150</v>
      </c>
      <c r="M6" s="17">
        <v>200</v>
      </c>
      <c r="N6" s="17">
        <f t="shared" ref="N6:N31" si="0">SUM(B6:M6)</f>
        <v>2000</v>
      </c>
      <c r="P6" s="2"/>
    </row>
    <row r="7" spans="1:17" ht="16.5" x14ac:dyDescent="0.3">
      <c r="A7" s="18" t="s">
        <v>28</v>
      </c>
      <c r="B7" s="17">
        <v>1133</v>
      </c>
      <c r="C7" s="17">
        <v>1133</v>
      </c>
      <c r="D7" s="17">
        <v>1133</v>
      </c>
      <c r="E7" s="17">
        <v>1133</v>
      </c>
      <c r="F7" s="17">
        <v>1133</v>
      </c>
      <c r="G7" s="17">
        <v>1133</v>
      </c>
      <c r="H7" s="17">
        <v>1133</v>
      </c>
      <c r="I7" s="17">
        <v>1133</v>
      </c>
      <c r="J7" s="17">
        <v>1133</v>
      </c>
      <c r="K7" s="17">
        <v>1133</v>
      </c>
      <c r="L7" s="17">
        <v>883</v>
      </c>
      <c r="M7" s="17">
        <v>2267</v>
      </c>
      <c r="N7" s="17">
        <f t="shared" si="0"/>
        <v>14480</v>
      </c>
      <c r="P7" s="2"/>
    </row>
    <row r="8" spans="1:17" ht="32.25" x14ac:dyDescent="0.3">
      <c r="A8" s="18" t="s">
        <v>150</v>
      </c>
      <c r="B8" s="17">
        <v>2563</v>
      </c>
      <c r="C8" s="17"/>
      <c r="D8" s="17"/>
      <c r="E8" s="17">
        <v>2563</v>
      </c>
      <c r="F8" s="17"/>
      <c r="G8" s="17"/>
      <c r="H8" s="17">
        <v>2563</v>
      </c>
      <c r="I8" s="17"/>
      <c r="J8" s="17"/>
      <c r="K8" s="17">
        <v>2566</v>
      </c>
      <c r="L8" s="17"/>
      <c r="M8" s="17"/>
      <c r="N8" s="17">
        <f>SUM(B8:M8)</f>
        <v>10255</v>
      </c>
      <c r="P8" s="2"/>
    </row>
    <row r="9" spans="1:17" ht="16.5" x14ac:dyDescent="0.3">
      <c r="A9" s="18" t="s">
        <v>29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>
        <f t="shared" si="0"/>
        <v>0</v>
      </c>
    </row>
    <row r="10" spans="1:17" ht="16.5" x14ac:dyDescent="0.3">
      <c r="A10" s="18" t="s">
        <v>30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>
        <f t="shared" si="0"/>
        <v>0</v>
      </c>
    </row>
    <row r="11" spans="1:17" ht="48" x14ac:dyDescent="0.3">
      <c r="A11" s="8" t="s">
        <v>48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>
        <f t="shared" si="0"/>
        <v>0</v>
      </c>
    </row>
    <row r="12" spans="1:17" ht="16.5" x14ac:dyDescent="0.3">
      <c r="A12" s="8" t="s">
        <v>49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>
        <f t="shared" si="0"/>
        <v>0</v>
      </c>
    </row>
    <row r="13" spans="1:17" ht="32.25" x14ac:dyDescent="0.3">
      <c r="A13" s="8" t="s">
        <v>50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>
        <f t="shared" si="0"/>
        <v>0</v>
      </c>
    </row>
    <row r="14" spans="1:17" ht="32.25" x14ac:dyDescent="0.3">
      <c r="A14" s="8" t="s">
        <v>51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>
        <f t="shared" si="0"/>
        <v>0</v>
      </c>
    </row>
    <row r="15" spans="1:17" ht="32.25" x14ac:dyDescent="0.3">
      <c r="A15" s="15" t="s">
        <v>26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>
        <f t="shared" si="0"/>
        <v>0</v>
      </c>
    </row>
    <row r="16" spans="1:17" ht="16.5" x14ac:dyDescent="0.3">
      <c r="A16" s="3" t="s">
        <v>16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>
        <f t="shared" si="0"/>
        <v>0</v>
      </c>
    </row>
    <row r="17" spans="1:14" ht="16.5" x14ac:dyDescent="0.3">
      <c r="A17" s="3" t="s">
        <v>17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>
        <f t="shared" si="0"/>
        <v>0</v>
      </c>
    </row>
    <row r="18" spans="1:14" ht="15.75" x14ac:dyDescent="0.25">
      <c r="A18" s="31" t="s">
        <v>6</v>
      </c>
      <c r="B18" s="30">
        <f>SUM(B5:B17)</f>
        <v>4478</v>
      </c>
      <c r="C18" s="30">
        <f t="shared" ref="C18:M18" si="1">SUM(C5:C17)</f>
        <v>1915</v>
      </c>
      <c r="D18" s="30">
        <f t="shared" si="1"/>
        <v>1916</v>
      </c>
      <c r="E18" s="30">
        <f t="shared" si="1"/>
        <v>4629</v>
      </c>
      <c r="F18" s="30">
        <f t="shared" si="1"/>
        <v>1916</v>
      </c>
      <c r="G18" s="30">
        <f t="shared" si="1"/>
        <v>1916</v>
      </c>
      <c r="H18" s="30">
        <f t="shared" si="1"/>
        <v>4529</v>
      </c>
      <c r="I18" s="30">
        <f t="shared" si="1"/>
        <v>1966</v>
      </c>
      <c r="J18" s="30">
        <f t="shared" si="1"/>
        <v>1916</v>
      </c>
      <c r="K18" s="30">
        <f t="shared" si="1"/>
        <v>4582</v>
      </c>
      <c r="L18" s="30">
        <f t="shared" si="1"/>
        <v>1633</v>
      </c>
      <c r="M18" s="30">
        <f t="shared" si="1"/>
        <v>3339</v>
      </c>
      <c r="N18" s="36">
        <f>SUM(B18:M18)</f>
        <v>34735</v>
      </c>
    </row>
    <row r="19" spans="1:14" ht="16.5" x14ac:dyDescent="0.3">
      <c r="A19" s="18" t="s">
        <v>20</v>
      </c>
      <c r="B19" s="17">
        <v>1401</v>
      </c>
      <c r="C19" s="17">
        <v>65910</v>
      </c>
      <c r="D19" s="17">
        <v>24930</v>
      </c>
      <c r="E19" s="17"/>
      <c r="F19" s="17">
        <v>2014</v>
      </c>
      <c r="G19" s="17">
        <v>964</v>
      </c>
      <c r="H19" s="17">
        <f>205898+773618</f>
        <v>979516</v>
      </c>
      <c r="I19" s="17">
        <v>1483</v>
      </c>
      <c r="J19" s="17">
        <v>964</v>
      </c>
      <c r="K19" s="17">
        <v>998</v>
      </c>
      <c r="L19" s="17">
        <v>1128593</v>
      </c>
      <c r="M19" s="17"/>
      <c r="N19" s="17">
        <f t="shared" si="0"/>
        <v>2206773</v>
      </c>
    </row>
    <row r="20" spans="1:14" ht="16.5" x14ac:dyDescent="0.3">
      <c r="A20" s="18" t="s">
        <v>19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>
        <f t="shared" si="0"/>
        <v>0</v>
      </c>
    </row>
    <row r="21" spans="1:14" ht="16.5" x14ac:dyDescent="0.3">
      <c r="A21" s="18" t="s">
        <v>21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>
        <f t="shared" si="0"/>
        <v>0</v>
      </c>
    </row>
    <row r="22" spans="1:14" ht="63.75" x14ac:dyDescent="0.3">
      <c r="A22" s="8" t="s">
        <v>52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>
        <f t="shared" si="0"/>
        <v>0</v>
      </c>
    </row>
    <row r="23" spans="1:14" ht="16.5" x14ac:dyDescent="0.3">
      <c r="A23" s="8" t="s">
        <v>53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>
        <f t="shared" si="0"/>
        <v>0</v>
      </c>
    </row>
    <row r="24" spans="1:14" ht="32.25" x14ac:dyDescent="0.3">
      <c r="A24" s="8" t="s">
        <v>54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>
        <f t="shared" si="0"/>
        <v>0</v>
      </c>
    </row>
    <row r="25" spans="1:14" ht="32.25" x14ac:dyDescent="0.3">
      <c r="A25" s="8" t="s">
        <v>55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>
        <f t="shared" si="0"/>
        <v>0</v>
      </c>
    </row>
    <row r="26" spans="1:14" ht="16.5" x14ac:dyDescent="0.3">
      <c r="A26" s="3" t="s">
        <v>33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>
        <f t="shared" si="0"/>
        <v>0</v>
      </c>
    </row>
    <row r="27" spans="1:14" ht="16.5" x14ac:dyDescent="0.3">
      <c r="A27" s="3" t="s">
        <v>32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>
        <v>6319</v>
      </c>
      <c r="N27" s="17">
        <f t="shared" si="0"/>
        <v>6319</v>
      </c>
    </row>
    <row r="28" spans="1:14" ht="32.25" x14ac:dyDescent="0.3">
      <c r="A28" s="16" t="s">
        <v>25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>
        <f t="shared" si="0"/>
        <v>0</v>
      </c>
    </row>
    <row r="29" spans="1:14" ht="16.5" x14ac:dyDescent="0.3">
      <c r="A29" s="5" t="s">
        <v>22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>
        <f t="shared" si="0"/>
        <v>0</v>
      </c>
    </row>
    <row r="30" spans="1:14" ht="16.5" x14ac:dyDescent="0.3">
      <c r="A30" s="5" t="s">
        <v>24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>
        <f t="shared" si="0"/>
        <v>0</v>
      </c>
    </row>
    <row r="31" spans="1:14" ht="16.5" x14ac:dyDescent="0.3">
      <c r="A31" s="5" t="s">
        <v>23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>
        <f t="shared" si="0"/>
        <v>0</v>
      </c>
    </row>
    <row r="32" spans="1:14" ht="15.75" x14ac:dyDescent="0.25">
      <c r="A32" s="31" t="s">
        <v>7</v>
      </c>
      <c r="B32" s="30">
        <f>SUM(B19:B31)</f>
        <v>1401</v>
      </c>
      <c r="C32" s="30">
        <f t="shared" ref="C32:M32" si="2">SUM(C19:C31)</f>
        <v>65910</v>
      </c>
      <c r="D32" s="30">
        <f t="shared" si="2"/>
        <v>24930</v>
      </c>
      <c r="E32" s="30">
        <f t="shared" si="2"/>
        <v>0</v>
      </c>
      <c r="F32" s="30">
        <f t="shared" si="2"/>
        <v>2014</v>
      </c>
      <c r="G32" s="30">
        <f t="shared" si="2"/>
        <v>964</v>
      </c>
      <c r="H32" s="30">
        <f t="shared" si="2"/>
        <v>979516</v>
      </c>
      <c r="I32" s="30">
        <f t="shared" si="2"/>
        <v>1483</v>
      </c>
      <c r="J32" s="30">
        <f t="shared" si="2"/>
        <v>964</v>
      </c>
      <c r="K32" s="30">
        <f t="shared" si="2"/>
        <v>998</v>
      </c>
      <c r="L32" s="30">
        <f t="shared" si="2"/>
        <v>1128593</v>
      </c>
      <c r="M32" s="30">
        <f t="shared" si="2"/>
        <v>6319</v>
      </c>
      <c r="N32" s="37">
        <f>SUM(B32:M32)</f>
        <v>2213092</v>
      </c>
    </row>
    <row r="33" spans="1:14" ht="18" x14ac:dyDescent="0.25">
      <c r="A33" s="19" t="s">
        <v>18</v>
      </c>
      <c r="B33" s="13">
        <f>SUM(B32,B18)</f>
        <v>5879</v>
      </c>
      <c r="C33" s="13">
        <f t="shared" ref="C33:N33" si="3">SUM(C32,C18)</f>
        <v>67825</v>
      </c>
      <c r="D33" s="13">
        <f t="shared" si="3"/>
        <v>26846</v>
      </c>
      <c r="E33" s="13">
        <f t="shared" si="3"/>
        <v>4629</v>
      </c>
      <c r="F33" s="13">
        <f t="shared" si="3"/>
        <v>3930</v>
      </c>
      <c r="G33" s="13">
        <f t="shared" si="3"/>
        <v>2880</v>
      </c>
      <c r="H33" s="13">
        <f t="shared" si="3"/>
        <v>984045</v>
      </c>
      <c r="I33" s="13">
        <f t="shared" si="3"/>
        <v>3449</v>
      </c>
      <c r="J33" s="13">
        <f t="shared" si="3"/>
        <v>2880</v>
      </c>
      <c r="K33" s="13">
        <f t="shared" si="3"/>
        <v>5580</v>
      </c>
      <c r="L33" s="13">
        <f t="shared" si="3"/>
        <v>1130226</v>
      </c>
      <c r="M33" s="13">
        <f t="shared" si="3"/>
        <v>9658</v>
      </c>
      <c r="N33" s="38">
        <f t="shared" si="3"/>
        <v>2247827</v>
      </c>
    </row>
    <row r="34" spans="1:14" ht="16.5" x14ac:dyDescent="0.3">
      <c r="A34" s="8" t="s">
        <v>34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>
        <f t="shared" ref="N34:N66" si="4">SUM(B34:M34)</f>
        <v>0</v>
      </c>
    </row>
    <row r="35" spans="1:14" ht="16.5" x14ac:dyDescent="0.3">
      <c r="A35" s="8" t="s">
        <v>139</v>
      </c>
      <c r="B35" s="17"/>
      <c r="C35" s="17"/>
      <c r="D35" s="17">
        <v>751</v>
      </c>
      <c r="E35" s="17"/>
      <c r="F35" s="17"/>
      <c r="G35" s="17">
        <v>754</v>
      </c>
      <c r="H35" s="17"/>
      <c r="I35" s="17"/>
      <c r="J35" s="17">
        <v>754</v>
      </c>
      <c r="K35" s="17"/>
      <c r="L35" s="17"/>
      <c r="M35" s="17">
        <v>754</v>
      </c>
      <c r="N35" s="17">
        <v>3013</v>
      </c>
    </row>
    <row r="36" spans="1:14" ht="16.5" x14ac:dyDescent="0.3">
      <c r="A36" s="8" t="s">
        <v>35</v>
      </c>
      <c r="B36" s="17">
        <v>1788</v>
      </c>
      <c r="C36" s="17">
        <v>1789</v>
      </c>
      <c r="D36" s="17">
        <v>1788</v>
      </c>
      <c r="E36" s="17">
        <v>1789</v>
      </c>
      <c r="F36" s="17">
        <v>1788</v>
      </c>
      <c r="G36" s="17">
        <v>1789</v>
      </c>
      <c r="H36" s="17">
        <v>1788</v>
      </c>
      <c r="I36" s="17">
        <v>1790</v>
      </c>
      <c r="J36" s="17">
        <v>1789</v>
      </c>
      <c r="K36" s="17">
        <v>1790</v>
      </c>
      <c r="L36" s="17">
        <v>1789</v>
      </c>
      <c r="M36" s="17">
        <v>1790</v>
      </c>
      <c r="N36" s="17">
        <f t="shared" si="4"/>
        <v>21467</v>
      </c>
    </row>
    <row r="37" spans="1:14" ht="16.5" x14ac:dyDescent="0.3">
      <c r="A37" s="8" t="s">
        <v>2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>
        <f t="shared" si="4"/>
        <v>0</v>
      </c>
    </row>
    <row r="38" spans="1:14" ht="32.25" x14ac:dyDescent="0.3">
      <c r="A38" s="8" t="s">
        <v>157</v>
      </c>
      <c r="B38" s="17"/>
      <c r="C38" s="17"/>
      <c r="D38" s="17"/>
      <c r="E38" s="17">
        <v>545</v>
      </c>
      <c r="F38" s="17"/>
      <c r="G38" s="17"/>
      <c r="H38" s="17"/>
      <c r="I38" s="17">
        <v>545</v>
      </c>
      <c r="J38" s="17"/>
      <c r="K38" s="17">
        <v>545</v>
      </c>
      <c r="L38" s="17"/>
      <c r="M38" s="17">
        <v>545</v>
      </c>
      <c r="N38" s="17">
        <f>SUM(B38:M38)</f>
        <v>2180</v>
      </c>
    </row>
    <row r="39" spans="1:14" ht="16.5" x14ac:dyDescent="0.3">
      <c r="A39" s="8" t="s">
        <v>58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>
        <f t="shared" si="4"/>
        <v>0</v>
      </c>
    </row>
    <row r="40" spans="1:14" ht="15.75" x14ac:dyDescent="0.3">
      <c r="A40" s="6" t="s">
        <v>9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>
        <f t="shared" si="4"/>
        <v>0</v>
      </c>
    </row>
    <row r="41" spans="1:14" ht="15.75" x14ac:dyDescent="0.3">
      <c r="A41" s="6" t="s">
        <v>10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>
        <f t="shared" si="4"/>
        <v>0</v>
      </c>
    </row>
    <row r="42" spans="1:14" ht="15.75" x14ac:dyDescent="0.3">
      <c r="A42" s="6" t="s">
        <v>11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>
        <f t="shared" si="4"/>
        <v>0</v>
      </c>
    </row>
    <row r="43" spans="1:14" ht="63.75" x14ac:dyDescent="0.3">
      <c r="A43" s="8" t="s"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>
        <f t="shared" si="4"/>
        <v>0</v>
      </c>
    </row>
    <row r="44" spans="1:14" ht="16.5" x14ac:dyDescent="0.3">
      <c r="A44" s="9" t="s">
        <v>4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>
        <f t="shared" si="4"/>
        <v>0</v>
      </c>
    </row>
    <row r="45" spans="1:14" ht="48" x14ac:dyDescent="0.3">
      <c r="A45" s="8" t="s">
        <v>3</v>
      </c>
      <c r="B45" s="17"/>
      <c r="C45" s="17"/>
      <c r="D45" s="17">
        <v>2018</v>
      </c>
      <c r="E45" s="17"/>
      <c r="F45" s="17"/>
      <c r="G45" s="17"/>
      <c r="H45" s="17">
        <v>2019</v>
      </c>
      <c r="I45" s="17"/>
      <c r="J45" s="17"/>
      <c r="K45" s="17">
        <v>2018</v>
      </c>
      <c r="L45" s="17"/>
      <c r="M45" s="17">
        <v>2020</v>
      </c>
      <c r="N45" s="17">
        <f>SUM(B45:M45)</f>
        <v>8075</v>
      </c>
    </row>
    <row r="46" spans="1:14" ht="16.5" x14ac:dyDescent="0.3">
      <c r="A46" s="4" t="s">
        <v>39</v>
      </c>
      <c r="B46" s="17">
        <f>SUM(B34:B45)</f>
        <v>1788</v>
      </c>
      <c r="C46" s="17">
        <f t="shared" ref="C46:H46" si="5">SUM(C34:C45)</f>
        <v>1789</v>
      </c>
      <c r="D46" s="17">
        <f t="shared" si="5"/>
        <v>4557</v>
      </c>
      <c r="E46" s="17">
        <f t="shared" si="5"/>
        <v>2334</v>
      </c>
      <c r="F46" s="17">
        <f t="shared" si="5"/>
        <v>1788</v>
      </c>
      <c r="G46" s="17">
        <f t="shared" si="5"/>
        <v>2543</v>
      </c>
      <c r="H46" s="17">
        <f t="shared" si="5"/>
        <v>3807</v>
      </c>
      <c r="I46" s="17">
        <f t="shared" ref="I46:N46" si="6">SUM(I34:I45)</f>
        <v>2335</v>
      </c>
      <c r="J46" s="17">
        <f t="shared" si="6"/>
        <v>2543</v>
      </c>
      <c r="K46" s="17">
        <f t="shared" si="6"/>
        <v>4353</v>
      </c>
      <c r="L46" s="17">
        <f t="shared" si="6"/>
        <v>1789</v>
      </c>
      <c r="M46" s="17">
        <f t="shared" si="6"/>
        <v>5109</v>
      </c>
      <c r="N46" s="17">
        <f t="shared" si="6"/>
        <v>34735</v>
      </c>
    </row>
    <row r="47" spans="1:14" ht="16.5" x14ac:dyDescent="0.3">
      <c r="A47" s="10" t="s">
        <v>42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>
        <f t="shared" si="4"/>
        <v>0</v>
      </c>
    </row>
    <row r="48" spans="1:14" ht="16.5" x14ac:dyDescent="0.3">
      <c r="A48" s="11" t="s">
        <v>43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>
        <f t="shared" si="4"/>
        <v>0</v>
      </c>
    </row>
    <row r="49" spans="1:14" ht="16.5" x14ac:dyDescent="0.3">
      <c r="A49" s="7" t="s">
        <v>12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>
        <f t="shared" si="4"/>
        <v>0</v>
      </c>
    </row>
    <row r="50" spans="1:14" ht="32.25" x14ac:dyDescent="0.3">
      <c r="A50" s="8" t="s">
        <v>37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>
        <f t="shared" si="4"/>
        <v>0</v>
      </c>
    </row>
    <row r="51" spans="1:14" ht="15.75" x14ac:dyDescent="0.25">
      <c r="A51" s="31" t="s">
        <v>6</v>
      </c>
      <c r="B51" s="30">
        <f>SUM(B46:B50)</f>
        <v>1788</v>
      </c>
      <c r="C51" s="30">
        <f t="shared" ref="C51:I51" si="7">SUM(C46:C50)</f>
        <v>1789</v>
      </c>
      <c r="D51" s="30">
        <f t="shared" si="7"/>
        <v>4557</v>
      </c>
      <c r="E51" s="30">
        <f t="shared" si="7"/>
        <v>2334</v>
      </c>
      <c r="F51" s="30">
        <f t="shared" si="7"/>
        <v>1788</v>
      </c>
      <c r="G51" s="30">
        <f t="shared" si="7"/>
        <v>2543</v>
      </c>
      <c r="H51" s="30">
        <f t="shared" si="7"/>
        <v>3807</v>
      </c>
      <c r="I51" s="30">
        <f t="shared" si="7"/>
        <v>2335</v>
      </c>
      <c r="J51" s="30">
        <f>SUM(J46:J50)</f>
        <v>2543</v>
      </c>
      <c r="K51" s="30">
        <f>SUM(K46:K50)</f>
        <v>4353</v>
      </c>
      <c r="L51" s="30">
        <f>SUM(L46:L50)</f>
        <v>1789</v>
      </c>
      <c r="M51" s="30">
        <f>SUM(M46:M50)</f>
        <v>5109</v>
      </c>
      <c r="N51" s="30">
        <f>SUM(N46:N50)</f>
        <v>34735</v>
      </c>
    </row>
    <row r="52" spans="1:14" ht="16.5" x14ac:dyDescent="0.3">
      <c r="A52" s="9" t="s">
        <v>123</v>
      </c>
      <c r="B52" s="30"/>
      <c r="C52" s="30"/>
      <c r="D52" s="17"/>
      <c r="E52" s="17">
        <v>118673</v>
      </c>
      <c r="F52" s="17"/>
      <c r="G52" s="17"/>
      <c r="H52" s="17">
        <v>118673</v>
      </c>
      <c r="I52" s="17"/>
      <c r="J52" s="17">
        <v>118672</v>
      </c>
      <c r="K52" s="30"/>
      <c r="L52" s="30"/>
      <c r="M52" s="17">
        <f>118672-2180</f>
        <v>116492</v>
      </c>
      <c r="N52" s="17">
        <f t="shared" si="4"/>
        <v>472510</v>
      </c>
    </row>
    <row r="53" spans="1:14" ht="32.25" x14ac:dyDescent="0.3">
      <c r="A53" s="8" t="s">
        <v>130</v>
      </c>
      <c r="B53" s="17">
        <v>9253</v>
      </c>
      <c r="C53" s="17">
        <v>9248</v>
      </c>
      <c r="D53" s="17">
        <v>9248</v>
      </c>
      <c r="E53" s="17">
        <v>9248</v>
      </c>
      <c r="F53" s="17">
        <v>9248</v>
      </c>
      <c r="G53" s="17">
        <v>9248</v>
      </c>
      <c r="H53" s="17">
        <v>9248</v>
      </c>
      <c r="I53" s="17">
        <v>9248</v>
      </c>
      <c r="J53" s="17">
        <v>9248</v>
      </c>
      <c r="K53" s="17">
        <v>9248</v>
      </c>
      <c r="L53" s="17">
        <v>9248</v>
      </c>
      <c r="M53" s="17">
        <v>9248</v>
      </c>
      <c r="N53" s="17">
        <f t="shared" si="4"/>
        <v>110981</v>
      </c>
    </row>
    <row r="54" spans="1:14" ht="16.5" x14ac:dyDescent="0.3">
      <c r="A54" s="8" t="s">
        <v>15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>
        <f t="shared" si="4"/>
        <v>0</v>
      </c>
    </row>
    <row r="55" spans="1:14" ht="16.5" x14ac:dyDescent="0.3">
      <c r="A55" s="8" t="s">
        <v>94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>
        <f t="shared" si="4"/>
        <v>0</v>
      </c>
    </row>
    <row r="56" spans="1:14" ht="48" x14ac:dyDescent="0.3">
      <c r="A56" s="8" t="s">
        <v>3</v>
      </c>
      <c r="B56" s="17"/>
      <c r="C56" s="17"/>
      <c r="D56" s="17"/>
      <c r="E56" s="17"/>
      <c r="F56" s="17">
        <v>408928</v>
      </c>
      <c r="G56" s="17"/>
      <c r="H56" s="17"/>
      <c r="I56" s="17"/>
      <c r="J56" s="17">
        <v>406224</v>
      </c>
      <c r="K56" s="17"/>
      <c r="L56" s="17"/>
      <c r="M56" s="17">
        <v>812449</v>
      </c>
      <c r="N56" s="17">
        <f>SUM(B56:M56)</f>
        <v>1627601</v>
      </c>
    </row>
    <row r="57" spans="1:14" ht="32.25" x14ac:dyDescent="0.3">
      <c r="A57" s="8" t="s">
        <v>8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>
        <f t="shared" si="4"/>
        <v>0</v>
      </c>
    </row>
    <row r="58" spans="1:14" ht="16.5" x14ac:dyDescent="0.3">
      <c r="A58" s="8" t="s">
        <v>1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>
        <f t="shared" si="4"/>
        <v>0</v>
      </c>
    </row>
    <row r="59" spans="1:14" ht="16.5" x14ac:dyDescent="0.3">
      <c r="A59" s="9" t="s">
        <v>5</v>
      </c>
      <c r="B59" s="17"/>
      <c r="C59" s="17"/>
      <c r="D59" s="17">
        <v>500</v>
      </c>
      <c r="E59" s="17"/>
      <c r="F59" s="17"/>
      <c r="G59" s="17">
        <v>500</v>
      </c>
      <c r="H59" s="17"/>
      <c r="I59" s="17"/>
      <c r="J59" s="17">
        <v>500</v>
      </c>
      <c r="K59" s="17"/>
      <c r="L59" s="17"/>
      <c r="M59" s="17">
        <v>500</v>
      </c>
      <c r="N59" s="17">
        <f t="shared" si="4"/>
        <v>2000</v>
      </c>
    </row>
    <row r="60" spans="1:14" ht="32.25" x14ac:dyDescent="0.3">
      <c r="A60" s="4" t="s">
        <v>38</v>
      </c>
      <c r="B60" s="17">
        <f t="shared" ref="B60:N60" si="8">SUM(B52:B59)</f>
        <v>9253</v>
      </c>
      <c r="C60" s="17">
        <f t="shared" si="8"/>
        <v>9248</v>
      </c>
      <c r="D60" s="17">
        <f t="shared" si="8"/>
        <v>9748</v>
      </c>
      <c r="E60" s="17">
        <f t="shared" si="8"/>
        <v>127921</v>
      </c>
      <c r="F60" s="17">
        <f t="shared" si="8"/>
        <v>418176</v>
      </c>
      <c r="G60" s="17">
        <f t="shared" si="8"/>
        <v>9748</v>
      </c>
      <c r="H60" s="17">
        <f t="shared" si="8"/>
        <v>127921</v>
      </c>
      <c r="I60" s="17">
        <f t="shared" si="8"/>
        <v>9248</v>
      </c>
      <c r="J60" s="17">
        <f t="shared" si="8"/>
        <v>534644</v>
      </c>
      <c r="K60" s="17">
        <f t="shared" si="8"/>
        <v>9248</v>
      </c>
      <c r="L60" s="17">
        <f t="shared" si="8"/>
        <v>9248</v>
      </c>
      <c r="M60" s="17">
        <f t="shared" si="8"/>
        <v>938689</v>
      </c>
      <c r="N60" s="17">
        <f t="shared" si="8"/>
        <v>2213092</v>
      </c>
    </row>
    <row r="61" spans="1:14" ht="16.5" x14ac:dyDescent="0.3">
      <c r="A61" s="10" t="s">
        <v>44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>
        <f t="shared" si="4"/>
        <v>0</v>
      </c>
    </row>
    <row r="62" spans="1:14" ht="16.5" x14ac:dyDescent="0.3">
      <c r="A62" s="11" t="s">
        <v>45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>
        <f t="shared" si="4"/>
        <v>0</v>
      </c>
    </row>
    <row r="63" spans="1:14" ht="16.5" x14ac:dyDescent="0.3">
      <c r="A63" s="7" t="s">
        <v>13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>
        <f t="shared" si="4"/>
        <v>0</v>
      </c>
    </row>
    <row r="64" spans="1:14" ht="32.25" x14ac:dyDescent="0.3">
      <c r="A64" s="8" t="s">
        <v>41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>
        <f t="shared" si="4"/>
        <v>0</v>
      </c>
    </row>
    <row r="65" spans="1:14" ht="16.5" x14ac:dyDescent="0.3">
      <c r="A65" s="12" t="s">
        <v>14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>
        <f t="shared" si="4"/>
        <v>0</v>
      </c>
    </row>
    <row r="66" spans="1:14" ht="32.25" x14ac:dyDescent="0.3">
      <c r="A66" s="12" t="s">
        <v>40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>
        <f t="shared" si="4"/>
        <v>0</v>
      </c>
    </row>
    <row r="67" spans="1:14" ht="15.75" x14ac:dyDescent="0.25">
      <c r="A67" s="31" t="s">
        <v>7</v>
      </c>
      <c r="B67" s="30">
        <f>SUM(B52:B59,B64:B66)</f>
        <v>9253</v>
      </c>
      <c r="C67" s="30">
        <f t="shared" ref="C67:M67" si="9">SUM(C52:C59,C64:C66)</f>
        <v>9248</v>
      </c>
      <c r="D67" s="30">
        <f t="shared" si="9"/>
        <v>9748</v>
      </c>
      <c r="E67" s="30">
        <f t="shared" si="9"/>
        <v>127921</v>
      </c>
      <c r="F67" s="30">
        <f t="shared" si="9"/>
        <v>418176</v>
      </c>
      <c r="G67" s="30">
        <f t="shared" si="9"/>
        <v>9748</v>
      </c>
      <c r="H67" s="30">
        <f t="shared" si="9"/>
        <v>127921</v>
      </c>
      <c r="I67" s="30">
        <f t="shared" si="9"/>
        <v>9248</v>
      </c>
      <c r="J67" s="30">
        <f t="shared" si="9"/>
        <v>534644</v>
      </c>
      <c r="K67" s="30">
        <f t="shared" si="9"/>
        <v>9248</v>
      </c>
      <c r="L67" s="30">
        <f t="shared" si="9"/>
        <v>9248</v>
      </c>
      <c r="M67" s="30">
        <f t="shared" si="9"/>
        <v>938689</v>
      </c>
      <c r="N67" s="37">
        <f>SUM(B67:M67)</f>
        <v>2213092</v>
      </c>
    </row>
    <row r="68" spans="1:14" ht="18" x14ac:dyDescent="0.25">
      <c r="A68" s="14" t="s">
        <v>46</v>
      </c>
      <c r="B68" s="13">
        <f>SUM(B51,B67)</f>
        <v>11041</v>
      </c>
      <c r="C68" s="13">
        <f t="shared" ref="C68:N68" si="10">SUM(C51,C67)</f>
        <v>11037</v>
      </c>
      <c r="D68" s="13">
        <f t="shared" si="10"/>
        <v>14305</v>
      </c>
      <c r="E68" s="13">
        <f t="shared" si="10"/>
        <v>130255</v>
      </c>
      <c r="F68" s="13">
        <f t="shared" si="10"/>
        <v>419964</v>
      </c>
      <c r="G68" s="13">
        <f t="shared" si="10"/>
        <v>12291</v>
      </c>
      <c r="H68" s="13">
        <f t="shared" si="10"/>
        <v>131728</v>
      </c>
      <c r="I68" s="13">
        <f t="shared" si="10"/>
        <v>11583</v>
      </c>
      <c r="J68" s="13">
        <f t="shared" si="10"/>
        <v>537187</v>
      </c>
      <c r="K68" s="13">
        <f t="shared" si="10"/>
        <v>13601</v>
      </c>
      <c r="L68" s="13">
        <f t="shared" si="10"/>
        <v>11037</v>
      </c>
      <c r="M68" s="13">
        <f t="shared" si="10"/>
        <v>943798</v>
      </c>
      <c r="N68" s="38">
        <f t="shared" si="10"/>
        <v>2247827</v>
      </c>
    </row>
    <row r="69" spans="1:14" ht="1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4" ht="1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4" ht="1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4" ht="1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4" ht="1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4" ht="1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4" ht="1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4" ht="1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4" ht="1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4" ht="1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4" ht="1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4" ht="1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ht="1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ht="1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ht="1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ht="1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ht="1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ht="1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ht="1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ht="1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ht="1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ht="1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ht="1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ht="1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ht="1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ht="1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ht="1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ht="1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ht="1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ht="1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ht="1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ht="1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ht="1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ht="1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ht="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ht="1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ht="1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</sheetData>
  <mergeCells count="2">
    <mergeCell ref="A1:N1"/>
    <mergeCell ref="A2:N2"/>
  </mergeCells>
  <phoneticPr fontId="9" type="noConversion"/>
  <pageMargins left="0.75" right="0.75" top="1" bottom="1" header="0.5" footer="0.5"/>
  <pageSetup paperSize="9" scale="37" orientation="portrait" r:id="rId1"/>
  <headerFooter alignWithMargins="0">
    <oddHeader>&amp;R&amp;"Bookman Old Style,Normál"11. MELLÉKLET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  <pageSetUpPr fitToPage="1"/>
  </sheetPr>
  <dimension ref="B4:H140"/>
  <sheetViews>
    <sheetView workbookViewId="0">
      <selection activeCell="G74" sqref="A1:G74"/>
    </sheetView>
  </sheetViews>
  <sheetFormatPr defaultColWidth="8" defaultRowHeight="12.75" x14ac:dyDescent="0.2"/>
  <cols>
    <col min="1" max="1" width="4" style="78" customWidth="1"/>
    <col min="2" max="2" width="6.140625" style="144" customWidth="1"/>
    <col min="3" max="3" width="9.140625" style="78" customWidth="1"/>
    <col min="4" max="4" width="41.85546875" style="78" customWidth="1"/>
    <col min="5" max="5" width="23.42578125" style="78" customWidth="1"/>
    <col min="6" max="6" width="17.42578125" style="78" customWidth="1"/>
    <col min="7" max="7" width="16.140625" style="78" customWidth="1"/>
    <col min="8" max="16384" width="8" style="78"/>
  </cols>
  <sheetData>
    <row r="4" spans="2:7" ht="17.25" customHeight="1" x14ac:dyDescent="0.25">
      <c r="B4" s="1141" t="s">
        <v>222</v>
      </c>
      <c r="C4" s="1141"/>
      <c r="D4" s="1141"/>
      <c r="E4" s="1141"/>
      <c r="F4" s="1141"/>
      <c r="G4" s="1141"/>
    </row>
    <row r="5" spans="2:7" ht="17.25" customHeight="1" x14ac:dyDescent="0.2">
      <c r="B5" s="79"/>
      <c r="C5" s="79"/>
      <c r="D5" s="79"/>
      <c r="E5" s="79"/>
    </row>
    <row r="6" spans="2:7" x14ac:dyDescent="0.2">
      <c r="B6" s="1148" t="s">
        <v>224</v>
      </c>
      <c r="C6" s="1148"/>
      <c r="D6" s="1148"/>
      <c r="E6" s="1148"/>
      <c r="F6" s="1059"/>
      <c r="G6" s="1059"/>
    </row>
    <row r="7" spans="2:7" ht="13.5" thickBot="1" x14ac:dyDescent="0.25">
      <c r="B7" s="81"/>
      <c r="C7" s="81"/>
      <c r="D7" s="81"/>
      <c r="E7" s="81"/>
      <c r="F7" s="82"/>
      <c r="G7" s="82" t="s">
        <v>225</v>
      </c>
    </row>
    <row r="8" spans="2:7" ht="20.25" customHeight="1" x14ac:dyDescent="0.2">
      <c r="B8" s="83"/>
      <c r="C8" s="1142" t="s">
        <v>140</v>
      </c>
      <c r="D8" s="1143"/>
      <c r="E8" s="84"/>
      <c r="F8" s="194" t="s">
        <v>787</v>
      </c>
      <c r="G8" s="194" t="s">
        <v>870</v>
      </c>
    </row>
    <row r="9" spans="2:7" ht="16.5" customHeight="1" x14ac:dyDescent="0.2">
      <c r="B9" s="86"/>
      <c r="C9" s="87"/>
      <c r="D9" s="80"/>
      <c r="E9" s="88"/>
      <c r="F9" s="395" t="s">
        <v>226</v>
      </c>
      <c r="G9" s="395" t="s">
        <v>226</v>
      </c>
    </row>
    <row r="10" spans="2:7" ht="16.5" customHeight="1" thickBot="1" x14ac:dyDescent="0.25">
      <c r="B10" s="90"/>
      <c r="C10" s="91"/>
      <c r="D10" s="81"/>
      <c r="E10" s="92"/>
      <c r="F10" s="195">
        <v>44561</v>
      </c>
      <c r="G10" s="195">
        <v>44926</v>
      </c>
    </row>
    <row r="11" spans="2:7" ht="16.5" customHeight="1" x14ac:dyDescent="0.2">
      <c r="B11" s="94"/>
      <c r="C11" s="87"/>
      <c r="D11" s="80"/>
      <c r="E11" s="95"/>
      <c r="F11" s="196"/>
      <c r="G11" s="196"/>
    </row>
    <row r="12" spans="2:7" ht="14.25" customHeight="1" x14ac:dyDescent="0.2">
      <c r="B12" s="96"/>
      <c r="C12" s="97" t="s">
        <v>227</v>
      </c>
      <c r="E12" s="97" t="s">
        <v>228</v>
      </c>
      <c r="F12" s="197"/>
      <c r="G12" s="197"/>
    </row>
    <row r="13" spans="2:7" x14ac:dyDescent="0.2">
      <c r="B13" s="96"/>
      <c r="C13" s="97"/>
      <c r="E13" s="97" t="s">
        <v>229</v>
      </c>
      <c r="F13" s="198"/>
      <c r="G13" s="198"/>
    </row>
    <row r="14" spans="2:7" ht="15.6" customHeight="1" x14ac:dyDescent="0.2">
      <c r="B14" s="99" t="s">
        <v>230</v>
      </c>
      <c r="C14" s="100" t="s">
        <v>227</v>
      </c>
      <c r="D14" s="101"/>
      <c r="E14" s="100" t="s">
        <v>231</v>
      </c>
      <c r="F14" s="102">
        <f>SUM(F12:F13)</f>
        <v>0</v>
      </c>
      <c r="G14" s="102">
        <f>SUM(G12:G13)</f>
        <v>0</v>
      </c>
    </row>
    <row r="15" spans="2:7" ht="15.6" customHeight="1" x14ac:dyDescent="0.2">
      <c r="B15" s="103"/>
      <c r="C15" s="95"/>
      <c r="D15" s="104"/>
      <c r="E15" s="95"/>
      <c r="F15" s="199"/>
      <c r="G15" s="199"/>
    </row>
    <row r="16" spans="2:7" ht="15" customHeight="1" x14ac:dyDescent="0.2">
      <c r="B16" s="96"/>
      <c r="C16" s="97" t="s">
        <v>232</v>
      </c>
      <c r="E16" s="97" t="s">
        <v>228</v>
      </c>
      <c r="F16" s="197"/>
      <c r="G16" s="197"/>
    </row>
    <row r="17" spans="2:7" x14ac:dyDescent="0.2">
      <c r="B17" s="96"/>
      <c r="C17" s="97"/>
      <c r="E17" s="97" t="s">
        <v>229</v>
      </c>
      <c r="F17" s="198"/>
      <c r="G17" s="198"/>
    </row>
    <row r="18" spans="2:7" ht="15.6" customHeight="1" x14ac:dyDescent="0.2">
      <c r="B18" s="99" t="s">
        <v>233</v>
      </c>
      <c r="C18" s="100" t="s">
        <v>232</v>
      </c>
      <c r="D18" s="101"/>
      <c r="E18" s="100" t="s">
        <v>231</v>
      </c>
      <c r="F18" s="102">
        <f>SUM(F16:F17)</f>
        <v>0</v>
      </c>
      <c r="G18" s="102">
        <f>SUM(G16:G17)</f>
        <v>0</v>
      </c>
    </row>
    <row r="19" spans="2:7" ht="15.6" customHeight="1" x14ac:dyDescent="0.2">
      <c r="B19" s="103"/>
      <c r="C19" s="95"/>
      <c r="D19" s="104"/>
      <c r="E19" s="95"/>
      <c r="F19" s="199"/>
      <c r="G19" s="199"/>
    </row>
    <row r="20" spans="2:7" x14ac:dyDescent="0.2">
      <c r="B20" s="96"/>
      <c r="C20" s="106" t="s">
        <v>234</v>
      </c>
      <c r="E20" s="97" t="s">
        <v>228</v>
      </c>
      <c r="F20" s="197"/>
      <c r="G20" s="197"/>
    </row>
    <row r="21" spans="2:7" x14ac:dyDescent="0.2">
      <c r="B21" s="96"/>
      <c r="C21" s="97"/>
      <c r="E21" s="97" t="s">
        <v>229</v>
      </c>
      <c r="F21" s="198"/>
      <c r="G21" s="198"/>
    </row>
    <row r="22" spans="2:7" ht="15.6" customHeight="1" thickBot="1" x14ac:dyDescent="0.25">
      <c r="B22" s="107" t="s">
        <v>235</v>
      </c>
      <c r="C22" s="108" t="s">
        <v>236</v>
      </c>
      <c r="D22" s="109"/>
      <c r="E22" s="108" t="s">
        <v>231</v>
      </c>
      <c r="F22" s="110">
        <f>SUM(F20:F21)</f>
        <v>0</v>
      </c>
      <c r="G22" s="110">
        <f>SUM(G20:G21)</f>
        <v>0</v>
      </c>
    </row>
    <row r="23" spans="2:7" ht="15.6" customHeight="1" x14ac:dyDescent="0.2">
      <c r="B23" s="103"/>
      <c r="C23" s="95"/>
      <c r="D23" s="104"/>
      <c r="E23" s="95"/>
      <c r="F23" s="196"/>
      <c r="G23" s="196"/>
    </row>
    <row r="24" spans="2:7" ht="14.25" customHeight="1" x14ac:dyDescent="0.2">
      <c r="B24" s="96"/>
      <c r="C24" s="97" t="s">
        <v>237</v>
      </c>
      <c r="E24" s="97" t="s">
        <v>228</v>
      </c>
      <c r="F24" s="197"/>
      <c r="G24" s="197"/>
    </row>
    <row r="25" spans="2:7" x14ac:dyDescent="0.2">
      <c r="B25" s="96"/>
      <c r="C25" s="97"/>
      <c r="E25" s="97" t="s">
        <v>229</v>
      </c>
      <c r="F25" s="338">
        <v>2205611</v>
      </c>
      <c r="G25" s="338">
        <v>2154917</v>
      </c>
    </row>
    <row r="26" spans="2:7" ht="15.6" customHeight="1" x14ac:dyDescent="0.2">
      <c r="B26" s="99" t="s">
        <v>238</v>
      </c>
      <c r="C26" s="100" t="s">
        <v>239</v>
      </c>
      <c r="D26" s="101"/>
      <c r="E26" s="100" t="s">
        <v>231</v>
      </c>
      <c r="F26" s="102">
        <f>SUM(F24:F25)</f>
        <v>2205611</v>
      </c>
      <c r="G26" s="102">
        <f>SUM(G24:G25)</f>
        <v>2154917</v>
      </c>
    </row>
    <row r="27" spans="2:7" ht="15.6" customHeight="1" x14ac:dyDescent="0.2">
      <c r="B27" s="103"/>
      <c r="C27" s="95"/>
      <c r="D27" s="104"/>
      <c r="E27" s="95"/>
      <c r="F27" s="199"/>
      <c r="G27" s="199"/>
    </row>
    <row r="28" spans="2:7" ht="15" customHeight="1" x14ac:dyDescent="0.2">
      <c r="B28" s="96"/>
      <c r="C28" s="97" t="s">
        <v>240</v>
      </c>
      <c r="E28" s="97" t="s">
        <v>228</v>
      </c>
      <c r="F28" s="193"/>
      <c r="G28" s="193"/>
    </row>
    <row r="29" spans="2:7" x14ac:dyDescent="0.2">
      <c r="B29" s="96"/>
      <c r="C29" s="97"/>
      <c r="E29" s="97" t="s">
        <v>229</v>
      </c>
      <c r="F29" s="394">
        <v>69152</v>
      </c>
      <c r="G29" s="394">
        <v>5407</v>
      </c>
    </row>
    <row r="30" spans="2:7" ht="13.5" customHeight="1" x14ac:dyDescent="0.2">
      <c r="B30" s="99" t="s">
        <v>241</v>
      </c>
      <c r="C30" s="100" t="s">
        <v>240</v>
      </c>
      <c r="D30" s="101"/>
      <c r="E30" s="100" t="s">
        <v>231</v>
      </c>
      <c r="F30" s="102">
        <f>SUM(F28:F29)</f>
        <v>69152</v>
      </c>
      <c r="G30" s="102">
        <f>SUM(G28:G29)</f>
        <v>5407</v>
      </c>
    </row>
    <row r="31" spans="2:7" ht="15.6" customHeight="1" x14ac:dyDescent="0.2">
      <c r="B31" s="103"/>
      <c r="C31" s="95"/>
      <c r="D31" s="104"/>
      <c r="E31" s="95"/>
      <c r="F31" s="199"/>
      <c r="G31" s="199"/>
    </row>
    <row r="32" spans="2:7" x14ac:dyDescent="0.2">
      <c r="B32" s="96"/>
      <c r="C32" s="97" t="s">
        <v>242</v>
      </c>
      <c r="E32" s="97" t="s">
        <v>228</v>
      </c>
      <c r="F32" s="193"/>
      <c r="G32" s="193"/>
    </row>
    <row r="33" spans="2:8" x14ac:dyDescent="0.2">
      <c r="B33" s="96"/>
      <c r="C33" s="97"/>
      <c r="E33" s="97" t="s">
        <v>229</v>
      </c>
      <c r="F33" s="192"/>
      <c r="G33" s="192"/>
    </row>
    <row r="34" spans="2:8" ht="15.6" customHeight="1" x14ac:dyDescent="0.2">
      <c r="B34" s="99" t="s">
        <v>243</v>
      </c>
      <c r="C34" s="100" t="s">
        <v>242</v>
      </c>
      <c r="D34" s="101"/>
      <c r="E34" s="100" t="s">
        <v>231</v>
      </c>
      <c r="F34" s="102">
        <f>SUM(F32:F33)</f>
        <v>0</v>
      </c>
      <c r="G34" s="102">
        <f>SUM(G32:G33)</f>
        <v>0</v>
      </c>
    </row>
    <row r="35" spans="2:8" ht="15.6" customHeight="1" x14ac:dyDescent="0.2">
      <c r="B35" s="103"/>
      <c r="C35" s="95"/>
      <c r="D35" s="104"/>
      <c r="E35" s="95"/>
      <c r="F35" s="199"/>
      <c r="G35" s="199"/>
    </row>
    <row r="36" spans="2:8" x14ac:dyDescent="0.2">
      <c r="B36" s="96"/>
      <c r="C36" s="97" t="s">
        <v>244</v>
      </c>
      <c r="E36" s="97" t="s">
        <v>228</v>
      </c>
      <c r="F36" s="193"/>
      <c r="G36" s="193"/>
    </row>
    <row r="37" spans="2:8" x14ac:dyDescent="0.2">
      <c r="B37" s="96"/>
      <c r="C37" s="97"/>
      <c r="E37" s="97" t="s">
        <v>229</v>
      </c>
      <c r="F37" s="98"/>
      <c r="G37" s="98">
        <v>0</v>
      </c>
    </row>
    <row r="38" spans="2:8" ht="15.6" customHeight="1" x14ac:dyDescent="0.2">
      <c r="B38" s="99" t="s">
        <v>245</v>
      </c>
      <c r="C38" s="100" t="s">
        <v>204</v>
      </c>
      <c r="D38" s="101"/>
      <c r="E38" s="100" t="s">
        <v>231</v>
      </c>
      <c r="F38" s="102">
        <f>SUM(F36:F37)</f>
        <v>0</v>
      </c>
      <c r="G38" s="102">
        <f>SUM(G36:G37)</f>
        <v>0</v>
      </c>
    </row>
    <row r="39" spans="2:8" ht="15.6" customHeight="1" x14ac:dyDescent="0.2">
      <c r="B39" s="103"/>
      <c r="C39" s="95"/>
      <c r="D39" s="104"/>
      <c r="E39" s="95"/>
      <c r="F39" s="191"/>
      <c r="G39" s="191"/>
    </row>
    <row r="40" spans="2:8" ht="15" customHeight="1" x14ac:dyDescent="0.2">
      <c r="B40" s="96"/>
      <c r="C40" s="106" t="s">
        <v>246</v>
      </c>
      <c r="E40" s="97" t="s">
        <v>228</v>
      </c>
      <c r="F40" s="199"/>
      <c r="G40" s="199"/>
    </row>
    <row r="41" spans="2:8" x14ac:dyDescent="0.2">
      <c r="B41" s="96"/>
      <c r="C41" s="97"/>
      <c r="E41" s="97" t="s">
        <v>247</v>
      </c>
      <c r="F41" s="98">
        <f>F25+F29+F33+F37</f>
        <v>2274763</v>
      </c>
      <c r="G41" s="98">
        <f>G25+G29+G37+G33</f>
        <v>2160324</v>
      </c>
    </row>
    <row r="42" spans="2:8" ht="15.6" customHeight="1" thickBot="1" x14ac:dyDescent="0.25">
      <c r="B42" s="107" t="s">
        <v>248</v>
      </c>
      <c r="C42" s="108" t="s">
        <v>246</v>
      </c>
      <c r="D42" s="109"/>
      <c r="E42" s="108" t="s">
        <v>231</v>
      </c>
      <c r="F42" s="112">
        <f>SUM(F40:F41)</f>
        <v>2274763</v>
      </c>
      <c r="G42" s="112">
        <f>SUM(G40:G41)</f>
        <v>2160324</v>
      </c>
      <c r="H42" s="659"/>
    </row>
    <row r="43" spans="2:8" ht="15.6" customHeight="1" x14ac:dyDescent="0.2">
      <c r="B43" s="103"/>
      <c r="C43" s="95"/>
      <c r="D43" s="104"/>
      <c r="E43" s="95"/>
      <c r="F43" s="191"/>
      <c r="G43" s="191"/>
    </row>
    <row r="44" spans="2:8" ht="15" customHeight="1" x14ac:dyDescent="0.2">
      <c r="B44" s="96"/>
      <c r="C44" s="97" t="s">
        <v>249</v>
      </c>
      <c r="E44" s="97" t="s">
        <v>228</v>
      </c>
      <c r="F44" s="191"/>
      <c r="G44" s="191"/>
    </row>
    <row r="45" spans="2:8" x14ac:dyDescent="0.2">
      <c r="B45" s="96"/>
      <c r="C45" s="97"/>
      <c r="E45" s="97" t="s">
        <v>229</v>
      </c>
      <c r="F45" s="191">
        <v>115</v>
      </c>
      <c r="G45" s="191">
        <v>115</v>
      </c>
    </row>
    <row r="46" spans="2:8" ht="15.6" customHeight="1" x14ac:dyDescent="0.2">
      <c r="B46" s="99" t="s">
        <v>250</v>
      </c>
      <c r="C46" s="100" t="s">
        <v>251</v>
      </c>
      <c r="D46" s="101"/>
      <c r="E46" s="100" t="s">
        <v>231</v>
      </c>
      <c r="F46" s="102">
        <f>F44+F45</f>
        <v>115</v>
      </c>
      <c r="G46" s="102">
        <f>G44+G45</f>
        <v>115</v>
      </c>
      <c r="H46" s="191"/>
    </row>
    <row r="47" spans="2:8" ht="15.6" customHeight="1" x14ac:dyDescent="0.2">
      <c r="B47" s="103"/>
      <c r="C47" s="95"/>
      <c r="D47" s="104"/>
      <c r="E47" s="95"/>
      <c r="F47" s="191"/>
      <c r="G47" s="191"/>
    </row>
    <row r="48" spans="2:8" ht="15.75" customHeight="1" x14ac:dyDescent="0.2">
      <c r="B48" s="96"/>
      <c r="C48" s="97" t="s">
        <v>252</v>
      </c>
      <c r="E48" s="97" t="s">
        <v>228</v>
      </c>
      <c r="F48" s="98">
        <v>0</v>
      </c>
      <c r="G48" s="98">
        <v>0</v>
      </c>
    </row>
    <row r="49" spans="2:8" x14ac:dyDescent="0.2">
      <c r="B49" s="96"/>
      <c r="C49" s="97"/>
      <c r="E49" s="97" t="s">
        <v>229</v>
      </c>
      <c r="F49" s="98">
        <v>0</v>
      </c>
      <c r="G49" s="98">
        <v>0</v>
      </c>
    </row>
    <row r="50" spans="2:8" ht="15.6" customHeight="1" x14ac:dyDescent="0.2">
      <c r="B50" s="99" t="s">
        <v>253</v>
      </c>
      <c r="C50" s="100" t="s">
        <v>252</v>
      </c>
      <c r="D50" s="101"/>
      <c r="E50" s="100" t="s">
        <v>231</v>
      </c>
      <c r="F50" s="113">
        <f>SUM(F49:F49)</f>
        <v>0</v>
      </c>
      <c r="G50" s="113">
        <f>SUM(G49:G49)</f>
        <v>0</v>
      </c>
    </row>
    <row r="51" spans="2:8" ht="15.6" customHeight="1" x14ac:dyDescent="0.2">
      <c r="B51" s="103"/>
      <c r="C51" s="95"/>
      <c r="D51" s="104"/>
      <c r="E51" s="95"/>
      <c r="F51" s="191"/>
      <c r="G51" s="191"/>
    </row>
    <row r="52" spans="2:8" ht="15.75" customHeight="1" x14ac:dyDescent="0.2">
      <c r="B52" s="96"/>
      <c r="C52" s="106" t="s">
        <v>254</v>
      </c>
      <c r="E52" s="97" t="s">
        <v>228</v>
      </c>
      <c r="F52" s="114">
        <f>F44+F48</f>
        <v>0</v>
      </c>
      <c r="G52" s="114">
        <f>G44+G48</f>
        <v>0</v>
      </c>
    </row>
    <row r="53" spans="2:8" x14ac:dyDescent="0.2">
      <c r="B53" s="96"/>
      <c r="C53" s="95"/>
      <c r="E53" s="97" t="s">
        <v>229</v>
      </c>
      <c r="F53" s="114">
        <f>F45+F49</f>
        <v>115</v>
      </c>
      <c r="G53" s="114">
        <f>G45+G49</f>
        <v>115</v>
      </c>
    </row>
    <row r="54" spans="2:8" ht="15.6" customHeight="1" thickBot="1" x14ac:dyDescent="0.25">
      <c r="B54" s="107" t="s">
        <v>255</v>
      </c>
      <c r="C54" s="108" t="s">
        <v>254</v>
      </c>
      <c r="D54" s="109"/>
      <c r="E54" s="108" t="s">
        <v>231</v>
      </c>
      <c r="F54" s="115">
        <f>SUM(F52:F53)</f>
        <v>115</v>
      </c>
      <c r="G54" s="115">
        <f>SUM(G52:G53)</f>
        <v>115</v>
      </c>
      <c r="H54" s="659"/>
    </row>
    <row r="55" spans="2:8" ht="15.6" customHeight="1" x14ac:dyDescent="0.2">
      <c r="B55" s="103"/>
      <c r="C55" s="95"/>
      <c r="D55" s="104"/>
      <c r="E55" s="95"/>
      <c r="F55" s="191"/>
      <c r="G55" s="191"/>
    </row>
    <row r="56" spans="2:8" ht="16.5" customHeight="1" x14ac:dyDescent="0.2">
      <c r="B56" s="96"/>
      <c r="C56" s="97" t="s">
        <v>256</v>
      </c>
      <c r="E56" s="97" t="s">
        <v>228</v>
      </c>
      <c r="F56" s="98">
        <v>0</v>
      </c>
      <c r="G56" s="98">
        <v>0</v>
      </c>
    </row>
    <row r="57" spans="2:8" x14ac:dyDescent="0.2">
      <c r="B57" s="96"/>
      <c r="C57" s="97"/>
      <c r="E57" s="97" t="s">
        <v>229</v>
      </c>
      <c r="F57" s="98">
        <v>0</v>
      </c>
      <c r="G57" s="98">
        <v>0</v>
      </c>
    </row>
    <row r="58" spans="2:8" ht="27" customHeight="1" thickBot="1" x14ac:dyDescent="0.25">
      <c r="B58" s="116" t="s">
        <v>257</v>
      </c>
      <c r="C58" s="1144" t="s">
        <v>258</v>
      </c>
      <c r="D58" s="1145"/>
      <c r="E58" s="117" t="s">
        <v>231</v>
      </c>
      <c r="F58" s="111">
        <f>SUM(F56:F57)</f>
        <v>0</v>
      </c>
      <c r="G58" s="111">
        <f>SUM(G56:G57)</f>
        <v>0</v>
      </c>
    </row>
    <row r="59" spans="2:8" ht="15.6" customHeight="1" x14ac:dyDescent="0.2">
      <c r="B59" s="118"/>
      <c r="C59" s="84"/>
      <c r="D59" s="119"/>
      <c r="E59" s="84"/>
      <c r="F59" s="120">
        <f>SUM(F58:F58)</f>
        <v>0</v>
      </c>
      <c r="G59" s="120">
        <f>SUM(G58:G58)</f>
        <v>0</v>
      </c>
    </row>
    <row r="60" spans="2:8" ht="15" customHeight="1" x14ac:dyDescent="0.2">
      <c r="B60" s="121"/>
      <c r="C60" s="1146" t="s">
        <v>259</v>
      </c>
      <c r="D60" s="1147"/>
      <c r="E60" s="97" t="s">
        <v>228</v>
      </c>
      <c r="F60" s="114"/>
      <c r="G60" s="114">
        <f>+G20+G40+G52+H56</f>
        <v>0</v>
      </c>
    </row>
    <row r="61" spans="2:8" ht="13.5" thickBot="1" x14ac:dyDescent="0.25">
      <c r="B61" s="122"/>
      <c r="C61" s="123"/>
      <c r="D61" s="124"/>
      <c r="E61" s="123" t="s">
        <v>229</v>
      </c>
      <c r="F61" s="125">
        <f>+F21+F41+F53+F57</f>
        <v>2274878</v>
      </c>
      <c r="G61" s="125">
        <f>+G21+G41+G53+G57</f>
        <v>2160439</v>
      </c>
    </row>
    <row r="62" spans="2:8" s="126" customFormat="1" ht="39.75" customHeight="1" thickBot="1" x14ac:dyDescent="0.3">
      <c r="B62" s="128" t="s">
        <v>260</v>
      </c>
      <c r="C62" s="1139" t="s">
        <v>259</v>
      </c>
      <c r="D62" s="1140"/>
      <c r="E62" s="129" t="s">
        <v>231</v>
      </c>
      <c r="F62" s="130">
        <f>SUM(F60:F61)</f>
        <v>2274878</v>
      </c>
      <c r="G62" s="130">
        <f>SUM(G60:G61)</f>
        <v>2160439</v>
      </c>
    </row>
    <row r="63" spans="2:8" ht="16.5" customHeight="1" x14ac:dyDescent="0.2">
      <c r="B63" s="86"/>
      <c r="C63" s="87"/>
      <c r="D63" s="80"/>
      <c r="E63" s="95"/>
      <c r="F63" s="192"/>
      <c r="G63" s="192"/>
    </row>
    <row r="64" spans="2:8" ht="15" customHeight="1" x14ac:dyDescent="0.2">
      <c r="B64" s="121"/>
      <c r="C64" s="97" t="s">
        <v>261</v>
      </c>
      <c r="E64" s="97" t="s">
        <v>228</v>
      </c>
      <c r="F64" s="191"/>
      <c r="G64" s="191"/>
    </row>
    <row r="65" spans="2:7" x14ac:dyDescent="0.2">
      <c r="B65" s="121"/>
      <c r="C65" s="97"/>
      <c r="E65" s="97" t="s">
        <v>229</v>
      </c>
      <c r="F65" s="191"/>
      <c r="G65" s="191"/>
    </row>
    <row r="66" spans="2:7" ht="15.6" customHeight="1" thickBot="1" x14ac:dyDescent="0.25">
      <c r="B66" s="127" t="s">
        <v>262</v>
      </c>
      <c r="C66" s="108" t="s">
        <v>261</v>
      </c>
      <c r="D66" s="109"/>
      <c r="E66" s="108" t="s">
        <v>231</v>
      </c>
      <c r="F66" s="115">
        <f>SUM(F64:F65)</f>
        <v>0</v>
      </c>
      <c r="G66" s="115">
        <f>SUM(G64:G65)</f>
        <v>0</v>
      </c>
    </row>
    <row r="67" spans="2:7" ht="11.1" customHeight="1" x14ac:dyDescent="0.2">
      <c r="B67" s="96"/>
      <c r="C67" s="97"/>
      <c r="E67" s="97"/>
      <c r="F67" s="191"/>
      <c r="G67" s="191"/>
    </row>
    <row r="68" spans="2:7" x14ac:dyDescent="0.2">
      <c r="B68" s="96"/>
      <c r="C68" s="97" t="s">
        <v>263</v>
      </c>
      <c r="E68" s="97" t="s">
        <v>228</v>
      </c>
      <c r="F68" s="98">
        <v>0</v>
      </c>
      <c r="G68" s="98">
        <v>0</v>
      </c>
    </row>
    <row r="69" spans="2:7" x14ac:dyDescent="0.2">
      <c r="B69" s="96"/>
      <c r="C69" s="97"/>
      <c r="E69" s="97" t="s">
        <v>229</v>
      </c>
      <c r="F69" s="98"/>
      <c r="G69" s="98"/>
    </row>
    <row r="70" spans="2:7" ht="15.6" customHeight="1" thickBot="1" x14ac:dyDescent="0.25">
      <c r="B70" s="107" t="s">
        <v>264</v>
      </c>
      <c r="C70" s="108" t="s">
        <v>265</v>
      </c>
      <c r="D70" s="109"/>
      <c r="E70" s="108" t="s">
        <v>231</v>
      </c>
      <c r="F70" s="110">
        <f>SUM(F68:F69)</f>
        <v>0</v>
      </c>
      <c r="G70" s="110">
        <f>SUM(G68:G69)</f>
        <v>0</v>
      </c>
    </row>
    <row r="71" spans="2:7" ht="15.6" customHeight="1" x14ac:dyDescent="0.2">
      <c r="B71" s="795"/>
      <c r="C71" s="84"/>
      <c r="D71" s="119"/>
      <c r="E71" s="84"/>
      <c r="F71" s="796"/>
      <c r="G71" s="796"/>
    </row>
    <row r="72" spans="2:7" x14ac:dyDescent="0.2">
      <c r="B72" s="96"/>
      <c r="C72" s="97" t="s">
        <v>266</v>
      </c>
      <c r="E72" s="97" t="s">
        <v>228</v>
      </c>
      <c r="F72" s="98">
        <f>+F64+F68</f>
        <v>0</v>
      </c>
      <c r="G72" s="98">
        <f>+G64+G68</f>
        <v>0</v>
      </c>
    </row>
    <row r="73" spans="2:7" ht="13.5" thickBot="1" x14ac:dyDescent="0.25">
      <c r="B73" s="797"/>
      <c r="C73" s="123"/>
      <c r="D73" s="124"/>
      <c r="E73" s="123" t="s">
        <v>229</v>
      </c>
      <c r="F73" s="798">
        <f>+F65+F69</f>
        <v>0</v>
      </c>
      <c r="G73" s="798">
        <f>+G65+G69</f>
        <v>0</v>
      </c>
    </row>
    <row r="74" spans="2:7" s="126" customFormat="1" ht="30" customHeight="1" thickBot="1" x14ac:dyDescent="0.3">
      <c r="B74" s="128" t="s">
        <v>267</v>
      </c>
      <c r="C74" s="1139" t="s">
        <v>268</v>
      </c>
      <c r="D74" s="1140"/>
      <c r="E74" s="129" t="s">
        <v>231</v>
      </c>
      <c r="F74" s="130">
        <f>SUM(F72:F73)</f>
        <v>0</v>
      </c>
      <c r="G74" s="130">
        <f>SUM(G72:G73)</f>
        <v>0</v>
      </c>
    </row>
    <row r="75" spans="2:7" s="126" customFormat="1" ht="30" customHeight="1" x14ac:dyDescent="0.25">
      <c r="B75" s="131"/>
      <c r="C75" s="132"/>
      <c r="D75" s="133"/>
      <c r="E75" s="134"/>
      <c r="F75" s="135"/>
      <c r="G75" s="135"/>
    </row>
    <row r="76" spans="2:7" s="126" customFormat="1" ht="30" customHeight="1" thickBot="1" x14ac:dyDescent="0.3">
      <c r="B76" s="131"/>
      <c r="C76" s="132"/>
      <c r="D76" s="133"/>
      <c r="E76" s="134"/>
      <c r="F76" s="135"/>
      <c r="G76" s="135"/>
    </row>
    <row r="77" spans="2:7" ht="20.25" customHeight="1" x14ac:dyDescent="0.2">
      <c r="B77" s="83"/>
      <c r="C77" s="1142" t="s">
        <v>140</v>
      </c>
      <c r="D77" s="1143"/>
      <c r="E77" s="84"/>
      <c r="F77" s="85" t="s">
        <v>788</v>
      </c>
      <c r="G77" s="85" t="s">
        <v>869</v>
      </c>
    </row>
    <row r="78" spans="2:7" ht="16.5" customHeight="1" x14ac:dyDescent="0.2">
      <c r="B78" s="86"/>
      <c r="C78" s="87"/>
      <c r="D78" s="80"/>
      <c r="E78" s="88"/>
      <c r="F78" s="89" t="s">
        <v>226</v>
      </c>
      <c r="G78" s="89" t="s">
        <v>226</v>
      </c>
    </row>
    <row r="79" spans="2:7" ht="16.5" customHeight="1" thickBot="1" x14ac:dyDescent="0.25">
      <c r="B79" s="90"/>
      <c r="C79" s="91"/>
      <c r="D79" s="81"/>
      <c r="E79" s="92"/>
      <c r="F79" s="93" t="s">
        <v>772</v>
      </c>
      <c r="G79" s="93" t="s">
        <v>789</v>
      </c>
    </row>
    <row r="80" spans="2:7" ht="15.6" customHeight="1" x14ac:dyDescent="0.2">
      <c r="B80" s="103"/>
      <c r="C80" s="95"/>
      <c r="D80" s="104"/>
      <c r="E80" s="95"/>
      <c r="F80" s="105"/>
      <c r="G80" s="105"/>
    </row>
    <row r="81" spans="2:7" x14ac:dyDescent="0.2">
      <c r="B81" s="96"/>
      <c r="C81" s="97" t="s">
        <v>269</v>
      </c>
      <c r="E81" s="97" t="s">
        <v>228</v>
      </c>
      <c r="F81" s="98">
        <v>0</v>
      </c>
      <c r="G81" s="98">
        <v>0</v>
      </c>
    </row>
    <row r="82" spans="2:7" x14ac:dyDescent="0.2">
      <c r="B82" s="96"/>
      <c r="C82" s="97"/>
      <c r="E82" s="97" t="s">
        <v>229</v>
      </c>
      <c r="F82" s="98">
        <v>0</v>
      </c>
      <c r="G82" s="98">
        <v>1000000</v>
      </c>
    </row>
    <row r="83" spans="2:7" ht="15.6" customHeight="1" x14ac:dyDescent="0.2">
      <c r="B83" s="99" t="s">
        <v>270</v>
      </c>
      <c r="C83" s="100" t="s">
        <v>269</v>
      </c>
      <c r="D83" s="101"/>
      <c r="E83" s="100" t="s">
        <v>231</v>
      </c>
      <c r="F83" s="102">
        <f>F81+F82</f>
        <v>0</v>
      </c>
      <c r="G83" s="102">
        <f>SUM(G81:G82)</f>
        <v>1000000</v>
      </c>
    </row>
    <row r="84" spans="2:7" ht="11.1" customHeight="1" x14ac:dyDescent="0.2">
      <c r="B84" s="96"/>
      <c r="C84" s="97"/>
      <c r="E84" s="97"/>
      <c r="F84" s="98"/>
      <c r="G84" s="98"/>
    </row>
    <row r="85" spans="2:7" x14ac:dyDescent="0.2">
      <c r="B85" s="96"/>
      <c r="C85" s="97" t="s">
        <v>271</v>
      </c>
      <c r="E85" s="97" t="s">
        <v>228</v>
      </c>
      <c r="F85" s="98"/>
      <c r="G85" s="98"/>
    </row>
    <row r="86" spans="2:7" x14ac:dyDescent="0.2">
      <c r="B86" s="96"/>
      <c r="C86" s="136"/>
      <c r="E86" s="97" t="s">
        <v>229</v>
      </c>
      <c r="F86" s="98">
        <v>11</v>
      </c>
      <c r="G86" s="98">
        <v>71</v>
      </c>
    </row>
    <row r="87" spans="2:7" ht="15.6" customHeight="1" x14ac:dyDescent="0.2">
      <c r="B87" s="99" t="s">
        <v>272</v>
      </c>
      <c r="C87" s="137" t="s">
        <v>271</v>
      </c>
      <c r="D87" s="101"/>
      <c r="E87" s="100" t="s">
        <v>231</v>
      </c>
      <c r="F87" s="102">
        <f>SUM(F85:F86)</f>
        <v>11</v>
      </c>
      <c r="G87" s="102">
        <f>SUM(G85:G86)</f>
        <v>71</v>
      </c>
    </row>
    <row r="88" spans="2:7" ht="11.1" customHeight="1" x14ac:dyDescent="0.2">
      <c r="B88" s="96"/>
      <c r="C88" s="97"/>
      <c r="E88" s="97"/>
      <c r="F88" s="98"/>
      <c r="G88" s="98"/>
    </row>
    <row r="89" spans="2:7" x14ac:dyDescent="0.2">
      <c r="B89" s="96"/>
      <c r="C89" s="97" t="s">
        <v>273</v>
      </c>
      <c r="E89" s="97" t="s">
        <v>228</v>
      </c>
      <c r="F89" s="98"/>
      <c r="G89" s="98"/>
    </row>
    <row r="90" spans="2:7" x14ac:dyDescent="0.2">
      <c r="B90" s="96"/>
      <c r="C90" s="97"/>
      <c r="E90" s="97" t="s">
        <v>229</v>
      </c>
      <c r="F90" s="98">
        <v>1158879</v>
      </c>
      <c r="G90" s="98">
        <v>403913</v>
      </c>
    </row>
    <row r="91" spans="2:7" ht="15.6" customHeight="1" x14ac:dyDescent="0.2">
      <c r="B91" s="99" t="s">
        <v>274</v>
      </c>
      <c r="C91" s="137" t="s">
        <v>273</v>
      </c>
      <c r="D91" s="101"/>
      <c r="E91" s="100" t="s">
        <v>231</v>
      </c>
      <c r="F91" s="102">
        <f>SUM(F89:F90)</f>
        <v>1158879</v>
      </c>
      <c r="G91" s="102">
        <f>SUM(G89:G90)</f>
        <v>403913</v>
      </c>
    </row>
    <row r="92" spans="2:7" ht="11.1" customHeight="1" x14ac:dyDescent="0.2">
      <c r="B92" s="96"/>
      <c r="C92" s="97"/>
      <c r="E92" s="97"/>
      <c r="F92" s="98"/>
      <c r="G92" s="98"/>
    </row>
    <row r="93" spans="2:7" x14ac:dyDescent="0.2">
      <c r="B93" s="96"/>
      <c r="C93" s="97" t="s">
        <v>275</v>
      </c>
      <c r="E93" s="97" t="s">
        <v>228</v>
      </c>
      <c r="F93" s="98"/>
      <c r="G93" s="98"/>
    </row>
    <row r="94" spans="2:7" x14ac:dyDescent="0.2">
      <c r="B94" s="96"/>
      <c r="C94" s="97"/>
      <c r="E94" s="97" t="s">
        <v>229</v>
      </c>
      <c r="F94" s="98"/>
      <c r="G94" s="98"/>
    </row>
    <row r="95" spans="2:7" ht="15.6" customHeight="1" x14ac:dyDescent="0.2">
      <c r="B95" s="99" t="s">
        <v>276</v>
      </c>
      <c r="C95" s="137" t="s">
        <v>275</v>
      </c>
      <c r="D95" s="101"/>
      <c r="E95" s="100" t="s">
        <v>231</v>
      </c>
      <c r="F95" s="102">
        <f>SUM(F93:F94)</f>
        <v>0</v>
      </c>
      <c r="G95" s="102">
        <f>SUM(G93:G94)</f>
        <v>0</v>
      </c>
    </row>
    <row r="96" spans="2:7" ht="11.1" customHeight="1" x14ac:dyDescent="0.2">
      <c r="B96" s="96"/>
      <c r="C96" s="97"/>
      <c r="E96" s="97"/>
      <c r="F96" s="98"/>
      <c r="G96" s="98"/>
    </row>
    <row r="97" spans="2:7" x14ac:dyDescent="0.2">
      <c r="B97" s="96"/>
      <c r="C97" s="97" t="s">
        <v>277</v>
      </c>
      <c r="E97" s="97" t="s">
        <v>228</v>
      </c>
      <c r="F97" s="98"/>
      <c r="G97" s="98"/>
    </row>
    <row r="98" spans="2:7" x14ac:dyDescent="0.2">
      <c r="B98" s="96"/>
      <c r="C98" s="97"/>
      <c r="E98" s="97" t="s">
        <v>229</v>
      </c>
      <c r="F98" s="98"/>
      <c r="G98" s="98"/>
    </row>
    <row r="99" spans="2:7" ht="15.6" customHeight="1" x14ac:dyDescent="0.2">
      <c r="B99" s="99" t="s">
        <v>278</v>
      </c>
      <c r="C99" s="100" t="s">
        <v>277</v>
      </c>
      <c r="D99" s="101"/>
      <c r="E99" s="100" t="s">
        <v>231</v>
      </c>
      <c r="F99" s="102">
        <f>SUM(F97:F98)</f>
        <v>0</v>
      </c>
      <c r="G99" s="102">
        <f>SUM(G97:G98)</f>
        <v>0</v>
      </c>
    </row>
    <row r="100" spans="2:7" ht="11.1" customHeight="1" x14ac:dyDescent="0.2">
      <c r="B100" s="96"/>
      <c r="C100" s="97"/>
      <c r="E100" s="97"/>
      <c r="F100" s="98"/>
      <c r="G100" s="98"/>
    </row>
    <row r="101" spans="2:7" x14ac:dyDescent="0.2">
      <c r="B101" s="96"/>
      <c r="C101" s="97" t="s">
        <v>279</v>
      </c>
      <c r="E101" s="97" t="s">
        <v>228</v>
      </c>
      <c r="F101" s="98">
        <f>+F81+F85+F89+F93+F97</f>
        <v>0</v>
      </c>
      <c r="G101" s="98">
        <f>+G81+G85+G89+G93+G97</f>
        <v>0</v>
      </c>
    </row>
    <row r="102" spans="2:7" ht="13.5" thickBot="1" x14ac:dyDescent="0.25">
      <c r="B102" s="96"/>
      <c r="C102" s="97"/>
      <c r="E102" s="97" t="s">
        <v>229</v>
      </c>
      <c r="F102" s="98">
        <f>F82+F86+F90+F94+F98</f>
        <v>1158890</v>
      </c>
      <c r="G102" s="98">
        <f>G82+G86+G90+G94+G98</f>
        <v>1403984</v>
      </c>
    </row>
    <row r="103" spans="2:7" s="126" customFormat="1" ht="30" customHeight="1" thickBot="1" x14ac:dyDescent="0.3">
      <c r="B103" s="128" t="s">
        <v>280</v>
      </c>
      <c r="C103" s="1139" t="s">
        <v>279</v>
      </c>
      <c r="D103" s="1140"/>
      <c r="E103" s="129" t="s">
        <v>231</v>
      </c>
      <c r="F103" s="130">
        <f>SUM(F101:F102)</f>
        <v>1158890</v>
      </c>
      <c r="G103" s="130">
        <f>SUM(G101:G102)</f>
        <v>1403984</v>
      </c>
    </row>
    <row r="104" spans="2:7" ht="15.6" customHeight="1" x14ac:dyDescent="0.2">
      <c r="B104" s="103"/>
      <c r="C104" s="95"/>
      <c r="D104" s="104"/>
      <c r="E104" s="95"/>
      <c r="F104" s="105"/>
      <c r="G104" s="105"/>
    </row>
    <row r="105" spans="2:7" x14ac:dyDescent="0.2">
      <c r="B105" s="96"/>
      <c r="C105" s="97" t="s">
        <v>281</v>
      </c>
      <c r="E105" s="97" t="s">
        <v>228</v>
      </c>
      <c r="F105" s="98"/>
      <c r="G105" s="98"/>
    </row>
    <row r="106" spans="2:7" x14ac:dyDescent="0.2">
      <c r="B106" s="96"/>
      <c r="C106" s="97"/>
      <c r="E106" s="97" t="s">
        <v>229</v>
      </c>
      <c r="F106" s="98">
        <v>400660</v>
      </c>
      <c r="G106" s="98">
        <v>354402</v>
      </c>
    </row>
    <row r="107" spans="2:7" ht="15.6" customHeight="1" x14ac:dyDescent="0.2">
      <c r="B107" s="99" t="s">
        <v>282</v>
      </c>
      <c r="C107" s="137" t="s">
        <v>281</v>
      </c>
      <c r="D107" s="101"/>
      <c r="E107" s="100" t="s">
        <v>231</v>
      </c>
      <c r="F107" s="102">
        <f>SUM(F105:F106)</f>
        <v>400660</v>
      </c>
      <c r="G107" s="102">
        <f>SUM(G105:G106)</f>
        <v>354402</v>
      </c>
    </row>
    <row r="108" spans="2:7" ht="12" customHeight="1" x14ac:dyDescent="0.2">
      <c r="B108" s="96"/>
      <c r="C108" s="97"/>
      <c r="E108" s="97"/>
      <c r="F108" s="98"/>
      <c r="G108" s="98"/>
    </row>
    <row r="109" spans="2:7" x14ac:dyDescent="0.2">
      <c r="B109" s="96"/>
      <c r="C109" s="97" t="s">
        <v>283</v>
      </c>
      <c r="E109" s="97" t="s">
        <v>228</v>
      </c>
      <c r="F109" s="98"/>
      <c r="G109" s="98"/>
    </row>
    <row r="110" spans="2:7" x14ac:dyDescent="0.2">
      <c r="B110" s="96"/>
      <c r="C110" s="136"/>
      <c r="E110" s="97" t="s">
        <v>229</v>
      </c>
      <c r="F110" s="98">
        <v>0</v>
      </c>
      <c r="G110" s="98">
        <v>0</v>
      </c>
    </row>
    <row r="111" spans="2:7" ht="15.6" customHeight="1" x14ac:dyDescent="0.2">
      <c r="B111" s="99" t="s">
        <v>284</v>
      </c>
      <c r="C111" s="137" t="s">
        <v>283</v>
      </c>
      <c r="D111" s="101"/>
      <c r="E111" s="100" t="s">
        <v>231</v>
      </c>
      <c r="F111" s="102">
        <f>SUM(F109:F110)</f>
        <v>0</v>
      </c>
      <c r="G111" s="102">
        <f>SUM(G109:G110)</f>
        <v>0</v>
      </c>
    </row>
    <row r="112" spans="2:7" ht="12" customHeight="1" x14ac:dyDescent="0.2">
      <c r="B112" s="96"/>
      <c r="C112" s="97"/>
      <c r="E112" s="97"/>
      <c r="F112" s="98"/>
      <c r="G112" s="98"/>
    </row>
    <row r="113" spans="2:7" x14ac:dyDescent="0.2">
      <c r="B113" s="96"/>
      <c r="C113" s="97" t="s">
        <v>285</v>
      </c>
      <c r="E113" s="97" t="s">
        <v>228</v>
      </c>
      <c r="F113" s="98"/>
      <c r="G113" s="98"/>
    </row>
    <row r="114" spans="2:7" x14ac:dyDescent="0.2">
      <c r="B114" s="96"/>
      <c r="C114" s="97"/>
      <c r="E114" s="97" t="s">
        <v>229</v>
      </c>
      <c r="F114" s="98"/>
      <c r="G114" s="98">
        <v>0</v>
      </c>
    </row>
    <row r="115" spans="2:7" ht="15.6" customHeight="1" x14ac:dyDescent="0.2">
      <c r="B115" s="99" t="s">
        <v>286</v>
      </c>
      <c r="C115" s="137" t="s">
        <v>285</v>
      </c>
      <c r="D115" s="101"/>
      <c r="E115" s="100" t="s">
        <v>231</v>
      </c>
      <c r="F115" s="102">
        <f>SUM(F113:F114)</f>
        <v>0</v>
      </c>
      <c r="G115" s="102">
        <f>SUM(G113:G114)</f>
        <v>0</v>
      </c>
    </row>
    <row r="116" spans="2:7" ht="12" customHeight="1" x14ac:dyDescent="0.2">
      <c r="B116" s="103"/>
      <c r="C116" s="138"/>
      <c r="D116" s="104"/>
      <c r="E116" s="95"/>
      <c r="F116" s="105"/>
      <c r="G116" s="105"/>
    </row>
    <row r="117" spans="2:7" x14ac:dyDescent="0.2">
      <c r="B117" s="96"/>
      <c r="C117" s="97" t="s">
        <v>287</v>
      </c>
      <c r="E117" s="97" t="s">
        <v>228</v>
      </c>
      <c r="F117" s="98">
        <f>+F105+F109+F113</f>
        <v>0</v>
      </c>
      <c r="G117" s="98">
        <f>+G105+G109+G113</f>
        <v>0</v>
      </c>
    </row>
    <row r="118" spans="2:7" ht="13.5" thickBot="1" x14ac:dyDescent="0.25">
      <c r="B118" s="96"/>
      <c r="C118" s="97"/>
      <c r="E118" s="97" t="s">
        <v>229</v>
      </c>
      <c r="F118" s="98">
        <v>400660</v>
      </c>
      <c r="G118" s="98">
        <v>354402</v>
      </c>
    </row>
    <row r="119" spans="2:7" s="126" customFormat="1" ht="30" customHeight="1" thickBot="1" x14ac:dyDescent="0.3">
      <c r="B119" s="128" t="s">
        <v>288</v>
      </c>
      <c r="C119" s="1139" t="s">
        <v>287</v>
      </c>
      <c r="D119" s="1140"/>
      <c r="E119" s="129" t="s">
        <v>231</v>
      </c>
      <c r="F119" s="130">
        <f>SUM(F117:F118)</f>
        <v>400660</v>
      </c>
      <c r="G119" s="130">
        <f>SUM(G117:G118)</f>
        <v>354402</v>
      </c>
    </row>
    <row r="120" spans="2:7" ht="12" customHeight="1" x14ac:dyDescent="0.2">
      <c r="B120" s="139"/>
      <c r="C120" s="140"/>
      <c r="D120" s="141"/>
      <c r="E120" s="142"/>
      <c r="F120" s="143"/>
      <c r="G120" s="143"/>
    </row>
    <row r="121" spans="2:7" x14ac:dyDescent="0.2">
      <c r="B121" s="96"/>
      <c r="C121" s="97" t="s">
        <v>289</v>
      </c>
      <c r="E121" s="97" t="s">
        <v>228</v>
      </c>
      <c r="F121" s="98"/>
      <c r="G121" s="98"/>
    </row>
    <row r="122" spans="2:7" ht="13.5" thickBot="1" x14ac:dyDescent="0.25">
      <c r="B122" s="96"/>
      <c r="C122" s="97"/>
      <c r="E122" s="97" t="s">
        <v>229</v>
      </c>
      <c r="F122" s="98"/>
      <c r="G122" s="98">
        <v>-11016</v>
      </c>
    </row>
    <row r="123" spans="2:7" s="126" customFormat="1" ht="30" customHeight="1" thickBot="1" x14ac:dyDescent="0.3">
      <c r="B123" s="128" t="s">
        <v>290</v>
      </c>
      <c r="C123" s="1139" t="s">
        <v>289</v>
      </c>
      <c r="D123" s="1140"/>
      <c r="E123" s="129" t="s">
        <v>231</v>
      </c>
      <c r="F123" s="130">
        <f>SUM(F121:F122)</f>
        <v>0</v>
      </c>
      <c r="G123" s="130">
        <f>SUM(G121:G122)</f>
        <v>-11016</v>
      </c>
    </row>
    <row r="124" spans="2:7" ht="15.6" customHeight="1" x14ac:dyDescent="0.2">
      <c r="B124" s="103"/>
      <c r="C124" s="95"/>
      <c r="D124" s="104"/>
      <c r="E124" s="95"/>
      <c r="F124" s="105"/>
      <c r="G124" s="105"/>
    </row>
    <row r="125" spans="2:7" x14ac:dyDescent="0.2">
      <c r="B125" s="96"/>
      <c r="C125" s="97" t="s">
        <v>291</v>
      </c>
      <c r="E125" s="97" t="s">
        <v>228</v>
      </c>
      <c r="F125" s="98"/>
      <c r="G125" s="98"/>
    </row>
    <row r="126" spans="2:7" x14ac:dyDescent="0.2">
      <c r="B126" s="96"/>
      <c r="C126" s="97"/>
      <c r="E126" s="97" t="s">
        <v>229</v>
      </c>
      <c r="F126" s="98"/>
      <c r="G126" s="98">
        <v>0</v>
      </c>
    </row>
    <row r="127" spans="2:7" ht="31.5" customHeight="1" x14ac:dyDescent="0.2">
      <c r="B127" s="99" t="s">
        <v>292</v>
      </c>
      <c r="C127" s="1149" t="s">
        <v>291</v>
      </c>
      <c r="D127" s="1150"/>
      <c r="E127" s="100" t="s">
        <v>231</v>
      </c>
      <c r="F127" s="102">
        <f>SUM(F125:F126)</f>
        <v>0</v>
      </c>
      <c r="G127" s="102">
        <f>SUM(G125:G126)</f>
        <v>0</v>
      </c>
    </row>
    <row r="128" spans="2:7" ht="11.1" customHeight="1" x14ac:dyDescent="0.2">
      <c r="B128" s="96"/>
      <c r="C128" s="97"/>
      <c r="E128" s="97"/>
      <c r="F128" s="98"/>
      <c r="G128" s="98"/>
    </row>
    <row r="129" spans="2:7" x14ac:dyDescent="0.2">
      <c r="B129" s="96"/>
      <c r="C129" s="97" t="s">
        <v>293</v>
      </c>
      <c r="E129" s="97" t="s">
        <v>228</v>
      </c>
      <c r="F129" s="98"/>
      <c r="G129" s="98"/>
    </row>
    <row r="130" spans="2:7" x14ac:dyDescent="0.2">
      <c r="B130" s="96"/>
      <c r="C130" s="136"/>
      <c r="E130" s="97" t="s">
        <v>229</v>
      </c>
      <c r="F130" s="98"/>
      <c r="G130" s="98"/>
    </row>
    <row r="131" spans="2:7" ht="15.6" customHeight="1" x14ac:dyDescent="0.2">
      <c r="B131" s="99" t="s">
        <v>294</v>
      </c>
      <c r="C131" s="137" t="s">
        <v>293</v>
      </c>
      <c r="D131" s="101"/>
      <c r="E131" s="100" t="s">
        <v>231</v>
      </c>
      <c r="F131" s="102">
        <f>SUM(F129:F130)</f>
        <v>0</v>
      </c>
      <c r="G131" s="102">
        <f>SUM(G129:G130)</f>
        <v>0</v>
      </c>
    </row>
    <row r="132" spans="2:7" ht="11.1" customHeight="1" x14ac:dyDescent="0.2">
      <c r="B132" s="96"/>
      <c r="C132" s="97"/>
      <c r="E132" s="97"/>
      <c r="F132" s="98"/>
      <c r="G132" s="98"/>
    </row>
    <row r="133" spans="2:7" x14ac:dyDescent="0.2">
      <c r="B133" s="96"/>
      <c r="C133" s="97"/>
      <c r="E133" s="97"/>
      <c r="F133" s="98"/>
      <c r="G133" s="98"/>
    </row>
    <row r="134" spans="2:7" x14ac:dyDescent="0.2">
      <c r="B134" s="96"/>
      <c r="C134" s="97" t="s">
        <v>297</v>
      </c>
      <c r="E134" s="97" t="s">
        <v>228</v>
      </c>
      <c r="F134" s="98">
        <f>+F125+F129</f>
        <v>0</v>
      </c>
      <c r="G134" s="98">
        <f>+G125+G129</f>
        <v>0</v>
      </c>
    </row>
    <row r="135" spans="2:7" ht="13.5" thickBot="1" x14ac:dyDescent="0.25">
      <c r="B135" s="96"/>
      <c r="C135" s="97"/>
      <c r="E135" s="97" t="s">
        <v>229</v>
      </c>
      <c r="F135" s="98">
        <f>+F126+F130</f>
        <v>0</v>
      </c>
      <c r="G135" s="98">
        <f>+G126+G130</f>
        <v>0</v>
      </c>
    </row>
    <row r="136" spans="2:7" s="126" customFormat="1" ht="30" customHeight="1" thickBot="1" x14ac:dyDescent="0.3">
      <c r="B136" s="128" t="s">
        <v>298</v>
      </c>
      <c r="C136" s="1139" t="s">
        <v>297</v>
      </c>
      <c r="D136" s="1140"/>
      <c r="E136" s="129" t="s">
        <v>231</v>
      </c>
      <c r="F136" s="130">
        <f>SUM(F134:F135)</f>
        <v>0</v>
      </c>
      <c r="G136" s="130">
        <f>SUM(G134:G135)</f>
        <v>0</v>
      </c>
    </row>
    <row r="137" spans="2:7" x14ac:dyDescent="0.2">
      <c r="B137" s="96"/>
      <c r="C137" s="97"/>
      <c r="E137" s="97"/>
      <c r="F137" s="98"/>
      <c r="G137" s="98"/>
    </row>
    <row r="138" spans="2:7" x14ac:dyDescent="0.2">
      <c r="B138" s="96"/>
      <c r="C138" s="95" t="s">
        <v>224</v>
      </c>
      <c r="E138" s="97" t="s">
        <v>228</v>
      </c>
      <c r="F138" s="98">
        <v>0</v>
      </c>
      <c r="G138" s="98">
        <f>+F60+F72+G101+G117+G121+G134</f>
        <v>0</v>
      </c>
    </row>
    <row r="139" spans="2:7" ht="13.5" thickBot="1" x14ac:dyDescent="0.25">
      <c r="B139" s="96"/>
      <c r="C139" s="97"/>
      <c r="E139" s="97" t="s">
        <v>296</v>
      </c>
      <c r="F139" s="98">
        <f>+F62+F74+F103+F119+F123+F136</f>
        <v>3834428</v>
      </c>
      <c r="G139" s="98">
        <f>+G62+G74+G103+G119+G123+G136</f>
        <v>3907809</v>
      </c>
    </row>
    <row r="140" spans="2:7" s="126" customFormat="1" ht="30" customHeight="1" thickBot="1" x14ac:dyDescent="0.3">
      <c r="B140" s="128"/>
      <c r="C140" s="1139" t="s">
        <v>299</v>
      </c>
      <c r="D140" s="1140"/>
      <c r="E140" s="129" t="s">
        <v>231</v>
      </c>
      <c r="F140" s="130">
        <f>SUM(F138:F139)</f>
        <v>3834428</v>
      </c>
      <c r="G140" s="130">
        <f>SUM(G138:G139)</f>
        <v>3907809</v>
      </c>
    </row>
  </sheetData>
  <mergeCells count="14">
    <mergeCell ref="C74:D74"/>
    <mergeCell ref="C77:D77"/>
    <mergeCell ref="C136:D136"/>
    <mergeCell ref="C140:D140"/>
    <mergeCell ref="C103:D103"/>
    <mergeCell ref="C119:D119"/>
    <mergeCell ref="C123:D123"/>
    <mergeCell ref="C127:D127"/>
    <mergeCell ref="C62:D62"/>
    <mergeCell ref="B4:G4"/>
    <mergeCell ref="C8:D8"/>
    <mergeCell ref="C58:D58"/>
    <mergeCell ref="C60:D60"/>
    <mergeCell ref="B6:G6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scale="50" orientation="portrait" r:id="rId1"/>
  <headerFooter alignWithMargins="0">
    <oddHeader>&amp;R11.MELLÉKLET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P97"/>
  <sheetViews>
    <sheetView workbookViewId="0">
      <selection activeCell="K45" sqref="A1:K45"/>
    </sheetView>
  </sheetViews>
  <sheetFormatPr defaultRowHeight="12.75" x14ac:dyDescent="0.2"/>
  <cols>
    <col min="2" max="2" width="101.85546875" customWidth="1"/>
    <col min="3" max="3" width="19.5703125" hidden="1" customWidth="1"/>
    <col min="4" max="4" width="23.28515625" hidden="1" customWidth="1"/>
    <col min="5" max="5" width="21.28515625" customWidth="1"/>
    <col min="6" max="6" width="21.42578125" customWidth="1"/>
    <col min="7" max="7" width="23.5703125" customWidth="1"/>
    <col min="8" max="9" width="23.42578125" customWidth="1"/>
    <col min="10" max="10" width="20" customWidth="1"/>
    <col min="11" max="11" width="18.7109375" customWidth="1"/>
    <col min="14" max="14" width="10" bestFit="1" customWidth="1"/>
    <col min="15" max="16" width="17.28515625" bestFit="1" customWidth="1"/>
    <col min="258" max="258" width="101.85546875" customWidth="1"/>
    <col min="259" max="260" width="0" hidden="1" customWidth="1"/>
    <col min="261" max="261" width="23.28515625" customWidth="1"/>
    <col min="262" max="262" width="22.7109375" customWidth="1"/>
    <col min="263" max="265" width="25" customWidth="1"/>
    <col min="266" max="266" width="19" customWidth="1"/>
    <col min="514" max="514" width="101.85546875" customWidth="1"/>
    <col min="515" max="516" width="0" hidden="1" customWidth="1"/>
    <col min="517" max="517" width="23.28515625" customWidth="1"/>
    <col min="518" max="518" width="22.7109375" customWidth="1"/>
    <col min="519" max="521" width="25" customWidth="1"/>
    <col min="522" max="522" width="19" customWidth="1"/>
    <col min="770" max="770" width="101.85546875" customWidth="1"/>
    <col min="771" max="772" width="0" hidden="1" customWidth="1"/>
    <col min="773" max="773" width="23.28515625" customWidth="1"/>
    <col min="774" max="774" width="22.7109375" customWidth="1"/>
    <col min="775" max="777" width="25" customWidth="1"/>
    <col min="778" max="778" width="19" customWidth="1"/>
    <col min="1026" max="1026" width="101.85546875" customWidth="1"/>
    <col min="1027" max="1028" width="0" hidden="1" customWidth="1"/>
    <col min="1029" max="1029" width="23.28515625" customWidth="1"/>
    <col min="1030" max="1030" width="22.7109375" customWidth="1"/>
    <col min="1031" max="1033" width="25" customWidth="1"/>
    <col min="1034" max="1034" width="19" customWidth="1"/>
    <col min="1282" max="1282" width="101.85546875" customWidth="1"/>
    <col min="1283" max="1284" width="0" hidden="1" customWidth="1"/>
    <col min="1285" max="1285" width="23.28515625" customWidth="1"/>
    <col min="1286" max="1286" width="22.7109375" customWidth="1"/>
    <col min="1287" max="1289" width="25" customWidth="1"/>
    <col min="1290" max="1290" width="19" customWidth="1"/>
    <col min="1538" max="1538" width="101.85546875" customWidth="1"/>
    <col min="1539" max="1540" width="0" hidden="1" customWidth="1"/>
    <col min="1541" max="1541" width="23.28515625" customWidth="1"/>
    <col min="1542" max="1542" width="22.7109375" customWidth="1"/>
    <col min="1543" max="1545" width="25" customWidth="1"/>
    <col min="1546" max="1546" width="19" customWidth="1"/>
    <col min="1794" max="1794" width="101.85546875" customWidth="1"/>
    <col min="1795" max="1796" width="0" hidden="1" customWidth="1"/>
    <col min="1797" max="1797" width="23.28515625" customWidth="1"/>
    <col min="1798" max="1798" width="22.7109375" customWidth="1"/>
    <col min="1799" max="1801" width="25" customWidth="1"/>
    <col min="1802" max="1802" width="19" customWidth="1"/>
    <col min="2050" max="2050" width="101.85546875" customWidth="1"/>
    <col min="2051" max="2052" width="0" hidden="1" customWidth="1"/>
    <col min="2053" max="2053" width="23.28515625" customWidth="1"/>
    <col min="2054" max="2054" width="22.7109375" customWidth="1"/>
    <col min="2055" max="2057" width="25" customWidth="1"/>
    <col min="2058" max="2058" width="19" customWidth="1"/>
    <col min="2306" max="2306" width="101.85546875" customWidth="1"/>
    <col min="2307" max="2308" width="0" hidden="1" customWidth="1"/>
    <col min="2309" max="2309" width="23.28515625" customWidth="1"/>
    <col min="2310" max="2310" width="22.7109375" customWidth="1"/>
    <col min="2311" max="2313" width="25" customWidth="1"/>
    <col min="2314" max="2314" width="19" customWidth="1"/>
    <col min="2562" max="2562" width="101.85546875" customWidth="1"/>
    <col min="2563" max="2564" width="0" hidden="1" customWidth="1"/>
    <col min="2565" max="2565" width="23.28515625" customWidth="1"/>
    <col min="2566" max="2566" width="22.7109375" customWidth="1"/>
    <col min="2567" max="2569" width="25" customWidth="1"/>
    <col min="2570" max="2570" width="19" customWidth="1"/>
    <col min="2818" max="2818" width="101.85546875" customWidth="1"/>
    <col min="2819" max="2820" width="0" hidden="1" customWidth="1"/>
    <col min="2821" max="2821" width="23.28515625" customWidth="1"/>
    <col min="2822" max="2822" width="22.7109375" customWidth="1"/>
    <col min="2823" max="2825" width="25" customWidth="1"/>
    <col min="2826" max="2826" width="19" customWidth="1"/>
    <col min="3074" max="3074" width="101.85546875" customWidth="1"/>
    <col min="3075" max="3076" width="0" hidden="1" customWidth="1"/>
    <col min="3077" max="3077" width="23.28515625" customWidth="1"/>
    <col min="3078" max="3078" width="22.7109375" customWidth="1"/>
    <col min="3079" max="3081" width="25" customWidth="1"/>
    <col min="3082" max="3082" width="19" customWidth="1"/>
    <col min="3330" max="3330" width="101.85546875" customWidth="1"/>
    <col min="3331" max="3332" width="0" hidden="1" customWidth="1"/>
    <col min="3333" max="3333" width="23.28515625" customWidth="1"/>
    <col min="3334" max="3334" width="22.7109375" customWidth="1"/>
    <col min="3335" max="3337" width="25" customWidth="1"/>
    <col min="3338" max="3338" width="19" customWidth="1"/>
    <col min="3586" max="3586" width="101.85546875" customWidth="1"/>
    <col min="3587" max="3588" width="0" hidden="1" customWidth="1"/>
    <col min="3589" max="3589" width="23.28515625" customWidth="1"/>
    <col min="3590" max="3590" width="22.7109375" customWidth="1"/>
    <col min="3591" max="3593" width="25" customWidth="1"/>
    <col min="3594" max="3594" width="19" customWidth="1"/>
    <col min="3842" max="3842" width="101.85546875" customWidth="1"/>
    <col min="3843" max="3844" width="0" hidden="1" customWidth="1"/>
    <col min="3845" max="3845" width="23.28515625" customWidth="1"/>
    <col min="3846" max="3846" width="22.7109375" customWidth="1"/>
    <col min="3847" max="3849" width="25" customWidth="1"/>
    <col min="3850" max="3850" width="19" customWidth="1"/>
    <col min="4098" max="4098" width="101.85546875" customWidth="1"/>
    <col min="4099" max="4100" width="0" hidden="1" customWidth="1"/>
    <col min="4101" max="4101" width="23.28515625" customWidth="1"/>
    <col min="4102" max="4102" width="22.7109375" customWidth="1"/>
    <col min="4103" max="4105" width="25" customWidth="1"/>
    <col min="4106" max="4106" width="19" customWidth="1"/>
    <col min="4354" max="4354" width="101.85546875" customWidth="1"/>
    <col min="4355" max="4356" width="0" hidden="1" customWidth="1"/>
    <col min="4357" max="4357" width="23.28515625" customWidth="1"/>
    <col min="4358" max="4358" width="22.7109375" customWidth="1"/>
    <col min="4359" max="4361" width="25" customWidth="1"/>
    <col min="4362" max="4362" width="19" customWidth="1"/>
    <col min="4610" max="4610" width="101.85546875" customWidth="1"/>
    <col min="4611" max="4612" width="0" hidden="1" customWidth="1"/>
    <col min="4613" max="4613" width="23.28515625" customWidth="1"/>
    <col min="4614" max="4614" width="22.7109375" customWidth="1"/>
    <col min="4615" max="4617" width="25" customWidth="1"/>
    <col min="4618" max="4618" width="19" customWidth="1"/>
    <col min="4866" max="4866" width="101.85546875" customWidth="1"/>
    <col min="4867" max="4868" width="0" hidden="1" customWidth="1"/>
    <col min="4869" max="4869" width="23.28515625" customWidth="1"/>
    <col min="4870" max="4870" width="22.7109375" customWidth="1"/>
    <col min="4871" max="4873" width="25" customWidth="1"/>
    <col min="4874" max="4874" width="19" customWidth="1"/>
    <col min="5122" max="5122" width="101.85546875" customWidth="1"/>
    <col min="5123" max="5124" width="0" hidden="1" customWidth="1"/>
    <col min="5125" max="5125" width="23.28515625" customWidth="1"/>
    <col min="5126" max="5126" width="22.7109375" customWidth="1"/>
    <col min="5127" max="5129" width="25" customWidth="1"/>
    <col min="5130" max="5130" width="19" customWidth="1"/>
    <col min="5378" max="5378" width="101.85546875" customWidth="1"/>
    <col min="5379" max="5380" width="0" hidden="1" customWidth="1"/>
    <col min="5381" max="5381" width="23.28515625" customWidth="1"/>
    <col min="5382" max="5382" width="22.7109375" customWidth="1"/>
    <col min="5383" max="5385" width="25" customWidth="1"/>
    <col min="5386" max="5386" width="19" customWidth="1"/>
    <col min="5634" max="5634" width="101.85546875" customWidth="1"/>
    <col min="5635" max="5636" width="0" hidden="1" customWidth="1"/>
    <col min="5637" max="5637" width="23.28515625" customWidth="1"/>
    <col min="5638" max="5638" width="22.7109375" customWidth="1"/>
    <col min="5639" max="5641" width="25" customWidth="1"/>
    <col min="5642" max="5642" width="19" customWidth="1"/>
    <col min="5890" max="5890" width="101.85546875" customWidth="1"/>
    <col min="5891" max="5892" width="0" hidden="1" customWidth="1"/>
    <col min="5893" max="5893" width="23.28515625" customWidth="1"/>
    <col min="5894" max="5894" width="22.7109375" customWidth="1"/>
    <col min="5895" max="5897" width="25" customWidth="1"/>
    <col min="5898" max="5898" width="19" customWidth="1"/>
    <col min="6146" max="6146" width="101.85546875" customWidth="1"/>
    <col min="6147" max="6148" width="0" hidden="1" customWidth="1"/>
    <col min="6149" max="6149" width="23.28515625" customWidth="1"/>
    <col min="6150" max="6150" width="22.7109375" customWidth="1"/>
    <col min="6151" max="6153" width="25" customWidth="1"/>
    <col min="6154" max="6154" width="19" customWidth="1"/>
    <col min="6402" max="6402" width="101.85546875" customWidth="1"/>
    <col min="6403" max="6404" width="0" hidden="1" customWidth="1"/>
    <col min="6405" max="6405" width="23.28515625" customWidth="1"/>
    <col min="6406" max="6406" width="22.7109375" customWidth="1"/>
    <col min="6407" max="6409" width="25" customWidth="1"/>
    <col min="6410" max="6410" width="19" customWidth="1"/>
    <col min="6658" max="6658" width="101.85546875" customWidth="1"/>
    <col min="6659" max="6660" width="0" hidden="1" customWidth="1"/>
    <col min="6661" max="6661" width="23.28515625" customWidth="1"/>
    <col min="6662" max="6662" width="22.7109375" customWidth="1"/>
    <col min="6663" max="6665" width="25" customWidth="1"/>
    <col min="6666" max="6666" width="19" customWidth="1"/>
    <col min="6914" max="6914" width="101.85546875" customWidth="1"/>
    <col min="6915" max="6916" width="0" hidden="1" customWidth="1"/>
    <col min="6917" max="6917" width="23.28515625" customWidth="1"/>
    <col min="6918" max="6918" width="22.7109375" customWidth="1"/>
    <col min="6919" max="6921" width="25" customWidth="1"/>
    <col min="6922" max="6922" width="19" customWidth="1"/>
    <col min="7170" max="7170" width="101.85546875" customWidth="1"/>
    <col min="7171" max="7172" width="0" hidden="1" customWidth="1"/>
    <col min="7173" max="7173" width="23.28515625" customWidth="1"/>
    <col min="7174" max="7174" width="22.7109375" customWidth="1"/>
    <col min="7175" max="7177" width="25" customWidth="1"/>
    <col min="7178" max="7178" width="19" customWidth="1"/>
    <col min="7426" max="7426" width="101.85546875" customWidth="1"/>
    <col min="7427" max="7428" width="0" hidden="1" customWidth="1"/>
    <col min="7429" max="7429" width="23.28515625" customWidth="1"/>
    <col min="7430" max="7430" width="22.7109375" customWidth="1"/>
    <col min="7431" max="7433" width="25" customWidth="1"/>
    <col min="7434" max="7434" width="19" customWidth="1"/>
    <col min="7682" max="7682" width="101.85546875" customWidth="1"/>
    <col min="7683" max="7684" width="0" hidden="1" customWidth="1"/>
    <col min="7685" max="7685" width="23.28515625" customWidth="1"/>
    <col min="7686" max="7686" width="22.7109375" customWidth="1"/>
    <col min="7687" max="7689" width="25" customWidth="1"/>
    <col min="7690" max="7690" width="19" customWidth="1"/>
    <col min="7938" max="7938" width="101.85546875" customWidth="1"/>
    <col min="7939" max="7940" width="0" hidden="1" customWidth="1"/>
    <col min="7941" max="7941" width="23.28515625" customWidth="1"/>
    <col min="7942" max="7942" width="22.7109375" customWidth="1"/>
    <col min="7943" max="7945" width="25" customWidth="1"/>
    <col min="7946" max="7946" width="19" customWidth="1"/>
    <col min="8194" max="8194" width="101.85546875" customWidth="1"/>
    <col min="8195" max="8196" width="0" hidden="1" customWidth="1"/>
    <col min="8197" max="8197" width="23.28515625" customWidth="1"/>
    <col min="8198" max="8198" width="22.7109375" customWidth="1"/>
    <col min="8199" max="8201" width="25" customWidth="1"/>
    <col min="8202" max="8202" width="19" customWidth="1"/>
    <col min="8450" max="8450" width="101.85546875" customWidth="1"/>
    <col min="8451" max="8452" width="0" hidden="1" customWidth="1"/>
    <col min="8453" max="8453" width="23.28515625" customWidth="1"/>
    <col min="8454" max="8454" width="22.7109375" customWidth="1"/>
    <col min="8455" max="8457" width="25" customWidth="1"/>
    <col min="8458" max="8458" width="19" customWidth="1"/>
    <col min="8706" max="8706" width="101.85546875" customWidth="1"/>
    <col min="8707" max="8708" width="0" hidden="1" customWidth="1"/>
    <col min="8709" max="8709" width="23.28515625" customWidth="1"/>
    <col min="8710" max="8710" width="22.7109375" customWidth="1"/>
    <col min="8711" max="8713" width="25" customWidth="1"/>
    <col min="8714" max="8714" width="19" customWidth="1"/>
    <col min="8962" max="8962" width="101.85546875" customWidth="1"/>
    <col min="8963" max="8964" width="0" hidden="1" customWidth="1"/>
    <col min="8965" max="8965" width="23.28515625" customWidth="1"/>
    <col min="8966" max="8966" width="22.7109375" customWidth="1"/>
    <col min="8967" max="8969" width="25" customWidth="1"/>
    <col min="8970" max="8970" width="19" customWidth="1"/>
    <col min="9218" max="9218" width="101.85546875" customWidth="1"/>
    <col min="9219" max="9220" width="0" hidden="1" customWidth="1"/>
    <col min="9221" max="9221" width="23.28515625" customWidth="1"/>
    <col min="9222" max="9222" width="22.7109375" customWidth="1"/>
    <col min="9223" max="9225" width="25" customWidth="1"/>
    <col min="9226" max="9226" width="19" customWidth="1"/>
    <col min="9474" max="9474" width="101.85546875" customWidth="1"/>
    <col min="9475" max="9476" width="0" hidden="1" customWidth="1"/>
    <col min="9477" max="9477" width="23.28515625" customWidth="1"/>
    <col min="9478" max="9478" width="22.7109375" customWidth="1"/>
    <col min="9479" max="9481" width="25" customWidth="1"/>
    <col min="9482" max="9482" width="19" customWidth="1"/>
    <col min="9730" max="9730" width="101.85546875" customWidth="1"/>
    <col min="9731" max="9732" width="0" hidden="1" customWidth="1"/>
    <col min="9733" max="9733" width="23.28515625" customWidth="1"/>
    <col min="9734" max="9734" width="22.7109375" customWidth="1"/>
    <col min="9735" max="9737" width="25" customWidth="1"/>
    <col min="9738" max="9738" width="19" customWidth="1"/>
    <col min="9986" max="9986" width="101.85546875" customWidth="1"/>
    <col min="9987" max="9988" width="0" hidden="1" customWidth="1"/>
    <col min="9989" max="9989" width="23.28515625" customWidth="1"/>
    <col min="9990" max="9990" width="22.7109375" customWidth="1"/>
    <col min="9991" max="9993" width="25" customWidth="1"/>
    <col min="9994" max="9994" width="19" customWidth="1"/>
    <col min="10242" max="10242" width="101.85546875" customWidth="1"/>
    <col min="10243" max="10244" width="0" hidden="1" customWidth="1"/>
    <col min="10245" max="10245" width="23.28515625" customWidth="1"/>
    <col min="10246" max="10246" width="22.7109375" customWidth="1"/>
    <col min="10247" max="10249" width="25" customWidth="1"/>
    <col min="10250" max="10250" width="19" customWidth="1"/>
    <col min="10498" max="10498" width="101.85546875" customWidth="1"/>
    <col min="10499" max="10500" width="0" hidden="1" customWidth="1"/>
    <col min="10501" max="10501" width="23.28515625" customWidth="1"/>
    <col min="10502" max="10502" width="22.7109375" customWidth="1"/>
    <col min="10503" max="10505" width="25" customWidth="1"/>
    <col min="10506" max="10506" width="19" customWidth="1"/>
    <col min="10754" max="10754" width="101.85546875" customWidth="1"/>
    <col min="10755" max="10756" width="0" hidden="1" customWidth="1"/>
    <col min="10757" max="10757" width="23.28515625" customWidth="1"/>
    <col min="10758" max="10758" width="22.7109375" customWidth="1"/>
    <col min="10759" max="10761" width="25" customWidth="1"/>
    <col min="10762" max="10762" width="19" customWidth="1"/>
    <col min="11010" max="11010" width="101.85546875" customWidth="1"/>
    <col min="11011" max="11012" width="0" hidden="1" customWidth="1"/>
    <col min="11013" max="11013" width="23.28515625" customWidth="1"/>
    <col min="11014" max="11014" width="22.7109375" customWidth="1"/>
    <col min="11015" max="11017" width="25" customWidth="1"/>
    <col min="11018" max="11018" width="19" customWidth="1"/>
    <col min="11266" max="11266" width="101.85546875" customWidth="1"/>
    <col min="11267" max="11268" width="0" hidden="1" customWidth="1"/>
    <col min="11269" max="11269" width="23.28515625" customWidth="1"/>
    <col min="11270" max="11270" width="22.7109375" customWidth="1"/>
    <col min="11271" max="11273" width="25" customWidth="1"/>
    <col min="11274" max="11274" width="19" customWidth="1"/>
    <col min="11522" max="11522" width="101.85546875" customWidth="1"/>
    <col min="11523" max="11524" width="0" hidden="1" customWidth="1"/>
    <col min="11525" max="11525" width="23.28515625" customWidth="1"/>
    <col min="11526" max="11526" width="22.7109375" customWidth="1"/>
    <col min="11527" max="11529" width="25" customWidth="1"/>
    <col min="11530" max="11530" width="19" customWidth="1"/>
    <col min="11778" max="11778" width="101.85546875" customWidth="1"/>
    <col min="11779" max="11780" width="0" hidden="1" customWidth="1"/>
    <col min="11781" max="11781" width="23.28515625" customWidth="1"/>
    <col min="11782" max="11782" width="22.7109375" customWidth="1"/>
    <col min="11783" max="11785" width="25" customWidth="1"/>
    <col min="11786" max="11786" width="19" customWidth="1"/>
    <col min="12034" max="12034" width="101.85546875" customWidth="1"/>
    <col min="12035" max="12036" width="0" hidden="1" customWidth="1"/>
    <col min="12037" max="12037" width="23.28515625" customWidth="1"/>
    <col min="12038" max="12038" width="22.7109375" customWidth="1"/>
    <col min="12039" max="12041" width="25" customWidth="1"/>
    <col min="12042" max="12042" width="19" customWidth="1"/>
    <col min="12290" max="12290" width="101.85546875" customWidth="1"/>
    <col min="12291" max="12292" width="0" hidden="1" customWidth="1"/>
    <col min="12293" max="12293" width="23.28515625" customWidth="1"/>
    <col min="12294" max="12294" width="22.7109375" customWidth="1"/>
    <col min="12295" max="12297" width="25" customWidth="1"/>
    <col min="12298" max="12298" width="19" customWidth="1"/>
    <col min="12546" max="12546" width="101.85546875" customWidth="1"/>
    <col min="12547" max="12548" width="0" hidden="1" customWidth="1"/>
    <col min="12549" max="12549" width="23.28515625" customWidth="1"/>
    <col min="12550" max="12550" width="22.7109375" customWidth="1"/>
    <col min="12551" max="12553" width="25" customWidth="1"/>
    <col min="12554" max="12554" width="19" customWidth="1"/>
    <col min="12802" max="12802" width="101.85546875" customWidth="1"/>
    <col min="12803" max="12804" width="0" hidden="1" customWidth="1"/>
    <col min="12805" max="12805" width="23.28515625" customWidth="1"/>
    <col min="12806" max="12806" width="22.7109375" customWidth="1"/>
    <col min="12807" max="12809" width="25" customWidth="1"/>
    <col min="12810" max="12810" width="19" customWidth="1"/>
    <col min="13058" max="13058" width="101.85546875" customWidth="1"/>
    <col min="13059" max="13060" width="0" hidden="1" customWidth="1"/>
    <col min="13061" max="13061" width="23.28515625" customWidth="1"/>
    <col min="13062" max="13062" width="22.7109375" customWidth="1"/>
    <col min="13063" max="13065" width="25" customWidth="1"/>
    <col min="13066" max="13066" width="19" customWidth="1"/>
    <col min="13314" max="13314" width="101.85546875" customWidth="1"/>
    <col min="13315" max="13316" width="0" hidden="1" customWidth="1"/>
    <col min="13317" max="13317" width="23.28515625" customWidth="1"/>
    <col min="13318" max="13318" width="22.7109375" customWidth="1"/>
    <col min="13319" max="13321" width="25" customWidth="1"/>
    <col min="13322" max="13322" width="19" customWidth="1"/>
    <col min="13570" max="13570" width="101.85546875" customWidth="1"/>
    <col min="13571" max="13572" width="0" hidden="1" customWidth="1"/>
    <col min="13573" max="13573" width="23.28515625" customWidth="1"/>
    <col min="13574" max="13574" width="22.7109375" customWidth="1"/>
    <col min="13575" max="13577" width="25" customWidth="1"/>
    <col min="13578" max="13578" width="19" customWidth="1"/>
    <col min="13826" max="13826" width="101.85546875" customWidth="1"/>
    <col min="13827" max="13828" width="0" hidden="1" customWidth="1"/>
    <col min="13829" max="13829" width="23.28515625" customWidth="1"/>
    <col min="13830" max="13830" width="22.7109375" customWidth="1"/>
    <col min="13831" max="13833" width="25" customWidth="1"/>
    <col min="13834" max="13834" width="19" customWidth="1"/>
    <col min="14082" max="14082" width="101.85546875" customWidth="1"/>
    <col min="14083" max="14084" width="0" hidden="1" customWidth="1"/>
    <col min="14085" max="14085" width="23.28515625" customWidth="1"/>
    <col min="14086" max="14086" width="22.7109375" customWidth="1"/>
    <col min="14087" max="14089" width="25" customWidth="1"/>
    <col min="14090" max="14090" width="19" customWidth="1"/>
    <col min="14338" max="14338" width="101.85546875" customWidth="1"/>
    <col min="14339" max="14340" width="0" hidden="1" customWidth="1"/>
    <col min="14341" max="14341" width="23.28515625" customWidth="1"/>
    <col min="14342" max="14342" width="22.7109375" customWidth="1"/>
    <col min="14343" max="14345" width="25" customWidth="1"/>
    <col min="14346" max="14346" width="19" customWidth="1"/>
    <col min="14594" max="14594" width="101.85546875" customWidth="1"/>
    <col min="14595" max="14596" width="0" hidden="1" customWidth="1"/>
    <col min="14597" max="14597" width="23.28515625" customWidth="1"/>
    <col min="14598" max="14598" width="22.7109375" customWidth="1"/>
    <col min="14599" max="14601" width="25" customWidth="1"/>
    <col min="14602" max="14602" width="19" customWidth="1"/>
    <col min="14850" max="14850" width="101.85546875" customWidth="1"/>
    <col min="14851" max="14852" width="0" hidden="1" customWidth="1"/>
    <col min="14853" max="14853" width="23.28515625" customWidth="1"/>
    <col min="14854" max="14854" width="22.7109375" customWidth="1"/>
    <col min="14855" max="14857" width="25" customWidth="1"/>
    <col min="14858" max="14858" width="19" customWidth="1"/>
    <col min="15106" max="15106" width="101.85546875" customWidth="1"/>
    <col min="15107" max="15108" width="0" hidden="1" customWidth="1"/>
    <col min="15109" max="15109" width="23.28515625" customWidth="1"/>
    <col min="15110" max="15110" width="22.7109375" customWidth="1"/>
    <col min="15111" max="15113" width="25" customWidth="1"/>
    <col min="15114" max="15114" width="19" customWidth="1"/>
    <col min="15362" max="15362" width="101.85546875" customWidth="1"/>
    <col min="15363" max="15364" width="0" hidden="1" customWidth="1"/>
    <col min="15365" max="15365" width="23.28515625" customWidth="1"/>
    <col min="15366" max="15366" width="22.7109375" customWidth="1"/>
    <col min="15367" max="15369" width="25" customWidth="1"/>
    <col min="15370" max="15370" width="19" customWidth="1"/>
    <col min="15618" max="15618" width="101.85546875" customWidth="1"/>
    <col min="15619" max="15620" width="0" hidden="1" customWidth="1"/>
    <col min="15621" max="15621" width="23.28515625" customWidth="1"/>
    <col min="15622" max="15622" width="22.7109375" customWidth="1"/>
    <col min="15623" max="15625" width="25" customWidth="1"/>
    <col min="15626" max="15626" width="19" customWidth="1"/>
    <col min="15874" max="15874" width="101.85546875" customWidth="1"/>
    <col min="15875" max="15876" width="0" hidden="1" customWidth="1"/>
    <col min="15877" max="15877" width="23.28515625" customWidth="1"/>
    <col min="15878" max="15878" width="22.7109375" customWidth="1"/>
    <col min="15879" max="15881" width="25" customWidth="1"/>
    <col min="15882" max="15882" width="19" customWidth="1"/>
    <col min="16130" max="16130" width="101.85546875" customWidth="1"/>
    <col min="16131" max="16132" width="0" hidden="1" customWidth="1"/>
    <col min="16133" max="16133" width="23.28515625" customWidth="1"/>
    <col min="16134" max="16134" width="22.7109375" customWidth="1"/>
    <col min="16135" max="16137" width="25" customWidth="1"/>
    <col min="16138" max="16138" width="19" customWidth="1"/>
  </cols>
  <sheetData>
    <row r="1" spans="1:12" ht="18" customHeight="1" x14ac:dyDescent="0.25">
      <c r="A1" s="1060" t="s">
        <v>136</v>
      </c>
      <c r="B1" s="1059"/>
      <c r="C1" s="1059"/>
      <c r="D1" s="1059"/>
      <c r="E1" s="1059"/>
      <c r="F1" s="1059"/>
      <c r="G1" s="1059"/>
      <c r="H1" s="1059"/>
      <c r="I1" s="1059"/>
      <c r="J1" s="1059"/>
    </row>
    <row r="2" spans="1:12" ht="21" customHeight="1" x14ac:dyDescent="0.25">
      <c r="A2" s="1060" t="s">
        <v>863</v>
      </c>
      <c r="B2" s="1059"/>
      <c r="C2" s="1059"/>
      <c r="D2" s="1059"/>
      <c r="E2" s="1059"/>
      <c r="F2" s="1059"/>
      <c r="G2" s="1059"/>
      <c r="H2" s="1059"/>
      <c r="I2" s="1059"/>
      <c r="J2" s="1059"/>
    </row>
    <row r="3" spans="1:12" ht="18.75" thickBot="1" x14ac:dyDescent="0.3">
      <c r="B3" s="185"/>
      <c r="C3" s="184"/>
      <c r="D3" s="184"/>
    </row>
    <row r="4" spans="1:12" ht="78.75" customHeight="1" x14ac:dyDescent="0.25">
      <c r="A4" s="60"/>
      <c r="B4" s="61" t="s">
        <v>140</v>
      </c>
      <c r="C4" s="65"/>
      <c r="D4" s="65"/>
      <c r="E4" s="52" t="s">
        <v>897</v>
      </c>
      <c r="F4" s="186" t="s">
        <v>822</v>
      </c>
      <c r="G4" s="210" t="s">
        <v>823</v>
      </c>
      <c r="H4" s="210" t="s">
        <v>824</v>
      </c>
      <c r="I4" s="416" t="s">
        <v>827</v>
      </c>
      <c r="J4" s="416" t="s">
        <v>896</v>
      </c>
      <c r="K4" s="425" t="s">
        <v>825</v>
      </c>
    </row>
    <row r="5" spans="1:12" ht="18" x14ac:dyDescent="0.25">
      <c r="A5" s="204" t="s">
        <v>191</v>
      </c>
      <c r="B5" s="211" t="s">
        <v>34</v>
      </c>
      <c r="E5" s="205"/>
      <c r="F5" s="212"/>
      <c r="G5" s="208"/>
      <c r="H5" s="208"/>
      <c r="I5" s="970"/>
      <c r="J5" s="417"/>
      <c r="K5" s="426"/>
      <c r="L5" s="415"/>
    </row>
    <row r="6" spans="1:12" ht="18" x14ac:dyDescent="0.25">
      <c r="A6" s="204" t="s">
        <v>169</v>
      </c>
      <c r="B6" s="211" t="s">
        <v>124</v>
      </c>
      <c r="E6" s="207"/>
      <c r="F6" s="213"/>
      <c r="G6" s="208"/>
      <c r="H6" s="208"/>
      <c r="I6" s="970"/>
      <c r="J6" s="418">
        <f t="shared" ref="J6:J39" si="0">F6+G6+H6</f>
        <v>0</v>
      </c>
      <c r="K6" s="427"/>
      <c r="L6" s="415"/>
    </row>
    <row r="7" spans="1:12" ht="18" x14ac:dyDescent="0.25">
      <c r="A7" s="204" t="s">
        <v>169</v>
      </c>
      <c r="B7" s="211" t="s">
        <v>405</v>
      </c>
      <c r="E7" s="207">
        <v>37800</v>
      </c>
      <c r="F7" s="213">
        <v>37800</v>
      </c>
      <c r="G7" s="208"/>
      <c r="H7" s="214"/>
      <c r="I7" s="971"/>
      <c r="J7" s="418">
        <f t="shared" si="0"/>
        <v>37800</v>
      </c>
      <c r="K7" s="427">
        <v>59541</v>
      </c>
      <c r="L7" s="415"/>
    </row>
    <row r="8" spans="1:12" ht="18" x14ac:dyDescent="0.25">
      <c r="A8" s="204" t="s">
        <v>171</v>
      </c>
      <c r="B8" s="211" t="s">
        <v>35</v>
      </c>
      <c r="E8" s="207">
        <v>100782</v>
      </c>
      <c r="F8" s="213">
        <v>116838</v>
      </c>
      <c r="G8" s="208"/>
      <c r="H8" s="208"/>
      <c r="I8" s="970"/>
      <c r="J8" s="418">
        <f t="shared" si="0"/>
        <v>116838</v>
      </c>
      <c r="K8" s="427">
        <v>15170</v>
      </c>
      <c r="L8" s="415"/>
    </row>
    <row r="9" spans="1:12" ht="18" x14ac:dyDescent="0.25">
      <c r="A9" s="204"/>
      <c r="B9" s="211" t="s">
        <v>2</v>
      </c>
      <c r="E9" s="207"/>
      <c r="F9" s="213"/>
      <c r="G9" s="208"/>
      <c r="H9" s="208"/>
      <c r="I9" s="970"/>
      <c r="J9" s="418">
        <f t="shared" si="0"/>
        <v>0</v>
      </c>
      <c r="K9" s="427"/>
      <c r="L9" s="415"/>
    </row>
    <row r="10" spans="1:12" ht="18" x14ac:dyDescent="0.25">
      <c r="A10" s="204" t="s">
        <v>169</v>
      </c>
      <c r="B10" s="211" t="s">
        <v>156</v>
      </c>
      <c r="E10" s="207"/>
      <c r="F10" s="213"/>
      <c r="G10" s="208"/>
      <c r="H10" s="208"/>
      <c r="I10" s="970"/>
      <c r="J10" s="418">
        <f t="shared" si="0"/>
        <v>0</v>
      </c>
      <c r="K10" s="427"/>
      <c r="L10" s="415"/>
    </row>
    <row r="11" spans="1:12" ht="18" x14ac:dyDescent="0.25">
      <c r="A11" s="204" t="s">
        <v>169</v>
      </c>
      <c r="B11" s="211" t="s">
        <v>746</v>
      </c>
      <c r="E11" s="207">
        <v>140000</v>
      </c>
      <c r="F11" s="213">
        <v>140000</v>
      </c>
      <c r="G11" s="208"/>
      <c r="H11" s="208"/>
      <c r="I11" s="970"/>
      <c r="J11" s="418">
        <f t="shared" si="0"/>
        <v>140000</v>
      </c>
      <c r="K11" s="427">
        <v>245023</v>
      </c>
      <c r="L11" s="415"/>
    </row>
    <row r="12" spans="1:12" ht="18" x14ac:dyDescent="0.25">
      <c r="A12" s="204"/>
      <c r="B12" s="211" t="s">
        <v>747</v>
      </c>
      <c r="E12" s="207"/>
      <c r="F12" s="215"/>
      <c r="G12" s="208"/>
      <c r="H12" s="208"/>
      <c r="I12" s="970"/>
      <c r="J12" s="418">
        <f t="shared" si="0"/>
        <v>0</v>
      </c>
      <c r="K12" s="427"/>
      <c r="L12" s="415"/>
    </row>
    <row r="13" spans="1:12" ht="18" x14ac:dyDescent="0.25">
      <c r="A13" s="204"/>
      <c r="B13" s="216" t="s">
        <v>828</v>
      </c>
      <c r="E13" s="207"/>
      <c r="F13" s="215"/>
      <c r="G13" s="208"/>
      <c r="H13" s="208"/>
      <c r="I13" s="970"/>
      <c r="J13" s="418">
        <f t="shared" si="0"/>
        <v>0</v>
      </c>
      <c r="K13" s="427">
        <v>1</v>
      </c>
      <c r="L13" s="415"/>
    </row>
    <row r="14" spans="1:12" ht="15.75" x14ac:dyDescent="0.2">
      <c r="A14" s="204"/>
      <c r="B14" s="217" t="s">
        <v>10</v>
      </c>
      <c r="E14" s="207"/>
      <c r="F14" s="218"/>
      <c r="G14" s="208"/>
      <c r="H14" s="208"/>
      <c r="I14" s="970"/>
      <c r="J14" s="418">
        <f t="shared" si="0"/>
        <v>0</v>
      </c>
      <c r="K14" s="427"/>
      <c r="L14" s="415"/>
    </row>
    <row r="15" spans="1:12" ht="15.75" x14ac:dyDescent="0.2">
      <c r="A15" s="204"/>
      <c r="B15" s="217" t="s">
        <v>777</v>
      </c>
      <c r="E15" s="207"/>
      <c r="F15" s="218"/>
      <c r="G15" s="208"/>
      <c r="H15" s="208"/>
      <c r="I15" s="970"/>
      <c r="J15" s="418">
        <f t="shared" si="0"/>
        <v>0</v>
      </c>
      <c r="K15" s="427"/>
      <c r="L15" s="415"/>
    </row>
    <row r="16" spans="1:12" ht="31.5" x14ac:dyDescent="0.25">
      <c r="A16" s="204"/>
      <c r="B16" s="219" t="s">
        <v>0</v>
      </c>
      <c r="E16" s="207"/>
      <c r="F16" s="218"/>
      <c r="G16" s="208"/>
      <c r="H16" s="208"/>
      <c r="I16" s="970"/>
      <c r="J16" s="418">
        <f t="shared" si="0"/>
        <v>0</v>
      </c>
      <c r="K16" s="427"/>
      <c r="L16" s="415"/>
    </row>
    <row r="17" spans="1:14" ht="15.75" x14ac:dyDescent="0.25">
      <c r="A17" s="204"/>
      <c r="B17" s="220" t="s">
        <v>4</v>
      </c>
      <c r="E17" s="207"/>
      <c r="F17" s="218"/>
      <c r="G17" s="208"/>
      <c r="H17" s="208"/>
      <c r="I17" s="970"/>
      <c r="J17" s="418">
        <f t="shared" si="0"/>
        <v>0</v>
      </c>
      <c r="K17" s="427"/>
      <c r="L17" s="415"/>
      <c r="N17" s="53"/>
    </row>
    <row r="18" spans="1:14" ht="15.75" x14ac:dyDescent="0.25">
      <c r="A18" s="204"/>
      <c r="B18" s="220" t="s">
        <v>748</v>
      </c>
      <c r="E18" s="207"/>
      <c r="F18" s="218"/>
      <c r="G18" s="208"/>
      <c r="H18" s="208"/>
      <c r="I18" s="970"/>
      <c r="J18" s="418">
        <f t="shared" si="0"/>
        <v>0</v>
      </c>
      <c r="K18" s="427"/>
      <c r="L18" s="415"/>
    </row>
    <row r="19" spans="1:14" ht="31.5" x14ac:dyDescent="0.25">
      <c r="A19" s="204" t="s">
        <v>171</v>
      </c>
      <c r="B19" s="219" t="s">
        <v>3</v>
      </c>
      <c r="E19" s="207"/>
      <c r="F19" s="213"/>
      <c r="G19" s="208"/>
      <c r="H19" s="208"/>
      <c r="I19" s="970"/>
      <c r="J19" s="418">
        <f t="shared" si="0"/>
        <v>0</v>
      </c>
      <c r="K19" s="427"/>
      <c r="L19" s="415"/>
    </row>
    <row r="20" spans="1:14" ht="15.75" x14ac:dyDescent="0.25">
      <c r="A20" s="204"/>
      <c r="B20" s="221" t="s">
        <v>39</v>
      </c>
      <c r="E20" s="222">
        <f>E5+E6+E7+E8+E9+E10+E11+E12+E13+E14+E15+E16+E17+E18+E19</f>
        <v>278582</v>
      </c>
      <c r="F20" s="222">
        <f>SUM(F5:F19)</f>
        <v>294638</v>
      </c>
      <c r="G20" s="222">
        <f>SUM(G5:G19)</f>
        <v>0</v>
      </c>
      <c r="H20" s="222">
        <f>SUM(H5:H19)</f>
        <v>0</v>
      </c>
      <c r="I20" s="222">
        <f>SUM(I5:I19)</f>
        <v>0</v>
      </c>
      <c r="J20" s="419">
        <f t="shared" si="0"/>
        <v>294638</v>
      </c>
      <c r="K20" s="428">
        <f>K5+K6+K7+K8+K9+K10+K11+K12+K13+K14+K15+K16+K17+K18+K19</f>
        <v>319735</v>
      </c>
      <c r="L20" s="415"/>
    </row>
    <row r="21" spans="1:14" ht="15.75" x14ac:dyDescent="0.25">
      <c r="A21" s="204"/>
      <c r="B21" s="223" t="s">
        <v>42</v>
      </c>
      <c r="E21" s="224"/>
      <c r="F21" s="225"/>
      <c r="G21" s="225"/>
      <c r="H21" s="225"/>
      <c r="I21" s="966"/>
      <c r="J21" s="420">
        <f t="shared" si="0"/>
        <v>0</v>
      </c>
      <c r="K21" s="429">
        <f>G21+H21+J21</f>
        <v>0</v>
      </c>
      <c r="L21" s="415"/>
    </row>
    <row r="22" spans="1:14" ht="15.75" x14ac:dyDescent="0.25">
      <c r="A22" s="204"/>
      <c r="B22" s="226" t="s">
        <v>43</v>
      </c>
      <c r="E22" s="207"/>
      <c r="F22" s="227"/>
      <c r="G22" s="227"/>
      <c r="H22" s="227"/>
      <c r="I22" s="967"/>
      <c r="J22" s="421">
        <f t="shared" si="0"/>
        <v>0</v>
      </c>
      <c r="K22" s="430">
        <f>G22+H22+J22</f>
        <v>0</v>
      </c>
      <c r="L22" s="415"/>
    </row>
    <row r="23" spans="1:14" ht="15.75" x14ac:dyDescent="0.25">
      <c r="A23" s="204"/>
      <c r="B23" s="228" t="s">
        <v>12</v>
      </c>
      <c r="E23" s="207"/>
      <c r="F23" s="229"/>
      <c r="G23" s="229"/>
      <c r="H23" s="229"/>
      <c r="I23" s="968"/>
      <c r="J23" s="422">
        <f t="shared" si="0"/>
        <v>0</v>
      </c>
      <c r="K23" s="431">
        <f>G23+H23+J23</f>
        <v>0</v>
      </c>
      <c r="L23" s="415"/>
    </row>
    <row r="24" spans="1:14" ht="19.5" customHeight="1" x14ac:dyDescent="0.25">
      <c r="A24" s="204"/>
      <c r="B24" s="219" t="s">
        <v>37</v>
      </c>
      <c r="E24" s="207">
        <v>44727</v>
      </c>
      <c r="F24" s="218"/>
      <c r="G24" s="414">
        <v>33269</v>
      </c>
      <c r="H24" s="208"/>
      <c r="I24" s="970"/>
      <c r="J24" s="418">
        <f t="shared" si="0"/>
        <v>33269</v>
      </c>
      <c r="K24" s="434">
        <v>33269</v>
      </c>
      <c r="L24" s="415"/>
    </row>
    <row r="25" spans="1:14" ht="27.75" customHeight="1" x14ac:dyDescent="0.25">
      <c r="A25" s="204"/>
      <c r="B25" s="230" t="s">
        <v>6</v>
      </c>
      <c r="E25" s="231">
        <f>E20+E21+E22+E23+E24</f>
        <v>323309</v>
      </c>
      <c r="F25" s="231">
        <f>SUM(F20:F24)</f>
        <v>294638</v>
      </c>
      <c r="G25" s="231">
        <f>SUM(G20:G24)</f>
        <v>33269</v>
      </c>
      <c r="H25" s="231">
        <f>SUM(H20:H24)</f>
        <v>0</v>
      </c>
      <c r="I25" s="231">
        <f>SUM(I20:I24)</f>
        <v>0</v>
      </c>
      <c r="J25" s="423">
        <f t="shared" si="0"/>
        <v>327907</v>
      </c>
      <c r="K25" s="432">
        <f>K20+K24</f>
        <v>353004</v>
      </c>
      <c r="L25" s="415"/>
    </row>
    <row r="26" spans="1:14" ht="18.75" customHeight="1" x14ac:dyDescent="0.25">
      <c r="A26" s="204" t="s">
        <v>169</v>
      </c>
      <c r="B26" s="219" t="s">
        <v>123</v>
      </c>
      <c r="E26" s="207"/>
      <c r="F26" s="232"/>
      <c r="G26" s="414"/>
      <c r="H26" s="414"/>
      <c r="I26" s="972"/>
      <c r="J26" s="424">
        <f t="shared" si="0"/>
        <v>0</v>
      </c>
      <c r="K26" s="434">
        <f>G26+H26+J26</f>
        <v>0</v>
      </c>
      <c r="L26" s="415"/>
    </row>
    <row r="27" spans="1:14" ht="15.75" x14ac:dyDescent="0.25">
      <c r="A27" s="204" t="s">
        <v>170</v>
      </c>
      <c r="B27" s="219" t="s">
        <v>130</v>
      </c>
      <c r="E27" s="207">
        <v>279524</v>
      </c>
      <c r="F27" s="413">
        <v>277975</v>
      </c>
      <c r="G27" s="414"/>
      <c r="H27" s="414"/>
      <c r="I27" s="972"/>
      <c r="J27" s="424">
        <f t="shared" si="0"/>
        <v>277975</v>
      </c>
      <c r="K27" s="434">
        <v>4524</v>
      </c>
      <c r="L27" s="415"/>
    </row>
    <row r="28" spans="1:14" ht="15.75" x14ac:dyDescent="0.25">
      <c r="A28" s="204"/>
      <c r="B28" s="219" t="s">
        <v>15</v>
      </c>
      <c r="E28" s="207"/>
      <c r="F28" s="218"/>
      <c r="G28" s="208"/>
      <c r="H28" s="208"/>
      <c r="I28" s="970"/>
      <c r="J28" s="424">
        <f t="shared" si="0"/>
        <v>0</v>
      </c>
      <c r="K28" s="434">
        <f t="shared" ref="K28:K33" si="1">G28+H28+J28</f>
        <v>0</v>
      </c>
      <c r="L28" s="415"/>
    </row>
    <row r="29" spans="1:14" ht="15.75" x14ac:dyDescent="0.25">
      <c r="A29" s="204"/>
      <c r="B29" s="219" t="s">
        <v>94</v>
      </c>
      <c r="E29" s="207"/>
      <c r="F29" s="218"/>
      <c r="G29" s="208"/>
      <c r="H29" s="208"/>
      <c r="I29" s="970"/>
      <c r="J29" s="424">
        <f t="shared" si="0"/>
        <v>0</v>
      </c>
      <c r="K29" s="434">
        <f t="shared" si="1"/>
        <v>0</v>
      </c>
      <c r="L29" s="415"/>
    </row>
    <row r="30" spans="1:14" ht="31.5" x14ac:dyDescent="0.25">
      <c r="A30" s="204" t="s">
        <v>170</v>
      </c>
      <c r="B30" s="219" t="s">
        <v>3</v>
      </c>
      <c r="E30" s="207"/>
      <c r="F30" s="218"/>
      <c r="G30" s="208"/>
      <c r="H30" s="208"/>
      <c r="I30" s="970"/>
      <c r="J30" s="424">
        <f t="shared" si="0"/>
        <v>0</v>
      </c>
      <c r="K30" s="434">
        <f t="shared" si="1"/>
        <v>0</v>
      </c>
      <c r="L30" s="415"/>
    </row>
    <row r="31" spans="1:14" ht="31.5" x14ac:dyDescent="0.25">
      <c r="A31" s="204" t="s">
        <v>170</v>
      </c>
      <c r="B31" s="219" t="s">
        <v>406</v>
      </c>
      <c r="E31" s="207"/>
      <c r="F31" s="218"/>
      <c r="G31" s="208"/>
      <c r="H31" s="208"/>
      <c r="I31" s="970"/>
      <c r="J31" s="424">
        <f t="shared" si="0"/>
        <v>0</v>
      </c>
      <c r="K31" s="434">
        <f t="shared" si="1"/>
        <v>0</v>
      </c>
      <c r="L31" s="415"/>
    </row>
    <row r="32" spans="1:14" ht="15.75" x14ac:dyDescent="0.25">
      <c r="A32" s="204"/>
      <c r="B32" s="219" t="s">
        <v>8</v>
      </c>
      <c r="E32" s="207"/>
      <c r="F32" s="218"/>
      <c r="G32" s="208"/>
      <c r="H32" s="208"/>
      <c r="I32" s="970"/>
      <c r="J32" s="424">
        <f t="shared" si="0"/>
        <v>0</v>
      </c>
      <c r="K32" s="434">
        <f t="shared" si="1"/>
        <v>0</v>
      </c>
      <c r="L32" s="415"/>
    </row>
    <row r="33" spans="1:16" ht="15.75" x14ac:dyDescent="0.25">
      <c r="A33" s="204"/>
      <c r="B33" s="219" t="s">
        <v>1</v>
      </c>
      <c r="E33" s="207"/>
      <c r="F33" s="218"/>
      <c r="G33" s="208"/>
      <c r="H33" s="208"/>
      <c r="I33" s="970"/>
      <c r="J33" s="424">
        <f t="shared" si="0"/>
        <v>0</v>
      </c>
      <c r="K33" s="434">
        <f t="shared" si="1"/>
        <v>0</v>
      </c>
      <c r="L33" s="415"/>
    </row>
    <row r="34" spans="1:16" ht="15.75" x14ac:dyDescent="0.25">
      <c r="A34" s="204"/>
      <c r="B34" s="220" t="s">
        <v>407</v>
      </c>
      <c r="E34" s="207"/>
      <c r="F34" s="218"/>
      <c r="G34" s="208"/>
      <c r="H34" s="208"/>
      <c r="I34" s="970"/>
      <c r="J34" s="424">
        <f t="shared" si="0"/>
        <v>0</v>
      </c>
      <c r="K34" s="434"/>
      <c r="L34" s="415"/>
    </row>
    <row r="35" spans="1:16" ht="15.75" x14ac:dyDescent="0.25">
      <c r="A35" s="204"/>
      <c r="B35" s="221" t="s">
        <v>38</v>
      </c>
      <c r="E35" s="233">
        <f>E26+E27+E28+E29+E30+E31+E32+E33+E34</f>
        <v>279524</v>
      </c>
      <c r="F35" s="233">
        <f>F26+F27+F30+F34+F31</f>
        <v>277975</v>
      </c>
      <c r="G35" s="233">
        <f>G26+G27+G30+G34+G31</f>
        <v>0</v>
      </c>
      <c r="H35" s="233">
        <f>H26+H27+H30+H34+H31</f>
        <v>0</v>
      </c>
      <c r="I35" s="969"/>
      <c r="J35" s="419">
        <f t="shared" si="0"/>
        <v>277975</v>
      </c>
      <c r="K35" s="428">
        <f>K26+K27+K28+K29+K30+K30+K31+K32+K33+K34</f>
        <v>4524</v>
      </c>
      <c r="L35" s="415"/>
    </row>
    <row r="36" spans="1:16" ht="15.75" x14ac:dyDescent="0.25">
      <c r="A36" s="204"/>
      <c r="B36" s="223" t="s">
        <v>44</v>
      </c>
      <c r="E36" s="224"/>
      <c r="F36" s="225"/>
      <c r="G36" s="225"/>
      <c r="H36" s="225"/>
      <c r="I36" s="966"/>
      <c r="J36" s="420">
        <f t="shared" si="0"/>
        <v>0</v>
      </c>
      <c r="K36" s="429">
        <f>G36+H36+J36</f>
        <v>0</v>
      </c>
      <c r="L36" s="415"/>
    </row>
    <row r="37" spans="1:16" ht="15.75" x14ac:dyDescent="0.25">
      <c r="A37" s="204"/>
      <c r="B37" s="226" t="s">
        <v>45</v>
      </c>
      <c r="E37" s="226"/>
      <c r="F37" s="227"/>
      <c r="G37" s="227"/>
      <c r="H37" s="227"/>
      <c r="I37" s="967"/>
      <c r="J37" s="421">
        <f t="shared" si="0"/>
        <v>0</v>
      </c>
      <c r="K37" s="430">
        <f>G37+H37+J37</f>
        <v>0</v>
      </c>
      <c r="L37" s="415"/>
      <c r="O37" s="435"/>
    </row>
    <row r="38" spans="1:16" ht="15.75" x14ac:dyDescent="0.25">
      <c r="A38" s="204"/>
      <c r="B38" s="228" t="s">
        <v>13</v>
      </c>
      <c r="E38" s="228"/>
      <c r="F38" s="229"/>
      <c r="G38" s="229"/>
      <c r="H38" s="229"/>
      <c r="I38" s="968"/>
      <c r="J38" s="422">
        <f t="shared" si="0"/>
        <v>0</v>
      </c>
      <c r="K38" s="431">
        <f>G38+H38+J38</f>
        <v>0</v>
      </c>
      <c r="L38" s="415"/>
      <c r="O38" s="436"/>
      <c r="P38" s="54"/>
    </row>
    <row r="39" spans="1:16" ht="20.25" customHeight="1" x14ac:dyDescent="0.25">
      <c r="A39" s="204"/>
      <c r="B39" s="219" t="s">
        <v>41</v>
      </c>
      <c r="E39" s="207">
        <v>844450</v>
      </c>
      <c r="F39" s="218">
        <v>0</v>
      </c>
      <c r="G39" s="414">
        <v>1125621</v>
      </c>
      <c r="H39" s="208"/>
      <c r="I39" s="970"/>
      <c r="J39" s="418">
        <f t="shared" si="0"/>
        <v>1125621</v>
      </c>
      <c r="K39" s="434">
        <v>1125621</v>
      </c>
      <c r="L39" s="415"/>
      <c r="O39" s="435"/>
      <c r="P39" s="435"/>
    </row>
    <row r="40" spans="1:16" ht="20.25" customHeight="1" x14ac:dyDescent="0.25">
      <c r="A40" s="204"/>
      <c r="B40" s="219" t="s">
        <v>471</v>
      </c>
      <c r="E40" s="207"/>
      <c r="F40" s="218"/>
      <c r="G40" s="208"/>
      <c r="H40" s="208"/>
      <c r="I40" s="972">
        <v>1000000</v>
      </c>
      <c r="J40" s="418">
        <f>F40+G40+H40+I40</f>
        <v>1000000</v>
      </c>
      <c r="K40" s="434"/>
      <c r="L40" s="415"/>
      <c r="O40" s="435"/>
      <c r="P40" s="435"/>
    </row>
    <row r="41" spans="1:16" ht="20.25" customHeight="1" x14ac:dyDescent="0.25">
      <c r="A41" s="339"/>
      <c r="B41" s="340" t="s">
        <v>550</v>
      </c>
      <c r="E41" s="341"/>
      <c r="F41" s="342"/>
      <c r="G41" s="343"/>
      <c r="H41" s="343"/>
      <c r="I41" s="970"/>
      <c r="J41" s="418">
        <f>F41+G41+H41</f>
        <v>0</v>
      </c>
      <c r="K41" s="434"/>
      <c r="L41" s="415"/>
      <c r="O41" s="435"/>
      <c r="P41" s="435"/>
    </row>
    <row r="42" spans="1:16" ht="15.75" x14ac:dyDescent="0.25">
      <c r="A42" s="204"/>
      <c r="B42" s="234" t="s">
        <v>14</v>
      </c>
      <c r="E42" s="207"/>
      <c r="F42" s="218"/>
      <c r="G42" s="208"/>
      <c r="H42" s="208"/>
      <c r="I42" s="970"/>
      <c r="J42" s="418">
        <f>F42+G42+H42</f>
        <v>0</v>
      </c>
      <c r="K42" s="434">
        <f>G42+H42+J42</f>
        <v>0</v>
      </c>
      <c r="L42" s="415"/>
      <c r="O42" s="435"/>
    </row>
    <row r="43" spans="1:16" ht="15.75" x14ac:dyDescent="0.25">
      <c r="A43" s="204"/>
      <c r="B43" s="234" t="s">
        <v>40</v>
      </c>
      <c r="E43" s="207"/>
      <c r="F43" s="218"/>
      <c r="G43" s="208"/>
      <c r="H43" s="208"/>
      <c r="I43" s="970"/>
      <c r="J43" s="418">
        <f>F43+G43+H43</f>
        <v>0</v>
      </c>
      <c r="K43" s="434">
        <f>G43+H43+J43</f>
        <v>0</v>
      </c>
      <c r="L43" s="415"/>
    </row>
    <row r="44" spans="1:16" ht="30" customHeight="1" x14ac:dyDescent="0.25">
      <c r="A44" s="204"/>
      <c r="B44" s="230" t="s">
        <v>7</v>
      </c>
      <c r="E44" s="231">
        <f>E35+E36+E37+E38+E39+E40+E42+E43+E41</f>
        <v>1123974</v>
      </c>
      <c r="F44" s="231">
        <f>F35+F37+F39+F41</f>
        <v>277975</v>
      </c>
      <c r="G44" s="231">
        <f>G35+G37+G39+G40</f>
        <v>1125621</v>
      </c>
      <c r="H44" s="231">
        <f>H35+H37+H39+H40+H41</f>
        <v>0</v>
      </c>
      <c r="I44" s="231">
        <f>I35+I37+I39+I40+I41</f>
        <v>1000000</v>
      </c>
      <c r="J44" s="423">
        <f>J35+J37+J39+J40+J41</f>
        <v>2403596</v>
      </c>
      <c r="K44" s="432">
        <f t="shared" ref="K44" si="2">K35+K37+K39+K40+K41</f>
        <v>1130145</v>
      </c>
      <c r="L44" s="415"/>
    </row>
    <row r="45" spans="1:16" ht="30.75" customHeight="1" thickBot="1" x14ac:dyDescent="0.3">
      <c r="A45" s="206"/>
      <c r="B45" s="235" t="s">
        <v>46</v>
      </c>
      <c r="C45" s="66"/>
      <c r="D45" s="66"/>
      <c r="E45" s="187">
        <f>E25+E44</f>
        <v>1447283</v>
      </c>
      <c r="F45" s="187">
        <f t="shared" ref="F45:K45" si="3">SUM(F25,F44)</f>
        <v>572613</v>
      </c>
      <c r="G45" s="187">
        <f t="shared" si="3"/>
        <v>1158890</v>
      </c>
      <c r="H45" s="187">
        <f t="shared" si="3"/>
        <v>0</v>
      </c>
      <c r="I45" s="187">
        <f t="shared" si="3"/>
        <v>1000000</v>
      </c>
      <c r="J45" s="187">
        <f t="shared" si="3"/>
        <v>2731503</v>
      </c>
      <c r="K45" s="433">
        <f t="shared" si="3"/>
        <v>1483149</v>
      </c>
      <c r="L45" s="415"/>
    </row>
    <row r="46" spans="1:16" ht="15.75" x14ac:dyDescent="0.25">
      <c r="B46" s="1"/>
      <c r="E46" s="53"/>
      <c r="L46" s="415"/>
    </row>
    <row r="47" spans="1:16" ht="15.75" x14ac:dyDescent="0.25">
      <c r="B47" s="1"/>
      <c r="L47" s="415"/>
    </row>
    <row r="48" spans="1:16" ht="15.75" x14ac:dyDescent="0.25">
      <c r="B48" s="1"/>
      <c r="C48" s="35"/>
      <c r="F48" s="53"/>
    </row>
    <row r="49" spans="2:2" ht="15.75" x14ac:dyDescent="0.25">
      <c r="B49" s="1"/>
    </row>
    <row r="50" spans="2:2" ht="15.75" x14ac:dyDescent="0.25">
      <c r="B50" s="1"/>
    </row>
    <row r="51" spans="2:2" ht="15.75" x14ac:dyDescent="0.25">
      <c r="B51" s="1"/>
    </row>
    <row r="52" spans="2:2" ht="15.75" x14ac:dyDescent="0.25">
      <c r="B52" s="1"/>
    </row>
    <row r="53" spans="2:2" ht="15.75" x14ac:dyDescent="0.25">
      <c r="B53" s="1"/>
    </row>
    <row r="54" spans="2:2" ht="15.75" x14ac:dyDescent="0.25">
      <c r="B54" s="1"/>
    </row>
    <row r="55" spans="2:2" ht="15.75" x14ac:dyDescent="0.25">
      <c r="B55" s="1"/>
    </row>
    <row r="56" spans="2:2" ht="15.75" x14ac:dyDescent="0.25">
      <c r="B56" s="1"/>
    </row>
    <row r="57" spans="2:2" ht="15.75" x14ac:dyDescent="0.25">
      <c r="B57" s="1"/>
    </row>
    <row r="58" spans="2:2" ht="15.75" x14ac:dyDescent="0.25">
      <c r="B58" s="1"/>
    </row>
    <row r="59" spans="2:2" ht="15.75" x14ac:dyDescent="0.25">
      <c r="B59" s="1"/>
    </row>
    <row r="60" spans="2:2" ht="15.75" x14ac:dyDescent="0.25">
      <c r="B60" s="1"/>
    </row>
    <row r="61" spans="2:2" ht="15.75" x14ac:dyDescent="0.25">
      <c r="B61" s="1"/>
    </row>
    <row r="62" spans="2:2" ht="15.75" x14ac:dyDescent="0.25">
      <c r="B62" s="1"/>
    </row>
    <row r="63" spans="2:2" ht="15" x14ac:dyDescent="0.3">
      <c r="B63" s="2"/>
    </row>
    <row r="64" spans="2:2" ht="15" x14ac:dyDescent="0.3">
      <c r="B64" s="2"/>
    </row>
    <row r="65" spans="2:2" ht="15" x14ac:dyDescent="0.3">
      <c r="B65" s="2"/>
    </row>
    <row r="66" spans="2:2" ht="15" x14ac:dyDescent="0.3">
      <c r="B66" s="2"/>
    </row>
    <row r="67" spans="2:2" ht="15" x14ac:dyDescent="0.3">
      <c r="B67" s="2"/>
    </row>
    <row r="68" spans="2:2" ht="15" x14ac:dyDescent="0.3">
      <c r="B68" s="2"/>
    </row>
    <row r="69" spans="2:2" ht="15" x14ac:dyDescent="0.3">
      <c r="B69" s="2"/>
    </row>
    <row r="70" spans="2:2" ht="15" x14ac:dyDescent="0.3">
      <c r="B70" s="2"/>
    </row>
    <row r="71" spans="2:2" ht="15" x14ac:dyDescent="0.3">
      <c r="B71" s="2"/>
    </row>
    <row r="72" spans="2:2" ht="15" x14ac:dyDescent="0.3">
      <c r="B72" s="2"/>
    </row>
    <row r="73" spans="2:2" ht="15" x14ac:dyDescent="0.3">
      <c r="B73" s="2"/>
    </row>
    <row r="74" spans="2:2" ht="15" x14ac:dyDescent="0.3">
      <c r="B74" s="2"/>
    </row>
    <row r="75" spans="2:2" ht="15" x14ac:dyDescent="0.3">
      <c r="B75" s="2"/>
    </row>
    <row r="76" spans="2:2" ht="15" x14ac:dyDescent="0.3">
      <c r="B76" s="2"/>
    </row>
    <row r="77" spans="2:2" ht="15" x14ac:dyDescent="0.3">
      <c r="B77" s="2"/>
    </row>
    <row r="78" spans="2:2" ht="15" x14ac:dyDescent="0.3">
      <c r="B78" s="2"/>
    </row>
    <row r="79" spans="2:2" ht="15" x14ac:dyDescent="0.3">
      <c r="B79" s="2"/>
    </row>
    <row r="80" spans="2:2" ht="15" x14ac:dyDescent="0.3">
      <c r="B80" s="2"/>
    </row>
    <row r="81" spans="2:2" ht="15" x14ac:dyDescent="0.3">
      <c r="B81" s="2"/>
    </row>
    <row r="82" spans="2:2" ht="15" x14ac:dyDescent="0.3">
      <c r="B82" s="2"/>
    </row>
    <row r="83" spans="2:2" ht="15" x14ac:dyDescent="0.3">
      <c r="B83" s="2"/>
    </row>
    <row r="84" spans="2:2" ht="15" x14ac:dyDescent="0.3">
      <c r="B84" s="2"/>
    </row>
    <row r="85" spans="2:2" ht="15" x14ac:dyDescent="0.3">
      <c r="B85" s="2"/>
    </row>
    <row r="86" spans="2:2" ht="15" x14ac:dyDescent="0.3">
      <c r="B86" s="2"/>
    </row>
    <row r="87" spans="2:2" ht="15" x14ac:dyDescent="0.3">
      <c r="B87" s="2"/>
    </row>
    <row r="88" spans="2:2" ht="15" x14ac:dyDescent="0.3">
      <c r="B88" s="2"/>
    </row>
    <row r="89" spans="2:2" ht="15" x14ac:dyDescent="0.3">
      <c r="B89" s="2"/>
    </row>
    <row r="90" spans="2:2" ht="15" x14ac:dyDescent="0.3">
      <c r="B90" s="2"/>
    </row>
    <row r="91" spans="2:2" ht="15" x14ac:dyDescent="0.3">
      <c r="B91" s="2"/>
    </row>
    <row r="92" spans="2:2" ht="15" x14ac:dyDescent="0.3">
      <c r="B92" s="2"/>
    </row>
    <row r="93" spans="2:2" ht="15" x14ac:dyDescent="0.3">
      <c r="B93" s="2"/>
    </row>
    <row r="94" spans="2:2" ht="15" x14ac:dyDescent="0.3">
      <c r="B94" s="2"/>
    </row>
    <row r="95" spans="2:2" ht="15" x14ac:dyDescent="0.3">
      <c r="B95" s="2"/>
    </row>
    <row r="96" spans="2:2" ht="15" x14ac:dyDescent="0.3">
      <c r="B96" s="2"/>
    </row>
    <row r="97" spans="2:2" ht="15" x14ac:dyDescent="0.3">
      <c r="B97" s="2"/>
    </row>
  </sheetData>
  <mergeCells count="2">
    <mergeCell ref="A1:J1"/>
    <mergeCell ref="A2:J2"/>
  </mergeCells>
  <pageMargins left="0.74803149606299213" right="0.74803149606299213" top="0.98425196850393704" bottom="0.98425196850393704" header="0.51181102362204722" footer="0.51181102362204722"/>
  <pageSetup paperSize="8" scale="50" orientation="portrait" r:id="rId1"/>
  <headerFooter alignWithMargins="0">
    <oddHeader>&amp;R1.MELLÉKLET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  <pageSetUpPr fitToPage="1"/>
  </sheetPr>
  <dimension ref="A1:M85"/>
  <sheetViews>
    <sheetView zoomScaleNormal="100" workbookViewId="0">
      <selection activeCell="G73" sqref="A1:H73"/>
    </sheetView>
  </sheetViews>
  <sheetFormatPr defaultRowHeight="12.75" x14ac:dyDescent="0.2"/>
  <cols>
    <col min="4" max="4" width="43.28515625" customWidth="1"/>
    <col min="5" max="5" width="14.140625" customWidth="1"/>
    <col min="6" max="6" width="12" customWidth="1"/>
    <col min="7" max="7" width="13.28515625" customWidth="1"/>
    <col min="12" max="12" width="13.28515625" customWidth="1"/>
  </cols>
  <sheetData>
    <row r="1" spans="1:13" x14ac:dyDescent="0.2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</row>
    <row r="2" spans="1:13" x14ac:dyDescent="0.2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</row>
    <row r="3" spans="1:13" ht="15" x14ac:dyDescent="0.25">
      <c r="A3" s="145"/>
      <c r="B3" s="144"/>
      <c r="C3" s="78"/>
      <c r="D3" s="1151" t="s">
        <v>222</v>
      </c>
      <c r="E3" s="1151"/>
      <c r="F3" s="1151"/>
      <c r="G3" s="1151"/>
      <c r="H3" s="1151"/>
      <c r="I3" s="145"/>
      <c r="J3" s="145"/>
      <c r="K3" s="145"/>
      <c r="L3" s="145"/>
      <c r="M3" s="145"/>
    </row>
    <row r="4" spans="1:13" x14ac:dyDescent="0.2">
      <c r="A4" s="145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</row>
    <row r="5" spans="1:13" x14ac:dyDescent="0.2">
      <c r="A5" s="1148" t="s">
        <v>300</v>
      </c>
      <c r="B5" s="1059"/>
      <c r="C5" s="1059"/>
      <c r="D5" s="1059"/>
      <c r="E5" s="1059"/>
      <c r="F5" s="1059"/>
      <c r="G5" s="1059"/>
      <c r="H5" s="78"/>
      <c r="I5" s="145"/>
      <c r="J5" s="145"/>
      <c r="K5" s="145"/>
      <c r="L5" s="145"/>
      <c r="M5" s="145"/>
    </row>
    <row r="6" spans="1:13" ht="13.5" thickBot="1" x14ac:dyDescent="0.25">
      <c r="A6" s="145"/>
      <c r="B6" s="80"/>
      <c r="C6" s="80"/>
      <c r="D6" s="80"/>
      <c r="E6" s="80"/>
      <c r="F6" s="146" t="s">
        <v>225</v>
      </c>
      <c r="G6" s="78"/>
      <c r="H6" s="78"/>
      <c r="I6" s="145"/>
      <c r="J6" s="145"/>
      <c r="K6" s="145"/>
      <c r="L6" s="145"/>
      <c r="M6" s="145"/>
    </row>
    <row r="7" spans="1:13" x14ac:dyDescent="0.2">
      <c r="A7" s="145"/>
      <c r="B7" s="83"/>
      <c r="C7" s="1142" t="s">
        <v>140</v>
      </c>
      <c r="D7" s="1152"/>
      <c r="E7" s="84"/>
      <c r="F7" s="85" t="s">
        <v>788</v>
      </c>
      <c r="G7" s="85" t="s">
        <v>870</v>
      </c>
      <c r="H7" s="78"/>
      <c r="I7" s="145"/>
      <c r="J7" s="145"/>
      <c r="K7" s="145"/>
      <c r="L7" s="540"/>
      <c r="M7" s="145"/>
    </row>
    <row r="8" spans="1:13" x14ac:dyDescent="0.2">
      <c r="A8" s="145"/>
      <c r="B8" s="86"/>
      <c r="C8" s="87"/>
      <c r="D8" s="80"/>
      <c r="E8" s="88"/>
      <c r="F8" s="89" t="s">
        <v>226</v>
      </c>
      <c r="G8" s="89" t="s">
        <v>226</v>
      </c>
      <c r="H8" s="78"/>
      <c r="I8" s="145"/>
      <c r="J8" s="145"/>
      <c r="K8" s="145"/>
      <c r="L8" s="541"/>
      <c r="M8" s="145"/>
    </row>
    <row r="9" spans="1:13" ht="13.5" thickBot="1" x14ac:dyDescent="0.25">
      <c r="A9" s="145"/>
      <c r="B9" s="90"/>
      <c r="C9" s="91"/>
      <c r="D9" s="81"/>
      <c r="E9" s="92"/>
      <c r="F9" s="93" t="s">
        <v>772</v>
      </c>
      <c r="G9" s="93" t="s">
        <v>789</v>
      </c>
      <c r="H9" s="78"/>
      <c r="I9" s="145"/>
      <c r="J9" s="145"/>
      <c r="K9" s="145"/>
      <c r="L9" s="540"/>
      <c r="M9" s="145"/>
    </row>
    <row r="10" spans="1:13" x14ac:dyDescent="0.2">
      <c r="A10" s="145"/>
      <c r="B10" s="103"/>
      <c r="C10" s="95"/>
      <c r="D10" s="104"/>
      <c r="E10" s="95"/>
      <c r="F10" s="105"/>
      <c r="G10" s="105"/>
      <c r="H10" s="78"/>
      <c r="I10" s="145"/>
      <c r="J10" s="145"/>
      <c r="K10" s="145"/>
      <c r="L10" s="542"/>
      <c r="M10" s="145"/>
    </row>
    <row r="11" spans="1:13" x14ac:dyDescent="0.2">
      <c r="A11" s="145"/>
      <c r="B11" s="96"/>
      <c r="C11" s="97" t="s">
        <v>301</v>
      </c>
      <c r="D11" s="78"/>
      <c r="E11" s="97" t="s">
        <v>228</v>
      </c>
      <c r="F11" s="98"/>
      <c r="G11" s="98"/>
      <c r="H11" s="78"/>
      <c r="I11" s="145"/>
      <c r="J11" s="145"/>
      <c r="K11" s="145"/>
      <c r="L11" s="147"/>
      <c r="M11" s="145"/>
    </row>
    <row r="12" spans="1:13" x14ac:dyDescent="0.2">
      <c r="A12" s="145"/>
      <c r="B12" s="96"/>
      <c r="C12" s="97"/>
      <c r="D12" s="78"/>
      <c r="E12" s="97" t="s">
        <v>229</v>
      </c>
      <c r="F12" s="98">
        <v>135273</v>
      </c>
      <c r="G12" s="98">
        <v>135273</v>
      </c>
      <c r="H12" s="78"/>
      <c r="I12" s="145"/>
      <c r="J12" s="145"/>
      <c r="K12" s="145"/>
      <c r="L12" s="147"/>
      <c r="M12" s="145"/>
    </row>
    <row r="13" spans="1:13" x14ac:dyDescent="0.2">
      <c r="A13" s="145"/>
      <c r="B13" s="99" t="s">
        <v>302</v>
      </c>
      <c r="C13" s="137" t="s">
        <v>301</v>
      </c>
      <c r="D13" s="101"/>
      <c r="E13" s="100" t="s">
        <v>231</v>
      </c>
      <c r="F13" s="102">
        <v>135273</v>
      </c>
      <c r="G13" s="102">
        <v>135273</v>
      </c>
      <c r="H13" s="78"/>
      <c r="I13" s="145"/>
      <c r="J13" s="145"/>
      <c r="K13" s="145"/>
      <c r="L13" s="542"/>
      <c r="M13" s="145"/>
    </row>
    <row r="14" spans="1:13" x14ac:dyDescent="0.2">
      <c r="A14" s="145"/>
      <c r="B14" s="96"/>
      <c r="C14" s="97"/>
      <c r="D14" s="78"/>
      <c r="E14" s="97"/>
      <c r="F14" s="98"/>
      <c r="G14" s="98"/>
      <c r="H14" s="78"/>
      <c r="I14" s="145"/>
      <c r="J14" s="145"/>
      <c r="K14" s="145"/>
      <c r="L14" s="147"/>
      <c r="M14" s="145"/>
    </row>
    <row r="15" spans="1:13" x14ac:dyDescent="0.2">
      <c r="A15" s="145"/>
      <c r="B15" s="96"/>
      <c r="C15" s="97" t="s">
        <v>303</v>
      </c>
      <c r="D15" s="78"/>
      <c r="E15" s="97" t="s">
        <v>228</v>
      </c>
      <c r="F15" s="98"/>
      <c r="G15" s="98"/>
      <c r="H15" s="78"/>
      <c r="I15" s="145"/>
      <c r="J15" s="145"/>
      <c r="K15" s="145"/>
      <c r="L15" s="147"/>
      <c r="M15" s="145"/>
    </row>
    <row r="16" spans="1:13" x14ac:dyDescent="0.2">
      <c r="A16" s="145"/>
      <c r="B16" s="96"/>
      <c r="C16" s="136"/>
      <c r="D16" s="78"/>
      <c r="E16" s="97" t="s">
        <v>229</v>
      </c>
      <c r="F16" s="98"/>
      <c r="G16" s="98"/>
      <c r="H16" s="78"/>
      <c r="I16" s="145"/>
      <c r="J16" s="145"/>
      <c r="K16" s="145"/>
      <c r="L16" s="147"/>
      <c r="M16" s="145"/>
    </row>
    <row r="17" spans="1:13" x14ac:dyDescent="0.2">
      <c r="A17" s="145"/>
      <c r="B17" s="99" t="s">
        <v>304</v>
      </c>
      <c r="C17" s="137" t="s">
        <v>303</v>
      </c>
      <c r="D17" s="101"/>
      <c r="E17" s="100" t="s">
        <v>231</v>
      </c>
      <c r="F17" s="102">
        <v>0</v>
      </c>
      <c r="G17" s="102">
        <v>0</v>
      </c>
      <c r="H17" s="145"/>
      <c r="I17" s="145"/>
      <c r="J17" s="145"/>
      <c r="K17" s="145"/>
      <c r="L17" s="542"/>
      <c r="M17" s="145"/>
    </row>
    <row r="18" spans="1:13" x14ac:dyDescent="0.2">
      <c r="A18" s="145"/>
      <c r="B18" s="96"/>
      <c r="C18" s="97"/>
      <c r="D18" s="78"/>
      <c r="E18" s="97"/>
      <c r="F18" s="98"/>
      <c r="G18" s="98"/>
      <c r="H18" s="145"/>
      <c r="I18" s="145"/>
      <c r="J18" s="145"/>
      <c r="K18" s="145"/>
      <c r="L18" s="147"/>
      <c r="M18" s="145"/>
    </row>
    <row r="19" spans="1:13" x14ac:dyDescent="0.2">
      <c r="A19" s="145"/>
      <c r="B19" s="96"/>
      <c r="C19" s="97" t="s">
        <v>305</v>
      </c>
      <c r="D19" s="78"/>
      <c r="E19" s="97" t="s">
        <v>228</v>
      </c>
      <c r="F19" s="98"/>
      <c r="G19" s="98"/>
      <c r="H19" s="145"/>
      <c r="I19" s="145"/>
      <c r="J19" s="145"/>
      <c r="K19" s="145"/>
      <c r="L19" s="147"/>
      <c r="M19" s="145"/>
    </row>
    <row r="20" spans="1:13" x14ac:dyDescent="0.2">
      <c r="A20" s="145"/>
      <c r="B20" s="96"/>
      <c r="C20" s="97"/>
      <c r="D20" s="78"/>
      <c r="E20" s="97" t="s">
        <v>229</v>
      </c>
      <c r="F20" s="98">
        <v>422392</v>
      </c>
      <c r="G20" s="98">
        <v>422392</v>
      </c>
      <c r="H20" s="145"/>
      <c r="I20" s="145"/>
      <c r="J20" s="145"/>
      <c r="K20" s="145"/>
      <c r="L20" s="147"/>
      <c r="M20" s="145"/>
    </row>
    <row r="21" spans="1:13" x14ac:dyDescent="0.2">
      <c r="A21" s="145"/>
      <c r="B21" s="99" t="s">
        <v>306</v>
      </c>
      <c r="C21" s="137" t="s">
        <v>305</v>
      </c>
      <c r="D21" s="101"/>
      <c r="E21" s="100" t="s">
        <v>231</v>
      </c>
      <c r="F21" s="102">
        <v>422392</v>
      </c>
      <c r="G21" s="102">
        <v>422392</v>
      </c>
      <c r="H21" s="145"/>
      <c r="I21" s="145"/>
      <c r="J21" s="145"/>
      <c r="K21" s="145"/>
      <c r="L21" s="542"/>
      <c r="M21" s="145"/>
    </row>
    <row r="22" spans="1:13" x14ac:dyDescent="0.2">
      <c r="A22" s="145"/>
      <c r="B22" s="96"/>
      <c r="C22" s="97"/>
      <c r="D22" s="78"/>
      <c r="E22" s="97"/>
      <c r="F22" s="98"/>
      <c r="G22" s="98"/>
      <c r="H22" s="145"/>
      <c r="I22" s="145"/>
      <c r="J22" s="145"/>
      <c r="K22" s="145"/>
      <c r="L22" s="147"/>
      <c r="M22" s="145"/>
    </row>
    <row r="23" spans="1:13" x14ac:dyDescent="0.2">
      <c r="A23" s="145"/>
      <c r="B23" s="96"/>
      <c r="C23" s="97" t="s">
        <v>307</v>
      </c>
      <c r="D23" s="78"/>
      <c r="E23" s="97" t="s">
        <v>228</v>
      </c>
      <c r="F23" s="98"/>
      <c r="G23" s="98"/>
      <c r="H23" s="145"/>
      <c r="I23" s="145"/>
      <c r="J23" s="145"/>
      <c r="K23" s="145"/>
      <c r="L23" s="147"/>
      <c r="M23" s="145"/>
    </row>
    <row r="24" spans="1:13" x14ac:dyDescent="0.2">
      <c r="A24" s="145"/>
      <c r="B24" s="96"/>
      <c r="C24" s="97"/>
      <c r="D24" s="78"/>
      <c r="E24" s="97" t="s">
        <v>229</v>
      </c>
      <c r="F24" s="98">
        <v>1396317</v>
      </c>
      <c r="G24" s="98">
        <v>1505019</v>
      </c>
      <c r="H24" s="145"/>
      <c r="I24" s="145"/>
      <c r="J24" s="145"/>
      <c r="K24" s="145"/>
      <c r="L24" s="147"/>
      <c r="M24" s="145"/>
    </row>
    <row r="25" spans="1:13" x14ac:dyDescent="0.2">
      <c r="A25" s="145"/>
      <c r="B25" s="99" t="s">
        <v>308</v>
      </c>
      <c r="C25" s="137" t="s">
        <v>307</v>
      </c>
      <c r="D25" s="101"/>
      <c r="E25" s="100" t="s">
        <v>231</v>
      </c>
      <c r="F25" s="102">
        <f>F23+F24</f>
        <v>1396317</v>
      </c>
      <c r="G25" s="102">
        <f>G23+G24</f>
        <v>1505019</v>
      </c>
      <c r="H25" s="145"/>
      <c r="I25" s="145"/>
      <c r="J25" s="145"/>
      <c r="K25" s="145"/>
      <c r="L25" s="542"/>
      <c r="M25" s="145"/>
    </row>
    <row r="26" spans="1:13" x14ac:dyDescent="0.2">
      <c r="A26" s="145"/>
      <c r="B26" s="96"/>
      <c r="C26" s="97"/>
      <c r="D26" s="78"/>
      <c r="E26" s="97"/>
      <c r="F26" s="98"/>
      <c r="G26" s="98"/>
      <c r="H26" s="145"/>
      <c r="I26" s="145"/>
      <c r="J26" s="145"/>
      <c r="K26" s="145"/>
      <c r="L26" s="147"/>
      <c r="M26" s="145"/>
    </row>
    <row r="27" spans="1:13" x14ac:dyDescent="0.2">
      <c r="A27" s="145"/>
      <c r="B27" s="96"/>
      <c r="C27" s="97" t="s">
        <v>309</v>
      </c>
      <c r="D27" s="78"/>
      <c r="E27" s="97" t="s">
        <v>228</v>
      </c>
      <c r="F27" s="98">
        <v>0</v>
      </c>
      <c r="G27" s="98">
        <v>0</v>
      </c>
      <c r="H27" s="145"/>
      <c r="I27" s="145"/>
      <c r="J27" s="145"/>
      <c r="K27" s="145"/>
      <c r="L27" s="147"/>
      <c r="M27" s="145"/>
    </row>
    <row r="28" spans="1:13" x14ac:dyDescent="0.2">
      <c r="A28" s="145"/>
      <c r="B28" s="96"/>
      <c r="C28" s="97"/>
      <c r="D28" s="78"/>
      <c r="E28" s="97" t="s">
        <v>229</v>
      </c>
      <c r="F28" s="98">
        <v>0</v>
      </c>
      <c r="G28" s="98">
        <v>0</v>
      </c>
      <c r="H28" s="145"/>
      <c r="I28" s="145"/>
      <c r="J28" s="145"/>
      <c r="K28" s="145"/>
      <c r="L28" s="147"/>
      <c r="M28" s="145"/>
    </row>
    <row r="29" spans="1:13" x14ac:dyDescent="0.2">
      <c r="A29" s="145"/>
      <c r="B29" s="99" t="s">
        <v>310</v>
      </c>
      <c r="C29" s="137" t="s">
        <v>309</v>
      </c>
      <c r="D29" s="101"/>
      <c r="E29" s="100" t="s">
        <v>231</v>
      </c>
      <c r="F29" s="102">
        <v>0</v>
      </c>
      <c r="G29" s="102">
        <v>0</v>
      </c>
      <c r="H29" s="145"/>
      <c r="I29" s="145"/>
      <c r="J29" s="145"/>
      <c r="K29" s="145"/>
      <c r="L29" s="542"/>
      <c r="M29" s="145"/>
    </row>
    <row r="30" spans="1:13" x14ac:dyDescent="0.2">
      <c r="A30" s="145"/>
      <c r="B30" s="96"/>
      <c r="C30" s="97"/>
      <c r="D30" s="78"/>
      <c r="E30" s="97"/>
      <c r="F30" s="98"/>
      <c r="G30" s="98"/>
      <c r="H30" s="145"/>
      <c r="I30" s="145"/>
      <c r="J30" s="145"/>
      <c r="K30" s="145"/>
      <c r="L30" s="147"/>
      <c r="M30" s="145"/>
    </row>
    <row r="31" spans="1:13" x14ac:dyDescent="0.2">
      <c r="A31" s="145"/>
      <c r="B31" s="96"/>
      <c r="C31" s="97" t="s">
        <v>311</v>
      </c>
      <c r="D31" s="78"/>
      <c r="E31" s="97" t="s">
        <v>228</v>
      </c>
      <c r="F31" s="98"/>
      <c r="G31" s="98"/>
      <c r="H31" s="145"/>
      <c r="I31" s="145"/>
      <c r="J31" s="145"/>
      <c r="K31" s="145"/>
      <c r="L31" s="147"/>
      <c r="M31" s="145"/>
    </row>
    <row r="32" spans="1:13" x14ac:dyDescent="0.2">
      <c r="A32" s="145"/>
      <c r="B32" s="96"/>
      <c r="C32" s="97"/>
      <c r="D32" s="78"/>
      <c r="E32" s="97" t="s">
        <v>229</v>
      </c>
      <c r="F32" s="98">
        <v>108701</v>
      </c>
      <c r="G32" s="98">
        <v>183009</v>
      </c>
      <c r="H32" s="145"/>
      <c r="I32" s="145"/>
      <c r="J32" s="145"/>
      <c r="K32" s="145"/>
      <c r="L32" s="147"/>
      <c r="M32" s="145"/>
    </row>
    <row r="33" spans="1:13" x14ac:dyDescent="0.2">
      <c r="A33" s="145"/>
      <c r="B33" s="99" t="s">
        <v>312</v>
      </c>
      <c r="C33" s="137" t="s">
        <v>311</v>
      </c>
      <c r="D33" s="101"/>
      <c r="E33" s="100" t="s">
        <v>231</v>
      </c>
      <c r="F33" s="102">
        <f>F31+F32</f>
        <v>108701</v>
      </c>
      <c r="G33" s="102">
        <f>G31+G32</f>
        <v>183009</v>
      </c>
      <c r="H33" s="145"/>
      <c r="I33" s="145"/>
      <c r="J33" s="145"/>
      <c r="K33" s="145"/>
      <c r="L33" s="542"/>
      <c r="M33" s="145"/>
    </row>
    <row r="34" spans="1:13" x14ac:dyDescent="0.2">
      <c r="A34" s="145"/>
      <c r="B34" s="103"/>
      <c r="C34" s="138"/>
      <c r="D34" s="104"/>
      <c r="E34" s="95"/>
      <c r="F34" s="105"/>
      <c r="G34" s="105"/>
      <c r="H34" s="145"/>
      <c r="I34" s="145"/>
      <c r="J34" s="145"/>
      <c r="K34" s="145"/>
      <c r="L34" s="542"/>
      <c r="M34" s="145"/>
    </row>
    <row r="35" spans="1:13" x14ac:dyDescent="0.2">
      <c r="A35" s="145"/>
      <c r="B35" s="96"/>
      <c r="C35" s="97" t="s">
        <v>313</v>
      </c>
      <c r="D35" s="78"/>
      <c r="E35" s="97" t="s">
        <v>228</v>
      </c>
      <c r="F35" s="98">
        <v>0</v>
      </c>
      <c r="G35" s="98">
        <v>0</v>
      </c>
      <c r="H35" s="145"/>
      <c r="I35" s="145"/>
      <c r="J35" s="145"/>
      <c r="K35" s="145"/>
      <c r="L35" s="147"/>
      <c r="M35" s="145"/>
    </row>
    <row r="36" spans="1:13" ht="13.5" thickBot="1" x14ac:dyDescent="0.25">
      <c r="A36" s="145"/>
      <c r="B36" s="96"/>
      <c r="C36" s="97"/>
      <c r="D36" s="78"/>
      <c r="E36" s="97" t="s">
        <v>229</v>
      </c>
      <c r="F36" s="98">
        <v>2062683</v>
      </c>
      <c r="G36" s="98">
        <v>2245693</v>
      </c>
      <c r="H36" s="145"/>
      <c r="I36" s="145"/>
      <c r="J36" s="145"/>
      <c r="K36" s="145"/>
      <c r="L36" s="147"/>
      <c r="M36" s="145"/>
    </row>
    <row r="37" spans="1:13" ht="15.75" thickBot="1" x14ac:dyDescent="0.3">
      <c r="A37" s="145"/>
      <c r="B37" s="128" t="s">
        <v>314</v>
      </c>
      <c r="C37" s="1139" t="s">
        <v>315</v>
      </c>
      <c r="D37" s="1153"/>
      <c r="E37" s="129" t="s">
        <v>231</v>
      </c>
      <c r="F37" s="130">
        <f>F13+F17+F21+F25+F29+F33</f>
        <v>2062683</v>
      </c>
      <c r="G37" s="130">
        <f>G13+G17+G21+G25+G29+G33</f>
        <v>2245693</v>
      </c>
      <c r="H37" s="145"/>
      <c r="I37" s="145"/>
      <c r="J37" s="145"/>
      <c r="K37" s="145"/>
      <c r="L37" s="135"/>
      <c r="M37" s="145"/>
    </row>
    <row r="38" spans="1:13" x14ac:dyDescent="0.2">
      <c r="A38" s="145"/>
      <c r="B38" s="103"/>
      <c r="C38" s="95"/>
      <c r="D38" s="104"/>
      <c r="E38" s="95"/>
      <c r="F38" s="105"/>
      <c r="G38" s="105"/>
      <c r="H38" s="145"/>
      <c r="I38" s="145"/>
      <c r="J38" s="145"/>
      <c r="K38" s="145"/>
      <c r="L38" s="542"/>
      <c r="M38" s="145"/>
    </row>
    <row r="39" spans="1:13" x14ac:dyDescent="0.2">
      <c r="A39" s="145"/>
      <c r="B39" s="96"/>
      <c r="C39" s="97" t="s">
        <v>316</v>
      </c>
      <c r="D39" s="78"/>
      <c r="E39" s="97" t="s">
        <v>228</v>
      </c>
      <c r="F39" s="98"/>
      <c r="G39" s="98"/>
      <c r="H39" s="145"/>
      <c r="I39" s="145"/>
      <c r="J39" s="145"/>
      <c r="K39" s="145"/>
      <c r="L39" s="147"/>
      <c r="M39" s="145"/>
    </row>
    <row r="40" spans="1:13" x14ac:dyDescent="0.2">
      <c r="A40" s="145"/>
      <c r="B40" s="96"/>
      <c r="C40" s="97"/>
      <c r="D40" s="78"/>
      <c r="E40" s="97" t="s">
        <v>229</v>
      </c>
      <c r="F40" s="98">
        <v>35</v>
      </c>
      <c r="G40" s="98">
        <v>0</v>
      </c>
      <c r="H40" s="145"/>
      <c r="I40" s="145"/>
      <c r="J40" s="145"/>
      <c r="K40" s="145"/>
      <c r="L40" s="147"/>
      <c r="M40" s="145"/>
    </row>
    <row r="41" spans="1:13" x14ac:dyDescent="0.2">
      <c r="A41" s="145"/>
      <c r="B41" s="99" t="s">
        <v>317</v>
      </c>
      <c r="C41" s="137" t="s">
        <v>316</v>
      </c>
      <c r="D41" s="101"/>
      <c r="E41" s="100" t="s">
        <v>231</v>
      </c>
      <c r="F41" s="102">
        <f>F39+F40</f>
        <v>35</v>
      </c>
      <c r="G41" s="102">
        <f>G39+G40</f>
        <v>0</v>
      </c>
      <c r="H41" s="145"/>
      <c r="I41" s="145"/>
      <c r="J41" s="145"/>
      <c r="K41" s="145"/>
      <c r="L41" s="542"/>
      <c r="M41" s="145"/>
    </row>
    <row r="42" spans="1:13" x14ac:dyDescent="0.2">
      <c r="A42" s="145"/>
      <c r="B42" s="96"/>
      <c r="C42" s="97"/>
      <c r="D42" s="78"/>
      <c r="E42" s="97"/>
      <c r="F42" s="98"/>
      <c r="G42" s="98"/>
      <c r="H42" s="145"/>
      <c r="I42" s="145"/>
      <c r="J42" s="145"/>
      <c r="K42" s="145"/>
      <c r="L42" s="147"/>
      <c r="M42" s="145"/>
    </row>
    <row r="43" spans="1:13" x14ac:dyDescent="0.2">
      <c r="A43" s="145"/>
      <c r="B43" s="96"/>
      <c r="C43" s="97" t="s">
        <v>318</v>
      </c>
      <c r="D43" s="78"/>
      <c r="E43" s="97" t="s">
        <v>228</v>
      </c>
      <c r="F43" s="98"/>
      <c r="G43" s="98"/>
      <c r="H43" s="145"/>
      <c r="I43" s="145"/>
      <c r="J43" s="145"/>
      <c r="K43" s="145"/>
      <c r="L43" s="147"/>
      <c r="M43" s="145"/>
    </row>
    <row r="44" spans="1:13" x14ac:dyDescent="0.2">
      <c r="A44" s="145"/>
      <c r="B44" s="96"/>
      <c r="C44" s="136"/>
      <c r="D44" s="78"/>
      <c r="E44" s="97" t="s">
        <v>229</v>
      </c>
      <c r="F44" s="98">
        <v>0</v>
      </c>
      <c r="G44" s="98">
        <v>0</v>
      </c>
      <c r="H44" s="145"/>
      <c r="I44" s="145"/>
      <c r="J44" s="145"/>
      <c r="K44" s="145"/>
      <c r="L44" s="147"/>
      <c r="M44" s="145"/>
    </row>
    <row r="45" spans="1:13" x14ac:dyDescent="0.2">
      <c r="A45" s="145"/>
      <c r="B45" s="99" t="s">
        <v>319</v>
      </c>
      <c r="C45" s="137" t="s">
        <v>318</v>
      </c>
      <c r="D45" s="101"/>
      <c r="E45" s="100" t="s">
        <v>231</v>
      </c>
      <c r="F45" s="102">
        <f>F43+F44</f>
        <v>0</v>
      </c>
      <c r="G45" s="102">
        <f>G43+G44</f>
        <v>0</v>
      </c>
      <c r="H45" s="145"/>
      <c r="I45" s="145"/>
      <c r="J45" s="145"/>
      <c r="K45" s="145"/>
      <c r="L45" s="542"/>
      <c r="M45" s="145"/>
    </row>
    <row r="46" spans="1:13" x14ac:dyDescent="0.2">
      <c r="A46" s="145"/>
      <c r="B46" s="96"/>
      <c r="C46" s="97"/>
      <c r="D46" s="78"/>
      <c r="E46" s="97"/>
      <c r="F46" s="98"/>
      <c r="G46" s="98"/>
      <c r="H46" s="145"/>
      <c r="I46" s="145"/>
      <c r="J46" s="145"/>
      <c r="K46" s="145"/>
      <c r="L46" s="147"/>
      <c r="M46" s="145"/>
    </row>
    <row r="47" spans="1:13" x14ac:dyDescent="0.2">
      <c r="A47" s="145"/>
      <c r="B47" s="96"/>
      <c r="C47" s="97" t="s">
        <v>320</v>
      </c>
      <c r="D47" s="78"/>
      <c r="E47" s="97" t="s">
        <v>228</v>
      </c>
      <c r="F47" s="98"/>
      <c r="G47" s="98"/>
      <c r="H47" s="145"/>
      <c r="I47" s="145"/>
      <c r="J47" s="145"/>
      <c r="K47" s="145"/>
      <c r="L47" s="147"/>
      <c r="M47" s="145"/>
    </row>
    <row r="48" spans="1:13" x14ac:dyDescent="0.2">
      <c r="A48" s="145"/>
      <c r="B48" s="96"/>
      <c r="C48" s="97"/>
      <c r="D48" s="78"/>
      <c r="E48" s="97" t="s">
        <v>229</v>
      </c>
      <c r="F48" s="98"/>
      <c r="G48" s="98">
        <v>0</v>
      </c>
      <c r="H48" s="145"/>
      <c r="I48" s="145"/>
      <c r="J48" s="145"/>
      <c r="K48" s="145"/>
      <c r="L48" s="147"/>
      <c r="M48" s="145"/>
    </row>
    <row r="49" spans="1:13" x14ac:dyDescent="0.2">
      <c r="A49" s="145"/>
      <c r="B49" s="99" t="s">
        <v>321</v>
      </c>
      <c r="C49" s="137" t="s">
        <v>320</v>
      </c>
      <c r="D49" s="101"/>
      <c r="E49" s="100" t="s">
        <v>231</v>
      </c>
      <c r="F49" s="102">
        <f>F47+F48</f>
        <v>0</v>
      </c>
      <c r="G49" s="102">
        <f>G47+G48</f>
        <v>0</v>
      </c>
      <c r="H49" s="78"/>
      <c r="I49" s="78"/>
      <c r="J49" s="78"/>
      <c r="K49" s="78"/>
      <c r="L49" s="542"/>
      <c r="M49" s="78"/>
    </row>
    <row r="50" spans="1:13" x14ac:dyDescent="0.2">
      <c r="A50" s="145"/>
      <c r="B50" s="103"/>
      <c r="C50" s="138"/>
      <c r="D50" s="104"/>
      <c r="E50" s="95"/>
      <c r="F50" s="105"/>
      <c r="G50" s="105"/>
      <c r="H50" s="78"/>
      <c r="I50" s="78"/>
      <c r="J50" s="78"/>
      <c r="K50" s="78"/>
      <c r="L50" s="542"/>
      <c r="M50" s="78"/>
    </row>
    <row r="51" spans="1:13" x14ac:dyDescent="0.2">
      <c r="A51" s="145"/>
      <c r="B51" s="96"/>
      <c r="C51" s="97" t="s">
        <v>322</v>
      </c>
      <c r="D51" s="78"/>
      <c r="E51" s="97" t="s">
        <v>228</v>
      </c>
      <c r="F51" s="98">
        <f>F39+F43+F47</f>
        <v>0</v>
      </c>
      <c r="G51" s="98">
        <v>0</v>
      </c>
      <c r="H51" s="78"/>
      <c r="I51" s="78"/>
      <c r="J51" s="78"/>
      <c r="K51" s="78"/>
      <c r="L51" s="147"/>
      <c r="M51" s="78"/>
    </row>
    <row r="52" spans="1:13" ht="13.5" thickBot="1" x14ac:dyDescent="0.25">
      <c r="A52" s="145"/>
      <c r="B52" s="96"/>
      <c r="C52" s="97"/>
      <c r="D52" s="78"/>
      <c r="E52" s="97" t="s">
        <v>229</v>
      </c>
      <c r="F52" s="98"/>
      <c r="G52" s="98">
        <v>0</v>
      </c>
      <c r="H52" s="78"/>
      <c r="I52" s="78"/>
      <c r="J52" s="78"/>
      <c r="K52" s="78"/>
      <c r="L52" s="147"/>
      <c r="M52" s="78"/>
    </row>
    <row r="53" spans="1:13" ht="15.75" thickBot="1" x14ac:dyDescent="0.3">
      <c r="A53" s="145"/>
      <c r="B53" s="128" t="s">
        <v>323</v>
      </c>
      <c r="C53" s="1139" t="s">
        <v>322</v>
      </c>
      <c r="D53" s="1153"/>
      <c r="E53" s="129" t="s">
        <v>231</v>
      </c>
      <c r="F53" s="130">
        <f>F41+F45+F49</f>
        <v>35</v>
      </c>
      <c r="G53" s="130">
        <f>G41+G45+G49</f>
        <v>0</v>
      </c>
      <c r="H53" s="78"/>
      <c r="I53" s="78"/>
      <c r="J53" s="78"/>
      <c r="K53" s="78"/>
      <c r="L53" s="135"/>
      <c r="M53" s="78"/>
    </row>
    <row r="54" spans="1:13" x14ac:dyDescent="0.2">
      <c r="A54" s="145"/>
      <c r="B54" s="103"/>
      <c r="C54" s="95"/>
      <c r="D54" s="104"/>
      <c r="E54" s="95"/>
      <c r="F54" s="105"/>
      <c r="G54" s="105"/>
      <c r="H54" s="78"/>
      <c r="I54" s="78"/>
      <c r="J54" s="78"/>
      <c r="K54" s="78"/>
      <c r="L54" s="542"/>
      <c r="M54" s="78"/>
    </row>
    <row r="55" spans="1:13" x14ac:dyDescent="0.2">
      <c r="A55" s="145"/>
      <c r="B55" s="96"/>
      <c r="C55" s="97" t="s">
        <v>325</v>
      </c>
      <c r="D55" s="78"/>
      <c r="E55" s="97" t="s">
        <v>228</v>
      </c>
      <c r="F55" s="98">
        <v>0</v>
      </c>
      <c r="G55" s="98">
        <v>0</v>
      </c>
      <c r="H55" s="78"/>
      <c r="I55" s="78"/>
      <c r="J55" s="78"/>
      <c r="K55" s="78"/>
      <c r="L55" s="147"/>
      <c r="M55" s="78"/>
    </row>
    <row r="56" spans="1:13" x14ac:dyDescent="0.2">
      <c r="A56" s="145"/>
      <c r="B56" s="96"/>
      <c r="C56" s="97"/>
      <c r="D56" s="78"/>
      <c r="E56" s="97" t="s">
        <v>229</v>
      </c>
      <c r="F56" s="98"/>
      <c r="G56" s="98"/>
      <c r="H56" s="78"/>
      <c r="I56" s="78"/>
      <c r="J56" s="78"/>
      <c r="K56" s="78"/>
      <c r="L56" s="147"/>
      <c r="M56" s="78"/>
    </row>
    <row r="57" spans="1:13" x14ac:dyDescent="0.2">
      <c r="A57" s="145"/>
      <c r="B57" s="99" t="s">
        <v>468</v>
      </c>
      <c r="C57" s="1149" t="s">
        <v>326</v>
      </c>
      <c r="D57" s="1154"/>
      <c r="E57" s="100" t="s">
        <v>231</v>
      </c>
      <c r="F57" s="102">
        <v>0</v>
      </c>
      <c r="G57" s="102">
        <v>0</v>
      </c>
      <c r="H57" s="145"/>
      <c r="I57" s="145"/>
      <c r="J57" s="145"/>
      <c r="K57" s="145"/>
      <c r="L57" s="542"/>
      <c r="M57" s="145"/>
    </row>
    <row r="58" spans="1:13" x14ac:dyDescent="0.2">
      <c r="A58" s="145"/>
      <c r="B58" s="96"/>
      <c r="C58" s="97"/>
      <c r="D58" s="78"/>
      <c r="E58" s="97"/>
      <c r="F58" s="98"/>
      <c r="G58" s="98"/>
      <c r="H58" s="145"/>
      <c r="I58" s="145"/>
      <c r="J58" s="145"/>
      <c r="K58" s="145"/>
      <c r="L58" s="147"/>
      <c r="M58" s="145"/>
    </row>
    <row r="59" spans="1:13" x14ac:dyDescent="0.2">
      <c r="A59" s="145"/>
      <c r="B59" s="96"/>
      <c r="C59" s="97" t="s">
        <v>293</v>
      </c>
      <c r="D59" s="78"/>
      <c r="E59" s="97" t="s">
        <v>228</v>
      </c>
      <c r="F59" s="98"/>
      <c r="G59" s="98"/>
      <c r="H59" s="145"/>
      <c r="I59" s="145"/>
      <c r="J59" s="145"/>
      <c r="K59" s="145"/>
      <c r="L59" s="147"/>
      <c r="M59" s="145"/>
    </row>
    <row r="60" spans="1:13" x14ac:dyDescent="0.2">
      <c r="A60" s="145"/>
      <c r="B60" s="96"/>
      <c r="C60" s="136"/>
      <c r="D60" s="78"/>
      <c r="E60" s="97" t="s">
        <v>229</v>
      </c>
      <c r="F60" s="98">
        <v>1821</v>
      </c>
      <c r="G60" s="98">
        <v>2252</v>
      </c>
      <c r="H60" s="145"/>
      <c r="I60" s="145"/>
      <c r="J60" s="145"/>
      <c r="K60" s="145"/>
      <c r="L60" s="147"/>
      <c r="M60" s="145"/>
    </row>
    <row r="61" spans="1:13" x14ac:dyDescent="0.2">
      <c r="A61" s="145"/>
      <c r="B61" s="99" t="s">
        <v>469</v>
      </c>
      <c r="C61" s="137" t="s">
        <v>327</v>
      </c>
      <c r="D61" s="101"/>
      <c r="E61" s="100" t="s">
        <v>231</v>
      </c>
      <c r="F61" s="102">
        <f>F59+F60</f>
        <v>1821</v>
      </c>
      <c r="G61" s="102">
        <f>G59+G60</f>
        <v>2252</v>
      </c>
      <c r="H61" s="145"/>
      <c r="I61" s="145"/>
      <c r="J61" s="145"/>
      <c r="K61" s="145"/>
      <c r="L61" s="542"/>
      <c r="M61" s="145"/>
    </row>
    <row r="62" spans="1:13" x14ac:dyDescent="0.2">
      <c r="A62" s="145"/>
      <c r="B62" s="96"/>
      <c r="C62" s="97"/>
      <c r="D62" s="78"/>
      <c r="E62" s="97"/>
      <c r="F62" s="98"/>
      <c r="G62" s="98"/>
      <c r="H62" s="145"/>
      <c r="I62" s="145"/>
      <c r="J62" s="145"/>
      <c r="K62" s="145"/>
      <c r="L62" s="147"/>
      <c r="M62" s="145"/>
    </row>
    <row r="63" spans="1:13" x14ac:dyDescent="0.2">
      <c r="A63" s="145"/>
      <c r="B63" s="96"/>
      <c r="C63" s="97" t="s">
        <v>549</v>
      </c>
      <c r="D63" s="78"/>
      <c r="E63" s="97" t="s">
        <v>228</v>
      </c>
      <c r="F63" s="98"/>
      <c r="G63" s="98"/>
      <c r="H63" s="145"/>
      <c r="I63" s="145"/>
      <c r="J63" s="145"/>
      <c r="K63" s="145"/>
      <c r="L63" s="147"/>
      <c r="M63" s="145"/>
    </row>
    <row r="64" spans="1:13" x14ac:dyDescent="0.2">
      <c r="A64" s="145"/>
      <c r="B64" s="96"/>
      <c r="C64" s="97"/>
      <c r="D64" s="78"/>
      <c r="E64" s="97" t="s">
        <v>229</v>
      </c>
      <c r="F64" s="98">
        <v>1769889</v>
      </c>
      <c r="G64" s="98">
        <v>1659864</v>
      </c>
      <c r="H64" s="145"/>
      <c r="I64" s="145"/>
      <c r="J64" s="145"/>
      <c r="K64" s="145"/>
      <c r="L64" s="147"/>
      <c r="M64" s="145"/>
    </row>
    <row r="65" spans="1:13" x14ac:dyDescent="0.2">
      <c r="A65" s="145"/>
      <c r="B65" s="99" t="s">
        <v>548</v>
      </c>
      <c r="C65" s="137" t="s">
        <v>295</v>
      </c>
      <c r="D65" s="101"/>
      <c r="E65" s="100" t="s">
        <v>231</v>
      </c>
      <c r="F65" s="102">
        <f>F63+F64</f>
        <v>1769889</v>
      </c>
      <c r="G65" s="102">
        <f>G63+G64</f>
        <v>1659864</v>
      </c>
      <c r="H65" s="145"/>
      <c r="I65" s="145"/>
      <c r="J65" s="145"/>
      <c r="K65" s="145"/>
      <c r="L65" s="542"/>
      <c r="M65" s="145"/>
    </row>
    <row r="66" spans="1:13" x14ac:dyDescent="0.2">
      <c r="A66" s="145"/>
      <c r="B66" s="96"/>
      <c r="C66" s="97"/>
      <c r="D66" s="78"/>
      <c r="E66" s="97"/>
      <c r="F66" s="98"/>
      <c r="G66" s="98"/>
      <c r="H66" s="145"/>
      <c r="I66" s="145"/>
      <c r="J66" s="145"/>
      <c r="K66" s="145"/>
      <c r="L66" s="147"/>
      <c r="M66" s="145"/>
    </row>
    <row r="67" spans="1:13" x14ac:dyDescent="0.2">
      <c r="A67" s="145"/>
      <c r="B67" s="96"/>
      <c r="C67" s="97" t="s">
        <v>328</v>
      </c>
      <c r="D67" s="78"/>
      <c r="E67" s="97" t="s">
        <v>228</v>
      </c>
      <c r="F67" s="98">
        <v>0</v>
      </c>
      <c r="G67" s="98">
        <v>0</v>
      </c>
      <c r="H67" s="145"/>
      <c r="I67" s="145"/>
      <c r="J67" s="145"/>
      <c r="K67" s="145"/>
      <c r="L67" s="147"/>
      <c r="M67" s="145"/>
    </row>
    <row r="68" spans="1:13" ht="13.5" thickBot="1" x14ac:dyDescent="0.25">
      <c r="A68" s="145"/>
      <c r="B68" s="96"/>
      <c r="C68" s="97"/>
      <c r="D68" s="78"/>
      <c r="E68" s="97" t="s">
        <v>229</v>
      </c>
      <c r="F68" s="98">
        <v>1771710</v>
      </c>
      <c r="G68" s="98">
        <v>1662116</v>
      </c>
      <c r="H68" s="145"/>
      <c r="I68" s="145"/>
      <c r="J68" s="145"/>
      <c r="K68" s="145"/>
      <c r="L68" s="147"/>
      <c r="M68" s="145"/>
    </row>
    <row r="69" spans="1:13" ht="15.75" thickBot="1" x14ac:dyDescent="0.3">
      <c r="A69" s="145"/>
      <c r="B69" s="128" t="s">
        <v>324</v>
      </c>
      <c r="C69" s="1139" t="s">
        <v>329</v>
      </c>
      <c r="D69" s="1153"/>
      <c r="E69" s="129" t="s">
        <v>231</v>
      </c>
      <c r="F69" s="130">
        <f>F67+F68</f>
        <v>1771710</v>
      </c>
      <c r="G69" s="130">
        <f>G67+G68</f>
        <v>1662116</v>
      </c>
      <c r="H69" s="145"/>
      <c r="I69" s="145"/>
      <c r="J69" s="145"/>
      <c r="K69" s="145"/>
      <c r="L69" s="135"/>
      <c r="M69" s="145"/>
    </row>
    <row r="70" spans="1:13" x14ac:dyDescent="0.2">
      <c r="A70" s="145"/>
      <c r="B70" s="96"/>
      <c r="C70" s="97"/>
      <c r="D70" s="78"/>
      <c r="E70" s="97"/>
      <c r="F70" s="98"/>
      <c r="G70" s="98"/>
      <c r="H70" s="145"/>
      <c r="I70" s="145"/>
      <c r="J70" s="145"/>
      <c r="K70" s="145"/>
      <c r="L70" s="147"/>
      <c r="M70" s="145"/>
    </row>
    <row r="71" spans="1:13" x14ac:dyDescent="0.2">
      <c r="A71" s="145"/>
      <c r="B71" s="96"/>
      <c r="C71" s="95" t="s">
        <v>300</v>
      </c>
      <c r="D71" s="78"/>
      <c r="E71" s="97" t="s">
        <v>228</v>
      </c>
      <c r="F71" s="98">
        <v>0</v>
      </c>
      <c r="G71" s="98">
        <v>0</v>
      </c>
      <c r="H71" s="145"/>
      <c r="I71" s="145"/>
      <c r="J71" s="145"/>
      <c r="K71" s="145"/>
      <c r="L71" s="147"/>
      <c r="M71" s="145"/>
    </row>
    <row r="72" spans="1:13" ht="13.5" thickBot="1" x14ac:dyDescent="0.25">
      <c r="A72" s="145"/>
      <c r="B72" s="96"/>
      <c r="C72" s="97"/>
      <c r="D72" s="78"/>
      <c r="E72" s="97" t="s">
        <v>229</v>
      </c>
      <c r="F72" s="98">
        <v>3834428</v>
      </c>
      <c r="G72" s="98">
        <f>G37+G53+G69</f>
        <v>3907809</v>
      </c>
      <c r="H72" s="145"/>
      <c r="I72" s="145"/>
      <c r="J72" s="145"/>
      <c r="K72" s="145"/>
      <c r="L72" s="147"/>
      <c r="M72" s="145"/>
    </row>
    <row r="73" spans="1:13" ht="15.75" thickBot="1" x14ac:dyDescent="0.3">
      <c r="A73" s="145"/>
      <c r="B73" s="128"/>
      <c r="C73" s="1139" t="s">
        <v>330</v>
      </c>
      <c r="D73" s="1153"/>
      <c r="E73" s="129" t="s">
        <v>231</v>
      </c>
      <c r="F73" s="130">
        <f>F71+F72</f>
        <v>3834428</v>
      </c>
      <c r="G73" s="130">
        <f>G71+G72</f>
        <v>3907809</v>
      </c>
      <c r="H73" s="145"/>
      <c r="I73" s="145"/>
      <c r="J73" s="145"/>
      <c r="K73" s="145"/>
      <c r="L73" s="135"/>
      <c r="M73" s="145"/>
    </row>
    <row r="74" spans="1:13" x14ac:dyDescent="0.2">
      <c r="A74" s="145"/>
      <c r="B74" s="144"/>
      <c r="C74" s="78"/>
      <c r="D74" s="78"/>
      <c r="E74" s="78"/>
      <c r="F74" s="78"/>
      <c r="G74" s="78"/>
      <c r="H74" s="145"/>
      <c r="I74" s="145"/>
      <c r="J74" s="145"/>
      <c r="K74" s="145"/>
      <c r="L74" s="78"/>
      <c r="M74" s="145"/>
    </row>
    <row r="75" spans="1:13" x14ac:dyDescent="0.2">
      <c r="A75" s="145"/>
      <c r="B75" s="144"/>
      <c r="C75" s="78"/>
      <c r="D75" s="78"/>
      <c r="E75" s="78"/>
      <c r="F75" s="147"/>
      <c r="G75" s="78"/>
      <c r="H75" s="145"/>
      <c r="I75" s="145"/>
      <c r="J75" s="145"/>
      <c r="K75" s="145"/>
      <c r="L75" s="145"/>
      <c r="M75" s="145"/>
    </row>
    <row r="76" spans="1:13" x14ac:dyDescent="0.2">
      <c r="A76" s="145"/>
      <c r="B76" s="144"/>
      <c r="C76" s="78"/>
      <c r="D76" s="78"/>
      <c r="E76" s="78"/>
      <c r="F76" s="147"/>
      <c r="G76" s="78"/>
      <c r="H76" s="145"/>
      <c r="I76" s="145"/>
      <c r="J76" s="145"/>
      <c r="K76" s="145"/>
      <c r="L76" s="145"/>
      <c r="M76" s="145"/>
    </row>
    <row r="77" spans="1:13" x14ac:dyDescent="0.2">
      <c r="A77" s="145"/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</row>
    <row r="78" spans="1:13" x14ac:dyDescent="0.2">
      <c r="A78" s="145"/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</row>
    <row r="79" spans="1:13" x14ac:dyDescent="0.2">
      <c r="A79" s="145"/>
      <c r="B79" s="144"/>
      <c r="C79" s="78"/>
      <c r="D79" s="78"/>
      <c r="E79" s="78"/>
      <c r="F79" s="78"/>
      <c r="G79" s="78"/>
      <c r="H79" s="145"/>
      <c r="I79" s="145"/>
      <c r="J79" s="145"/>
      <c r="K79" s="145"/>
      <c r="L79" s="145"/>
      <c r="M79" s="145"/>
    </row>
    <row r="80" spans="1:13" x14ac:dyDescent="0.2">
      <c r="A80" s="145"/>
      <c r="B80" s="144"/>
      <c r="C80" s="78"/>
      <c r="D80" s="78"/>
      <c r="E80" s="78"/>
      <c r="F80" s="78"/>
      <c r="G80" s="78"/>
      <c r="H80" s="145"/>
      <c r="I80" s="145"/>
      <c r="J80" s="145"/>
      <c r="K80" s="145"/>
      <c r="L80" s="145"/>
      <c r="M80" s="145"/>
    </row>
    <row r="81" spans="1:13" x14ac:dyDescent="0.2">
      <c r="A81" s="145"/>
      <c r="B81" s="144"/>
      <c r="C81" s="78"/>
      <c r="D81" s="78"/>
      <c r="E81" s="78"/>
      <c r="F81" s="78"/>
      <c r="G81" s="147"/>
      <c r="H81" s="145"/>
      <c r="I81" s="145"/>
      <c r="J81" s="145"/>
      <c r="K81" s="145"/>
      <c r="L81" s="145"/>
      <c r="M81" s="145"/>
    </row>
    <row r="82" spans="1:13" x14ac:dyDescent="0.2">
      <c r="A82" s="145"/>
      <c r="B82" s="144"/>
      <c r="C82" s="78"/>
      <c r="D82" s="78"/>
      <c r="E82" s="78"/>
      <c r="F82" s="78"/>
      <c r="G82" s="147"/>
      <c r="H82" s="145"/>
      <c r="I82" s="145"/>
      <c r="J82" s="145"/>
      <c r="K82" s="145"/>
      <c r="L82" s="145"/>
      <c r="M82" s="145"/>
    </row>
    <row r="83" spans="1:13" x14ac:dyDescent="0.2">
      <c r="A83" s="145"/>
      <c r="B83" s="144"/>
      <c r="C83" s="78"/>
      <c r="D83" s="78"/>
      <c r="E83" s="78"/>
      <c r="F83" s="78"/>
      <c r="G83" s="147"/>
      <c r="H83" s="145"/>
      <c r="I83" s="145"/>
      <c r="J83" s="145"/>
      <c r="K83" s="145"/>
      <c r="L83" s="145"/>
      <c r="M83" s="145"/>
    </row>
    <row r="84" spans="1:13" x14ac:dyDescent="0.2">
      <c r="A84" s="145"/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</row>
    <row r="85" spans="1:13" x14ac:dyDescent="0.2">
      <c r="A85" s="145"/>
      <c r="B85" s="144"/>
      <c r="C85" s="78"/>
      <c r="D85" s="78"/>
      <c r="E85" s="78"/>
      <c r="F85" s="78"/>
      <c r="G85" s="78"/>
      <c r="H85" s="145"/>
      <c r="I85" s="145"/>
      <c r="J85" s="145"/>
      <c r="K85" s="145"/>
      <c r="L85" s="145"/>
      <c r="M85" s="145"/>
    </row>
  </sheetData>
  <mergeCells count="8">
    <mergeCell ref="D3:H3"/>
    <mergeCell ref="C7:D7"/>
    <mergeCell ref="C73:D73"/>
    <mergeCell ref="C57:D57"/>
    <mergeCell ref="C37:D37"/>
    <mergeCell ref="C53:D53"/>
    <mergeCell ref="C69:D69"/>
    <mergeCell ref="A5:G5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orientation="portrait" r:id="rId1"/>
  <headerFooter alignWithMargins="0">
    <oddHeader>&amp;R12.MELLÉKLET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B2:I105"/>
  <sheetViews>
    <sheetView zoomScaleNormal="100" workbookViewId="0">
      <selection activeCell="G105" sqref="A1:G105"/>
    </sheetView>
  </sheetViews>
  <sheetFormatPr defaultColWidth="8" defaultRowHeight="15" x14ac:dyDescent="0.2"/>
  <cols>
    <col min="1" max="1" width="9.28515625" style="148" customWidth="1"/>
    <col min="2" max="2" width="9.85546875" style="149" customWidth="1"/>
    <col min="3" max="3" width="7.5703125" style="148" customWidth="1"/>
    <col min="4" max="4" width="101.140625" style="148" customWidth="1"/>
    <col min="5" max="5" width="22.28515625" style="148" customWidth="1"/>
    <col min="6" max="6" width="20.140625" style="148" customWidth="1"/>
    <col min="7" max="7" width="20.7109375" style="148" customWidth="1"/>
    <col min="8" max="8" width="14.28515625" style="151" bestFit="1" customWidth="1"/>
    <col min="9" max="9" width="13.7109375" style="148" bestFit="1" customWidth="1"/>
    <col min="10" max="16384" width="8" style="148"/>
  </cols>
  <sheetData>
    <row r="2" spans="2:9" ht="18" x14ac:dyDescent="0.25">
      <c r="E2" s="150"/>
      <c r="F2" s="151"/>
    </row>
    <row r="5" spans="2:9" ht="21.75" customHeight="1" x14ac:dyDescent="0.3">
      <c r="B5" s="1155" t="s">
        <v>871</v>
      </c>
      <c r="C5" s="1155"/>
      <c r="D5" s="1155"/>
      <c r="E5" s="1155"/>
      <c r="F5" s="1155"/>
      <c r="G5" s="1155"/>
    </row>
    <row r="6" spans="2:9" ht="15.75" thickBot="1" x14ac:dyDescent="0.25">
      <c r="G6" s="152" t="s">
        <v>225</v>
      </c>
    </row>
    <row r="7" spans="2:9" ht="16.5" thickBot="1" x14ac:dyDescent="0.3">
      <c r="B7" s="153" t="s">
        <v>224</v>
      </c>
      <c r="C7" s="154"/>
      <c r="D7" s="154"/>
      <c r="E7" s="1156"/>
      <c r="F7" s="1157"/>
      <c r="G7" s="1158"/>
    </row>
    <row r="8" spans="2:9" ht="16.5" thickBot="1" x14ac:dyDescent="0.3">
      <c r="B8" s="156"/>
      <c r="E8" s="666" t="s">
        <v>331</v>
      </c>
      <c r="F8" s="157" t="s">
        <v>332</v>
      </c>
      <c r="G8" s="664" t="s">
        <v>333</v>
      </c>
    </row>
    <row r="9" spans="2:9" s="158" customFormat="1" ht="18.75" customHeight="1" thickBot="1" x14ac:dyDescent="0.3">
      <c r="B9" s="159" t="s">
        <v>334</v>
      </c>
      <c r="C9" s="160" t="s">
        <v>335</v>
      </c>
      <c r="D9" s="160"/>
      <c r="E9" s="667">
        <f>E10+E16+E46+E50</f>
        <v>3413369</v>
      </c>
      <c r="F9" s="688">
        <f>F10+F16+F46+F50</f>
        <v>1252930</v>
      </c>
      <c r="G9" s="678">
        <f>E9-F9</f>
        <v>2160439</v>
      </c>
      <c r="H9" s="161"/>
    </row>
    <row r="10" spans="2:9" s="162" customFormat="1" ht="16.5" thickBot="1" x14ac:dyDescent="0.3">
      <c r="B10" s="155" t="s">
        <v>235</v>
      </c>
      <c r="C10" s="163" t="s">
        <v>336</v>
      </c>
      <c r="D10" s="163"/>
      <c r="E10" s="668"/>
      <c r="F10" s="668"/>
      <c r="G10" s="595">
        <f>SUM(G12:G14)</f>
        <v>0</v>
      </c>
      <c r="H10" s="164"/>
      <c r="I10" s="158"/>
    </row>
    <row r="11" spans="2:9" s="162" customFormat="1" ht="15.75" x14ac:dyDescent="0.25">
      <c r="B11" s="165" t="s">
        <v>745</v>
      </c>
      <c r="C11" s="162" t="s">
        <v>227</v>
      </c>
      <c r="E11" s="669">
        <f>SUM(E12:E13)</f>
        <v>0</v>
      </c>
      <c r="F11" s="669">
        <f>SUM(F12:F13)</f>
        <v>0</v>
      </c>
      <c r="G11" s="679">
        <f>SUM(G12:G13)</f>
        <v>0</v>
      </c>
      <c r="H11" s="164"/>
    </row>
    <row r="12" spans="2:9" ht="15.75" x14ac:dyDescent="0.25">
      <c r="B12" s="156"/>
      <c r="C12" s="148" t="s">
        <v>337</v>
      </c>
      <c r="E12" s="670"/>
      <c r="F12" s="670"/>
      <c r="G12" s="680">
        <f>E12-F12</f>
        <v>0</v>
      </c>
      <c r="H12" s="164"/>
      <c r="I12" s="162"/>
    </row>
    <row r="13" spans="2:9" ht="15.75" x14ac:dyDescent="0.25">
      <c r="B13" s="156"/>
      <c r="C13" s="148" t="s">
        <v>338</v>
      </c>
      <c r="E13" s="670"/>
      <c r="F13" s="670"/>
      <c r="G13" s="680">
        <f>E13-F13</f>
        <v>0</v>
      </c>
      <c r="H13" s="164"/>
      <c r="I13" s="162"/>
    </row>
    <row r="14" spans="2:9" s="162" customFormat="1" ht="15.75" x14ac:dyDescent="0.25">
      <c r="B14" s="165" t="s">
        <v>233</v>
      </c>
      <c r="C14" s="162" t="s">
        <v>232</v>
      </c>
      <c r="E14" s="669">
        <f>SUM(E15)</f>
        <v>0</v>
      </c>
      <c r="F14" s="669">
        <f>SUM(F15)</f>
        <v>0</v>
      </c>
      <c r="G14" s="679">
        <f>SUM(G15)</f>
        <v>0</v>
      </c>
      <c r="H14" s="164"/>
    </row>
    <row r="15" spans="2:9" ht="16.5" thickBot="1" x14ac:dyDescent="0.3">
      <c r="B15" s="156"/>
      <c r="C15" s="148" t="s">
        <v>337</v>
      </c>
      <c r="E15" s="670"/>
      <c r="F15" s="670"/>
      <c r="G15" s="680">
        <f>E15-F15</f>
        <v>0</v>
      </c>
      <c r="H15" s="164"/>
      <c r="I15" s="162"/>
    </row>
    <row r="16" spans="2:9" s="162" customFormat="1" ht="16.5" thickBot="1" x14ac:dyDescent="0.3">
      <c r="B16" s="155" t="s">
        <v>248</v>
      </c>
      <c r="C16" s="163" t="s">
        <v>339</v>
      </c>
      <c r="D16" s="163"/>
      <c r="E16" s="668">
        <f>+E17+E37</f>
        <v>3413254</v>
      </c>
      <c r="F16" s="668">
        <f>+F17+F37</f>
        <v>1252930</v>
      </c>
      <c r="G16" s="595">
        <f>E16-F16</f>
        <v>2160324</v>
      </c>
      <c r="H16" s="164"/>
    </row>
    <row r="17" spans="2:9" s="166" customFormat="1" ht="15.75" x14ac:dyDescent="0.25">
      <c r="B17" s="167" t="s">
        <v>238</v>
      </c>
      <c r="C17" s="166" t="s">
        <v>237</v>
      </c>
      <c r="E17" s="671">
        <v>2515866</v>
      </c>
      <c r="F17" s="671">
        <f>F18</f>
        <v>360949</v>
      </c>
      <c r="G17" s="681">
        <f>E17-F17</f>
        <v>2154917</v>
      </c>
      <c r="H17" s="168"/>
      <c r="I17" s="162"/>
    </row>
    <row r="18" spans="2:9" ht="15.75" x14ac:dyDescent="0.25">
      <c r="B18" s="156"/>
      <c r="C18" s="169" t="s">
        <v>340</v>
      </c>
      <c r="E18" s="672">
        <f>SUM(E19:E24)</f>
        <v>2515866</v>
      </c>
      <c r="F18" s="672">
        <f>SUM(F19:F24)</f>
        <v>360949</v>
      </c>
      <c r="G18" s="682">
        <f>SUM(G19:G24)</f>
        <v>2154917</v>
      </c>
      <c r="H18" s="164"/>
      <c r="I18" s="162"/>
    </row>
    <row r="19" spans="2:9" ht="15.75" x14ac:dyDescent="0.25">
      <c r="B19" s="156"/>
      <c r="C19" s="149" t="s">
        <v>341</v>
      </c>
      <c r="D19" s="148" t="s">
        <v>342</v>
      </c>
      <c r="E19" s="670"/>
      <c r="F19" s="670"/>
      <c r="G19" s="680">
        <f t="shared" ref="G19:G24" si="0">E19-F19</f>
        <v>0</v>
      </c>
      <c r="H19" s="164"/>
      <c r="I19" s="162"/>
    </row>
    <row r="20" spans="2:9" ht="15.75" x14ac:dyDescent="0.25">
      <c r="B20" s="156"/>
      <c r="C20" s="149" t="s">
        <v>341</v>
      </c>
      <c r="D20" s="148" t="s">
        <v>343</v>
      </c>
      <c r="E20" s="670"/>
      <c r="F20" s="670"/>
      <c r="G20" s="680">
        <f t="shared" si="0"/>
        <v>0</v>
      </c>
      <c r="H20" s="164"/>
      <c r="I20" s="162"/>
    </row>
    <row r="21" spans="2:9" ht="15.75" x14ac:dyDescent="0.25">
      <c r="B21" s="156"/>
      <c r="C21" s="149" t="s">
        <v>341</v>
      </c>
      <c r="D21" s="148" t="s">
        <v>344</v>
      </c>
      <c r="E21" s="670"/>
      <c r="F21" s="670"/>
      <c r="G21" s="680">
        <f t="shared" si="0"/>
        <v>0</v>
      </c>
      <c r="H21" s="164"/>
      <c r="I21" s="162"/>
    </row>
    <row r="22" spans="2:9" ht="15.75" x14ac:dyDescent="0.25">
      <c r="B22" s="156"/>
      <c r="C22" s="149" t="s">
        <v>341</v>
      </c>
      <c r="D22" s="148" t="s">
        <v>345</v>
      </c>
      <c r="E22" s="670"/>
      <c r="F22" s="670"/>
      <c r="G22" s="680">
        <f t="shared" si="0"/>
        <v>0</v>
      </c>
      <c r="H22" s="164"/>
      <c r="I22" s="162"/>
    </row>
    <row r="23" spans="2:9" ht="15.75" x14ac:dyDescent="0.25">
      <c r="B23" s="156"/>
      <c r="C23" s="149" t="s">
        <v>341</v>
      </c>
      <c r="D23" s="148" t="s">
        <v>346</v>
      </c>
      <c r="E23" s="670">
        <v>2515866</v>
      </c>
      <c r="F23" s="670">
        <v>360949</v>
      </c>
      <c r="G23" s="680">
        <f t="shared" si="0"/>
        <v>2154917</v>
      </c>
      <c r="H23" s="164"/>
      <c r="I23" s="162"/>
    </row>
    <row r="24" spans="2:9" ht="15.75" x14ac:dyDescent="0.25">
      <c r="B24" s="156"/>
      <c r="C24" s="149" t="s">
        <v>341</v>
      </c>
      <c r="D24" s="148" t="s">
        <v>545</v>
      </c>
      <c r="E24" s="670"/>
      <c r="F24" s="670"/>
      <c r="G24" s="680">
        <f t="shared" si="0"/>
        <v>0</v>
      </c>
      <c r="H24" s="164"/>
      <c r="I24" s="162"/>
    </row>
    <row r="25" spans="2:9" ht="15.75" x14ac:dyDescent="0.25">
      <c r="B25" s="156"/>
      <c r="C25" s="170" t="s">
        <v>347</v>
      </c>
      <c r="D25" s="148" t="s">
        <v>348</v>
      </c>
      <c r="E25" s="670"/>
      <c r="F25" s="670"/>
      <c r="G25" s="680"/>
      <c r="H25" s="164"/>
      <c r="I25" s="162"/>
    </row>
    <row r="26" spans="2:9" ht="15.75" x14ac:dyDescent="0.25">
      <c r="B26" s="156"/>
      <c r="C26" s="169" t="s">
        <v>349</v>
      </c>
      <c r="E26" s="672">
        <f>SUM(E27:E31)</f>
        <v>0</v>
      </c>
      <c r="F26" s="672">
        <f>SUM(F27:F31)</f>
        <v>0</v>
      </c>
      <c r="G26" s="682">
        <f>SUM(G27:G31)</f>
        <v>0</v>
      </c>
      <c r="H26" s="164"/>
      <c r="I26" s="162"/>
    </row>
    <row r="27" spans="2:9" ht="15.75" x14ac:dyDescent="0.25">
      <c r="B27" s="156"/>
      <c r="C27" s="149" t="s">
        <v>341</v>
      </c>
      <c r="D27" s="148" t="s">
        <v>350</v>
      </c>
      <c r="E27" s="670"/>
      <c r="F27" s="670"/>
      <c r="G27" s="680">
        <f t="shared" ref="G27:G31" si="1">E27-F27</f>
        <v>0</v>
      </c>
      <c r="H27" s="164"/>
      <c r="I27" s="162"/>
    </row>
    <row r="28" spans="2:9" ht="15.75" x14ac:dyDescent="0.25">
      <c r="B28" s="156"/>
      <c r="C28" s="149" t="s">
        <v>341</v>
      </c>
      <c r="D28" s="148" t="s">
        <v>351</v>
      </c>
      <c r="E28" s="670"/>
      <c r="F28" s="670"/>
      <c r="G28" s="680">
        <f t="shared" si="1"/>
        <v>0</v>
      </c>
      <c r="H28" s="164"/>
      <c r="I28" s="162"/>
    </row>
    <row r="29" spans="2:9" ht="15.75" x14ac:dyDescent="0.25">
      <c r="B29" s="156"/>
      <c r="C29" s="149" t="s">
        <v>341</v>
      </c>
      <c r="D29" s="148" t="s">
        <v>546</v>
      </c>
      <c r="E29" s="670"/>
      <c r="F29" s="670"/>
      <c r="G29" s="680">
        <f t="shared" si="1"/>
        <v>0</v>
      </c>
      <c r="H29" s="164"/>
      <c r="I29" s="162"/>
    </row>
    <row r="30" spans="2:9" ht="15.75" x14ac:dyDescent="0.25">
      <c r="B30" s="156"/>
      <c r="C30" s="149" t="s">
        <v>341</v>
      </c>
      <c r="D30" s="148" t="s">
        <v>352</v>
      </c>
      <c r="E30" s="670"/>
      <c r="F30" s="670"/>
      <c r="G30" s="680">
        <f t="shared" si="1"/>
        <v>0</v>
      </c>
      <c r="H30" s="164"/>
      <c r="I30" s="162"/>
    </row>
    <row r="31" spans="2:9" ht="15.75" x14ac:dyDescent="0.25">
      <c r="B31" s="156"/>
      <c r="C31" s="149" t="s">
        <v>341</v>
      </c>
      <c r="D31" s="148" t="s">
        <v>346</v>
      </c>
      <c r="E31" s="670"/>
      <c r="F31" s="670"/>
      <c r="G31" s="680">
        <f t="shared" si="1"/>
        <v>0</v>
      </c>
      <c r="H31" s="164"/>
      <c r="I31" s="162"/>
    </row>
    <row r="32" spans="2:9" ht="15.75" x14ac:dyDescent="0.25">
      <c r="B32" s="156"/>
      <c r="C32" s="169" t="s">
        <v>338</v>
      </c>
      <c r="E32" s="672"/>
      <c r="F32" s="672"/>
      <c r="G32" s="682">
        <f>SUM(G33:G36)</f>
        <v>0</v>
      </c>
      <c r="H32" s="164"/>
      <c r="I32" s="162"/>
    </row>
    <row r="33" spans="2:9" ht="15.75" x14ac:dyDescent="0.25">
      <c r="B33" s="156"/>
      <c r="C33" s="149" t="s">
        <v>341</v>
      </c>
      <c r="D33" s="148" t="s">
        <v>353</v>
      </c>
      <c r="E33" s="670"/>
      <c r="F33" s="670"/>
      <c r="G33" s="680">
        <f>E33-F33</f>
        <v>0</v>
      </c>
      <c r="H33" s="164"/>
      <c r="I33" s="162"/>
    </row>
    <row r="34" spans="2:9" ht="15.75" x14ac:dyDescent="0.25">
      <c r="B34" s="156"/>
      <c r="C34" s="149" t="s">
        <v>341</v>
      </c>
      <c r="D34" s="148" t="s">
        <v>346</v>
      </c>
      <c r="E34" s="670"/>
      <c r="F34" s="670"/>
      <c r="G34" s="680">
        <f>E34-F34</f>
        <v>0</v>
      </c>
      <c r="H34" s="164"/>
      <c r="I34" s="162"/>
    </row>
    <row r="35" spans="2:9" ht="15.75" x14ac:dyDescent="0.25">
      <c r="B35" s="156"/>
      <c r="C35" s="149" t="s">
        <v>341</v>
      </c>
      <c r="D35" s="148" t="s">
        <v>354</v>
      </c>
      <c r="E35" s="670"/>
      <c r="F35" s="670"/>
      <c r="G35" s="680">
        <f>E35-F35</f>
        <v>0</v>
      </c>
      <c r="H35" s="164"/>
      <c r="I35" s="162"/>
    </row>
    <row r="36" spans="2:9" ht="15.75" x14ac:dyDescent="0.25">
      <c r="B36" s="156"/>
      <c r="D36" s="148" t="s">
        <v>348</v>
      </c>
      <c r="E36" s="670"/>
      <c r="F36" s="670"/>
      <c r="G36" s="680"/>
      <c r="H36" s="164"/>
      <c r="I36" s="162"/>
    </row>
    <row r="37" spans="2:9" s="166" customFormat="1" ht="15.75" x14ac:dyDescent="0.25">
      <c r="B37" s="167" t="s">
        <v>355</v>
      </c>
      <c r="C37" s="166" t="s">
        <v>356</v>
      </c>
      <c r="E37" s="673">
        <f>E38</f>
        <v>897388</v>
      </c>
      <c r="F37" s="673">
        <f>F38</f>
        <v>891981</v>
      </c>
      <c r="G37" s="683">
        <f>SUM(G38:G40)</f>
        <v>5407</v>
      </c>
      <c r="H37" s="168"/>
      <c r="I37" s="162"/>
    </row>
    <row r="38" spans="2:9" ht="15.75" x14ac:dyDescent="0.25">
      <c r="B38" s="156"/>
      <c r="C38" s="148" t="s">
        <v>357</v>
      </c>
      <c r="E38" s="674">
        <v>897388</v>
      </c>
      <c r="F38" s="674">
        <v>891981</v>
      </c>
      <c r="G38" s="684">
        <f>E38-F38</f>
        <v>5407</v>
      </c>
      <c r="H38" s="861"/>
    </row>
    <row r="39" spans="2:9" ht="15.75" x14ac:dyDescent="0.25">
      <c r="B39" s="156"/>
      <c r="C39" s="148" t="s">
        <v>358</v>
      </c>
      <c r="E39" s="674"/>
      <c r="F39" s="674"/>
      <c r="G39" s="684">
        <f>E39-F39</f>
        <v>0</v>
      </c>
      <c r="H39" s="164"/>
    </row>
    <row r="40" spans="2:9" ht="15.75" x14ac:dyDescent="0.25">
      <c r="B40" s="156"/>
      <c r="C40" s="148" t="s">
        <v>359</v>
      </c>
      <c r="E40" s="674"/>
      <c r="F40" s="674"/>
      <c r="G40" s="684">
        <f>E40-F40</f>
        <v>0</v>
      </c>
      <c r="H40" s="164"/>
    </row>
    <row r="41" spans="2:9" s="166" customFormat="1" ht="15.75" x14ac:dyDescent="0.25">
      <c r="B41" s="167" t="s">
        <v>243</v>
      </c>
      <c r="C41" s="166" t="s">
        <v>360</v>
      </c>
      <c r="E41" s="673">
        <v>0</v>
      </c>
      <c r="F41" s="673">
        <v>0</v>
      </c>
      <c r="G41" s="683">
        <f>E41-F41</f>
        <v>0</v>
      </c>
      <c r="H41" s="168"/>
    </row>
    <row r="42" spans="2:9" s="166" customFormat="1" ht="15.75" x14ac:dyDescent="0.25">
      <c r="B42" s="167" t="s">
        <v>361</v>
      </c>
      <c r="C42" s="166" t="s">
        <v>244</v>
      </c>
      <c r="E42" s="673"/>
      <c r="F42" s="673">
        <f>SUM(F43:F44)</f>
        <v>0</v>
      </c>
      <c r="G42" s="683">
        <f>SUM(G43:G44)</f>
        <v>0</v>
      </c>
      <c r="H42" s="168"/>
    </row>
    <row r="43" spans="2:9" ht="15.75" x14ac:dyDescent="0.25">
      <c r="B43" s="156"/>
      <c r="C43" s="171" t="s">
        <v>362</v>
      </c>
      <c r="D43" s="171"/>
      <c r="E43" s="674"/>
      <c r="F43" s="674">
        <v>0</v>
      </c>
      <c r="G43" s="684">
        <f>E43-F43</f>
        <v>0</v>
      </c>
      <c r="H43" s="164"/>
    </row>
    <row r="44" spans="2:9" ht="15.75" x14ac:dyDescent="0.25">
      <c r="B44" s="156"/>
      <c r="C44" s="171" t="s">
        <v>363</v>
      </c>
      <c r="D44" s="171"/>
      <c r="E44" s="674"/>
      <c r="F44" s="674">
        <v>0</v>
      </c>
      <c r="G44" s="684">
        <f>E44-F44</f>
        <v>0</v>
      </c>
      <c r="H44" s="164"/>
    </row>
    <row r="45" spans="2:9" s="166" customFormat="1" ht="16.5" thickBot="1" x14ac:dyDescent="0.3">
      <c r="B45" s="167" t="s">
        <v>364</v>
      </c>
      <c r="C45" s="166" t="s">
        <v>365</v>
      </c>
      <c r="D45" s="172"/>
      <c r="E45" s="673">
        <v>0</v>
      </c>
      <c r="F45" s="673">
        <v>0</v>
      </c>
      <c r="G45" s="683">
        <f>E45-F45</f>
        <v>0</v>
      </c>
      <c r="H45" s="168"/>
    </row>
    <row r="46" spans="2:9" s="162" customFormat="1" ht="16.5" thickBot="1" x14ac:dyDescent="0.3">
      <c r="B46" s="155" t="s">
        <v>255</v>
      </c>
      <c r="C46" s="163" t="s">
        <v>366</v>
      </c>
      <c r="D46" s="173"/>
      <c r="E46" s="675">
        <f>E47</f>
        <v>115</v>
      </c>
      <c r="F46" s="675"/>
      <c r="G46" s="685">
        <f>SUM(G47:G49)</f>
        <v>115</v>
      </c>
      <c r="H46" s="164"/>
    </row>
    <row r="47" spans="2:9" s="166" customFormat="1" ht="15.75" x14ac:dyDescent="0.25">
      <c r="B47" s="167" t="s">
        <v>367</v>
      </c>
      <c r="C47" s="166" t="s">
        <v>368</v>
      </c>
      <c r="D47" s="172"/>
      <c r="E47" s="1042">
        <v>115</v>
      </c>
      <c r="F47" s="673"/>
      <c r="G47" s="1043">
        <v>115</v>
      </c>
      <c r="H47" s="168"/>
    </row>
    <row r="48" spans="2:9" s="166" customFormat="1" ht="15.75" x14ac:dyDescent="0.25">
      <c r="B48" s="167" t="s">
        <v>253</v>
      </c>
      <c r="C48" s="166" t="s">
        <v>369</v>
      </c>
      <c r="D48" s="172"/>
      <c r="E48" s="673"/>
      <c r="F48" s="673"/>
      <c r="G48" s="683"/>
      <c r="H48" s="168"/>
    </row>
    <row r="49" spans="2:8" s="166" customFormat="1" ht="16.5" thickBot="1" x14ac:dyDescent="0.3">
      <c r="B49" s="167" t="s">
        <v>370</v>
      </c>
      <c r="C49" s="166" t="s">
        <v>371</v>
      </c>
      <c r="D49" s="172"/>
      <c r="E49" s="673"/>
      <c r="F49" s="673"/>
      <c r="G49" s="683"/>
      <c r="H49" s="168"/>
    </row>
    <row r="50" spans="2:8" s="162" customFormat="1" ht="16.5" thickBot="1" x14ac:dyDescent="0.3">
      <c r="B50" s="155" t="s">
        <v>372</v>
      </c>
      <c r="C50" s="1159" t="s">
        <v>373</v>
      </c>
      <c r="D50" s="1131"/>
      <c r="E50" s="675">
        <v>0</v>
      </c>
      <c r="F50" s="675">
        <v>0</v>
      </c>
      <c r="G50" s="685">
        <f>+E50-F50</f>
        <v>0</v>
      </c>
      <c r="H50" s="164"/>
    </row>
    <row r="51" spans="2:8" ht="15.75" customHeight="1" thickBot="1" x14ac:dyDescent="0.3">
      <c r="B51" s="156"/>
      <c r="C51" s="174"/>
      <c r="D51" s="171"/>
      <c r="E51" s="674"/>
      <c r="F51" s="674"/>
      <c r="G51" s="684"/>
      <c r="H51" s="164"/>
    </row>
    <row r="52" spans="2:8" s="158" customFormat="1" ht="16.5" customHeight="1" thickBot="1" x14ac:dyDescent="0.3">
      <c r="B52" s="175" t="s">
        <v>374</v>
      </c>
      <c r="C52" s="176" t="s">
        <v>375</v>
      </c>
      <c r="D52" s="177"/>
      <c r="E52" s="665">
        <f>SUM(E53:E54)</f>
        <v>0</v>
      </c>
      <c r="F52" s="676"/>
      <c r="G52" s="686">
        <f>SUM(G53:G54)</f>
        <v>0</v>
      </c>
      <c r="H52" s="164"/>
    </row>
    <row r="53" spans="2:8" s="166" customFormat="1" ht="15.75" x14ac:dyDescent="0.25">
      <c r="B53" s="167" t="s">
        <v>262</v>
      </c>
      <c r="C53" s="166" t="s">
        <v>376</v>
      </c>
      <c r="D53" s="172"/>
      <c r="E53" s="673"/>
      <c r="F53" s="673"/>
      <c r="G53" s="683"/>
      <c r="H53" s="168"/>
    </row>
    <row r="54" spans="2:8" s="166" customFormat="1" ht="15.75" x14ac:dyDescent="0.25">
      <c r="B54" s="167" t="s">
        <v>264</v>
      </c>
      <c r="C54" s="166" t="s">
        <v>547</v>
      </c>
      <c r="D54" s="172"/>
      <c r="E54" s="673"/>
      <c r="F54" s="673"/>
      <c r="G54" s="683">
        <f>E54-F54</f>
        <v>0</v>
      </c>
      <c r="H54" s="168"/>
    </row>
    <row r="55" spans="2:8" ht="15.75" thickBot="1" x14ac:dyDescent="0.25">
      <c r="B55" s="156"/>
      <c r="D55" s="171"/>
      <c r="E55" s="674"/>
      <c r="F55" s="674"/>
      <c r="G55" s="684"/>
    </row>
    <row r="56" spans="2:8" s="158" customFormat="1" ht="16.5" customHeight="1" thickBot="1" x14ac:dyDescent="0.3">
      <c r="B56" s="175" t="s">
        <v>280</v>
      </c>
      <c r="C56" s="176" t="s">
        <v>377</v>
      </c>
      <c r="D56" s="177"/>
      <c r="E56" s="676">
        <f>E57+E58+E59+E60+E61+E62</f>
        <v>1403984</v>
      </c>
      <c r="F56" s="676"/>
      <c r="G56" s="686">
        <f>SUM(G57:G61)</f>
        <v>1403984</v>
      </c>
      <c r="H56" s="164"/>
    </row>
    <row r="57" spans="2:8" s="166" customFormat="1" ht="16.5" customHeight="1" x14ac:dyDescent="0.25">
      <c r="B57" s="167" t="s">
        <v>270</v>
      </c>
      <c r="C57" s="166" t="s">
        <v>269</v>
      </c>
      <c r="D57" s="172"/>
      <c r="E57" s="1042">
        <v>1000000</v>
      </c>
      <c r="F57" s="1042"/>
      <c r="G57" s="1045">
        <v>1000000</v>
      </c>
      <c r="H57" s="168"/>
    </row>
    <row r="58" spans="2:8" s="166" customFormat="1" ht="16.5" customHeight="1" x14ac:dyDescent="0.25">
      <c r="B58" s="167" t="s">
        <v>272</v>
      </c>
      <c r="C58" s="166" t="s">
        <v>271</v>
      </c>
      <c r="D58" s="172"/>
      <c r="E58" s="1042">
        <v>71</v>
      </c>
      <c r="F58" s="1042"/>
      <c r="G58" s="1045">
        <v>71</v>
      </c>
      <c r="H58" s="168"/>
    </row>
    <row r="59" spans="2:8" s="166" customFormat="1" ht="16.5" customHeight="1" x14ac:dyDescent="0.25">
      <c r="B59" s="167" t="s">
        <v>274</v>
      </c>
      <c r="C59" s="166" t="s">
        <v>273</v>
      </c>
      <c r="D59" s="172"/>
      <c r="E59" s="1042">
        <v>403913</v>
      </c>
      <c r="F59" s="1042"/>
      <c r="G59" s="1045">
        <f>E59-F59</f>
        <v>403913</v>
      </c>
      <c r="H59" s="168"/>
    </row>
    <row r="60" spans="2:8" s="166" customFormat="1" ht="16.5" customHeight="1" x14ac:dyDescent="0.25">
      <c r="B60" s="167" t="s">
        <v>378</v>
      </c>
      <c r="C60" s="166" t="s">
        <v>275</v>
      </c>
      <c r="D60" s="172"/>
      <c r="E60" s="1042"/>
      <c r="F60" s="1042"/>
      <c r="G60" s="1045"/>
      <c r="H60" s="168"/>
    </row>
    <row r="61" spans="2:8" s="166" customFormat="1" ht="16.5" customHeight="1" x14ac:dyDescent="0.25">
      <c r="B61" s="167" t="s">
        <v>278</v>
      </c>
      <c r="C61" s="166" t="s">
        <v>379</v>
      </c>
      <c r="D61" s="172"/>
      <c r="E61" s="673"/>
      <c r="F61" s="673"/>
      <c r="G61" s="687"/>
      <c r="H61" s="168"/>
    </row>
    <row r="62" spans="2:8" ht="15.75" thickBot="1" x14ac:dyDescent="0.25">
      <c r="B62" s="156"/>
      <c r="D62" s="171"/>
      <c r="E62" s="674"/>
      <c r="F62" s="674"/>
      <c r="G62" s="684"/>
    </row>
    <row r="63" spans="2:8" s="158" customFormat="1" ht="16.5" customHeight="1" thickBot="1" x14ac:dyDescent="0.3">
      <c r="B63" s="175" t="s">
        <v>288</v>
      </c>
      <c r="C63" s="176" t="s">
        <v>380</v>
      </c>
      <c r="D63" s="177"/>
      <c r="E63" s="676">
        <f>E64</f>
        <v>400660</v>
      </c>
      <c r="F63" s="676"/>
      <c r="G63" s="686">
        <f>SUM(G64:G66)</f>
        <v>354402</v>
      </c>
      <c r="H63" s="164"/>
    </row>
    <row r="64" spans="2:8" s="166" customFormat="1" ht="15.75" x14ac:dyDescent="0.25">
      <c r="B64" s="167" t="s">
        <v>381</v>
      </c>
      <c r="C64" s="166" t="s">
        <v>281</v>
      </c>
      <c r="D64" s="178"/>
      <c r="E64" s="1044">
        <v>400660</v>
      </c>
      <c r="F64" s="677"/>
      <c r="G64" s="1043">
        <v>354402</v>
      </c>
      <c r="H64" s="168"/>
    </row>
    <row r="65" spans="2:8" s="166" customFormat="1" ht="15.75" x14ac:dyDescent="0.25">
      <c r="B65" s="167" t="s">
        <v>382</v>
      </c>
      <c r="C65" s="166" t="s">
        <v>283</v>
      </c>
      <c r="D65" s="178"/>
      <c r="E65" s="677"/>
      <c r="F65" s="677"/>
      <c r="G65" s="683"/>
      <c r="H65" s="168"/>
    </row>
    <row r="66" spans="2:8" s="166" customFormat="1" ht="15.75" x14ac:dyDescent="0.25">
      <c r="B66" s="167" t="s">
        <v>286</v>
      </c>
      <c r="C66" s="166" t="s">
        <v>285</v>
      </c>
      <c r="D66" s="178"/>
      <c r="E66" s="677">
        <v>0</v>
      </c>
      <c r="F66" s="677"/>
      <c r="G66" s="683">
        <v>0</v>
      </c>
      <c r="H66" s="168"/>
    </row>
    <row r="67" spans="2:8" s="166" customFormat="1" ht="16.5" thickBot="1" x14ac:dyDescent="0.3">
      <c r="B67" s="167"/>
      <c r="D67" s="178"/>
      <c r="E67" s="677"/>
      <c r="F67" s="677"/>
      <c r="G67" s="683"/>
      <c r="H67" s="168"/>
    </row>
    <row r="68" spans="2:8" s="158" customFormat="1" ht="16.5" customHeight="1" thickBot="1" x14ac:dyDescent="0.3">
      <c r="B68" s="175" t="s">
        <v>290</v>
      </c>
      <c r="C68" s="176" t="s">
        <v>383</v>
      </c>
      <c r="D68" s="177"/>
      <c r="E68" s="676">
        <v>-11016</v>
      </c>
      <c r="F68" s="676"/>
      <c r="G68" s="686">
        <v>-11016</v>
      </c>
      <c r="H68" s="164"/>
    </row>
    <row r="69" spans="2:8" s="166" customFormat="1" ht="16.5" thickBot="1" x14ac:dyDescent="0.3">
      <c r="B69" s="167"/>
      <c r="D69" s="178"/>
      <c r="E69" s="677"/>
      <c r="F69" s="677"/>
      <c r="G69" s="683"/>
      <c r="H69" s="168"/>
    </row>
    <row r="70" spans="2:8" s="158" customFormat="1" ht="16.5" customHeight="1" thickBot="1" x14ac:dyDescent="0.3">
      <c r="B70" s="175" t="s">
        <v>384</v>
      </c>
      <c r="C70" s="176" t="s">
        <v>385</v>
      </c>
      <c r="D70" s="177"/>
      <c r="E70" s="676">
        <v>0</v>
      </c>
      <c r="F70" s="676"/>
      <c r="G70" s="686">
        <v>0</v>
      </c>
      <c r="H70" s="164"/>
    </row>
    <row r="71" spans="2:8" s="158" customFormat="1" ht="16.5" customHeight="1" x14ac:dyDescent="0.25">
      <c r="B71" s="689"/>
      <c r="C71" s="690"/>
      <c r="D71" s="691"/>
      <c r="E71" s="692"/>
      <c r="F71" s="692"/>
      <c r="G71" s="693"/>
      <c r="H71" s="164"/>
    </row>
    <row r="72" spans="2:8" s="166" customFormat="1" ht="15.75" x14ac:dyDescent="0.25">
      <c r="B72" s="694"/>
      <c r="C72" s="695" t="s">
        <v>730</v>
      </c>
      <c r="D72" s="696"/>
      <c r="E72" s="697"/>
      <c r="F72" s="697"/>
      <c r="G72" s="698">
        <f>G9+G52+G56+G63+G68+G70</f>
        <v>3907809</v>
      </c>
      <c r="H72" s="168"/>
    </row>
    <row r="73" spans="2:8" ht="9.75" customHeight="1" thickBot="1" x14ac:dyDescent="0.25">
      <c r="B73" s="699"/>
      <c r="C73" s="700"/>
      <c r="D73" s="701"/>
      <c r="E73" s="702"/>
      <c r="F73" s="702"/>
      <c r="G73" s="703"/>
    </row>
    <row r="74" spans="2:8" ht="16.5" thickBot="1" x14ac:dyDescent="0.3">
      <c r="B74" s="153" t="s">
        <v>300</v>
      </c>
      <c r="C74" s="154"/>
      <c r="D74" s="179"/>
      <c r="E74" s="705"/>
      <c r="F74" s="705"/>
      <c r="G74" s="706"/>
    </row>
    <row r="75" spans="2:8" ht="15.75" thickBot="1" x14ac:dyDescent="0.25">
      <c r="B75" s="156"/>
      <c r="D75" s="171"/>
      <c r="E75" s="674"/>
      <c r="F75" s="674"/>
      <c r="G75" s="684"/>
    </row>
    <row r="76" spans="2:8" s="158" customFormat="1" ht="16.5" customHeight="1" thickBot="1" x14ac:dyDescent="0.3">
      <c r="B76" s="175" t="s">
        <v>386</v>
      </c>
      <c r="C76" s="176" t="s">
        <v>387</v>
      </c>
      <c r="D76" s="177"/>
      <c r="E76" s="676">
        <v>2245693</v>
      </c>
      <c r="F76" s="676"/>
      <c r="G76" s="686">
        <f>E76-F76</f>
        <v>2245693</v>
      </c>
      <c r="H76" s="164"/>
    </row>
    <row r="77" spans="2:8" ht="15.75" thickBot="1" x14ac:dyDescent="0.25">
      <c r="B77" s="156"/>
      <c r="D77" s="171"/>
      <c r="E77" s="674"/>
      <c r="F77" s="674"/>
      <c r="G77" s="686">
        <f t="shared" ref="G77:G105" si="2">E77-F77</f>
        <v>0</v>
      </c>
    </row>
    <row r="78" spans="2:8" s="158" customFormat="1" ht="16.5" customHeight="1" thickBot="1" x14ac:dyDescent="0.3">
      <c r="B78" s="175" t="s">
        <v>388</v>
      </c>
      <c r="C78" s="176" t="s">
        <v>389</v>
      </c>
      <c r="D78" s="663"/>
      <c r="E78" s="676">
        <f>E79+E80+E81</f>
        <v>0</v>
      </c>
      <c r="F78" s="676"/>
      <c r="G78" s="686">
        <f t="shared" si="2"/>
        <v>0</v>
      </c>
      <c r="H78" s="164"/>
    </row>
    <row r="79" spans="2:8" ht="16.5" thickBot="1" x14ac:dyDescent="0.3">
      <c r="B79" s="714" t="s">
        <v>317</v>
      </c>
      <c r="C79" s="715" t="s">
        <v>390</v>
      </c>
      <c r="D79" s="716"/>
      <c r="E79" s="709"/>
      <c r="F79" s="722"/>
      <c r="G79" s="707">
        <f t="shared" si="2"/>
        <v>0</v>
      </c>
    </row>
    <row r="80" spans="2:8" ht="16.5" thickBot="1" x14ac:dyDescent="0.3">
      <c r="B80" s="717" t="s">
        <v>319</v>
      </c>
      <c r="C80" s="713" t="s">
        <v>391</v>
      </c>
      <c r="D80" s="718"/>
      <c r="E80" s="710">
        <v>0</v>
      </c>
      <c r="F80" s="723"/>
      <c r="G80" s="686">
        <f t="shared" si="2"/>
        <v>0</v>
      </c>
    </row>
    <row r="81" spans="2:8" ht="16.5" thickBot="1" x14ac:dyDescent="0.3">
      <c r="B81" s="717" t="s">
        <v>321</v>
      </c>
      <c r="C81" s="713" t="s">
        <v>320</v>
      </c>
      <c r="D81" s="718"/>
      <c r="E81" s="710"/>
      <c r="F81" s="723"/>
      <c r="G81" s="686">
        <f t="shared" si="2"/>
        <v>0</v>
      </c>
    </row>
    <row r="82" spans="2:8" ht="15.75" thickBot="1" x14ac:dyDescent="0.25">
      <c r="B82" s="719"/>
      <c r="C82" s="720"/>
      <c r="D82" s="721"/>
      <c r="E82" s="711"/>
      <c r="F82" s="708"/>
      <c r="G82" s="686">
        <f t="shared" si="2"/>
        <v>0</v>
      </c>
    </row>
    <row r="83" spans="2:8" s="158" customFormat="1" ht="16.5" customHeight="1" thickBot="1" x14ac:dyDescent="0.3">
      <c r="B83" s="660" t="s">
        <v>392</v>
      </c>
      <c r="C83" s="712" t="s">
        <v>394</v>
      </c>
      <c r="D83" s="661"/>
      <c r="E83" s="676"/>
      <c r="F83" s="676"/>
      <c r="G83" s="686">
        <f t="shared" si="2"/>
        <v>0</v>
      </c>
      <c r="H83" s="164"/>
    </row>
    <row r="84" spans="2:8" ht="15.75" thickBot="1" x14ac:dyDescent="0.25">
      <c r="B84" s="662"/>
      <c r="C84" s="154"/>
      <c r="D84" s="704"/>
      <c r="E84" s="674"/>
      <c r="F84" s="674"/>
      <c r="G84" s="686">
        <f t="shared" si="2"/>
        <v>0</v>
      </c>
    </row>
    <row r="85" spans="2:8" s="158" customFormat="1" ht="16.5" customHeight="1" thickBot="1" x14ac:dyDescent="0.3">
      <c r="B85" s="175" t="s">
        <v>393</v>
      </c>
      <c r="C85" s="176" t="s">
        <v>395</v>
      </c>
      <c r="D85" s="177"/>
      <c r="E85" s="676">
        <v>1662116</v>
      </c>
      <c r="F85" s="676"/>
      <c r="G85" s="686">
        <v>1662116</v>
      </c>
      <c r="H85" s="164"/>
    </row>
    <row r="86" spans="2:8" ht="15.75" thickBot="1" x14ac:dyDescent="0.25">
      <c r="B86" s="156"/>
      <c r="D86" s="171"/>
      <c r="E86" s="674"/>
      <c r="F86" s="674"/>
      <c r="G86" s="686">
        <f t="shared" si="2"/>
        <v>0</v>
      </c>
    </row>
    <row r="87" spans="2:8" s="158" customFormat="1" ht="40.15" customHeight="1" thickBot="1" x14ac:dyDescent="0.3">
      <c r="B87" s="729"/>
      <c r="C87" s="732" t="s">
        <v>731</v>
      </c>
      <c r="D87" s="730"/>
      <c r="E87" s="731">
        <f t="shared" ref="E87:F87" si="3">E76+E78+E85</f>
        <v>3907809</v>
      </c>
      <c r="F87" s="731">
        <f t="shared" si="3"/>
        <v>0</v>
      </c>
      <c r="G87" s="731">
        <f>G76+G78+G85</f>
        <v>3907809</v>
      </c>
      <c r="H87" s="164"/>
    </row>
    <row r="88" spans="2:8" x14ac:dyDescent="0.2">
      <c r="B88" s="156"/>
      <c r="D88" s="171"/>
      <c r="E88" s="596"/>
      <c r="F88" s="596"/>
      <c r="G88" s="724"/>
    </row>
    <row r="89" spans="2:8" x14ac:dyDescent="0.2">
      <c r="B89" s="156"/>
      <c r="E89" s="596" t="s">
        <v>347</v>
      </c>
      <c r="F89" s="596"/>
      <c r="G89" s="724"/>
    </row>
    <row r="90" spans="2:8" ht="16.149999999999999" customHeight="1" thickBot="1" x14ac:dyDescent="0.25">
      <c r="B90" s="156"/>
      <c r="E90" s="596"/>
      <c r="F90" s="596"/>
      <c r="G90" s="724"/>
    </row>
    <row r="91" spans="2:8" s="162" customFormat="1" ht="16.5" thickBot="1" x14ac:dyDescent="0.3">
      <c r="B91" s="153" t="s">
        <v>396</v>
      </c>
      <c r="C91" s="163"/>
      <c r="D91" s="728"/>
      <c r="E91" s="598"/>
      <c r="F91" s="598"/>
      <c r="G91" s="724"/>
      <c r="H91" s="164"/>
    </row>
    <row r="92" spans="2:8" s="162" customFormat="1" ht="16.5" thickBot="1" x14ac:dyDescent="0.3">
      <c r="B92" s="165"/>
      <c r="C92" s="166" t="s">
        <v>397</v>
      </c>
      <c r="E92" s="725">
        <f>SUM(E93:E95)</f>
        <v>573647</v>
      </c>
      <c r="F92" s="598"/>
      <c r="G92" s="665">
        <f t="shared" si="2"/>
        <v>573647</v>
      </c>
      <c r="H92" s="164"/>
    </row>
    <row r="93" spans="2:8" s="162" customFormat="1" ht="16.5" thickBot="1" x14ac:dyDescent="0.3">
      <c r="B93" s="165"/>
      <c r="C93" s="148" t="s">
        <v>336</v>
      </c>
      <c r="E93" s="726"/>
      <c r="F93" s="598"/>
      <c r="G93" s="665">
        <f t="shared" si="2"/>
        <v>0</v>
      </c>
      <c r="H93" s="164"/>
    </row>
    <row r="94" spans="2:8" s="162" customFormat="1" ht="16.5" thickBot="1" x14ac:dyDescent="0.3">
      <c r="B94" s="165"/>
      <c r="C94" s="148" t="s">
        <v>398</v>
      </c>
      <c r="E94" s="726"/>
      <c r="F94" s="598"/>
      <c r="G94" s="665">
        <f t="shared" si="2"/>
        <v>0</v>
      </c>
      <c r="H94" s="164"/>
    </row>
    <row r="95" spans="2:8" s="162" customFormat="1" ht="16.5" thickBot="1" x14ac:dyDescent="0.3">
      <c r="B95" s="165"/>
      <c r="C95" s="148" t="s">
        <v>775</v>
      </c>
      <c r="E95" s="726">
        <v>573647</v>
      </c>
      <c r="F95" s="598"/>
      <c r="G95" s="665">
        <f t="shared" si="2"/>
        <v>573647</v>
      </c>
      <c r="H95" s="164"/>
    </row>
    <row r="96" spans="2:8" s="162" customFormat="1" ht="16.5" thickBot="1" x14ac:dyDescent="0.3">
      <c r="B96" s="165"/>
      <c r="C96" s="148"/>
      <c r="E96" s="726"/>
      <c r="F96" s="598"/>
      <c r="G96" s="665">
        <f t="shared" si="2"/>
        <v>0</v>
      </c>
      <c r="H96" s="164"/>
    </row>
    <row r="97" spans="2:8" s="166" customFormat="1" ht="16.5" thickBot="1" x14ac:dyDescent="0.3">
      <c r="B97" s="167"/>
      <c r="C97" s="166" t="s">
        <v>399</v>
      </c>
      <c r="E97" s="727">
        <f>SUM(E98:E99)</f>
        <v>64652</v>
      </c>
      <c r="F97" s="597"/>
      <c r="G97" s="665">
        <f t="shared" si="2"/>
        <v>64652</v>
      </c>
      <c r="H97" s="168"/>
    </row>
    <row r="98" spans="2:8" s="162" customFormat="1" ht="16.5" thickBot="1" x14ac:dyDescent="0.3">
      <c r="B98" s="165"/>
      <c r="C98" s="148" t="s">
        <v>400</v>
      </c>
      <c r="E98" s="726">
        <v>157</v>
      </c>
      <c r="F98" s="598"/>
      <c r="G98" s="665">
        <f t="shared" si="2"/>
        <v>157</v>
      </c>
      <c r="H98" s="164"/>
    </row>
    <row r="99" spans="2:8" s="162" customFormat="1" ht="16.5" thickBot="1" x14ac:dyDescent="0.3">
      <c r="B99" s="165"/>
      <c r="C99" s="148" t="s">
        <v>776</v>
      </c>
      <c r="E99" s="726">
        <v>64495</v>
      </c>
      <c r="F99" s="598"/>
      <c r="G99" s="665">
        <f t="shared" si="2"/>
        <v>64495</v>
      </c>
      <c r="H99" s="164"/>
    </row>
    <row r="100" spans="2:8" ht="15.75" thickBot="1" x14ac:dyDescent="0.25">
      <c r="B100" s="156"/>
      <c r="E100" s="726"/>
      <c r="F100" s="594"/>
      <c r="G100" s="665">
        <f t="shared" si="2"/>
        <v>0</v>
      </c>
      <c r="H100" s="148"/>
    </row>
    <row r="101" spans="2:8" ht="16.5" thickBot="1" x14ac:dyDescent="0.3">
      <c r="B101" s="156"/>
      <c r="C101" s="166" t="s">
        <v>401</v>
      </c>
      <c r="E101" s="726"/>
      <c r="F101" s="594"/>
      <c r="G101" s="665">
        <f t="shared" si="2"/>
        <v>0</v>
      </c>
      <c r="H101" s="148"/>
    </row>
    <row r="102" spans="2:8" s="166" customFormat="1" ht="16.5" thickBot="1" x14ac:dyDescent="0.3">
      <c r="B102" s="167"/>
      <c r="E102" s="727"/>
      <c r="F102" s="599"/>
      <c r="G102" s="665">
        <f t="shared" si="2"/>
        <v>0</v>
      </c>
    </row>
    <row r="103" spans="2:8" ht="15.75" thickBot="1" x14ac:dyDescent="0.25">
      <c r="B103" s="156"/>
      <c r="E103" s="726"/>
      <c r="F103" s="594"/>
      <c r="G103" s="665">
        <f t="shared" si="2"/>
        <v>0</v>
      </c>
      <c r="H103" s="148"/>
    </row>
    <row r="104" spans="2:8" ht="16.5" thickBot="1" x14ac:dyDescent="0.3">
      <c r="B104" s="156"/>
      <c r="C104" s="166" t="s">
        <v>402</v>
      </c>
      <c r="E104" s="726"/>
      <c r="F104" s="594"/>
      <c r="G104" s="665">
        <f t="shared" si="2"/>
        <v>0</v>
      </c>
      <c r="H104" s="148"/>
    </row>
    <row r="105" spans="2:8" ht="15.75" thickBot="1" x14ac:dyDescent="0.25">
      <c r="B105" s="180"/>
      <c r="C105" s="181"/>
      <c r="D105" s="181"/>
      <c r="E105" s="708"/>
      <c r="F105" s="600"/>
      <c r="G105" s="665">
        <f t="shared" si="2"/>
        <v>0</v>
      </c>
    </row>
  </sheetData>
  <mergeCells count="3">
    <mergeCell ref="B5:G5"/>
    <mergeCell ref="E7:G7"/>
    <mergeCell ref="C50:D50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scale="62" orientation="portrait" r:id="rId1"/>
  <headerFooter alignWithMargins="0">
    <oddHeader>&amp;R13.MELLÉKLET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F0"/>
  </sheetPr>
  <dimension ref="A1:Q92"/>
  <sheetViews>
    <sheetView workbookViewId="0">
      <selection activeCell="C15" sqref="A1:C15"/>
    </sheetView>
  </sheetViews>
  <sheetFormatPr defaultRowHeight="12.75" x14ac:dyDescent="0.2"/>
  <cols>
    <col min="2" max="2" width="63.140625" customWidth="1"/>
    <col min="3" max="3" width="28.28515625" customWidth="1"/>
    <col min="6" max="6" width="11.42578125" bestFit="1" customWidth="1"/>
  </cols>
  <sheetData>
    <row r="1" spans="1:17" ht="15" x14ac:dyDescent="0.2">
      <c r="A1" s="182"/>
      <c r="B1" s="183"/>
      <c r="C1" s="183"/>
      <c r="D1" s="183"/>
      <c r="E1" s="183"/>
      <c r="F1" s="183"/>
      <c r="G1" s="183"/>
      <c r="H1" s="182"/>
      <c r="I1" s="182"/>
      <c r="J1" s="182"/>
      <c r="K1" s="182"/>
      <c r="L1" s="182"/>
      <c r="M1" s="182"/>
      <c r="N1" s="182"/>
      <c r="O1" s="182"/>
      <c r="P1" s="182"/>
      <c r="Q1" s="182"/>
    </row>
    <row r="2" spans="1:17" ht="15" x14ac:dyDescent="0.2">
      <c r="A2" s="182"/>
      <c r="B2" s="183"/>
      <c r="C2" s="183"/>
      <c r="D2" s="183"/>
      <c r="E2" s="183"/>
      <c r="F2" s="183"/>
      <c r="G2" s="183"/>
      <c r="H2" s="182"/>
      <c r="I2" s="182"/>
      <c r="J2" s="182"/>
      <c r="K2" s="182"/>
      <c r="L2" s="182"/>
      <c r="M2" s="182"/>
      <c r="N2" s="182"/>
      <c r="O2" s="182"/>
      <c r="P2" s="182"/>
      <c r="Q2" s="182"/>
    </row>
    <row r="3" spans="1:17" ht="15" x14ac:dyDescent="0.2">
      <c r="A3" s="182"/>
      <c r="B3" s="183"/>
      <c r="C3" s="183"/>
      <c r="D3" s="183"/>
      <c r="E3" s="183"/>
      <c r="F3" s="183"/>
      <c r="G3" s="183"/>
      <c r="H3" s="182"/>
      <c r="I3" s="182"/>
      <c r="J3" s="182"/>
      <c r="K3" s="182"/>
      <c r="L3" s="182"/>
      <c r="M3" s="182"/>
      <c r="N3" s="182"/>
      <c r="O3" s="182"/>
      <c r="P3" s="182"/>
      <c r="Q3" s="182"/>
    </row>
    <row r="4" spans="1:17" ht="43.5" customHeight="1" x14ac:dyDescent="0.25">
      <c r="A4" s="182"/>
      <c r="B4" s="1160" t="s">
        <v>861</v>
      </c>
      <c r="C4" s="1160"/>
      <c r="D4" s="183"/>
      <c r="E4" s="183"/>
      <c r="F4" s="183"/>
      <c r="G4" s="183"/>
      <c r="H4" s="182"/>
      <c r="I4" s="182"/>
      <c r="J4" s="182"/>
      <c r="K4" s="182"/>
      <c r="L4" s="182"/>
      <c r="M4" s="182"/>
      <c r="N4" s="182"/>
      <c r="O4" s="182"/>
      <c r="P4" s="182"/>
      <c r="Q4" s="182"/>
    </row>
    <row r="5" spans="1:17" ht="15" x14ac:dyDescent="0.2">
      <c r="A5" s="182"/>
      <c r="B5" s="183"/>
      <c r="C5" s="560"/>
      <c r="D5" s="183"/>
      <c r="E5" s="183"/>
      <c r="F5" s="183"/>
      <c r="G5" s="183"/>
      <c r="H5" s="182"/>
      <c r="I5" s="182"/>
      <c r="J5" s="182"/>
      <c r="K5" s="182"/>
      <c r="L5" s="182"/>
      <c r="M5" s="182"/>
      <c r="N5" s="182"/>
      <c r="O5" s="182"/>
      <c r="P5" s="182"/>
      <c r="Q5" s="182"/>
    </row>
    <row r="6" spans="1:17" x14ac:dyDescent="0.2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</row>
    <row r="7" spans="1:17" x14ac:dyDescent="0.2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</row>
    <row r="8" spans="1:17" ht="18" x14ac:dyDescent="0.25">
      <c r="A8" s="182"/>
      <c r="B8" s="1058" t="s">
        <v>672</v>
      </c>
      <c r="C8" s="1058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</row>
    <row r="9" spans="1:17" ht="16.5" thickBot="1" x14ac:dyDescent="0.3">
      <c r="A9" s="182"/>
      <c r="B9" s="544"/>
      <c r="C9" s="545" t="s">
        <v>673</v>
      </c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</row>
    <row r="10" spans="1:17" ht="24.6" customHeight="1" x14ac:dyDescent="0.2">
      <c r="A10" s="182"/>
      <c r="B10" s="546" t="s">
        <v>403</v>
      </c>
      <c r="C10" s="547">
        <v>1158890361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</row>
    <row r="11" spans="1:17" ht="25.9" customHeight="1" x14ac:dyDescent="0.25">
      <c r="A11" s="182"/>
      <c r="B11" s="548" t="s">
        <v>674</v>
      </c>
      <c r="C11" s="549">
        <v>1483148746</v>
      </c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</row>
    <row r="12" spans="1:17" ht="21.6" customHeight="1" x14ac:dyDescent="0.2">
      <c r="A12" s="182"/>
      <c r="B12" s="550" t="s">
        <v>675</v>
      </c>
      <c r="C12" s="551">
        <v>0</v>
      </c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</row>
    <row r="13" spans="1:17" ht="23.45" customHeight="1" x14ac:dyDescent="0.2">
      <c r="A13" s="182"/>
      <c r="B13" s="552" t="s">
        <v>862</v>
      </c>
      <c r="C13" s="553">
        <v>1158890361</v>
      </c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</row>
    <row r="14" spans="1:17" ht="26.45" customHeight="1" x14ac:dyDescent="0.25">
      <c r="A14" s="182"/>
      <c r="B14" s="548" t="s">
        <v>676</v>
      </c>
      <c r="C14" s="549">
        <v>1079165044</v>
      </c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</row>
    <row r="15" spans="1:17" ht="23.45" customHeight="1" thickBot="1" x14ac:dyDescent="0.25">
      <c r="A15" s="182"/>
      <c r="B15" s="554" t="s">
        <v>404</v>
      </c>
      <c r="C15" s="555">
        <f>+C10+C11+C12-C13-C14</f>
        <v>403983702</v>
      </c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</row>
    <row r="16" spans="1:17" ht="15.75" x14ac:dyDescent="0.25">
      <c r="A16" s="182"/>
      <c r="B16" s="556"/>
      <c r="C16" s="557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</row>
    <row r="17" spans="1:17" ht="15.75" x14ac:dyDescent="0.25">
      <c r="A17" s="182"/>
      <c r="B17" s="558"/>
      <c r="C17" s="559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</row>
    <row r="18" spans="1:17" x14ac:dyDescent="0.2">
      <c r="A18" s="182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</row>
    <row r="19" spans="1:17" x14ac:dyDescent="0.2">
      <c r="A19" s="182"/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</row>
    <row r="20" spans="1:17" x14ac:dyDescent="0.2">
      <c r="A20" s="182"/>
      <c r="B20" s="182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</row>
    <row r="21" spans="1:17" x14ac:dyDescent="0.2">
      <c r="A21" s="182"/>
      <c r="B21" s="182"/>
      <c r="C21" s="182"/>
      <c r="D21" s="182"/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</row>
    <row r="22" spans="1:17" x14ac:dyDescent="0.2">
      <c r="A22" s="182"/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</row>
    <row r="23" spans="1:17" x14ac:dyDescent="0.2">
      <c r="A23" s="182"/>
      <c r="B23" s="182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</row>
    <row r="24" spans="1:17" x14ac:dyDescent="0.2">
      <c r="A24" s="182"/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</row>
    <row r="25" spans="1:17" x14ac:dyDescent="0.2">
      <c r="A25" s="182"/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</row>
    <row r="26" spans="1:17" x14ac:dyDescent="0.2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</row>
    <row r="27" spans="1:17" x14ac:dyDescent="0.2">
      <c r="A27" s="182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</row>
    <row r="28" spans="1:17" x14ac:dyDescent="0.2">
      <c r="A28" s="182"/>
      <c r="B28" s="182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</row>
    <row r="29" spans="1:17" x14ac:dyDescent="0.2">
      <c r="A29" s="182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</row>
    <row r="30" spans="1:17" x14ac:dyDescent="0.2">
      <c r="A30" s="182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</row>
    <row r="31" spans="1:17" x14ac:dyDescent="0.2">
      <c r="A31" s="182"/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</row>
    <row r="32" spans="1:17" x14ac:dyDescent="0.2">
      <c r="A32" s="182"/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</row>
    <row r="33" spans="1:17" x14ac:dyDescent="0.2">
      <c r="A33" s="182"/>
      <c r="B33" s="182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</row>
    <row r="34" spans="1:17" x14ac:dyDescent="0.2">
      <c r="A34" s="182"/>
      <c r="B34" s="182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</row>
    <row r="35" spans="1:17" x14ac:dyDescent="0.2">
      <c r="A35" s="182"/>
      <c r="B35" s="182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</row>
    <row r="36" spans="1:17" x14ac:dyDescent="0.2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</row>
    <row r="37" spans="1:17" x14ac:dyDescent="0.2">
      <c r="A37" s="182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</row>
    <row r="38" spans="1:17" x14ac:dyDescent="0.2">
      <c r="A38" s="182"/>
      <c r="B38" s="182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</row>
    <row r="39" spans="1:17" x14ac:dyDescent="0.2">
      <c r="A39" s="182"/>
      <c r="B39" s="182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</row>
    <row r="40" spans="1:17" x14ac:dyDescent="0.2">
      <c r="A40" s="182"/>
      <c r="B40" s="182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</row>
    <row r="41" spans="1:17" x14ac:dyDescent="0.2">
      <c r="A41" s="182"/>
      <c r="B41" s="182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</row>
    <row r="42" spans="1:17" x14ac:dyDescent="0.2">
      <c r="A42" s="182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</row>
    <row r="43" spans="1:17" x14ac:dyDescent="0.2">
      <c r="A43" s="182"/>
      <c r="B43" s="182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</row>
    <row r="44" spans="1:17" x14ac:dyDescent="0.2">
      <c r="A44" s="182"/>
      <c r="B44" s="182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</row>
    <row r="45" spans="1:17" x14ac:dyDescent="0.2">
      <c r="A45" s="182"/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</row>
    <row r="46" spans="1:17" x14ac:dyDescent="0.2">
      <c r="A46" s="182"/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</row>
    <row r="47" spans="1:17" x14ac:dyDescent="0.2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</row>
    <row r="48" spans="1:17" x14ac:dyDescent="0.2">
      <c r="A48" s="182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</row>
    <row r="49" spans="1:17" x14ac:dyDescent="0.2">
      <c r="A49" s="182"/>
      <c r="B49" s="182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</row>
    <row r="50" spans="1:17" x14ac:dyDescent="0.2">
      <c r="A50" s="182"/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182"/>
      <c r="N50" s="182"/>
      <c r="O50" s="182"/>
      <c r="P50" s="182"/>
      <c r="Q50" s="182"/>
    </row>
    <row r="51" spans="1:17" x14ac:dyDescent="0.2">
      <c r="A51" s="182"/>
      <c r="B51" s="182"/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2"/>
      <c r="Q51" s="182"/>
    </row>
    <row r="52" spans="1:17" x14ac:dyDescent="0.2">
      <c r="A52" s="182"/>
      <c r="B52" s="182"/>
      <c r="C52" s="182"/>
      <c r="D52" s="182"/>
      <c r="E52" s="182"/>
      <c r="F52" s="182"/>
      <c r="G52" s="182"/>
      <c r="H52" s="182"/>
      <c r="I52" s="182"/>
      <c r="J52" s="182"/>
      <c r="K52" s="182"/>
      <c r="L52" s="182"/>
      <c r="M52" s="182"/>
      <c r="N52" s="182"/>
      <c r="O52" s="182"/>
      <c r="P52" s="182"/>
      <c r="Q52" s="182"/>
    </row>
    <row r="53" spans="1:17" x14ac:dyDescent="0.2">
      <c r="A53" s="182"/>
      <c r="B53" s="182"/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</row>
    <row r="54" spans="1:17" x14ac:dyDescent="0.2">
      <c r="A54" s="182"/>
      <c r="B54" s="182"/>
      <c r="C54" s="182"/>
      <c r="D54" s="182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</row>
    <row r="55" spans="1:17" x14ac:dyDescent="0.2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</row>
    <row r="56" spans="1:17" x14ac:dyDescent="0.2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</row>
    <row r="57" spans="1:17" x14ac:dyDescent="0.2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</row>
    <row r="58" spans="1:17" x14ac:dyDescent="0.2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</row>
    <row r="59" spans="1:17" x14ac:dyDescent="0.2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</row>
    <row r="60" spans="1:17" x14ac:dyDescent="0.2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</row>
    <row r="61" spans="1:17" x14ac:dyDescent="0.2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</row>
    <row r="62" spans="1:17" x14ac:dyDescent="0.2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</row>
    <row r="63" spans="1:17" x14ac:dyDescent="0.2">
      <c r="A63" s="182"/>
      <c r="B63" s="182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</row>
    <row r="64" spans="1:17" x14ac:dyDescent="0.2">
      <c r="A64" s="182"/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</row>
    <row r="65" spans="1:17" x14ac:dyDescent="0.2">
      <c r="A65" s="182"/>
      <c r="B65" s="182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</row>
    <row r="66" spans="1:17" x14ac:dyDescent="0.2">
      <c r="A66" s="182"/>
      <c r="B66" s="182"/>
      <c r="C66" s="182"/>
      <c r="D66" s="182"/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</row>
    <row r="67" spans="1:17" x14ac:dyDescent="0.2">
      <c r="A67" s="182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</row>
    <row r="68" spans="1:17" x14ac:dyDescent="0.2">
      <c r="A68" s="182"/>
      <c r="B68" s="182"/>
      <c r="C68" s="182"/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</row>
    <row r="69" spans="1:17" x14ac:dyDescent="0.2">
      <c r="A69" s="182"/>
      <c r="B69" s="182"/>
      <c r="C69" s="182"/>
      <c r="D69" s="182"/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</row>
    <row r="70" spans="1:17" x14ac:dyDescent="0.2">
      <c r="A70" s="182"/>
      <c r="B70" s="182"/>
      <c r="C70" s="182"/>
      <c r="D70" s="182"/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</row>
    <row r="71" spans="1:17" x14ac:dyDescent="0.2">
      <c r="A71" s="182"/>
      <c r="B71" s="182"/>
      <c r="C71" s="182"/>
      <c r="D71" s="182"/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2"/>
      <c r="P71" s="182"/>
      <c r="Q71" s="182"/>
    </row>
    <row r="72" spans="1:17" x14ac:dyDescent="0.2">
      <c r="A72" s="182"/>
      <c r="B72" s="182"/>
      <c r="C72" s="182"/>
      <c r="D72" s="182"/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2"/>
      <c r="P72" s="182"/>
      <c r="Q72" s="182"/>
    </row>
    <row r="73" spans="1:17" x14ac:dyDescent="0.2">
      <c r="A73" s="182"/>
      <c r="B73" s="182"/>
      <c r="C73" s="182"/>
      <c r="D73" s="182"/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2"/>
      <c r="P73" s="182"/>
      <c r="Q73" s="182"/>
    </row>
    <row r="74" spans="1:17" x14ac:dyDescent="0.2">
      <c r="A74" s="182"/>
      <c r="B74" s="182"/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</row>
    <row r="75" spans="1:17" x14ac:dyDescent="0.2">
      <c r="A75" s="182"/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</row>
    <row r="76" spans="1:17" x14ac:dyDescent="0.2">
      <c r="A76" s="182"/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</row>
    <row r="77" spans="1:17" x14ac:dyDescent="0.2">
      <c r="A77" s="182"/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</row>
    <row r="78" spans="1:17" x14ac:dyDescent="0.2">
      <c r="A78" s="182"/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</row>
    <row r="79" spans="1:17" x14ac:dyDescent="0.2">
      <c r="A79" s="182"/>
      <c r="B79" s="182"/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</row>
    <row r="80" spans="1:17" x14ac:dyDescent="0.2">
      <c r="A80" s="182"/>
      <c r="B80" s="182"/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</row>
    <row r="81" spans="1:17" x14ac:dyDescent="0.2">
      <c r="A81" s="182"/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</row>
    <row r="82" spans="1:17" x14ac:dyDescent="0.2">
      <c r="A82" s="182"/>
      <c r="B82" s="182"/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</row>
    <row r="83" spans="1:17" x14ac:dyDescent="0.2">
      <c r="A83" s="182"/>
      <c r="B83" s="182"/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</row>
    <row r="84" spans="1:17" x14ac:dyDescent="0.2">
      <c r="A84" s="182"/>
      <c r="B84" s="182"/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</row>
    <row r="85" spans="1:17" x14ac:dyDescent="0.2">
      <c r="A85" s="182"/>
      <c r="B85" s="182"/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</row>
    <row r="86" spans="1:17" x14ac:dyDescent="0.2">
      <c r="A86" s="182"/>
      <c r="B86" s="18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</row>
    <row r="87" spans="1:17" x14ac:dyDescent="0.2">
      <c r="A87" s="182"/>
      <c r="B87" s="182"/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</row>
    <row r="88" spans="1:17" x14ac:dyDescent="0.2">
      <c r="A88" s="182"/>
      <c r="B88" s="182"/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</row>
    <row r="89" spans="1:17" x14ac:dyDescent="0.2">
      <c r="A89" s="182"/>
      <c r="B89" s="182"/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</row>
    <row r="90" spans="1:17" x14ac:dyDescent="0.2">
      <c r="A90" s="182"/>
      <c r="B90" s="182"/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</row>
    <row r="91" spans="1:17" x14ac:dyDescent="0.2">
      <c r="A91" s="182"/>
      <c r="B91" s="182"/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</row>
    <row r="92" spans="1:17" x14ac:dyDescent="0.2">
      <c r="A92" s="182"/>
      <c r="B92" s="182"/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</row>
  </sheetData>
  <mergeCells count="2">
    <mergeCell ref="B4:C4"/>
    <mergeCell ref="B8:C8"/>
  </mergeCells>
  <phoneticPr fontId="30" type="noConversion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&amp;R14.MELLÉKLET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  <pageSetUpPr fitToPage="1"/>
  </sheetPr>
  <dimension ref="A1:J126"/>
  <sheetViews>
    <sheetView workbookViewId="0">
      <selection activeCell="H83" sqref="A1:H83"/>
    </sheetView>
  </sheetViews>
  <sheetFormatPr defaultRowHeight="12.75" x14ac:dyDescent="0.2"/>
  <cols>
    <col min="1" max="1" width="73.42578125" customWidth="1"/>
    <col min="2" max="2" width="18.28515625" customWidth="1"/>
    <col min="3" max="7" width="19.42578125" customWidth="1"/>
    <col min="8" max="8" width="16" customWidth="1"/>
    <col min="257" max="257" width="73.42578125" customWidth="1"/>
    <col min="258" max="258" width="18.5703125" customWidth="1"/>
    <col min="259" max="263" width="19.42578125" customWidth="1"/>
    <col min="513" max="513" width="73.42578125" customWidth="1"/>
    <col min="514" max="514" width="18.5703125" customWidth="1"/>
    <col min="515" max="519" width="19.42578125" customWidth="1"/>
    <col min="769" max="769" width="73.42578125" customWidth="1"/>
    <col min="770" max="770" width="18.5703125" customWidth="1"/>
    <col min="771" max="775" width="19.42578125" customWidth="1"/>
    <col min="1025" max="1025" width="73.42578125" customWidth="1"/>
    <col min="1026" max="1026" width="18.5703125" customWidth="1"/>
    <col min="1027" max="1031" width="19.42578125" customWidth="1"/>
    <col min="1281" max="1281" width="73.42578125" customWidth="1"/>
    <col min="1282" max="1282" width="18.5703125" customWidth="1"/>
    <col min="1283" max="1287" width="19.42578125" customWidth="1"/>
    <col min="1537" max="1537" width="73.42578125" customWidth="1"/>
    <col min="1538" max="1538" width="18.5703125" customWidth="1"/>
    <col min="1539" max="1543" width="19.42578125" customWidth="1"/>
    <col min="1793" max="1793" width="73.42578125" customWidth="1"/>
    <col min="1794" max="1794" width="18.5703125" customWidth="1"/>
    <col min="1795" max="1799" width="19.42578125" customWidth="1"/>
    <col min="2049" max="2049" width="73.42578125" customWidth="1"/>
    <col min="2050" max="2050" width="18.5703125" customWidth="1"/>
    <col min="2051" max="2055" width="19.42578125" customWidth="1"/>
    <col min="2305" max="2305" width="73.42578125" customWidth="1"/>
    <col min="2306" max="2306" width="18.5703125" customWidth="1"/>
    <col min="2307" max="2311" width="19.42578125" customWidth="1"/>
    <col min="2561" max="2561" width="73.42578125" customWidth="1"/>
    <col min="2562" max="2562" width="18.5703125" customWidth="1"/>
    <col min="2563" max="2567" width="19.42578125" customWidth="1"/>
    <col min="2817" max="2817" width="73.42578125" customWidth="1"/>
    <col min="2818" max="2818" width="18.5703125" customWidth="1"/>
    <col min="2819" max="2823" width="19.42578125" customWidth="1"/>
    <col min="3073" max="3073" width="73.42578125" customWidth="1"/>
    <col min="3074" max="3074" width="18.5703125" customWidth="1"/>
    <col min="3075" max="3079" width="19.42578125" customWidth="1"/>
    <col min="3329" max="3329" width="73.42578125" customWidth="1"/>
    <col min="3330" max="3330" width="18.5703125" customWidth="1"/>
    <col min="3331" max="3335" width="19.42578125" customWidth="1"/>
    <col min="3585" max="3585" width="73.42578125" customWidth="1"/>
    <col min="3586" max="3586" width="18.5703125" customWidth="1"/>
    <col min="3587" max="3591" width="19.42578125" customWidth="1"/>
    <col min="3841" max="3841" width="73.42578125" customWidth="1"/>
    <col min="3842" max="3842" width="18.5703125" customWidth="1"/>
    <col min="3843" max="3847" width="19.42578125" customWidth="1"/>
    <col min="4097" max="4097" width="73.42578125" customWidth="1"/>
    <col min="4098" max="4098" width="18.5703125" customWidth="1"/>
    <col min="4099" max="4103" width="19.42578125" customWidth="1"/>
    <col min="4353" max="4353" width="73.42578125" customWidth="1"/>
    <col min="4354" max="4354" width="18.5703125" customWidth="1"/>
    <col min="4355" max="4359" width="19.42578125" customWidth="1"/>
    <col min="4609" max="4609" width="73.42578125" customWidth="1"/>
    <col min="4610" max="4610" width="18.5703125" customWidth="1"/>
    <col min="4611" max="4615" width="19.42578125" customWidth="1"/>
    <col min="4865" max="4865" width="73.42578125" customWidth="1"/>
    <col min="4866" max="4866" width="18.5703125" customWidth="1"/>
    <col min="4867" max="4871" width="19.42578125" customWidth="1"/>
    <col min="5121" max="5121" width="73.42578125" customWidth="1"/>
    <col min="5122" max="5122" width="18.5703125" customWidth="1"/>
    <col min="5123" max="5127" width="19.42578125" customWidth="1"/>
    <col min="5377" max="5377" width="73.42578125" customWidth="1"/>
    <col min="5378" max="5378" width="18.5703125" customWidth="1"/>
    <col min="5379" max="5383" width="19.42578125" customWidth="1"/>
    <col min="5633" max="5633" width="73.42578125" customWidth="1"/>
    <col min="5634" max="5634" width="18.5703125" customWidth="1"/>
    <col min="5635" max="5639" width="19.42578125" customWidth="1"/>
    <col min="5889" max="5889" width="73.42578125" customWidth="1"/>
    <col min="5890" max="5890" width="18.5703125" customWidth="1"/>
    <col min="5891" max="5895" width="19.42578125" customWidth="1"/>
    <col min="6145" max="6145" width="73.42578125" customWidth="1"/>
    <col min="6146" max="6146" width="18.5703125" customWidth="1"/>
    <col min="6147" max="6151" width="19.42578125" customWidth="1"/>
    <col min="6401" max="6401" width="73.42578125" customWidth="1"/>
    <col min="6402" max="6402" width="18.5703125" customWidth="1"/>
    <col min="6403" max="6407" width="19.42578125" customWidth="1"/>
    <col min="6657" max="6657" width="73.42578125" customWidth="1"/>
    <col min="6658" max="6658" width="18.5703125" customWidth="1"/>
    <col min="6659" max="6663" width="19.42578125" customWidth="1"/>
    <col min="6913" max="6913" width="73.42578125" customWidth="1"/>
    <col min="6914" max="6914" width="18.5703125" customWidth="1"/>
    <col min="6915" max="6919" width="19.42578125" customWidth="1"/>
    <col min="7169" max="7169" width="73.42578125" customWidth="1"/>
    <col min="7170" max="7170" width="18.5703125" customWidth="1"/>
    <col min="7171" max="7175" width="19.42578125" customWidth="1"/>
    <col min="7425" max="7425" width="73.42578125" customWidth="1"/>
    <col min="7426" max="7426" width="18.5703125" customWidth="1"/>
    <col min="7427" max="7431" width="19.42578125" customWidth="1"/>
    <col min="7681" max="7681" width="73.42578125" customWidth="1"/>
    <col min="7682" max="7682" width="18.5703125" customWidth="1"/>
    <col min="7683" max="7687" width="19.42578125" customWidth="1"/>
    <col min="7937" max="7937" width="73.42578125" customWidth="1"/>
    <col min="7938" max="7938" width="18.5703125" customWidth="1"/>
    <col min="7939" max="7943" width="19.42578125" customWidth="1"/>
    <col min="8193" max="8193" width="73.42578125" customWidth="1"/>
    <col min="8194" max="8194" width="18.5703125" customWidth="1"/>
    <col min="8195" max="8199" width="19.42578125" customWidth="1"/>
    <col min="8449" max="8449" width="73.42578125" customWidth="1"/>
    <col min="8450" max="8450" width="18.5703125" customWidth="1"/>
    <col min="8451" max="8455" width="19.42578125" customWidth="1"/>
    <col min="8705" max="8705" width="73.42578125" customWidth="1"/>
    <col min="8706" max="8706" width="18.5703125" customWidth="1"/>
    <col min="8707" max="8711" width="19.42578125" customWidth="1"/>
    <col min="8961" max="8961" width="73.42578125" customWidth="1"/>
    <col min="8962" max="8962" width="18.5703125" customWidth="1"/>
    <col min="8963" max="8967" width="19.42578125" customWidth="1"/>
    <col min="9217" max="9217" width="73.42578125" customWidth="1"/>
    <col min="9218" max="9218" width="18.5703125" customWidth="1"/>
    <col min="9219" max="9223" width="19.42578125" customWidth="1"/>
    <col min="9473" max="9473" width="73.42578125" customWidth="1"/>
    <col min="9474" max="9474" width="18.5703125" customWidth="1"/>
    <col min="9475" max="9479" width="19.42578125" customWidth="1"/>
    <col min="9729" max="9729" width="73.42578125" customWidth="1"/>
    <col min="9730" max="9730" width="18.5703125" customWidth="1"/>
    <col min="9731" max="9735" width="19.42578125" customWidth="1"/>
    <col min="9985" max="9985" width="73.42578125" customWidth="1"/>
    <col min="9986" max="9986" width="18.5703125" customWidth="1"/>
    <col min="9987" max="9991" width="19.42578125" customWidth="1"/>
    <col min="10241" max="10241" width="73.42578125" customWidth="1"/>
    <col min="10242" max="10242" width="18.5703125" customWidth="1"/>
    <col min="10243" max="10247" width="19.42578125" customWidth="1"/>
    <col min="10497" max="10497" width="73.42578125" customWidth="1"/>
    <col min="10498" max="10498" width="18.5703125" customWidth="1"/>
    <col min="10499" max="10503" width="19.42578125" customWidth="1"/>
    <col min="10753" max="10753" width="73.42578125" customWidth="1"/>
    <col min="10754" max="10754" width="18.5703125" customWidth="1"/>
    <col min="10755" max="10759" width="19.42578125" customWidth="1"/>
    <col min="11009" max="11009" width="73.42578125" customWidth="1"/>
    <col min="11010" max="11010" width="18.5703125" customWidth="1"/>
    <col min="11011" max="11015" width="19.42578125" customWidth="1"/>
    <col min="11265" max="11265" width="73.42578125" customWidth="1"/>
    <col min="11266" max="11266" width="18.5703125" customWidth="1"/>
    <col min="11267" max="11271" width="19.42578125" customWidth="1"/>
    <col min="11521" max="11521" width="73.42578125" customWidth="1"/>
    <col min="11522" max="11522" width="18.5703125" customWidth="1"/>
    <col min="11523" max="11527" width="19.42578125" customWidth="1"/>
    <col min="11777" max="11777" width="73.42578125" customWidth="1"/>
    <col min="11778" max="11778" width="18.5703125" customWidth="1"/>
    <col min="11779" max="11783" width="19.42578125" customWidth="1"/>
    <col min="12033" max="12033" width="73.42578125" customWidth="1"/>
    <col min="12034" max="12034" width="18.5703125" customWidth="1"/>
    <col min="12035" max="12039" width="19.42578125" customWidth="1"/>
    <col min="12289" max="12289" width="73.42578125" customWidth="1"/>
    <col min="12290" max="12290" width="18.5703125" customWidth="1"/>
    <col min="12291" max="12295" width="19.42578125" customWidth="1"/>
    <col min="12545" max="12545" width="73.42578125" customWidth="1"/>
    <col min="12546" max="12546" width="18.5703125" customWidth="1"/>
    <col min="12547" max="12551" width="19.42578125" customWidth="1"/>
    <col min="12801" max="12801" width="73.42578125" customWidth="1"/>
    <col min="12802" max="12802" width="18.5703125" customWidth="1"/>
    <col min="12803" max="12807" width="19.42578125" customWidth="1"/>
    <col min="13057" max="13057" width="73.42578125" customWidth="1"/>
    <col min="13058" max="13058" width="18.5703125" customWidth="1"/>
    <col min="13059" max="13063" width="19.42578125" customWidth="1"/>
    <col min="13313" max="13313" width="73.42578125" customWidth="1"/>
    <col min="13314" max="13314" width="18.5703125" customWidth="1"/>
    <col min="13315" max="13319" width="19.42578125" customWidth="1"/>
    <col min="13569" max="13569" width="73.42578125" customWidth="1"/>
    <col min="13570" max="13570" width="18.5703125" customWidth="1"/>
    <col min="13571" max="13575" width="19.42578125" customWidth="1"/>
    <col min="13825" max="13825" width="73.42578125" customWidth="1"/>
    <col min="13826" max="13826" width="18.5703125" customWidth="1"/>
    <col min="13827" max="13831" width="19.42578125" customWidth="1"/>
    <col min="14081" max="14081" width="73.42578125" customWidth="1"/>
    <col min="14082" max="14082" width="18.5703125" customWidth="1"/>
    <col min="14083" max="14087" width="19.42578125" customWidth="1"/>
    <col min="14337" max="14337" width="73.42578125" customWidth="1"/>
    <col min="14338" max="14338" width="18.5703125" customWidth="1"/>
    <col min="14339" max="14343" width="19.42578125" customWidth="1"/>
    <col min="14593" max="14593" width="73.42578125" customWidth="1"/>
    <col min="14594" max="14594" width="18.5703125" customWidth="1"/>
    <col min="14595" max="14599" width="19.42578125" customWidth="1"/>
    <col min="14849" max="14849" width="73.42578125" customWidth="1"/>
    <col min="14850" max="14850" width="18.5703125" customWidth="1"/>
    <col min="14851" max="14855" width="19.42578125" customWidth="1"/>
    <col min="15105" max="15105" width="73.42578125" customWidth="1"/>
    <col min="15106" max="15106" width="18.5703125" customWidth="1"/>
    <col min="15107" max="15111" width="19.42578125" customWidth="1"/>
    <col min="15361" max="15361" width="73.42578125" customWidth="1"/>
    <col min="15362" max="15362" width="18.5703125" customWidth="1"/>
    <col min="15363" max="15367" width="19.42578125" customWidth="1"/>
    <col min="15617" max="15617" width="73.42578125" customWidth="1"/>
    <col min="15618" max="15618" width="18.5703125" customWidth="1"/>
    <col min="15619" max="15623" width="19.42578125" customWidth="1"/>
    <col min="15873" max="15873" width="73.42578125" customWidth="1"/>
    <col min="15874" max="15874" width="18.5703125" customWidth="1"/>
    <col min="15875" max="15879" width="19.42578125" customWidth="1"/>
    <col min="16129" max="16129" width="73.42578125" customWidth="1"/>
    <col min="16130" max="16130" width="18.5703125" customWidth="1"/>
    <col min="16131" max="16135" width="19.42578125" customWidth="1"/>
  </cols>
  <sheetData>
    <row r="1" spans="1:8" ht="13.5" customHeight="1" x14ac:dyDescent="0.2">
      <c r="A1" s="1165" t="s">
        <v>136</v>
      </c>
      <c r="B1" s="1057"/>
      <c r="C1" s="1057"/>
      <c r="D1" s="1057"/>
      <c r="E1" s="1057"/>
      <c r="F1" s="1057"/>
      <c r="G1" s="1057"/>
      <c r="H1" s="54"/>
    </row>
    <row r="2" spans="1:8" ht="13.5" customHeight="1" x14ac:dyDescent="0.2">
      <c r="A2" s="1165" t="s">
        <v>872</v>
      </c>
      <c r="B2" s="1057"/>
      <c r="C2" s="1057"/>
      <c r="D2" s="1057"/>
      <c r="E2" s="1057"/>
      <c r="F2" s="1057"/>
      <c r="G2" s="1057"/>
      <c r="H2" s="54"/>
    </row>
    <row r="3" spans="1:8" ht="13.5" thickBot="1" x14ac:dyDescent="0.25">
      <c r="A3" s="54"/>
      <c r="B3" s="54"/>
      <c r="C3" s="54"/>
      <c r="D3" s="54"/>
      <c r="E3" s="54"/>
      <c r="F3" s="54"/>
      <c r="G3" s="54"/>
      <c r="H3" s="54"/>
    </row>
    <row r="4" spans="1:8" ht="13.5" thickBot="1" x14ac:dyDescent="0.25">
      <c r="A4" s="1163" t="s">
        <v>140</v>
      </c>
      <c r="B4" s="736"/>
      <c r="C4" s="592"/>
      <c r="D4" s="592"/>
      <c r="E4" s="592"/>
      <c r="F4" s="592"/>
      <c r="G4" s="592"/>
      <c r="H4" s="733"/>
    </row>
    <row r="5" spans="1:8" ht="26.25" thickBot="1" x14ac:dyDescent="0.25">
      <c r="A5" s="1164"/>
      <c r="B5" s="749" t="s">
        <v>876</v>
      </c>
      <c r="C5" s="750" t="s">
        <v>822</v>
      </c>
      <c r="D5" s="751" t="s">
        <v>873</v>
      </c>
      <c r="E5" s="751" t="s">
        <v>874</v>
      </c>
      <c r="F5" s="1046" t="s">
        <v>859</v>
      </c>
      <c r="G5" s="751" t="s">
        <v>877</v>
      </c>
      <c r="H5" s="752" t="s">
        <v>875</v>
      </c>
    </row>
    <row r="6" spans="1:8" x14ac:dyDescent="0.2">
      <c r="A6" s="753" t="s">
        <v>31</v>
      </c>
      <c r="B6" s="754">
        <v>20967</v>
      </c>
      <c r="C6" s="755">
        <v>17634</v>
      </c>
      <c r="D6" s="756">
        <v>1056</v>
      </c>
      <c r="E6" s="756">
        <v>3000</v>
      </c>
      <c r="F6" s="756"/>
      <c r="G6" s="756">
        <f>C6+D6+E6+F6</f>
        <v>21690</v>
      </c>
      <c r="H6" s="756">
        <v>17317</v>
      </c>
    </row>
    <row r="7" spans="1:8" x14ac:dyDescent="0.2">
      <c r="A7" s="523" t="s">
        <v>27</v>
      </c>
      <c r="B7" s="757">
        <v>2794</v>
      </c>
      <c r="C7" s="758">
        <v>1994</v>
      </c>
      <c r="D7" s="759">
        <v>634</v>
      </c>
      <c r="E7" s="759">
        <v>351</v>
      </c>
      <c r="F7" s="1047"/>
      <c r="G7" s="756">
        <f t="shared" ref="G7:G16" si="0">C7+D7+E7+F7</f>
        <v>2979</v>
      </c>
      <c r="H7" s="759">
        <v>1880</v>
      </c>
    </row>
    <row r="8" spans="1:8" x14ac:dyDescent="0.2">
      <c r="A8" s="523" t="s">
        <v>28</v>
      </c>
      <c r="B8" s="757">
        <v>42700</v>
      </c>
      <c r="C8" s="758">
        <v>44507</v>
      </c>
      <c r="D8" s="759">
        <v>4737</v>
      </c>
      <c r="E8" s="759"/>
      <c r="F8" s="1047">
        <v>10758</v>
      </c>
      <c r="G8" s="756">
        <f t="shared" si="0"/>
        <v>60002</v>
      </c>
      <c r="H8" s="759">
        <v>54338</v>
      </c>
    </row>
    <row r="9" spans="1:8" ht="25.5" x14ac:dyDescent="0.2">
      <c r="A9" s="523" t="s">
        <v>657</v>
      </c>
      <c r="B9" s="757">
        <v>17440</v>
      </c>
      <c r="C9" s="758">
        <v>70</v>
      </c>
      <c r="D9" s="759">
        <v>17331</v>
      </c>
      <c r="E9" s="759">
        <v>2534</v>
      </c>
      <c r="F9" s="1047"/>
      <c r="G9" s="756">
        <f t="shared" si="0"/>
        <v>19935</v>
      </c>
      <c r="H9" s="759">
        <v>2557</v>
      </c>
    </row>
    <row r="10" spans="1:8" ht="45.75" customHeight="1" x14ac:dyDescent="0.2">
      <c r="A10" s="523" t="s">
        <v>417</v>
      </c>
      <c r="B10" s="757">
        <v>29516</v>
      </c>
      <c r="C10" s="758">
        <v>4645</v>
      </c>
      <c r="D10" s="759">
        <v>9511</v>
      </c>
      <c r="E10" s="759">
        <v>-2534</v>
      </c>
      <c r="F10" s="1047"/>
      <c r="G10" s="756">
        <f t="shared" si="0"/>
        <v>11622</v>
      </c>
      <c r="H10" s="759">
        <v>2574</v>
      </c>
    </row>
    <row r="11" spans="1:8" x14ac:dyDescent="0.2">
      <c r="A11" s="523" t="s">
        <v>29</v>
      </c>
      <c r="B11" s="757">
        <v>0</v>
      </c>
      <c r="C11" s="758"/>
      <c r="D11" s="759"/>
      <c r="E11" s="759"/>
      <c r="F11" s="1047"/>
      <c r="G11" s="756">
        <f t="shared" si="0"/>
        <v>0</v>
      </c>
      <c r="H11" s="759"/>
    </row>
    <row r="12" spans="1:8" x14ac:dyDescent="0.2">
      <c r="A12" s="523" t="s">
        <v>30</v>
      </c>
      <c r="B12" s="757">
        <v>0</v>
      </c>
      <c r="C12" s="758"/>
      <c r="D12" s="759"/>
      <c r="E12" s="759"/>
      <c r="F12" s="1047"/>
      <c r="G12" s="756">
        <f t="shared" si="0"/>
        <v>0</v>
      </c>
      <c r="H12" s="759"/>
    </row>
    <row r="13" spans="1:8" x14ac:dyDescent="0.2">
      <c r="A13" s="525" t="s">
        <v>754</v>
      </c>
      <c r="B13" s="757">
        <v>1500</v>
      </c>
      <c r="C13" s="758">
        <v>1000</v>
      </c>
      <c r="D13" s="759"/>
      <c r="E13" s="759"/>
      <c r="F13" s="1047"/>
      <c r="G13" s="756">
        <f t="shared" si="0"/>
        <v>1000</v>
      </c>
      <c r="H13" s="759">
        <v>150</v>
      </c>
    </row>
    <row r="14" spans="1:8" x14ac:dyDescent="0.2">
      <c r="A14" s="525" t="s">
        <v>666</v>
      </c>
      <c r="B14" s="757">
        <v>0</v>
      </c>
      <c r="C14" s="758"/>
      <c r="D14" s="759"/>
      <c r="E14" s="759"/>
      <c r="F14" s="1047"/>
      <c r="G14" s="756">
        <f t="shared" si="0"/>
        <v>0</v>
      </c>
      <c r="H14" s="759"/>
    </row>
    <row r="15" spans="1:8" x14ac:dyDescent="0.2">
      <c r="A15" s="525" t="s">
        <v>667</v>
      </c>
      <c r="B15" s="757">
        <v>0</v>
      </c>
      <c r="C15" s="758"/>
      <c r="D15" s="759"/>
      <c r="E15" s="759"/>
      <c r="F15" s="1047"/>
      <c r="G15" s="756">
        <f t="shared" si="0"/>
        <v>0</v>
      </c>
      <c r="H15" s="759"/>
    </row>
    <row r="16" spans="1:8" ht="25.5" x14ac:dyDescent="0.2">
      <c r="A16" s="525" t="s">
        <v>668</v>
      </c>
      <c r="B16" s="757"/>
      <c r="C16" s="758"/>
      <c r="D16" s="759"/>
      <c r="E16" s="759"/>
      <c r="F16" s="1047"/>
      <c r="G16" s="756">
        <f t="shared" si="0"/>
        <v>0</v>
      </c>
      <c r="H16" s="759"/>
    </row>
    <row r="17" spans="1:10" ht="25.5" x14ac:dyDescent="0.2">
      <c r="A17" s="734" t="s">
        <v>26</v>
      </c>
      <c r="B17" s="760"/>
      <c r="C17" s="761"/>
      <c r="D17" s="762"/>
      <c r="E17" s="762"/>
      <c r="F17" s="1048"/>
      <c r="G17" s="762">
        <f t="shared" ref="G17:G20" si="1">C17+D17+E17</f>
        <v>0</v>
      </c>
      <c r="H17" s="762">
        <v>0</v>
      </c>
    </row>
    <row r="18" spans="1:10" x14ac:dyDescent="0.2">
      <c r="A18" s="527" t="s">
        <v>16</v>
      </c>
      <c r="B18" s="757">
        <v>347166</v>
      </c>
      <c r="C18" s="758">
        <v>362013</v>
      </c>
      <c r="D18" s="759"/>
      <c r="E18" s="759">
        <v>-3351</v>
      </c>
      <c r="F18" s="1047">
        <v>-10758</v>
      </c>
      <c r="G18" s="759">
        <f>C18+D18+E18+F18</f>
        <v>347904</v>
      </c>
      <c r="H18" s="759"/>
    </row>
    <row r="19" spans="1:10" x14ac:dyDescent="0.2">
      <c r="A19" s="527" t="s">
        <v>17</v>
      </c>
      <c r="B19" s="757">
        <v>140000</v>
      </c>
      <c r="C19" s="758">
        <v>140000</v>
      </c>
      <c r="D19" s="759"/>
      <c r="E19" s="759"/>
      <c r="F19" s="1047"/>
      <c r="G19" s="759">
        <f>C19+D19+E19+F19</f>
        <v>140000</v>
      </c>
      <c r="H19" s="759"/>
    </row>
    <row r="20" spans="1:10" x14ac:dyDescent="0.2">
      <c r="A20" s="528" t="s">
        <v>6</v>
      </c>
      <c r="B20" s="763">
        <f>SUM(B6:B19)</f>
        <v>602083</v>
      </c>
      <c r="C20" s="764">
        <f>SUM(C6:C19)</f>
        <v>571863</v>
      </c>
      <c r="D20" s="765">
        <f>SUM(D6:D19)</f>
        <v>33269</v>
      </c>
      <c r="E20" s="765">
        <f>SUM(E6:E19)</f>
        <v>0</v>
      </c>
      <c r="F20" s="765">
        <f>SUM(F6:F19)</f>
        <v>0</v>
      </c>
      <c r="G20" s="765">
        <f t="shared" si="1"/>
        <v>605132</v>
      </c>
      <c r="H20" s="765">
        <f>H6+H7+H8+H9+H10+H11+H12+H13+H14+H15+H16+H17+H18+H19</f>
        <v>78816</v>
      </c>
    </row>
    <row r="21" spans="1:10" x14ac:dyDescent="0.2">
      <c r="A21" s="523" t="s">
        <v>516</v>
      </c>
      <c r="B21" s="757">
        <v>1037</v>
      </c>
      <c r="C21" s="758">
        <v>750</v>
      </c>
      <c r="D21" s="759">
        <v>25</v>
      </c>
      <c r="E21" s="759"/>
      <c r="F21" s="1047"/>
      <c r="G21" s="759">
        <f>C21+D21+E21+F21</f>
        <v>775</v>
      </c>
      <c r="H21" s="759">
        <v>349</v>
      </c>
    </row>
    <row r="22" spans="1:10" x14ac:dyDescent="0.2">
      <c r="A22" s="901" t="s">
        <v>773</v>
      </c>
      <c r="B22" s="870"/>
      <c r="C22" s="871"/>
      <c r="D22" s="902"/>
      <c r="E22" s="902"/>
      <c r="F22" s="1047"/>
      <c r="G22" s="759">
        <f t="shared" ref="G22:G33" si="2">C22+D22+E22+F22</f>
        <v>0</v>
      </c>
      <c r="H22" s="902"/>
    </row>
    <row r="23" spans="1:10" x14ac:dyDescent="0.2">
      <c r="A23" s="523" t="s">
        <v>19</v>
      </c>
      <c r="B23" s="757">
        <v>0</v>
      </c>
      <c r="C23" s="758"/>
      <c r="D23" s="759"/>
      <c r="E23" s="759"/>
      <c r="F23" s="1047"/>
      <c r="G23" s="759">
        <f t="shared" si="2"/>
        <v>0</v>
      </c>
      <c r="H23" s="759"/>
    </row>
    <row r="24" spans="1:10" x14ac:dyDescent="0.2">
      <c r="A24" s="523" t="s">
        <v>21</v>
      </c>
      <c r="B24" s="757">
        <v>0</v>
      </c>
      <c r="C24" s="758"/>
      <c r="D24" s="759"/>
      <c r="E24" s="759"/>
      <c r="F24" s="1047"/>
      <c r="G24" s="759">
        <f t="shared" si="2"/>
        <v>0</v>
      </c>
      <c r="H24" s="759"/>
    </row>
    <row r="25" spans="1:10" ht="38.25" x14ac:dyDescent="0.2">
      <c r="A25" s="525" t="s">
        <v>685</v>
      </c>
      <c r="B25" s="757">
        <v>0</v>
      </c>
      <c r="C25" s="758"/>
      <c r="D25" s="759"/>
      <c r="E25" s="759"/>
      <c r="F25" s="1047"/>
      <c r="G25" s="759">
        <f t="shared" si="2"/>
        <v>0</v>
      </c>
      <c r="H25" s="759">
        <v>0</v>
      </c>
    </row>
    <row r="26" spans="1:10" x14ac:dyDescent="0.2">
      <c r="A26" s="525" t="s">
        <v>754</v>
      </c>
      <c r="B26" s="757"/>
      <c r="C26" s="758"/>
      <c r="D26" s="759"/>
      <c r="E26" s="759"/>
      <c r="F26" s="1047"/>
      <c r="G26" s="759">
        <f t="shared" si="2"/>
        <v>0</v>
      </c>
      <c r="H26" s="759"/>
    </row>
    <row r="27" spans="1:10" x14ac:dyDescent="0.2">
      <c r="A27" s="525" t="s">
        <v>669</v>
      </c>
      <c r="B27" s="757">
        <v>0</v>
      </c>
      <c r="C27" s="758"/>
      <c r="D27" s="759"/>
      <c r="E27" s="759"/>
      <c r="F27" s="1047"/>
      <c r="G27" s="759">
        <f t="shared" si="2"/>
        <v>0</v>
      </c>
      <c r="H27" s="759"/>
    </row>
    <row r="28" spans="1:10" x14ac:dyDescent="0.2">
      <c r="A28" s="525" t="s">
        <v>670</v>
      </c>
      <c r="B28" s="757">
        <v>0</v>
      </c>
      <c r="C28" s="758"/>
      <c r="D28" s="759"/>
      <c r="E28" s="759"/>
      <c r="F28" s="1047"/>
      <c r="G28" s="759">
        <f t="shared" si="2"/>
        <v>0</v>
      </c>
      <c r="H28" s="759"/>
    </row>
    <row r="29" spans="1:10" x14ac:dyDescent="0.2">
      <c r="A29" s="525" t="s">
        <v>671</v>
      </c>
      <c r="B29" s="757">
        <v>844163</v>
      </c>
      <c r="C29" s="758"/>
      <c r="D29" s="759">
        <v>1125596</v>
      </c>
      <c r="E29" s="759"/>
      <c r="F29" s="1047"/>
      <c r="G29" s="759">
        <f t="shared" si="2"/>
        <v>1125596</v>
      </c>
      <c r="H29" s="759">
        <v>0</v>
      </c>
      <c r="J29">
        <v>0</v>
      </c>
    </row>
    <row r="30" spans="1:10" x14ac:dyDescent="0.2">
      <c r="A30" s="527" t="s">
        <v>33</v>
      </c>
      <c r="B30" s="757"/>
      <c r="C30" s="758"/>
      <c r="D30" s="759"/>
      <c r="E30" s="759"/>
      <c r="F30" s="1047"/>
      <c r="G30" s="759">
        <f t="shared" si="2"/>
        <v>0</v>
      </c>
      <c r="H30" s="759">
        <v>0</v>
      </c>
    </row>
    <row r="31" spans="1:10" x14ac:dyDescent="0.2">
      <c r="A31" s="527" t="s">
        <v>32</v>
      </c>
      <c r="B31" s="757"/>
      <c r="C31" s="758"/>
      <c r="D31" s="759"/>
      <c r="E31" s="759"/>
      <c r="F31" s="1047"/>
      <c r="G31" s="759">
        <f t="shared" si="2"/>
        <v>0</v>
      </c>
      <c r="H31" s="759"/>
    </row>
    <row r="32" spans="1:10" x14ac:dyDescent="0.2">
      <c r="A32" s="527" t="s">
        <v>732</v>
      </c>
      <c r="B32" s="757"/>
      <c r="C32" s="758"/>
      <c r="D32" s="759"/>
      <c r="E32" s="759"/>
      <c r="F32" s="1047"/>
      <c r="G32" s="759">
        <f t="shared" si="2"/>
        <v>0</v>
      </c>
      <c r="H32" s="759"/>
    </row>
    <row r="33" spans="1:8" x14ac:dyDescent="0.2">
      <c r="A33" s="527" t="s">
        <v>544</v>
      </c>
      <c r="B33" s="757"/>
      <c r="C33" s="758"/>
      <c r="D33" s="766"/>
      <c r="E33" s="766"/>
      <c r="F33" s="1047">
        <v>1000000</v>
      </c>
      <c r="G33" s="759">
        <f t="shared" si="2"/>
        <v>1000000</v>
      </c>
      <c r="H33" s="766">
        <v>1000000</v>
      </c>
    </row>
    <row r="34" spans="1:8" ht="25.5" x14ac:dyDescent="0.2">
      <c r="A34" s="735" t="s">
        <v>25</v>
      </c>
      <c r="B34" s="760"/>
      <c r="C34" s="761"/>
      <c r="D34" s="762"/>
      <c r="E34" s="762"/>
      <c r="F34" s="1048"/>
      <c r="G34" s="762"/>
      <c r="H34" s="762"/>
    </row>
    <row r="35" spans="1:8" x14ac:dyDescent="0.2">
      <c r="A35" s="529" t="s">
        <v>22</v>
      </c>
      <c r="B35" s="757"/>
      <c r="C35" s="758"/>
      <c r="D35" s="759"/>
      <c r="E35" s="759"/>
      <c r="F35" s="1047"/>
      <c r="G35" s="759">
        <f>C35+D35+E35</f>
        <v>0</v>
      </c>
      <c r="H35" s="759"/>
    </row>
    <row r="36" spans="1:8" x14ac:dyDescent="0.2">
      <c r="A36" s="529" t="s">
        <v>24</v>
      </c>
      <c r="B36" s="757"/>
      <c r="C36" s="758"/>
      <c r="D36" s="759"/>
      <c r="E36" s="759"/>
      <c r="F36" s="1047"/>
      <c r="G36" s="759">
        <f>C36+D36+E36</f>
        <v>0</v>
      </c>
      <c r="H36" s="759"/>
    </row>
    <row r="37" spans="1:8" x14ac:dyDescent="0.2">
      <c r="A37" s="529" t="s">
        <v>23</v>
      </c>
      <c r="B37" s="757"/>
      <c r="C37" s="758"/>
      <c r="D37" s="759"/>
      <c r="E37" s="759"/>
      <c r="F37" s="1047"/>
      <c r="G37" s="759">
        <f>C37+D37+E37</f>
        <v>0</v>
      </c>
      <c r="H37" s="759"/>
    </row>
    <row r="38" spans="1:8" ht="31.5" customHeight="1" x14ac:dyDescent="0.2">
      <c r="A38" s="528" t="s">
        <v>7</v>
      </c>
      <c r="B38" s="767">
        <f t="shared" ref="B38:G38" si="3">SUM(B21:B37)</f>
        <v>845200</v>
      </c>
      <c r="C38" s="768">
        <f t="shared" si="3"/>
        <v>750</v>
      </c>
      <c r="D38" s="769">
        <f t="shared" si="3"/>
        <v>1125621</v>
      </c>
      <c r="E38" s="769">
        <f t="shared" si="3"/>
        <v>0</v>
      </c>
      <c r="F38" s="769">
        <f t="shared" si="3"/>
        <v>1000000</v>
      </c>
      <c r="G38" s="769">
        <f t="shared" si="3"/>
        <v>2126371</v>
      </c>
      <c r="H38" s="769">
        <f>H21+H23+H24+H25+H26+H27+H28+H29+H30+H31+H32+H33+H34+H35+H36+H37</f>
        <v>1000349</v>
      </c>
    </row>
    <row r="39" spans="1:8" ht="31.5" customHeight="1" thickBot="1" x14ac:dyDescent="0.25">
      <c r="A39" s="530" t="s">
        <v>18</v>
      </c>
      <c r="B39" s="770">
        <f t="shared" ref="B39:H39" si="4">B20+B38</f>
        <v>1447283</v>
      </c>
      <c r="C39" s="771">
        <f t="shared" si="4"/>
        <v>572613</v>
      </c>
      <c r="D39" s="772">
        <f t="shared" si="4"/>
        <v>1158890</v>
      </c>
      <c r="E39" s="772">
        <f t="shared" si="4"/>
        <v>0</v>
      </c>
      <c r="F39" s="772">
        <f t="shared" si="4"/>
        <v>1000000</v>
      </c>
      <c r="G39" s="772">
        <f t="shared" si="4"/>
        <v>2731503</v>
      </c>
      <c r="H39" s="772">
        <f t="shared" si="4"/>
        <v>1079165</v>
      </c>
    </row>
    <row r="40" spans="1:8" x14ac:dyDescent="0.2">
      <c r="A40" s="593"/>
      <c r="B40" s="54"/>
      <c r="C40" s="54"/>
      <c r="D40" s="54"/>
      <c r="E40" s="54"/>
      <c r="F40" s="54"/>
      <c r="G40" s="54"/>
      <c r="H40" s="54"/>
    </row>
    <row r="41" spans="1:8" ht="13.5" thickBot="1" x14ac:dyDescent="0.25">
      <c r="A41" s="54"/>
      <c r="B41" s="54"/>
      <c r="C41" s="54"/>
      <c r="D41" s="54"/>
      <c r="E41" s="54"/>
      <c r="F41" s="54"/>
      <c r="G41" s="54"/>
      <c r="H41" s="54"/>
    </row>
    <row r="42" spans="1:8" ht="25.5" x14ac:dyDescent="0.2">
      <c r="A42" s="1161" t="s">
        <v>140</v>
      </c>
      <c r="B42" s="1055" t="s">
        <v>907</v>
      </c>
      <c r="C42" s="748" t="s">
        <v>822</v>
      </c>
      <c r="D42" s="802" t="s">
        <v>878</v>
      </c>
      <c r="E42" s="748" t="s">
        <v>879</v>
      </c>
      <c r="F42" s="809" t="s">
        <v>880</v>
      </c>
      <c r="G42" s="809" t="s">
        <v>881</v>
      </c>
      <c r="H42" s="809" t="s">
        <v>867</v>
      </c>
    </row>
    <row r="43" spans="1:8" ht="13.5" thickBot="1" x14ac:dyDescent="0.25">
      <c r="A43" s="1162"/>
      <c r="B43" s="747"/>
      <c r="C43" s="747"/>
      <c r="D43" s="903"/>
      <c r="E43" s="801"/>
      <c r="F43" s="1049"/>
      <c r="G43" s="872"/>
      <c r="H43" s="810"/>
    </row>
    <row r="44" spans="1:8" x14ac:dyDescent="0.2">
      <c r="A44" s="738" t="s">
        <v>34</v>
      </c>
      <c r="B44" s="754"/>
      <c r="C44" s="754"/>
      <c r="D44" s="754"/>
      <c r="E44" s="799"/>
      <c r="F44" s="799"/>
      <c r="G44" s="904">
        <f t="shared" ref="G44:G45" si="5">C44+D44+E44</f>
        <v>0</v>
      </c>
      <c r="H44" s="755"/>
    </row>
    <row r="45" spans="1:8" x14ac:dyDescent="0.2">
      <c r="A45" s="525" t="s">
        <v>733</v>
      </c>
      <c r="B45" s="757"/>
      <c r="C45" s="757"/>
      <c r="D45" s="757"/>
      <c r="E45" s="800"/>
      <c r="F45" s="1050"/>
      <c r="G45" s="870">
        <f t="shared" si="5"/>
        <v>0</v>
      </c>
      <c r="H45" s="758"/>
    </row>
    <row r="46" spans="1:8" x14ac:dyDescent="0.2">
      <c r="A46" s="525" t="s">
        <v>734</v>
      </c>
      <c r="B46" s="757">
        <v>37800</v>
      </c>
      <c r="C46" s="757">
        <v>37800</v>
      </c>
      <c r="D46" s="757"/>
      <c r="E46" s="800"/>
      <c r="F46" s="1050"/>
      <c r="G46" s="870">
        <f>C46+D46+E46+F46</f>
        <v>37800</v>
      </c>
      <c r="H46" s="758">
        <v>59541</v>
      </c>
    </row>
    <row r="47" spans="1:8" x14ac:dyDescent="0.2">
      <c r="A47" s="525" t="s">
        <v>35</v>
      </c>
      <c r="B47" s="757">
        <v>100782</v>
      </c>
      <c r="C47" s="757">
        <v>116838</v>
      </c>
      <c r="D47" s="757"/>
      <c r="E47" s="800"/>
      <c r="F47" s="1050"/>
      <c r="G47" s="870">
        <f t="shared" ref="G47:G57" si="6">C47+D47+E47+F47</f>
        <v>116838</v>
      </c>
      <c r="H47" s="758">
        <v>15170</v>
      </c>
    </row>
    <row r="48" spans="1:8" x14ac:dyDescent="0.2">
      <c r="A48" s="525" t="s">
        <v>2</v>
      </c>
      <c r="B48" s="757">
        <v>0</v>
      </c>
      <c r="C48" s="757"/>
      <c r="D48" s="757"/>
      <c r="E48" s="800"/>
      <c r="F48" s="1050"/>
      <c r="G48" s="870">
        <f t="shared" si="6"/>
        <v>0</v>
      </c>
      <c r="H48" s="758"/>
    </row>
    <row r="49" spans="1:8" x14ac:dyDescent="0.2">
      <c r="A49" s="525" t="s">
        <v>774</v>
      </c>
      <c r="B49" s="757"/>
      <c r="C49" s="757"/>
      <c r="D49" s="757"/>
      <c r="E49" s="800"/>
      <c r="F49" s="1050"/>
      <c r="G49" s="870">
        <f t="shared" si="6"/>
        <v>0</v>
      </c>
      <c r="H49" s="758"/>
    </row>
    <row r="50" spans="1:8" x14ac:dyDescent="0.2">
      <c r="A50" s="525" t="s">
        <v>156</v>
      </c>
      <c r="B50" s="757"/>
      <c r="C50" s="757"/>
      <c r="D50" s="757"/>
      <c r="E50" s="800"/>
      <c r="F50" s="1050"/>
      <c r="G50" s="870">
        <f t="shared" si="6"/>
        <v>0</v>
      </c>
      <c r="H50" s="758"/>
    </row>
    <row r="51" spans="1:8" x14ac:dyDescent="0.2">
      <c r="A51" s="525" t="s">
        <v>517</v>
      </c>
      <c r="B51" s="757">
        <v>140000</v>
      </c>
      <c r="C51" s="757">
        <v>140000</v>
      </c>
      <c r="D51" s="757"/>
      <c r="E51" s="800"/>
      <c r="F51" s="1050"/>
      <c r="G51" s="870">
        <f t="shared" si="6"/>
        <v>140000</v>
      </c>
      <c r="H51" s="758">
        <v>245023</v>
      </c>
    </row>
    <row r="52" spans="1:8" x14ac:dyDescent="0.2">
      <c r="A52" s="739" t="s">
        <v>9</v>
      </c>
      <c r="B52" s="757">
        <v>0</v>
      </c>
      <c r="C52" s="757"/>
      <c r="D52" s="757"/>
      <c r="E52" s="800"/>
      <c r="F52" s="1050"/>
      <c r="G52" s="870">
        <f t="shared" si="6"/>
        <v>0</v>
      </c>
      <c r="H52" s="758">
        <v>0</v>
      </c>
    </row>
    <row r="53" spans="1:8" x14ac:dyDescent="0.2">
      <c r="A53" s="739" t="s">
        <v>10</v>
      </c>
      <c r="B53" s="757">
        <v>0</v>
      </c>
      <c r="C53" s="757"/>
      <c r="D53" s="757"/>
      <c r="E53" s="800"/>
      <c r="F53" s="1050"/>
      <c r="G53" s="870">
        <f t="shared" si="6"/>
        <v>0</v>
      </c>
      <c r="H53" s="758"/>
    </row>
    <row r="54" spans="1:8" x14ac:dyDescent="0.2">
      <c r="A54" s="739" t="s">
        <v>777</v>
      </c>
      <c r="B54" s="757">
        <v>0</v>
      </c>
      <c r="C54" s="757"/>
      <c r="D54" s="757"/>
      <c r="E54" s="800"/>
      <c r="F54" s="1050"/>
      <c r="G54" s="870">
        <f t="shared" si="6"/>
        <v>0</v>
      </c>
      <c r="H54" s="758"/>
    </row>
    <row r="55" spans="1:8" ht="38.25" x14ac:dyDescent="0.2">
      <c r="A55" s="525" t="s">
        <v>0</v>
      </c>
      <c r="B55" s="757">
        <v>0</v>
      </c>
      <c r="C55" s="757"/>
      <c r="D55" s="757"/>
      <c r="E55" s="800"/>
      <c r="F55" s="1050"/>
      <c r="G55" s="870">
        <f t="shared" si="6"/>
        <v>0</v>
      </c>
      <c r="H55" s="758"/>
    </row>
    <row r="56" spans="1:8" x14ac:dyDescent="0.2">
      <c r="A56" s="912" t="s">
        <v>778</v>
      </c>
      <c r="B56" s="870"/>
      <c r="C56" s="870"/>
      <c r="D56" s="870"/>
      <c r="E56" s="913"/>
      <c r="F56" s="1050"/>
      <c r="G56" s="870">
        <f t="shared" si="6"/>
        <v>0</v>
      </c>
      <c r="H56" s="871">
        <v>1</v>
      </c>
    </row>
    <row r="57" spans="1:8" ht="25.5" x14ac:dyDescent="0.2">
      <c r="A57" s="523" t="s">
        <v>143</v>
      </c>
      <c r="B57" s="757">
        <v>0</v>
      </c>
      <c r="C57" s="757"/>
      <c r="D57" s="757"/>
      <c r="E57" s="800"/>
      <c r="F57" s="1050"/>
      <c r="G57" s="870">
        <f t="shared" si="6"/>
        <v>0</v>
      </c>
      <c r="H57" s="758"/>
    </row>
    <row r="58" spans="1:8" x14ac:dyDescent="0.2">
      <c r="A58" s="740" t="s">
        <v>39</v>
      </c>
      <c r="B58" s="773">
        <f>SUM(B44:B57)</f>
        <v>278582</v>
      </c>
      <c r="C58" s="773">
        <f>SUM(C44:C57)</f>
        <v>294638</v>
      </c>
      <c r="D58" s="773">
        <f>SUM(D44:D57)</f>
        <v>0</v>
      </c>
      <c r="E58" s="803">
        <f>SUM(E44:E57)</f>
        <v>0</v>
      </c>
      <c r="F58" s="803">
        <f>SUM(F44:F57)</f>
        <v>0</v>
      </c>
      <c r="G58" s="905">
        <f>SUM(G43:G57)</f>
        <v>294638</v>
      </c>
      <c r="H58" s="811">
        <f>SUM(H44:H57)</f>
        <v>319735</v>
      </c>
    </row>
    <row r="59" spans="1:8" x14ac:dyDescent="0.2">
      <c r="A59" s="741" t="s">
        <v>42</v>
      </c>
      <c r="B59" s="774"/>
      <c r="C59" s="774"/>
      <c r="D59" s="774"/>
      <c r="E59" s="804"/>
      <c r="F59" s="1051"/>
      <c r="G59" s="906"/>
      <c r="H59" s="812"/>
    </row>
    <row r="60" spans="1:8" x14ac:dyDescent="0.2">
      <c r="A60" s="742" t="s">
        <v>43</v>
      </c>
      <c r="B60" s="775"/>
      <c r="C60" s="775"/>
      <c r="D60" s="775"/>
      <c r="E60" s="805"/>
      <c r="F60" s="1052"/>
      <c r="G60" s="907"/>
      <c r="H60" s="813"/>
    </row>
    <row r="61" spans="1:8" x14ac:dyDescent="0.2">
      <c r="A61" s="743" t="s">
        <v>12</v>
      </c>
      <c r="B61" s="760"/>
      <c r="C61" s="760"/>
      <c r="D61" s="760"/>
      <c r="E61" s="806"/>
      <c r="F61" s="1053"/>
      <c r="G61" s="908"/>
      <c r="H61" s="761"/>
    </row>
    <row r="62" spans="1:8" x14ac:dyDescent="0.2">
      <c r="A62" s="525" t="s">
        <v>37</v>
      </c>
      <c r="B62" s="757">
        <v>44727</v>
      </c>
      <c r="C62" s="757"/>
      <c r="D62" s="757">
        <v>33269</v>
      </c>
      <c r="E62" s="800"/>
      <c r="F62" s="1050"/>
      <c r="G62" s="870">
        <f>C62+D62+E62</f>
        <v>33269</v>
      </c>
      <c r="H62" s="758">
        <v>33269</v>
      </c>
    </row>
    <row r="63" spans="1:8" x14ac:dyDescent="0.2">
      <c r="A63" s="528" t="s">
        <v>6</v>
      </c>
      <c r="B63" s="763">
        <f t="shared" ref="B63:H63" si="7">B58+B59+B60+B61+B62</f>
        <v>323309</v>
      </c>
      <c r="C63" s="763">
        <f t="shared" si="7"/>
        <v>294638</v>
      </c>
      <c r="D63" s="763">
        <f t="shared" si="7"/>
        <v>33269</v>
      </c>
      <c r="E63" s="807">
        <f t="shared" si="7"/>
        <v>0</v>
      </c>
      <c r="F63" s="807">
        <f t="shared" si="7"/>
        <v>0</v>
      </c>
      <c r="G63" s="909">
        <f t="shared" si="7"/>
        <v>327907</v>
      </c>
      <c r="H63" s="814">
        <f t="shared" si="7"/>
        <v>353004</v>
      </c>
    </row>
    <row r="64" spans="1:8" x14ac:dyDescent="0.2">
      <c r="A64" s="525" t="s">
        <v>123</v>
      </c>
      <c r="B64" s="757">
        <v>0</v>
      </c>
      <c r="C64" s="757"/>
      <c r="D64" s="757"/>
      <c r="E64" s="800"/>
      <c r="F64" s="1050"/>
      <c r="G64" s="870">
        <f>C64+D64</f>
        <v>0</v>
      </c>
      <c r="H64" s="758">
        <f>D64+E64</f>
        <v>0</v>
      </c>
    </row>
    <row r="65" spans="1:8" x14ac:dyDescent="0.2">
      <c r="A65" s="525" t="s">
        <v>130</v>
      </c>
      <c r="B65" s="757">
        <v>279524</v>
      </c>
      <c r="C65" s="757">
        <v>277975</v>
      </c>
      <c r="D65" s="757"/>
      <c r="E65" s="800"/>
      <c r="F65" s="1050"/>
      <c r="G65" s="870">
        <f>C65+D65+E65</f>
        <v>277975</v>
      </c>
      <c r="H65" s="758">
        <v>4524</v>
      </c>
    </row>
    <row r="66" spans="1:8" x14ac:dyDescent="0.2">
      <c r="A66" s="525" t="s">
        <v>15</v>
      </c>
      <c r="B66" s="757"/>
      <c r="C66" s="757"/>
      <c r="D66" s="757"/>
      <c r="E66" s="800"/>
      <c r="F66" s="1050"/>
      <c r="G66" s="870">
        <f t="shared" ref="G66:G72" si="8">C66+D66</f>
        <v>0</v>
      </c>
      <c r="H66" s="758"/>
    </row>
    <row r="67" spans="1:8" x14ac:dyDescent="0.2">
      <c r="A67" s="525" t="s">
        <v>94</v>
      </c>
      <c r="B67" s="757"/>
      <c r="C67" s="757"/>
      <c r="D67" s="757"/>
      <c r="E67" s="800"/>
      <c r="F67" s="1050"/>
      <c r="G67" s="870">
        <f t="shared" si="8"/>
        <v>0</v>
      </c>
      <c r="H67" s="758"/>
    </row>
    <row r="68" spans="1:8" ht="25.5" x14ac:dyDescent="0.2">
      <c r="A68" s="525" t="s">
        <v>3</v>
      </c>
      <c r="B68" s="757">
        <v>0</v>
      </c>
      <c r="C68" s="757"/>
      <c r="D68" s="757"/>
      <c r="E68" s="800"/>
      <c r="F68" s="1050"/>
      <c r="G68" s="870">
        <f t="shared" si="8"/>
        <v>0</v>
      </c>
      <c r="H68" s="758"/>
    </row>
    <row r="69" spans="1:8" ht="25.5" x14ac:dyDescent="0.2">
      <c r="A69" s="525" t="s">
        <v>406</v>
      </c>
      <c r="B69" s="757"/>
      <c r="C69" s="757"/>
      <c r="D69" s="757"/>
      <c r="E69" s="800"/>
      <c r="F69" s="1050"/>
      <c r="G69" s="870">
        <f t="shared" si="8"/>
        <v>0</v>
      </c>
      <c r="H69" s="758"/>
    </row>
    <row r="70" spans="1:8" ht="25.5" x14ac:dyDescent="0.2">
      <c r="A70" s="525" t="s">
        <v>8</v>
      </c>
      <c r="B70" s="757"/>
      <c r="C70" s="757"/>
      <c r="D70" s="757"/>
      <c r="E70" s="800"/>
      <c r="F70" s="1050"/>
      <c r="G70" s="870">
        <f t="shared" si="8"/>
        <v>0</v>
      </c>
      <c r="H70" s="758"/>
    </row>
    <row r="71" spans="1:8" x14ac:dyDescent="0.2">
      <c r="A71" s="525" t="s">
        <v>1</v>
      </c>
      <c r="B71" s="757"/>
      <c r="C71" s="757"/>
      <c r="D71" s="757"/>
      <c r="E71" s="800"/>
      <c r="F71" s="1050"/>
      <c r="G71" s="870">
        <f t="shared" si="8"/>
        <v>0</v>
      </c>
      <c r="H71" s="758"/>
    </row>
    <row r="72" spans="1:8" x14ac:dyDescent="0.2">
      <c r="A72" s="744" t="s">
        <v>5</v>
      </c>
      <c r="B72" s="757"/>
      <c r="C72" s="757"/>
      <c r="D72" s="757"/>
      <c r="E72" s="800"/>
      <c r="F72" s="1050"/>
      <c r="G72" s="870">
        <f t="shared" si="8"/>
        <v>0</v>
      </c>
      <c r="H72" s="758"/>
    </row>
    <row r="73" spans="1:8" x14ac:dyDescent="0.2">
      <c r="A73" s="740" t="s">
        <v>38</v>
      </c>
      <c r="B73" s="773">
        <f>B64+B65+B68+B72</f>
        <v>279524</v>
      </c>
      <c r="C73" s="773">
        <f t="shared" ref="C73:H73" si="9">C64+C65+C68+C72</f>
        <v>277975</v>
      </c>
      <c r="D73" s="773">
        <f t="shared" si="9"/>
        <v>0</v>
      </c>
      <c r="E73" s="803">
        <f>E64+E65+E68+E72</f>
        <v>0</v>
      </c>
      <c r="F73" s="803">
        <f>F64+F65+F68+F72</f>
        <v>0</v>
      </c>
      <c r="G73" s="905">
        <f>G64+G65+G68+G72</f>
        <v>277975</v>
      </c>
      <c r="H73" s="811">
        <f t="shared" si="9"/>
        <v>4524</v>
      </c>
    </row>
    <row r="74" spans="1:8" x14ac:dyDescent="0.2">
      <c r="A74" s="741" t="s">
        <v>44</v>
      </c>
      <c r="B74" s="774"/>
      <c r="C74" s="774"/>
      <c r="D74" s="774"/>
      <c r="E74" s="804"/>
      <c r="F74" s="1051"/>
      <c r="G74" s="906"/>
      <c r="H74" s="812"/>
    </row>
    <row r="75" spans="1:8" x14ac:dyDescent="0.2">
      <c r="A75" s="742" t="s">
        <v>45</v>
      </c>
      <c r="B75" s="775"/>
      <c r="C75" s="775"/>
      <c r="D75" s="775"/>
      <c r="E75" s="805"/>
      <c r="F75" s="1052"/>
      <c r="G75" s="907"/>
      <c r="H75" s="813"/>
    </row>
    <row r="76" spans="1:8" x14ac:dyDescent="0.2">
      <c r="A76" s="743" t="s">
        <v>13</v>
      </c>
      <c r="B76" s="760"/>
      <c r="C76" s="760"/>
      <c r="D76" s="760"/>
      <c r="E76" s="806"/>
      <c r="F76" s="1053"/>
      <c r="G76" s="908"/>
      <c r="H76" s="761"/>
    </row>
    <row r="77" spans="1:8" x14ac:dyDescent="0.2">
      <c r="A77" s="525" t="s">
        <v>41</v>
      </c>
      <c r="B77" s="757">
        <v>844450</v>
      </c>
      <c r="C77" s="757"/>
      <c r="D77" s="757">
        <v>1125621</v>
      </c>
      <c r="E77" s="800"/>
      <c r="F77" s="1050"/>
      <c r="G77" s="870">
        <f>C77+D77+E77+F77</f>
        <v>1125621</v>
      </c>
      <c r="H77" s="758">
        <v>1125621</v>
      </c>
    </row>
    <row r="78" spans="1:8" x14ac:dyDescent="0.2">
      <c r="A78" s="525" t="s">
        <v>518</v>
      </c>
      <c r="B78" s="757"/>
      <c r="C78" s="757"/>
      <c r="D78" s="757"/>
      <c r="E78" s="800"/>
      <c r="F78" s="1050">
        <v>1000000</v>
      </c>
      <c r="G78" s="870">
        <f t="shared" ref="G78:G81" si="10">C78+D78+E78+F78</f>
        <v>1000000</v>
      </c>
      <c r="H78" s="758"/>
    </row>
    <row r="79" spans="1:8" x14ac:dyDescent="0.2">
      <c r="A79" s="745" t="s">
        <v>735</v>
      </c>
      <c r="B79" s="757"/>
      <c r="C79" s="757"/>
      <c r="D79" s="757"/>
      <c r="E79" s="800"/>
      <c r="F79" s="1050"/>
      <c r="G79" s="870">
        <f t="shared" si="10"/>
        <v>0</v>
      </c>
      <c r="H79" s="758"/>
    </row>
    <row r="80" spans="1:8" x14ac:dyDescent="0.2">
      <c r="A80" s="745" t="s">
        <v>14</v>
      </c>
      <c r="B80" s="757"/>
      <c r="C80" s="757"/>
      <c r="D80" s="757"/>
      <c r="E80" s="800"/>
      <c r="F80" s="1050"/>
      <c r="G80" s="870">
        <f t="shared" si="10"/>
        <v>0</v>
      </c>
      <c r="H80" s="758"/>
    </row>
    <row r="81" spans="1:8" x14ac:dyDescent="0.2">
      <c r="A81" s="745" t="s">
        <v>40</v>
      </c>
      <c r="B81" s="757"/>
      <c r="C81" s="757"/>
      <c r="D81" s="757"/>
      <c r="E81" s="800"/>
      <c r="F81" s="1050"/>
      <c r="G81" s="870">
        <f t="shared" si="10"/>
        <v>0</v>
      </c>
      <c r="H81" s="758"/>
    </row>
    <row r="82" spans="1:8" x14ac:dyDescent="0.2">
      <c r="A82" s="528" t="s">
        <v>7</v>
      </c>
      <c r="B82" s="763">
        <f t="shared" ref="B82:H82" si="11">SUM(B73:B81)</f>
        <v>1123974</v>
      </c>
      <c r="C82" s="763">
        <f t="shared" si="11"/>
        <v>277975</v>
      </c>
      <c r="D82" s="763">
        <f t="shared" si="11"/>
        <v>1125621</v>
      </c>
      <c r="E82" s="807">
        <f t="shared" si="11"/>
        <v>0</v>
      </c>
      <c r="F82" s="807">
        <f t="shared" si="11"/>
        <v>1000000</v>
      </c>
      <c r="G82" s="909">
        <f t="shared" si="11"/>
        <v>2403596</v>
      </c>
      <c r="H82" s="814">
        <f t="shared" si="11"/>
        <v>1130145</v>
      </c>
    </row>
    <row r="83" spans="1:8" ht="27" customHeight="1" thickBot="1" x14ac:dyDescent="0.25">
      <c r="A83" s="746" t="s">
        <v>46</v>
      </c>
      <c r="B83" s="776">
        <f t="shared" ref="B83:H83" si="12">SUM(B63,B82)</f>
        <v>1447283</v>
      </c>
      <c r="C83" s="776">
        <f t="shared" si="12"/>
        <v>572613</v>
      </c>
      <c r="D83" s="776">
        <f t="shared" si="12"/>
        <v>1158890</v>
      </c>
      <c r="E83" s="808">
        <f t="shared" si="12"/>
        <v>0</v>
      </c>
      <c r="F83" s="808">
        <f t="shared" si="12"/>
        <v>1000000</v>
      </c>
      <c r="G83" s="776">
        <f t="shared" si="12"/>
        <v>2731503</v>
      </c>
      <c r="H83" s="815">
        <f t="shared" si="12"/>
        <v>1483149</v>
      </c>
    </row>
    <row r="84" spans="1:8" x14ac:dyDescent="0.2">
      <c r="A84" s="54"/>
      <c r="B84" s="54"/>
      <c r="C84" s="54"/>
      <c r="D84" s="54"/>
      <c r="E84" s="54"/>
      <c r="F84" s="54"/>
      <c r="G84" s="54"/>
      <c r="H84" s="54"/>
    </row>
    <row r="85" spans="1:8" ht="15" x14ac:dyDescent="0.3">
      <c r="A85" s="2"/>
      <c r="B85" s="2"/>
      <c r="C85" s="2"/>
      <c r="D85" s="2"/>
      <c r="E85" s="2"/>
      <c r="F85" s="2"/>
      <c r="G85" s="2"/>
    </row>
    <row r="86" spans="1:8" ht="15" x14ac:dyDescent="0.3">
      <c r="A86" s="2"/>
      <c r="B86" s="2"/>
      <c r="C86" s="2"/>
      <c r="D86" s="2"/>
      <c r="E86" s="2"/>
      <c r="F86" s="2"/>
      <c r="G86" s="2"/>
    </row>
    <row r="87" spans="1:8" ht="15" x14ac:dyDescent="0.3">
      <c r="A87" s="2"/>
      <c r="B87" s="2"/>
      <c r="C87" s="2"/>
      <c r="D87" s="2"/>
      <c r="E87" s="2"/>
      <c r="F87" s="2"/>
      <c r="G87" s="2"/>
    </row>
    <row r="88" spans="1:8" ht="15" x14ac:dyDescent="0.3">
      <c r="A88" s="2"/>
      <c r="B88" s="2"/>
      <c r="C88" s="2"/>
      <c r="D88" s="2"/>
      <c r="E88" s="2"/>
      <c r="F88" s="2"/>
      <c r="G88" s="2"/>
    </row>
    <row r="89" spans="1:8" ht="15" x14ac:dyDescent="0.3">
      <c r="A89" s="2"/>
      <c r="B89" s="2"/>
      <c r="C89" s="2"/>
      <c r="D89" s="2"/>
      <c r="E89" s="2"/>
      <c r="F89" s="2"/>
      <c r="G89" s="2"/>
    </row>
    <row r="90" spans="1:8" ht="15" x14ac:dyDescent="0.3">
      <c r="A90" s="2"/>
      <c r="B90" s="2"/>
      <c r="C90" s="2"/>
      <c r="D90" s="2"/>
      <c r="E90" s="2"/>
      <c r="F90" s="2"/>
      <c r="G90" s="2"/>
    </row>
    <row r="91" spans="1:8" ht="15" x14ac:dyDescent="0.3">
      <c r="A91" s="2"/>
      <c r="B91" s="2"/>
      <c r="C91" s="2"/>
      <c r="D91" s="2"/>
      <c r="E91" s="2"/>
      <c r="F91" s="2"/>
      <c r="G91" s="2"/>
    </row>
    <row r="92" spans="1:8" ht="15" x14ac:dyDescent="0.3">
      <c r="A92" s="2"/>
      <c r="B92" s="2"/>
      <c r="C92" s="2"/>
      <c r="D92" s="2"/>
      <c r="E92" s="2"/>
      <c r="F92" s="2"/>
      <c r="G92" s="2"/>
    </row>
    <row r="93" spans="1:8" ht="15" x14ac:dyDescent="0.3">
      <c r="A93" s="2"/>
      <c r="B93" s="2"/>
      <c r="C93" s="2"/>
      <c r="D93" s="2"/>
      <c r="E93" s="2"/>
      <c r="F93" s="2"/>
      <c r="G93" s="2"/>
    </row>
    <row r="94" spans="1:8" ht="15" x14ac:dyDescent="0.3">
      <c r="A94" s="2"/>
      <c r="B94" s="2"/>
      <c r="C94" s="2"/>
      <c r="D94" s="2"/>
      <c r="E94" s="2"/>
      <c r="F94" s="2"/>
      <c r="G94" s="2"/>
    </row>
    <row r="95" spans="1:8" ht="15" x14ac:dyDescent="0.3">
      <c r="A95" s="2"/>
      <c r="B95" s="2"/>
      <c r="C95" s="2"/>
      <c r="D95" s="2"/>
      <c r="E95" s="2"/>
      <c r="F95" s="2"/>
      <c r="G95" s="2"/>
    </row>
    <row r="96" spans="1:8" ht="15" x14ac:dyDescent="0.3">
      <c r="A96" s="2"/>
      <c r="B96" s="2"/>
      <c r="C96" s="2"/>
      <c r="D96" s="2"/>
      <c r="E96" s="2"/>
      <c r="F96" s="2"/>
      <c r="G96" s="2"/>
    </row>
    <row r="97" spans="1:7" ht="15" x14ac:dyDescent="0.3">
      <c r="A97" s="2"/>
      <c r="B97" s="2"/>
      <c r="C97" s="2"/>
      <c r="D97" s="2"/>
      <c r="E97" s="2"/>
      <c r="F97" s="2"/>
      <c r="G97" s="2"/>
    </row>
    <row r="98" spans="1:7" ht="15" x14ac:dyDescent="0.3">
      <c r="A98" s="2"/>
      <c r="B98" s="2"/>
      <c r="C98" s="2"/>
      <c r="D98" s="2"/>
      <c r="E98" s="2"/>
      <c r="F98" s="2"/>
      <c r="G98" s="2"/>
    </row>
    <row r="99" spans="1:7" ht="15" x14ac:dyDescent="0.3">
      <c r="A99" s="2"/>
      <c r="B99" s="2"/>
      <c r="C99" s="2"/>
      <c r="D99" s="2"/>
      <c r="E99" s="2"/>
      <c r="F99" s="2"/>
      <c r="G99" s="2"/>
    </row>
    <row r="100" spans="1:7" ht="15" x14ac:dyDescent="0.3">
      <c r="A100" s="2"/>
      <c r="B100" s="2"/>
      <c r="C100" s="2"/>
      <c r="D100" s="2"/>
      <c r="E100" s="2"/>
      <c r="F100" s="2"/>
      <c r="G100" s="2"/>
    </row>
    <row r="101" spans="1:7" ht="15" x14ac:dyDescent="0.3">
      <c r="A101" s="2"/>
      <c r="B101" s="2"/>
      <c r="C101" s="2"/>
      <c r="D101" s="2"/>
      <c r="E101" s="2"/>
      <c r="F101" s="2"/>
      <c r="G101" s="2"/>
    </row>
    <row r="102" spans="1:7" ht="15" x14ac:dyDescent="0.3">
      <c r="A102" s="2"/>
      <c r="B102" s="2"/>
      <c r="C102" s="2"/>
      <c r="D102" s="2"/>
      <c r="E102" s="2"/>
      <c r="F102" s="2"/>
      <c r="G102" s="2"/>
    </row>
    <row r="103" spans="1:7" ht="15" x14ac:dyDescent="0.3">
      <c r="A103" s="2"/>
      <c r="B103" s="2"/>
      <c r="C103" s="2"/>
      <c r="D103" s="2"/>
      <c r="E103" s="2"/>
      <c r="F103" s="2"/>
      <c r="G103" s="2"/>
    </row>
    <row r="104" spans="1:7" ht="15" x14ac:dyDescent="0.3">
      <c r="A104" s="2"/>
      <c r="B104" s="2"/>
      <c r="C104" s="2"/>
      <c r="D104" s="2"/>
      <c r="E104" s="2"/>
      <c r="F104" s="2"/>
      <c r="G104" s="2"/>
    </row>
    <row r="105" spans="1:7" ht="15" x14ac:dyDescent="0.3">
      <c r="A105" s="2"/>
      <c r="B105" s="2"/>
      <c r="C105" s="2"/>
      <c r="D105" s="2"/>
      <c r="E105" s="2"/>
      <c r="F105" s="2"/>
      <c r="G105" s="2"/>
    </row>
    <row r="106" spans="1:7" ht="15" x14ac:dyDescent="0.3">
      <c r="A106" s="2"/>
      <c r="B106" s="2"/>
      <c r="C106" s="2"/>
      <c r="D106" s="2"/>
      <c r="E106" s="2"/>
      <c r="F106" s="2"/>
      <c r="G106" s="2"/>
    </row>
    <row r="107" spans="1:7" ht="15" x14ac:dyDescent="0.3">
      <c r="A107" s="2"/>
      <c r="B107" s="2"/>
      <c r="C107" s="2"/>
      <c r="D107" s="2"/>
      <c r="E107" s="2"/>
      <c r="F107" s="2"/>
      <c r="G107" s="2"/>
    </row>
    <row r="108" spans="1:7" ht="15" x14ac:dyDescent="0.3">
      <c r="A108" s="2"/>
      <c r="B108" s="2"/>
      <c r="C108" s="2"/>
      <c r="D108" s="2"/>
      <c r="E108" s="2"/>
      <c r="F108" s="2"/>
      <c r="G108" s="2"/>
    </row>
    <row r="109" spans="1:7" ht="15" x14ac:dyDescent="0.3">
      <c r="A109" s="2"/>
      <c r="B109" s="2"/>
      <c r="C109" s="2"/>
      <c r="D109" s="2"/>
      <c r="E109" s="2"/>
      <c r="F109" s="2"/>
      <c r="G109" s="2"/>
    </row>
    <row r="110" spans="1:7" ht="15" x14ac:dyDescent="0.3">
      <c r="A110" s="2"/>
      <c r="B110" s="2"/>
      <c r="C110" s="2"/>
      <c r="D110" s="2"/>
      <c r="E110" s="2"/>
      <c r="F110" s="2"/>
      <c r="G110" s="2"/>
    </row>
    <row r="111" spans="1:7" ht="15" x14ac:dyDescent="0.3">
      <c r="A111" s="2"/>
      <c r="B111" s="2"/>
      <c r="C111" s="2"/>
      <c r="D111" s="2"/>
      <c r="E111" s="2"/>
      <c r="F111" s="2"/>
      <c r="G111" s="2"/>
    </row>
    <row r="112" spans="1:7" ht="15" x14ac:dyDescent="0.3">
      <c r="A112" s="2"/>
      <c r="B112" s="2"/>
      <c r="C112" s="2"/>
      <c r="D112" s="2"/>
      <c r="E112" s="2"/>
      <c r="F112" s="2"/>
      <c r="G112" s="2"/>
    </row>
    <row r="113" spans="1:7" ht="15" x14ac:dyDescent="0.3">
      <c r="A113" s="2"/>
      <c r="B113" s="2"/>
      <c r="C113" s="2"/>
      <c r="D113" s="2"/>
      <c r="E113" s="2"/>
      <c r="F113" s="2"/>
      <c r="G113" s="2"/>
    </row>
    <row r="114" spans="1:7" ht="15" x14ac:dyDescent="0.3">
      <c r="A114" s="2"/>
      <c r="B114" s="2"/>
      <c r="C114" s="2"/>
      <c r="D114" s="2"/>
      <c r="E114" s="2"/>
      <c r="F114" s="2"/>
      <c r="G114" s="2"/>
    </row>
    <row r="115" spans="1:7" ht="15" x14ac:dyDescent="0.3">
      <c r="A115" s="2"/>
      <c r="B115" s="2"/>
      <c r="C115" s="2"/>
      <c r="D115" s="2"/>
      <c r="E115" s="2"/>
      <c r="F115" s="2"/>
      <c r="G115" s="2"/>
    </row>
    <row r="116" spans="1:7" ht="15" x14ac:dyDescent="0.3">
      <c r="A116" s="2"/>
      <c r="B116" s="2"/>
      <c r="C116" s="2"/>
      <c r="D116" s="2"/>
      <c r="E116" s="2"/>
      <c r="F116" s="2"/>
      <c r="G116" s="2"/>
    </row>
    <row r="117" spans="1:7" ht="15" x14ac:dyDescent="0.3">
      <c r="A117" s="2"/>
      <c r="B117" s="2"/>
      <c r="C117" s="2"/>
      <c r="D117" s="2"/>
      <c r="E117" s="2"/>
      <c r="F117" s="2"/>
      <c r="G117" s="2"/>
    </row>
    <row r="118" spans="1:7" ht="15" x14ac:dyDescent="0.3">
      <c r="A118" s="2"/>
      <c r="B118" s="2"/>
      <c r="C118" s="2"/>
      <c r="D118" s="2"/>
      <c r="E118" s="2"/>
      <c r="F118" s="2"/>
      <c r="G118" s="2"/>
    </row>
    <row r="119" spans="1:7" ht="15" x14ac:dyDescent="0.3">
      <c r="A119" s="2"/>
      <c r="B119" s="2"/>
      <c r="C119" s="2"/>
      <c r="D119" s="2"/>
      <c r="E119" s="2"/>
      <c r="F119" s="2"/>
      <c r="G119" s="2"/>
    </row>
    <row r="120" spans="1:7" ht="15" x14ac:dyDescent="0.3">
      <c r="A120" s="2"/>
      <c r="B120" s="2"/>
      <c r="C120" s="2"/>
      <c r="D120" s="2"/>
      <c r="E120" s="2"/>
      <c r="F120" s="2"/>
      <c r="G120" s="2"/>
    </row>
    <row r="121" spans="1:7" ht="15" x14ac:dyDescent="0.3">
      <c r="A121" s="2"/>
      <c r="B121" s="2"/>
      <c r="C121" s="2"/>
      <c r="D121" s="2"/>
      <c r="E121" s="2"/>
      <c r="F121" s="2"/>
      <c r="G121" s="2"/>
    </row>
    <row r="122" spans="1:7" ht="15" x14ac:dyDescent="0.3">
      <c r="A122" s="2"/>
      <c r="B122" s="2"/>
      <c r="C122" s="2"/>
      <c r="D122" s="2"/>
      <c r="E122" s="2"/>
      <c r="F122" s="2"/>
      <c r="G122" s="2"/>
    </row>
    <row r="123" spans="1:7" ht="15" x14ac:dyDescent="0.3">
      <c r="A123" s="2"/>
      <c r="B123" s="2"/>
      <c r="C123" s="2"/>
      <c r="D123" s="2"/>
      <c r="E123" s="2"/>
      <c r="F123" s="2"/>
      <c r="G123" s="2"/>
    </row>
    <row r="124" spans="1:7" ht="15" x14ac:dyDescent="0.3">
      <c r="A124" s="2"/>
      <c r="B124" s="2"/>
      <c r="C124" s="2"/>
      <c r="D124" s="2"/>
      <c r="E124" s="2"/>
      <c r="F124" s="2"/>
      <c r="G124" s="2"/>
    </row>
    <row r="125" spans="1:7" ht="15" x14ac:dyDescent="0.3">
      <c r="A125" s="2"/>
      <c r="B125" s="2"/>
      <c r="C125" s="2"/>
      <c r="D125" s="2"/>
      <c r="E125" s="2"/>
      <c r="F125" s="2"/>
      <c r="G125" s="2"/>
    </row>
    <row r="126" spans="1:7" ht="15" x14ac:dyDescent="0.3">
      <c r="A126" s="2"/>
    </row>
  </sheetData>
  <mergeCells count="4">
    <mergeCell ref="A42:A43"/>
    <mergeCell ref="A4:A5"/>
    <mergeCell ref="A1:G1"/>
    <mergeCell ref="A2:G2"/>
  </mergeCells>
  <phoneticPr fontId="9" type="noConversion"/>
  <pageMargins left="1.1811023622047245" right="0.78740157480314965" top="0.98425196850393704" bottom="0.98425196850393704" header="0.51181102362204722" footer="0.51181102362204722"/>
  <pageSetup paperSize="8" scale="83" orientation="portrait" r:id="rId1"/>
  <headerFooter alignWithMargins="0">
    <oddHeader>&amp;R&amp;"Bookman Old Style,Normál"15. MELLÉKLET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D2:T25"/>
  <sheetViews>
    <sheetView tabSelected="1" zoomScale="96" zoomScaleNormal="96" workbookViewId="0">
      <selection activeCell="T25" sqref="C1:T25"/>
    </sheetView>
  </sheetViews>
  <sheetFormatPr defaultRowHeight="12.75" x14ac:dyDescent="0.2"/>
  <cols>
    <col min="3" max="3" width="9.7109375" customWidth="1"/>
    <col min="4" max="4" width="11.28515625" customWidth="1"/>
    <col min="5" max="5" width="15.28515625" customWidth="1"/>
    <col min="6" max="6" width="9" customWidth="1"/>
    <col min="7" max="7" width="17.28515625" bestFit="1" customWidth="1"/>
    <col min="9" max="9" width="18.140625" hidden="1" customWidth="1"/>
    <col min="10" max="10" width="18.140625" customWidth="1"/>
    <col min="12" max="12" width="10.42578125" customWidth="1"/>
    <col min="13" max="13" width="7.7109375" customWidth="1"/>
    <col min="14" max="14" width="12.140625" customWidth="1"/>
    <col min="16" max="16" width="12.140625" customWidth="1"/>
    <col min="17" max="17" width="12.85546875" hidden="1" customWidth="1"/>
    <col min="18" max="18" width="18.7109375" customWidth="1"/>
    <col min="20" max="20" width="13.28515625" customWidth="1"/>
  </cols>
  <sheetData>
    <row r="2" spans="4:20" ht="18" x14ac:dyDescent="0.25">
      <c r="D2" s="1168" t="s">
        <v>860</v>
      </c>
      <c r="E2" s="1168"/>
      <c r="F2" s="1168"/>
      <c r="G2" s="1168"/>
      <c r="H2" s="1168"/>
      <c r="I2" s="1168"/>
      <c r="J2" s="1168"/>
      <c r="K2" s="1168"/>
      <c r="L2" s="1168"/>
      <c r="M2" s="1168"/>
      <c r="N2" s="1168"/>
      <c r="O2" s="1168"/>
      <c r="P2" s="1168"/>
      <c r="Q2" s="1168"/>
      <c r="R2" s="1168"/>
      <c r="S2" s="561"/>
      <c r="T2" s="562"/>
    </row>
    <row r="3" spans="4:20" x14ac:dyDescent="0.2">
      <c r="D3" s="563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1"/>
      <c r="T3" s="562"/>
    </row>
    <row r="4" spans="4:20" x14ac:dyDescent="0.2">
      <c r="D4" s="563"/>
      <c r="E4" s="564"/>
      <c r="F4" s="564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1"/>
      <c r="T4" s="562"/>
    </row>
    <row r="5" spans="4:20" ht="18.75" thickBot="1" x14ac:dyDescent="0.3">
      <c r="R5" s="565" t="s">
        <v>225</v>
      </c>
      <c r="T5" s="566"/>
    </row>
    <row r="6" spans="4:20" ht="95.45" customHeight="1" thickTop="1" thickBot="1" x14ac:dyDescent="0.25">
      <c r="D6" s="1169" t="s">
        <v>190</v>
      </c>
      <c r="E6" s="1170"/>
      <c r="F6" s="567"/>
      <c r="G6" s="568" t="s">
        <v>677</v>
      </c>
      <c r="H6" s="567"/>
      <c r="I6" s="1171" t="s">
        <v>678</v>
      </c>
      <c r="J6" s="1170"/>
      <c r="K6" s="567"/>
      <c r="L6" s="568" t="s">
        <v>199</v>
      </c>
      <c r="M6" s="569"/>
      <c r="N6" s="1172" t="s">
        <v>679</v>
      </c>
      <c r="O6" s="1173"/>
      <c r="P6" s="570"/>
      <c r="Q6" s="1172" t="s">
        <v>680</v>
      </c>
      <c r="R6" s="1174"/>
      <c r="T6" s="1166" t="s">
        <v>61</v>
      </c>
    </row>
    <row r="7" spans="4:20" ht="27" customHeight="1" thickBot="1" x14ac:dyDescent="0.25">
      <c r="D7" s="571" t="s">
        <v>47</v>
      </c>
      <c r="E7" s="572" t="s">
        <v>681</v>
      </c>
      <c r="F7" s="572"/>
      <c r="G7" s="572" t="s">
        <v>681</v>
      </c>
      <c r="H7" s="571"/>
      <c r="I7" s="571" t="s">
        <v>682</v>
      </c>
      <c r="J7" s="572" t="s">
        <v>681</v>
      </c>
      <c r="K7" s="572"/>
      <c r="L7" s="572" t="s">
        <v>681</v>
      </c>
      <c r="M7" s="571"/>
      <c r="N7" s="571" t="s">
        <v>47</v>
      </c>
      <c r="O7" s="572" t="s">
        <v>681</v>
      </c>
      <c r="P7" s="571"/>
      <c r="Q7" s="571" t="s">
        <v>47</v>
      </c>
      <c r="R7" s="572" t="s">
        <v>681</v>
      </c>
      <c r="T7" s="1167"/>
    </row>
    <row r="8" spans="4:20" x14ac:dyDescent="0.2">
      <c r="D8" s="573"/>
      <c r="E8" s="574">
        <v>4374</v>
      </c>
      <c r="F8" s="575"/>
      <c r="G8" s="574">
        <v>1099</v>
      </c>
      <c r="H8" s="576"/>
      <c r="I8" s="573"/>
      <c r="J8" s="574">
        <v>32089</v>
      </c>
      <c r="K8" s="575"/>
      <c r="L8" s="575"/>
      <c r="M8" s="576"/>
      <c r="N8" s="573"/>
      <c r="O8" s="575"/>
      <c r="P8" s="576"/>
      <c r="Q8" s="573"/>
      <c r="R8" s="574">
        <v>426</v>
      </c>
      <c r="T8" s="577">
        <f>E8+G8+J8+L8+O8+R8</f>
        <v>37988</v>
      </c>
    </row>
    <row r="9" spans="4:20" x14ac:dyDescent="0.2">
      <c r="D9" s="578"/>
      <c r="E9" s="579"/>
      <c r="F9" s="579"/>
      <c r="G9" s="579"/>
      <c r="H9" s="580"/>
      <c r="I9" s="578"/>
      <c r="J9" s="579"/>
      <c r="K9" s="581"/>
      <c r="L9" s="579"/>
      <c r="M9" s="580"/>
      <c r="N9" s="578"/>
      <c r="O9" s="579"/>
      <c r="P9" s="580"/>
      <c r="Q9" s="578"/>
      <c r="R9" s="579"/>
      <c r="T9" s="582"/>
    </row>
    <row r="10" spans="4:20" x14ac:dyDescent="0.2">
      <c r="D10" s="578"/>
      <c r="E10" s="579"/>
      <c r="F10" s="579"/>
      <c r="G10" s="579"/>
      <c r="H10" s="580"/>
      <c r="I10" s="578"/>
      <c r="J10" s="579"/>
      <c r="K10" s="581"/>
      <c r="L10" s="579"/>
      <c r="M10" s="580"/>
      <c r="N10" s="578"/>
      <c r="O10" s="579"/>
      <c r="P10" s="580"/>
      <c r="Q10" s="578"/>
      <c r="R10" s="579"/>
      <c r="T10" s="582"/>
    </row>
    <row r="11" spans="4:20" x14ac:dyDescent="0.2">
      <c r="D11" s="578"/>
      <c r="E11" s="579"/>
      <c r="F11" s="579"/>
      <c r="G11" s="579"/>
      <c r="H11" s="580"/>
      <c r="I11" s="578"/>
      <c r="J11" s="579"/>
      <c r="K11" s="579"/>
      <c r="L11" s="579"/>
      <c r="M11" s="580"/>
      <c r="N11" s="578"/>
      <c r="O11" s="579"/>
      <c r="P11" s="580"/>
      <c r="Q11" s="578"/>
      <c r="R11" s="579"/>
      <c r="T11" s="582"/>
    </row>
    <row r="12" spans="4:20" x14ac:dyDescent="0.2">
      <c r="D12" s="578"/>
      <c r="E12" s="579"/>
      <c r="F12" s="579"/>
      <c r="G12" s="579"/>
      <c r="H12" s="580"/>
      <c r="I12" s="578"/>
      <c r="J12" s="579"/>
      <c r="K12" s="579"/>
      <c r="L12" s="579"/>
      <c r="M12" s="580"/>
      <c r="N12" s="578"/>
      <c r="O12" s="579"/>
      <c r="P12" s="580"/>
      <c r="Q12" s="578"/>
      <c r="R12" s="579"/>
      <c r="T12" s="582"/>
    </row>
    <row r="13" spans="4:20" x14ac:dyDescent="0.2">
      <c r="D13" s="578"/>
      <c r="E13" s="579"/>
      <c r="F13" s="579"/>
      <c r="G13" s="579"/>
      <c r="H13" s="580"/>
      <c r="I13" s="578"/>
      <c r="J13" s="579"/>
      <c r="K13" s="579"/>
      <c r="L13" s="579"/>
      <c r="M13" s="580"/>
      <c r="N13" s="578"/>
      <c r="O13" s="579"/>
      <c r="P13" s="580"/>
      <c r="Q13" s="578"/>
      <c r="R13" s="579"/>
      <c r="T13" s="582"/>
    </row>
    <row r="14" spans="4:20" x14ac:dyDescent="0.2">
      <c r="D14" s="578"/>
      <c r="E14" s="579"/>
      <c r="F14" s="579"/>
      <c r="G14" s="579"/>
      <c r="H14" s="580"/>
      <c r="I14" s="578"/>
      <c r="J14" s="579"/>
      <c r="K14" s="579"/>
      <c r="L14" s="579"/>
      <c r="M14" s="580"/>
      <c r="N14" s="578"/>
      <c r="O14" s="579"/>
      <c r="P14" s="580"/>
      <c r="Q14" s="578"/>
      <c r="R14" s="579"/>
      <c r="T14" s="582"/>
    </row>
    <row r="15" spans="4:20" x14ac:dyDescent="0.2">
      <c r="D15" s="578"/>
      <c r="E15" s="579"/>
      <c r="F15" s="579"/>
      <c r="G15" s="579"/>
      <c r="H15" s="580"/>
      <c r="I15" s="578"/>
      <c r="J15" s="579"/>
      <c r="K15" s="579"/>
      <c r="L15" s="579"/>
      <c r="M15" s="580"/>
      <c r="N15" s="578"/>
      <c r="O15" s="579"/>
      <c r="P15" s="580"/>
      <c r="Q15" s="578"/>
      <c r="R15" s="579"/>
      <c r="T15" s="582"/>
    </row>
    <row r="16" spans="4:20" x14ac:dyDescent="0.2">
      <c r="D16" s="578"/>
      <c r="E16" s="579"/>
      <c r="F16" s="579"/>
      <c r="G16" s="579"/>
      <c r="H16" s="580"/>
      <c r="I16" s="578"/>
      <c r="J16" s="579"/>
      <c r="K16" s="579"/>
      <c r="L16" s="579"/>
      <c r="M16" s="580"/>
      <c r="N16" s="578"/>
      <c r="O16" s="579"/>
      <c r="P16" s="580"/>
      <c r="Q16" s="578"/>
      <c r="R16" s="579"/>
      <c r="T16" s="582"/>
    </row>
    <row r="17" spans="4:20" x14ac:dyDescent="0.2">
      <c r="D17" s="578"/>
      <c r="E17" s="579"/>
      <c r="F17" s="579"/>
      <c r="G17" s="579"/>
      <c r="H17" s="580"/>
      <c r="I17" s="578"/>
      <c r="J17" s="579"/>
      <c r="K17" s="579"/>
      <c r="L17" s="579"/>
      <c r="M17" s="580"/>
      <c r="N17" s="578"/>
      <c r="O17" s="579"/>
      <c r="P17" s="580"/>
      <c r="Q17" s="578"/>
      <c r="R17" s="579"/>
      <c r="T17" s="582"/>
    </row>
    <row r="18" spans="4:20" ht="13.5" thickBot="1" x14ac:dyDescent="0.25">
      <c r="D18" s="578"/>
      <c r="E18" s="579"/>
      <c r="F18" s="579"/>
      <c r="G18" s="579"/>
      <c r="H18" s="580"/>
      <c r="I18" s="578"/>
      <c r="J18" s="579"/>
      <c r="K18" s="579"/>
      <c r="L18" s="579"/>
      <c r="M18" s="580"/>
      <c r="N18" s="578"/>
      <c r="O18" s="579"/>
      <c r="P18" s="580"/>
      <c r="Q18" s="578"/>
      <c r="R18" s="579"/>
      <c r="T18" s="582">
        <f t="shared" ref="T18" si="0">E18+G18+J18+L18+O18+R18</f>
        <v>0</v>
      </c>
    </row>
    <row r="19" spans="4:20" ht="14.25" thickTop="1" thickBot="1" x14ac:dyDescent="0.25">
      <c r="D19" s="583" t="s">
        <v>59</v>
      </c>
      <c r="E19" s="584">
        <f>SUM(E8:E18)</f>
        <v>4374</v>
      </c>
      <c r="F19" s="585"/>
      <c r="G19" s="584">
        <f>SUM(G8:G18)</f>
        <v>1099</v>
      </c>
      <c r="H19" s="586"/>
      <c r="I19" s="587"/>
      <c r="J19" s="584">
        <f>SUM(J8:J18)</f>
        <v>32089</v>
      </c>
      <c r="K19" s="585"/>
      <c r="L19" s="585">
        <f>SUM(L8:L18)</f>
        <v>0</v>
      </c>
      <c r="M19" s="586"/>
      <c r="N19" s="587"/>
      <c r="O19" s="585">
        <f>SUM(O8:O18)</f>
        <v>0</v>
      </c>
      <c r="P19" s="586"/>
      <c r="Q19" s="587"/>
      <c r="R19" s="584">
        <f>SUM(R8:R18)</f>
        <v>426</v>
      </c>
      <c r="S19" s="561"/>
      <c r="T19" s="588">
        <f>E19+G19+J19+L19+O19+R19</f>
        <v>37988</v>
      </c>
    </row>
    <row r="20" spans="4:20" x14ac:dyDescent="0.2">
      <c r="T20" s="566"/>
    </row>
    <row r="21" spans="4:20" x14ac:dyDescent="0.2">
      <c r="D21" s="54" t="s">
        <v>779</v>
      </c>
      <c r="G21" s="591">
        <v>403983702</v>
      </c>
      <c r="H21" s="54" t="s">
        <v>645</v>
      </c>
      <c r="P21" s="435"/>
      <c r="T21" s="566"/>
    </row>
    <row r="22" spans="4:20" x14ac:dyDescent="0.2">
      <c r="D22" s="54" t="s">
        <v>515</v>
      </c>
      <c r="G22" s="591">
        <v>0</v>
      </c>
      <c r="H22" s="54" t="s">
        <v>645</v>
      </c>
      <c r="P22" s="435"/>
      <c r="T22" s="589"/>
    </row>
    <row r="23" spans="4:20" x14ac:dyDescent="0.2">
      <c r="D23" s="54" t="s">
        <v>683</v>
      </c>
      <c r="G23" s="590">
        <v>37987694</v>
      </c>
      <c r="H23" t="s">
        <v>684</v>
      </c>
      <c r="P23" s="435"/>
    </row>
    <row r="24" spans="4:20" x14ac:dyDescent="0.2">
      <c r="D24" s="54" t="s">
        <v>780</v>
      </c>
      <c r="G24" s="591">
        <f>G21-G23-G22</f>
        <v>365996008</v>
      </c>
      <c r="H24" s="54" t="s">
        <v>645</v>
      </c>
      <c r="P24" s="435"/>
    </row>
    <row r="25" spans="4:20" x14ac:dyDescent="0.2">
      <c r="P25" s="435"/>
    </row>
  </sheetData>
  <mergeCells count="6">
    <mergeCell ref="T6:T7"/>
    <mergeCell ref="D2:R2"/>
    <mergeCell ref="D6:E6"/>
    <mergeCell ref="I6:J6"/>
    <mergeCell ref="N6:O6"/>
    <mergeCell ref="Q6:R6"/>
  </mergeCells>
  <pageMargins left="0.70866141732283472" right="0.70866141732283472" top="0.74803149606299213" bottom="0.74803149606299213" header="0.31496062992125984" footer="0.31496062992125984"/>
  <pageSetup paperSize="8" scale="93" orientation="landscape" r:id="rId1"/>
  <headerFooter>
    <oddHeader>&amp;R16.MELLÉKLET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C249-F08B-49BF-9212-F001917027A0}">
  <sheetPr>
    <tabColor rgb="FF00B0F0"/>
  </sheetPr>
  <dimension ref="A1:AW153"/>
  <sheetViews>
    <sheetView topLeftCell="AI85" workbookViewId="0">
      <selection activeCell="AO145" sqref="AO145"/>
    </sheetView>
  </sheetViews>
  <sheetFormatPr defaultRowHeight="15" x14ac:dyDescent="0.25"/>
  <cols>
    <col min="1" max="1" width="9.140625" style="855"/>
    <col min="2" max="2" width="20" style="846" customWidth="1"/>
    <col min="3" max="3" width="16.140625" style="846" customWidth="1"/>
    <col min="4" max="4" width="18.28515625" customWidth="1"/>
    <col min="5" max="5" width="14.42578125" customWidth="1"/>
    <col min="6" max="6" width="18" customWidth="1"/>
    <col min="7" max="7" width="18.28515625" customWidth="1"/>
    <col min="8" max="8" width="16.140625" customWidth="1"/>
    <col min="9" max="9" width="18.28515625" customWidth="1"/>
    <col min="10" max="10" width="15.28515625" customWidth="1"/>
    <col min="11" max="11" width="18.28515625" customWidth="1"/>
    <col min="12" max="26" width="15.28515625" customWidth="1"/>
    <col min="27" max="27" width="21.42578125" customWidth="1"/>
    <col min="28" max="28" width="17.28515625" customWidth="1"/>
    <col min="29" max="29" width="18" customWidth="1"/>
    <col min="30" max="30" width="14" customWidth="1"/>
    <col min="31" max="31" width="16.42578125" customWidth="1"/>
    <col min="32" max="32" width="16.28515625" customWidth="1"/>
    <col min="33" max="34" width="16.42578125" customWidth="1"/>
    <col min="35" max="37" width="21.140625" customWidth="1"/>
    <col min="38" max="39" width="14.5703125" bestFit="1" customWidth="1"/>
    <col min="40" max="40" width="11.42578125" customWidth="1"/>
    <col min="41" max="41" width="17.28515625" bestFit="1" customWidth="1"/>
    <col min="42" max="43" width="26.28515625" style="280" customWidth="1"/>
    <col min="44" max="44" width="22.28515625" customWidth="1"/>
    <col min="45" max="46" width="17" style="280" customWidth="1"/>
    <col min="49" max="49" width="16.140625" bestFit="1" customWidth="1"/>
    <col min="258" max="258" width="20" customWidth="1"/>
    <col min="259" max="259" width="16.140625" customWidth="1"/>
    <col min="260" max="260" width="18.28515625" customWidth="1"/>
    <col min="261" max="261" width="14.42578125" customWidth="1"/>
    <col min="262" max="262" width="18" customWidth="1"/>
    <col min="263" max="263" width="18.28515625" customWidth="1"/>
    <col min="264" max="264" width="16.140625" customWidth="1"/>
    <col min="265" max="265" width="18.28515625" customWidth="1"/>
    <col min="266" max="266" width="15.28515625" customWidth="1"/>
    <col min="267" max="267" width="18.28515625" customWidth="1"/>
    <col min="268" max="282" width="15.28515625" customWidth="1"/>
    <col min="283" max="283" width="21.42578125" customWidth="1"/>
    <col min="284" max="284" width="17.28515625" customWidth="1"/>
    <col min="285" max="285" width="18" customWidth="1"/>
    <col min="286" max="286" width="14" customWidth="1"/>
    <col min="287" max="287" width="16.42578125" customWidth="1"/>
    <col min="288" max="288" width="16.28515625" customWidth="1"/>
    <col min="289" max="290" width="16.42578125" customWidth="1"/>
    <col min="291" max="293" width="21.140625" customWidth="1"/>
    <col min="294" max="295" width="14.5703125" bestFit="1" customWidth="1"/>
    <col min="296" max="296" width="11.42578125" customWidth="1"/>
    <col min="297" max="297" width="17.28515625" bestFit="1" customWidth="1"/>
    <col min="298" max="299" width="26.28515625" customWidth="1"/>
    <col min="300" max="300" width="22.28515625" customWidth="1"/>
    <col min="301" max="302" width="17" customWidth="1"/>
    <col min="305" max="305" width="16.140625" bestFit="1" customWidth="1"/>
    <col min="514" max="514" width="20" customWidth="1"/>
    <col min="515" max="515" width="16.140625" customWidth="1"/>
    <col min="516" max="516" width="18.28515625" customWidth="1"/>
    <col min="517" max="517" width="14.42578125" customWidth="1"/>
    <col min="518" max="518" width="18" customWidth="1"/>
    <col min="519" max="519" width="18.28515625" customWidth="1"/>
    <col min="520" max="520" width="16.140625" customWidth="1"/>
    <col min="521" max="521" width="18.28515625" customWidth="1"/>
    <col min="522" max="522" width="15.28515625" customWidth="1"/>
    <col min="523" max="523" width="18.28515625" customWidth="1"/>
    <col min="524" max="538" width="15.28515625" customWidth="1"/>
    <col min="539" max="539" width="21.42578125" customWidth="1"/>
    <col min="540" max="540" width="17.28515625" customWidth="1"/>
    <col min="541" max="541" width="18" customWidth="1"/>
    <col min="542" max="542" width="14" customWidth="1"/>
    <col min="543" max="543" width="16.42578125" customWidth="1"/>
    <col min="544" max="544" width="16.28515625" customWidth="1"/>
    <col min="545" max="546" width="16.42578125" customWidth="1"/>
    <col min="547" max="549" width="21.140625" customWidth="1"/>
    <col min="550" max="551" width="14.5703125" bestFit="1" customWidth="1"/>
    <col min="552" max="552" width="11.42578125" customWidth="1"/>
    <col min="553" max="553" width="17.28515625" bestFit="1" customWidth="1"/>
    <col min="554" max="555" width="26.28515625" customWidth="1"/>
    <col min="556" max="556" width="22.28515625" customWidth="1"/>
    <col min="557" max="558" width="17" customWidth="1"/>
    <col min="561" max="561" width="16.140625" bestFit="1" customWidth="1"/>
    <col min="770" max="770" width="20" customWidth="1"/>
    <col min="771" max="771" width="16.140625" customWidth="1"/>
    <col min="772" max="772" width="18.28515625" customWidth="1"/>
    <col min="773" max="773" width="14.42578125" customWidth="1"/>
    <col min="774" max="774" width="18" customWidth="1"/>
    <col min="775" max="775" width="18.28515625" customWidth="1"/>
    <col min="776" max="776" width="16.140625" customWidth="1"/>
    <col min="777" max="777" width="18.28515625" customWidth="1"/>
    <col min="778" max="778" width="15.28515625" customWidth="1"/>
    <col min="779" max="779" width="18.28515625" customWidth="1"/>
    <col min="780" max="794" width="15.28515625" customWidth="1"/>
    <col min="795" max="795" width="21.42578125" customWidth="1"/>
    <col min="796" max="796" width="17.28515625" customWidth="1"/>
    <col min="797" max="797" width="18" customWidth="1"/>
    <col min="798" max="798" width="14" customWidth="1"/>
    <col min="799" max="799" width="16.42578125" customWidth="1"/>
    <col min="800" max="800" width="16.28515625" customWidth="1"/>
    <col min="801" max="802" width="16.42578125" customWidth="1"/>
    <col min="803" max="805" width="21.140625" customWidth="1"/>
    <col min="806" max="807" width="14.5703125" bestFit="1" customWidth="1"/>
    <col min="808" max="808" width="11.42578125" customWidth="1"/>
    <col min="809" max="809" width="17.28515625" bestFit="1" customWidth="1"/>
    <col min="810" max="811" width="26.28515625" customWidth="1"/>
    <col min="812" max="812" width="22.28515625" customWidth="1"/>
    <col min="813" max="814" width="17" customWidth="1"/>
    <col min="817" max="817" width="16.140625" bestFit="1" customWidth="1"/>
    <col min="1026" max="1026" width="20" customWidth="1"/>
    <col min="1027" max="1027" width="16.140625" customWidth="1"/>
    <col min="1028" max="1028" width="18.28515625" customWidth="1"/>
    <col min="1029" max="1029" width="14.42578125" customWidth="1"/>
    <col min="1030" max="1030" width="18" customWidth="1"/>
    <col min="1031" max="1031" width="18.28515625" customWidth="1"/>
    <col min="1032" max="1032" width="16.140625" customWidth="1"/>
    <col min="1033" max="1033" width="18.28515625" customWidth="1"/>
    <col min="1034" max="1034" width="15.28515625" customWidth="1"/>
    <col min="1035" max="1035" width="18.28515625" customWidth="1"/>
    <col min="1036" max="1050" width="15.28515625" customWidth="1"/>
    <col min="1051" max="1051" width="21.42578125" customWidth="1"/>
    <col min="1052" max="1052" width="17.28515625" customWidth="1"/>
    <col min="1053" max="1053" width="18" customWidth="1"/>
    <col min="1054" max="1054" width="14" customWidth="1"/>
    <col min="1055" max="1055" width="16.42578125" customWidth="1"/>
    <col min="1056" max="1056" width="16.28515625" customWidth="1"/>
    <col min="1057" max="1058" width="16.42578125" customWidth="1"/>
    <col min="1059" max="1061" width="21.140625" customWidth="1"/>
    <col min="1062" max="1063" width="14.5703125" bestFit="1" customWidth="1"/>
    <col min="1064" max="1064" width="11.42578125" customWidth="1"/>
    <col min="1065" max="1065" width="17.28515625" bestFit="1" customWidth="1"/>
    <col min="1066" max="1067" width="26.28515625" customWidth="1"/>
    <col min="1068" max="1068" width="22.28515625" customWidth="1"/>
    <col min="1069" max="1070" width="17" customWidth="1"/>
    <col min="1073" max="1073" width="16.140625" bestFit="1" customWidth="1"/>
    <col min="1282" max="1282" width="20" customWidth="1"/>
    <col min="1283" max="1283" width="16.140625" customWidth="1"/>
    <col min="1284" max="1284" width="18.28515625" customWidth="1"/>
    <col min="1285" max="1285" width="14.42578125" customWidth="1"/>
    <col min="1286" max="1286" width="18" customWidth="1"/>
    <col min="1287" max="1287" width="18.28515625" customWidth="1"/>
    <col min="1288" max="1288" width="16.140625" customWidth="1"/>
    <col min="1289" max="1289" width="18.28515625" customWidth="1"/>
    <col min="1290" max="1290" width="15.28515625" customWidth="1"/>
    <col min="1291" max="1291" width="18.28515625" customWidth="1"/>
    <col min="1292" max="1306" width="15.28515625" customWidth="1"/>
    <col min="1307" max="1307" width="21.42578125" customWidth="1"/>
    <col min="1308" max="1308" width="17.28515625" customWidth="1"/>
    <col min="1309" max="1309" width="18" customWidth="1"/>
    <col min="1310" max="1310" width="14" customWidth="1"/>
    <col min="1311" max="1311" width="16.42578125" customWidth="1"/>
    <col min="1312" max="1312" width="16.28515625" customWidth="1"/>
    <col min="1313" max="1314" width="16.42578125" customWidth="1"/>
    <col min="1315" max="1317" width="21.140625" customWidth="1"/>
    <col min="1318" max="1319" width="14.5703125" bestFit="1" customWidth="1"/>
    <col min="1320" max="1320" width="11.42578125" customWidth="1"/>
    <col min="1321" max="1321" width="17.28515625" bestFit="1" customWidth="1"/>
    <col min="1322" max="1323" width="26.28515625" customWidth="1"/>
    <col min="1324" max="1324" width="22.28515625" customWidth="1"/>
    <col min="1325" max="1326" width="17" customWidth="1"/>
    <col min="1329" max="1329" width="16.140625" bestFit="1" customWidth="1"/>
    <col min="1538" max="1538" width="20" customWidth="1"/>
    <col min="1539" max="1539" width="16.140625" customWidth="1"/>
    <col min="1540" max="1540" width="18.28515625" customWidth="1"/>
    <col min="1541" max="1541" width="14.42578125" customWidth="1"/>
    <col min="1542" max="1542" width="18" customWidth="1"/>
    <col min="1543" max="1543" width="18.28515625" customWidth="1"/>
    <col min="1544" max="1544" width="16.140625" customWidth="1"/>
    <col min="1545" max="1545" width="18.28515625" customWidth="1"/>
    <col min="1546" max="1546" width="15.28515625" customWidth="1"/>
    <col min="1547" max="1547" width="18.28515625" customWidth="1"/>
    <col min="1548" max="1562" width="15.28515625" customWidth="1"/>
    <col min="1563" max="1563" width="21.42578125" customWidth="1"/>
    <col min="1564" max="1564" width="17.28515625" customWidth="1"/>
    <col min="1565" max="1565" width="18" customWidth="1"/>
    <col min="1566" max="1566" width="14" customWidth="1"/>
    <col min="1567" max="1567" width="16.42578125" customWidth="1"/>
    <col min="1568" max="1568" width="16.28515625" customWidth="1"/>
    <col min="1569" max="1570" width="16.42578125" customWidth="1"/>
    <col min="1571" max="1573" width="21.140625" customWidth="1"/>
    <col min="1574" max="1575" width="14.5703125" bestFit="1" customWidth="1"/>
    <col min="1576" max="1576" width="11.42578125" customWidth="1"/>
    <col min="1577" max="1577" width="17.28515625" bestFit="1" customWidth="1"/>
    <col min="1578" max="1579" width="26.28515625" customWidth="1"/>
    <col min="1580" max="1580" width="22.28515625" customWidth="1"/>
    <col min="1581" max="1582" width="17" customWidth="1"/>
    <col min="1585" max="1585" width="16.140625" bestFit="1" customWidth="1"/>
    <col min="1794" max="1794" width="20" customWidth="1"/>
    <col min="1795" max="1795" width="16.140625" customWidth="1"/>
    <col min="1796" max="1796" width="18.28515625" customWidth="1"/>
    <col min="1797" max="1797" width="14.42578125" customWidth="1"/>
    <col min="1798" max="1798" width="18" customWidth="1"/>
    <col min="1799" max="1799" width="18.28515625" customWidth="1"/>
    <col min="1800" max="1800" width="16.140625" customWidth="1"/>
    <col min="1801" max="1801" width="18.28515625" customWidth="1"/>
    <col min="1802" max="1802" width="15.28515625" customWidth="1"/>
    <col min="1803" max="1803" width="18.28515625" customWidth="1"/>
    <col min="1804" max="1818" width="15.28515625" customWidth="1"/>
    <col min="1819" max="1819" width="21.42578125" customWidth="1"/>
    <col min="1820" max="1820" width="17.28515625" customWidth="1"/>
    <col min="1821" max="1821" width="18" customWidth="1"/>
    <col min="1822" max="1822" width="14" customWidth="1"/>
    <col min="1823" max="1823" width="16.42578125" customWidth="1"/>
    <col min="1824" max="1824" width="16.28515625" customWidth="1"/>
    <col min="1825" max="1826" width="16.42578125" customWidth="1"/>
    <col min="1827" max="1829" width="21.140625" customWidth="1"/>
    <col min="1830" max="1831" width="14.5703125" bestFit="1" customWidth="1"/>
    <col min="1832" max="1832" width="11.42578125" customWidth="1"/>
    <col min="1833" max="1833" width="17.28515625" bestFit="1" customWidth="1"/>
    <col min="1834" max="1835" width="26.28515625" customWidth="1"/>
    <col min="1836" max="1836" width="22.28515625" customWidth="1"/>
    <col min="1837" max="1838" width="17" customWidth="1"/>
    <col min="1841" max="1841" width="16.140625" bestFit="1" customWidth="1"/>
    <col min="2050" max="2050" width="20" customWidth="1"/>
    <col min="2051" max="2051" width="16.140625" customWidth="1"/>
    <col min="2052" max="2052" width="18.28515625" customWidth="1"/>
    <col min="2053" max="2053" width="14.42578125" customWidth="1"/>
    <col min="2054" max="2054" width="18" customWidth="1"/>
    <col min="2055" max="2055" width="18.28515625" customWidth="1"/>
    <col min="2056" max="2056" width="16.140625" customWidth="1"/>
    <col min="2057" max="2057" width="18.28515625" customWidth="1"/>
    <col min="2058" max="2058" width="15.28515625" customWidth="1"/>
    <col min="2059" max="2059" width="18.28515625" customWidth="1"/>
    <col min="2060" max="2074" width="15.28515625" customWidth="1"/>
    <col min="2075" max="2075" width="21.42578125" customWidth="1"/>
    <col min="2076" max="2076" width="17.28515625" customWidth="1"/>
    <col min="2077" max="2077" width="18" customWidth="1"/>
    <col min="2078" max="2078" width="14" customWidth="1"/>
    <col min="2079" max="2079" width="16.42578125" customWidth="1"/>
    <col min="2080" max="2080" width="16.28515625" customWidth="1"/>
    <col min="2081" max="2082" width="16.42578125" customWidth="1"/>
    <col min="2083" max="2085" width="21.140625" customWidth="1"/>
    <col min="2086" max="2087" width="14.5703125" bestFit="1" customWidth="1"/>
    <col min="2088" max="2088" width="11.42578125" customWidth="1"/>
    <col min="2089" max="2089" width="17.28515625" bestFit="1" customWidth="1"/>
    <col min="2090" max="2091" width="26.28515625" customWidth="1"/>
    <col min="2092" max="2092" width="22.28515625" customWidth="1"/>
    <col min="2093" max="2094" width="17" customWidth="1"/>
    <col min="2097" max="2097" width="16.140625" bestFit="1" customWidth="1"/>
    <col min="2306" max="2306" width="20" customWidth="1"/>
    <col min="2307" max="2307" width="16.140625" customWidth="1"/>
    <col min="2308" max="2308" width="18.28515625" customWidth="1"/>
    <col min="2309" max="2309" width="14.42578125" customWidth="1"/>
    <col min="2310" max="2310" width="18" customWidth="1"/>
    <col min="2311" max="2311" width="18.28515625" customWidth="1"/>
    <col min="2312" max="2312" width="16.140625" customWidth="1"/>
    <col min="2313" max="2313" width="18.28515625" customWidth="1"/>
    <col min="2314" max="2314" width="15.28515625" customWidth="1"/>
    <col min="2315" max="2315" width="18.28515625" customWidth="1"/>
    <col min="2316" max="2330" width="15.28515625" customWidth="1"/>
    <col min="2331" max="2331" width="21.42578125" customWidth="1"/>
    <col min="2332" max="2332" width="17.28515625" customWidth="1"/>
    <col min="2333" max="2333" width="18" customWidth="1"/>
    <col min="2334" max="2334" width="14" customWidth="1"/>
    <col min="2335" max="2335" width="16.42578125" customWidth="1"/>
    <col min="2336" max="2336" width="16.28515625" customWidth="1"/>
    <col min="2337" max="2338" width="16.42578125" customWidth="1"/>
    <col min="2339" max="2341" width="21.140625" customWidth="1"/>
    <col min="2342" max="2343" width="14.5703125" bestFit="1" customWidth="1"/>
    <col min="2344" max="2344" width="11.42578125" customWidth="1"/>
    <col min="2345" max="2345" width="17.28515625" bestFit="1" customWidth="1"/>
    <col min="2346" max="2347" width="26.28515625" customWidth="1"/>
    <col min="2348" max="2348" width="22.28515625" customWidth="1"/>
    <col min="2349" max="2350" width="17" customWidth="1"/>
    <col min="2353" max="2353" width="16.140625" bestFit="1" customWidth="1"/>
    <col min="2562" max="2562" width="20" customWidth="1"/>
    <col min="2563" max="2563" width="16.140625" customWidth="1"/>
    <col min="2564" max="2564" width="18.28515625" customWidth="1"/>
    <col min="2565" max="2565" width="14.42578125" customWidth="1"/>
    <col min="2566" max="2566" width="18" customWidth="1"/>
    <col min="2567" max="2567" width="18.28515625" customWidth="1"/>
    <col min="2568" max="2568" width="16.140625" customWidth="1"/>
    <col min="2569" max="2569" width="18.28515625" customWidth="1"/>
    <col min="2570" max="2570" width="15.28515625" customWidth="1"/>
    <col min="2571" max="2571" width="18.28515625" customWidth="1"/>
    <col min="2572" max="2586" width="15.28515625" customWidth="1"/>
    <col min="2587" max="2587" width="21.42578125" customWidth="1"/>
    <col min="2588" max="2588" width="17.28515625" customWidth="1"/>
    <col min="2589" max="2589" width="18" customWidth="1"/>
    <col min="2590" max="2590" width="14" customWidth="1"/>
    <col min="2591" max="2591" width="16.42578125" customWidth="1"/>
    <col min="2592" max="2592" width="16.28515625" customWidth="1"/>
    <col min="2593" max="2594" width="16.42578125" customWidth="1"/>
    <col min="2595" max="2597" width="21.140625" customWidth="1"/>
    <col min="2598" max="2599" width="14.5703125" bestFit="1" customWidth="1"/>
    <col min="2600" max="2600" width="11.42578125" customWidth="1"/>
    <col min="2601" max="2601" width="17.28515625" bestFit="1" customWidth="1"/>
    <col min="2602" max="2603" width="26.28515625" customWidth="1"/>
    <col min="2604" max="2604" width="22.28515625" customWidth="1"/>
    <col min="2605" max="2606" width="17" customWidth="1"/>
    <col min="2609" max="2609" width="16.140625" bestFit="1" customWidth="1"/>
    <col min="2818" max="2818" width="20" customWidth="1"/>
    <col min="2819" max="2819" width="16.140625" customWidth="1"/>
    <col min="2820" max="2820" width="18.28515625" customWidth="1"/>
    <col min="2821" max="2821" width="14.42578125" customWidth="1"/>
    <col min="2822" max="2822" width="18" customWidth="1"/>
    <col min="2823" max="2823" width="18.28515625" customWidth="1"/>
    <col min="2824" max="2824" width="16.140625" customWidth="1"/>
    <col min="2825" max="2825" width="18.28515625" customWidth="1"/>
    <col min="2826" max="2826" width="15.28515625" customWidth="1"/>
    <col min="2827" max="2827" width="18.28515625" customWidth="1"/>
    <col min="2828" max="2842" width="15.28515625" customWidth="1"/>
    <col min="2843" max="2843" width="21.42578125" customWidth="1"/>
    <col min="2844" max="2844" width="17.28515625" customWidth="1"/>
    <col min="2845" max="2845" width="18" customWidth="1"/>
    <col min="2846" max="2846" width="14" customWidth="1"/>
    <col min="2847" max="2847" width="16.42578125" customWidth="1"/>
    <col min="2848" max="2848" width="16.28515625" customWidth="1"/>
    <col min="2849" max="2850" width="16.42578125" customWidth="1"/>
    <col min="2851" max="2853" width="21.140625" customWidth="1"/>
    <col min="2854" max="2855" width="14.5703125" bestFit="1" customWidth="1"/>
    <col min="2856" max="2856" width="11.42578125" customWidth="1"/>
    <col min="2857" max="2857" width="17.28515625" bestFit="1" customWidth="1"/>
    <col min="2858" max="2859" width="26.28515625" customWidth="1"/>
    <col min="2860" max="2860" width="22.28515625" customWidth="1"/>
    <col min="2861" max="2862" width="17" customWidth="1"/>
    <col min="2865" max="2865" width="16.140625" bestFit="1" customWidth="1"/>
    <col min="3074" max="3074" width="20" customWidth="1"/>
    <col min="3075" max="3075" width="16.140625" customWidth="1"/>
    <col min="3076" max="3076" width="18.28515625" customWidth="1"/>
    <col min="3077" max="3077" width="14.42578125" customWidth="1"/>
    <col min="3078" max="3078" width="18" customWidth="1"/>
    <col min="3079" max="3079" width="18.28515625" customWidth="1"/>
    <col min="3080" max="3080" width="16.140625" customWidth="1"/>
    <col min="3081" max="3081" width="18.28515625" customWidth="1"/>
    <col min="3082" max="3082" width="15.28515625" customWidth="1"/>
    <col min="3083" max="3083" width="18.28515625" customWidth="1"/>
    <col min="3084" max="3098" width="15.28515625" customWidth="1"/>
    <col min="3099" max="3099" width="21.42578125" customWidth="1"/>
    <col min="3100" max="3100" width="17.28515625" customWidth="1"/>
    <col min="3101" max="3101" width="18" customWidth="1"/>
    <col min="3102" max="3102" width="14" customWidth="1"/>
    <col min="3103" max="3103" width="16.42578125" customWidth="1"/>
    <col min="3104" max="3104" width="16.28515625" customWidth="1"/>
    <col min="3105" max="3106" width="16.42578125" customWidth="1"/>
    <col min="3107" max="3109" width="21.140625" customWidth="1"/>
    <col min="3110" max="3111" width="14.5703125" bestFit="1" customWidth="1"/>
    <col min="3112" max="3112" width="11.42578125" customWidth="1"/>
    <col min="3113" max="3113" width="17.28515625" bestFit="1" customWidth="1"/>
    <col min="3114" max="3115" width="26.28515625" customWidth="1"/>
    <col min="3116" max="3116" width="22.28515625" customWidth="1"/>
    <col min="3117" max="3118" width="17" customWidth="1"/>
    <col min="3121" max="3121" width="16.140625" bestFit="1" customWidth="1"/>
    <col min="3330" max="3330" width="20" customWidth="1"/>
    <col min="3331" max="3331" width="16.140625" customWidth="1"/>
    <col min="3332" max="3332" width="18.28515625" customWidth="1"/>
    <col min="3333" max="3333" width="14.42578125" customWidth="1"/>
    <col min="3334" max="3334" width="18" customWidth="1"/>
    <col min="3335" max="3335" width="18.28515625" customWidth="1"/>
    <col min="3336" max="3336" width="16.140625" customWidth="1"/>
    <col min="3337" max="3337" width="18.28515625" customWidth="1"/>
    <col min="3338" max="3338" width="15.28515625" customWidth="1"/>
    <col min="3339" max="3339" width="18.28515625" customWidth="1"/>
    <col min="3340" max="3354" width="15.28515625" customWidth="1"/>
    <col min="3355" max="3355" width="21.42578125" customWidth="1"/>
    <col min="3356" max="3356" width="17.28515625" customWidth="1"/>
    <col min="3357" max="3357" width="18" customWidth="1"/>
    <col min="3358" max="3358" width="14" customWidth="1"/>
    <col min="3359" max="3359" width="16.42578125" customWidth="1"/>
    <col min="3360" max="3360" width="16.28515625" customWidth="1"/>
    <col min="3361" max="3362" width="16.42578125" customWidth="1"/>
    <col min="3363" max="3365" width="21.140625" customWidth="1"/>
    <col min="3366" max="3367" width="14.5703125" bestFit="1" customWidth="1"/>
    <col min="3368" max="3368" width="11.42578125" customWidth="1"/>
    <col min="3369" max="3369" width="17.28515625" bestFit="1" customWidth="1"/>
    <col min="3370" max="3371" width="26.28515625" customWidth="1"/>
    <col min="3372" max="3372" width="22.28515625" customWidth="1"/>
    <col min="3373" max="3374" width="17" customWidth="1"/>
    <col min="3377" max="3377" width="16.140625" bestFit="1" customWidth="1"/>
    <col min="3586" max="3586" width="20" customWidth="1"/>
    <col min="3587" max="3587" width="16.140625" customWidth="1"/>
    <col min="3588" max="3588" width="18.28515625" customWidth="1"/>
    <col min="3589" max="3589" width="14.42578125" customWidth="1"/>
    <col min="3590" max="3590" width="18" customWidth="1"/>
    <col min="3591" max="3591" width="18.28515625" customWidth="1"/>
    <col min="3592" max="3592" width="16.140625" customWidth="1"/>
    <col min="3593" max="3593" width="18.28515625" customWidth="1"/>
    <col min="3594" max="3594" width="15.28515625" customWidth="1"/>
    <col min="3595" max="3595" width="18.28515625" customWidth="1"/>
    <col min="3596" max="3610" width="15.28515625" customWidth="1"/>
    <col min="3611" max="3611" width="21.42578125" customWidth="1"/>
    <col min="3612" max="3612" width="17.28515625" customWidth="1"/>
    <col min="3613" max="3613" width="18" customWidth="1"/>
    <col min="3614" max="3614" width="14" customWidth="1"/>
    <col min="3615" max="3615" width="16.42578125" customWidth="1"/>
    <col min="3616" max="3616" width="16.28515625" customWidth="1"/>
    <col min="3617" max="3618" width="16.42578125" customWidth="1"/>
    <col min="3619" max="3621" width="21.140625" customWidth="1"/>
    <col min="3622" max="3623" width="14.5703125" bestFit="1" customWidth="1"/>
    <col min="3624" max="3624" width="11.42578125" customWidth="1"/>
    <col min="3625" max="3625" width="17.28515625" bestFit="1" customWidth="1"/>
    <col min="3626" max="3627" width="26.28515625" customWidth="1"/>
    <col min="3628" max="3628" width="22.28515625" customWidth="1"/>
    <col min="3629" max="3630" width="17" customWidth="1"/>
    <col min="3633" max="3633" width="16.140625" bestFit="1" customWidth="1"/>
    <col min="3842" max="3842" width="20" customWidth="1"/>
    <col min="3843" max="3843" width="16.140625" customWidth="1"/>
    <col min="3844" max="3844" width="18.28515625" customWidth="1"/>
    <col min="3845" max="3845" width="14.42578125" customWidth="1"/>
    <col min="3846" max="3846" width="18" customWidth="1"/>
    <col min="3847" max="3847" width="18.28515625" customWidth="1"/>
    <col min="3848" max="3848" width="16.140625" customWidth="1"/>
    <col min="3849" max="3849" width="18.28515625" customWidth="1"/>
    <col min="3850" max="3850" width="15.28515625" customWidth="1"/>
    <col min="3851" max="3851" width="18.28515625" customWidth="1"/>
    <col min="3852" max="3866" width="15.28515625" customWidth="1"/>
    <col min="3867" max="3867" width="21.42578125" customWidth="1"/>
    <col min="3868" max="3868" width="17.28515625" customWidth="1"/>
    <col min="3869" max="3869" width="18" customWidth="1"/>
    <col min="3870" max="3870" width="14" customWidth="1"/>
    <col min="3871" max="3871" width="16.42578125" customWidth="1"/>
    <col min="3872" max="3872" width="16.28515625" customWidth="1"/>
    <col min="3873" max="3874" width="16.42578125" customWidth="1"/>
    <col min="3875" max="3877" width="21.140625" customWidth="1"/>
    <col min="3878" max="3879" width="14.5703125" bestFit="1" customWidth="1"/>
    <col min="3880" max="3880" width="11.42578125" customWidth="1"/>
    <col min="3881" max="3881" width="17.28515625" bestFit="1" customWidth="1"/>
    <col min="3882" max="3883" width="26.28515625" customWidth="1"/>
    <col min="3884" max="3884" width="22.28515625" customWidth="1"/>
    <col min="3885" max="3886" width="17" customWidth="1"/>
    <col min="3889" max="3889" width="16.140625" bestFit="1" customWidth="1"/>
    <col min="4098" max="4098" width="20" customWidth="1"/>
    <col min="4099" max="4099" width="16.140625" customWidth="1"/>
    <col min="4100" max="4100" width="18.28515625" customWidth="1"/>
    <col min="4101" max="4101" width="14.42578125" customWidth="1"/>
    <col min="4102" max="4102" width="18" customWidth="1"/>
    <col min="4103" max="4103" width="18.28515625" customWidth="1"/>
    <col min="4104" max="4104" width="16.140625" customWidth="1"/>
    <col min="4105" max="4105" width="18.28515625" customWidth="1"/>
    <col min="4106" max="4106" width="15.28515625" customWidth="1"/>
    <col min="4107" max="4107" width="18.28515625" customWidth="1"/>
    <col min="4108" max="4122" width="15.28515625" customWidth="1"/>
    <col min="4123" max="4123" width="21.42578125" customWidth="1"/>
    <col min="4124" max="4124" width="17.28515625" customWidth="1"/>
    <col min="4125" max="4125" width="18" customWidth="1"/>
    <col min="4126" max="4126" width="14" customWidth="1"/>
    <col min="4127" max="4127" width="16.42578125" customWidth="1"/>
    <col min="4128" max="4128" width="16.28515625" customWidth="1"/>
    <col min="4129" max="4130" width="16.42578125" customWidth="1"/>
    <col min="4131" max="4133" width="21.140625" customWidth="1"/>
    <col min="4134" max="4135" width="14.5703125" bestFit="1" customWidth="1"/>
    <col min="4136" max="4136" width="11.42578125" customWidth="1"/>
    <col min="4137" max="4137" width="17.28515625" bestFit="1" customWidth="1"/>
    <col min="4138" max="4139" width="26.28515625" customWidth="1"/>
    <col min="4140" max="4140" width="22.28515625" customWidth="1"/>
    <col min="4141" max="4142" width="17" customWidth="1"/>
    <col min="4145" max="4145" width="16.140625" bestFit="1" customWidth="1"/>
    <col min="4354" max="4354" width="20" customWidth="1"/>
    <col min="4355" max="4355" width="16.140625" customWidth="1"/>
    <col min="4356" max="4356" width="18.28515625" customWidth="1"/>
    <col min="4357" max="4357" width="14.42578125" customWidth="1"/>
    <col min="4358" max="4358" width="18" customWidth="1"/>
    <col min="4359" max="4359" width="18.28515625" customWidth="1"/>
    <col min="4360" max="4360" width="16.140625" customWidth="1"/>
    <col min="4361" max="4361" width="18.28515625" customWidth="1"/>
    <col min="4362" max="4362" width="15.28515625" customWidth="1"/>
    <col min="4363" max="4363" width="18.28515625" customWidth="1"/>
    <col min="4364" max="4378" width="15.28515625" customWidth="1"/>
    <col min="4379" max="4379" width="21.42578125" customWidth="1"/>
    <col min="4380" max="4380" width="17.28515625" customWidth="1"/>
    <col min="4381" max="4381" width="18" customWidth="1"/>
    <col min="4382" max="4382" width="14" customWidth="1"/>
    <col min="4383" max="4383" width="16.42578125" customWidth="1"/>
    <col min="4384" max="4384" width="16.28515625" customWidth="1"/>
    <col min="4385" max="4386" width="16.42578125" customWidth="1"/>
    <col min="4387" max="4389" width="21.140625" customWidth="1"/>
    <col min="4390" max="4391" width="14.5703125" bestFit="1" customWidth="1"/>
    <col min="4392" max="4392" width="11.42578125" customWidth="1"/>
    <col min="4393" max="4393" width="17.28515625" bestFit="1" customWidth="1"/>
    <col min="4394" max="4395" width="26.28515625" customWidth="1"/>
    <col min="4396" max="4396" width="22.28515625" customWidth="1"/>
    <col min="4397" max="4398" width="17" customWidth="1"/>
    <col min="4401" max="4401" width="16.140625" bestFit="1" customWidth="1"/>
    <col min="4610" max="4610" width="20" customWidth="1"/>
    <col min="4611" max="4611" width="16.140625" customWidth="1"/>
    <col min="4612" max="4612" width="18.28515625" customWidth="1"/>
    <col min="4613" max="4613" width="14.42578125" customWidth="1"/>
    <col min="4614" max="4614" width="18" customWidth="1"/>
    <col min="4615" max="4615" width="18.28515625" customWidth="1"/>
    <col min="4616" max="4616" width="16.140625" customWidth="1"/>
    <col min="4617" max="4617" width="18.28515625" customWidth="1"/>
    <col min="4618" max="4618" width="15.28515625" customWidth="1"/>
    <col min="4619" max="4619" width="18.28515625" customWidth="1"/>
    <col min="4620" max="4634" width="15.28515625" customWidth="1"/>
    <col min="4635" max="4635" width="21.42578125" customWidth="1"/>
    <col min="4636" max="4636" width="17.28515625" customWidth="1"/>
    <col min="4637" max="4637" width="18" customWidth="1"/>
    <col min="4638" max="4638" width="14" customWidth="1"/>
    <col min="4639" max="4639" width="16.42578125" customWidth="1"/>
    <col min="4640" max="4640" width="16.28515625" customWidth="1"/>
    <col min="4641" max="4642" width="16.42578125" customWidth="1"/>
    <col min="4643" max="4645" width="21.140625" customWidth="1"/>
    <col min="4646" max="4647" width="14.5703125" bestFit="1" customWidth="1"/>
    <col min="4648" max="4648" width="11.42578125" customWidth="1"/>
    <col min="4649" max="4649" width="17.28515625" bestFit="1" customWidth="1"/>
    <col min="4650" max="4651" width="26.28515625" customWidth="1"/>
    <col min="4652" max="4652" width="22.28515625" customWidth="1"/>
    <col min="4653" max="4654" width="17" customWidth="1"/>
    <col min="4657" max="4657" width="16.140625" bestFit="1" customWidth="1"/>
    <col min="4866" max="4866" width="20" customWidth="1"/>
    <col min="4867" max="4867" width="16.140625" customWidth="1"/>
    <col min="4868" max="4868" width="18.28515625" customWidth="1"/>
    <col min="4869" max="4869" width="14.42578125" customWidth="1"/>
    <col min="4870" max="4870" width="18" customWidth="1"/>
    <col min="4871" max="4871" width="18.28515625" customWidth="1"/>
    <col min="4872" max="4872" width="16.140625" customWidth="1"/>
    <col min="4873" max="4873" width="18.28515625" customWidth="1"/>
    <col min="4874" max="4874" width="15.28515625" customWidth="1"/>
    <col min="4875" max="4875" width="18.28515625" customWidth="1"/>
    <col min="4876" max="4890" width="15.28515625" customWidth="1"/>
    <col min="4891" max="4891" width="21.42578125" customWidth="1"/>
    <col min="4892" max="4892" width="17.28515625" customWidth="1"/>
    <col min="4893" max="4893" width="18" customWidth="1"/>
    <col min="4894" max="4894" width="14" customWidth="1"/>
    <col min="4895" max="4895" width="16.42578125" customWidth="1"/>
    <col min="4896" max="4896" width="16.28515625" customWidth="1"/>
    <col min="4897" max="4898" width="16.42578125" customWidth="1"/>
    <col min="4899" max="4901" width="21.140625" customWidth="1"/>
    <col min="4902" max="4903" width="14.5703125" bestFit="1" customWidth="1"/>
    <col min="4904" max="4904" width="11.42578125" customWidth="1"/>
    <col min="4905" max="4905" width="17.28515625" bestFit="1" customWidth="1"/>
    <col min="4906" max="4907" width="26.28515625" customWidth="1"/>
    <col min="4908" max="4908" width="22.28515625" customWidth="1"/>
    <col min="4909" max="4910" width="17" customWidth="1"/>
    <col min="4913" max="4913" width="16.140625" bestFit="1" customWidth="1"/>
    <col min="5122" max="5122" width="20" customWidth="1"/>
    <col min="5123" max="5123" width="16.140625" customWidth="1"/>
    <col min="5124" max="5124" width="18.28515625" customWidth="1"/>
    <col min="5125" max="5125" width="14.42578125" customWidth="1"/>
    <col min="5126" max="5126" width="18" customWidth="1"/>
    <col min="5127" max="5127" width="18.28515625" customWidth="1"/>
    <col min="5128" max="5128" width="16.140625" customWidth="1"/>
    <col min="5129" max="5129" width="18.28515625" customWidth="1"/>
    <col min="5130" max="5130" width="15.28515625" customWidth="1"/>
    <col min="5131" max="5131" width="18.28515625" customWidth="1"/>
    <col min="5132" max="5146" width="15.28515625" customWidth="1"/>
    <col min="5147" max="5147" width="21.42578125" customWidth="1"/>
    <col min="5148" max="5148" width="17.28515625" customWidth="1"/>
    <col min="5149" max="5149" width="18" customWidth="1"/>
    <col min="5150" max="5150" width="14" customWidth="1"/>
    <col min="5151" max="5151" width="16.42578125" customWidth="1"/>
    <col min="5152" max="5152" width="16.28515625" customWidth="1"/>
    <col min="5153" max="5154" width="16.42578125" customWidth="1"/>
    <col min="5155" max="5157" width="21.140625" customWidth="1"/>
    <col min="5158" max="5159" width="14.5703125" bestFit="1" customWidth="1"/>
    <col min="5160" max="5160" width="11.42578125" customWidth="1"/>
    <col min="5161" max="5161" width="17.28515625" bestFit="1" customWidth="1"/>
    <col min="5162" max="5163" width="26.28515625" customWidth="1"/>
    <col min="5164" max="5164" width="22.28515625" customWidth="1"/>
    <col min="5165" max="5166" width="17" customWidth="1"/>
    <col min="5169" max="5169" width="16.140625" bestFit="1" customWidth="1"/>
    <col min="5378" max="5378" width="20" customWidth="1"/>
    <col min="5379" max="5379" width="16.140625" customWidth="1"/>
    <col min="5380" max="5380" width="18.28515625" customWidth="1"/>
    <col min="5381" max="5381" width="14.42578125" customWidth="1"/>
    <col min="5382" max="5382" width="18" customWidth="1"/>
    <col min="5383" max="5383" width="18.28515625" customWidth="1"/>
    <col min="5384" max="5384" width="16.140625" customWidth="1"/>
    <col min="5385" max="5385" width="18.28515625" customWidth="1"/>
    <col min="5386" max="5386" width="15.28515625" customWidth="1"/>
    <col min="5387" max="5387" width="18.28515625" customWidth="1"/>
    <col min="5388" max="5402" width="15.28515625" customWidth="1"/>
    <col min="5403" max="5403" width="21.42578125" customWidth="1"/>
    <col min="5404" max="5404" width="17.28515625" customWidth="1"/>
    <col min="5405" max="5405" width="18" customWidth="1"/>
    <col min="5406" max="5406" width="14" customWidth="1"/>
    <col min="5407" max="5407" width="16.42578125" customWidth="1"/>
    <col min="5408" max="5408" width="16.28515625" customWidth="1"/>
    <col min="5409" max="5410" width="16.42578125" customWidth="1"/>
    <col min="5411" max="5413" width="21.140625" customWidth="1"/>
    <col min="5414" max="5415" width="14.5703125" bestFit="1" customWidth="1"/>
    <col min="5416" max="5416" width="11.42578125" customWidth="1"/>
    <col min="5417" max="5417" width="17.28515625" bestFit="1" customWidth="1"/>
    <col min="5418" max="5419" width="26.28515625" customWidth="1"/>
    <col min="5420" max="5420" width="22.28515625" customWidth="1"/>
    <col min="5421" max="5422" width="17" customWidth="1"/>
    <col min="5425" max="5425" width="16.140625" bestFit="1" customWidth="1"/>
    <col min="5634" max="5634" width="20" customWidth="1"/>
    <col min="5635" max="5635" width="16.140625" customWidth="1"/>
    <col min="5636" max="5636" width="18.28515625" customWidth="1"/>
    <col min="5637" max="5637" width="14.42578125" customWidth="1"/>
    <col min="5638" max="5638" width="18" customWidth="1"/>
    <col min="5639" max="5639" width="18.28515625" customWidth="1"/>
    <col min="5640" max="5640" width="16.140625" customWidth="1"/>
    <col min="5641" max="5641" width="18.28515625" customWidth="1"/>
    <col min="5642" max="5642" width="15.28515625" customWidth="1"/>
    <col min="5643" max="5643" width="18.28515625" customWidth="1"/>
    <col min="5644" max="5658" width="15.28515625" customWidth="1"/>
    <col min="5659" max="5659" width="21.42578125" customWidth="1"/>
    <col min="5660" max="5660" width="17.28515625" customWidth="1"/>
    <col min="5661" max="5661" width="18" customWidth="1"/>
    <col min="5662" max="5662" width="14" customWidth="1"/>
    <col min="5663" max="5663" width="16.42578125" customWidth="1"/>
    <col min="5664" max="5664" width="16.28515625" customWidth="1"/>
    <col min="5665" max="5666" width="16.42578125" customWidth="1"/>
    <col min="5667" max="5669" width="21.140625" customWidth="1"/>
    <col min="5670" max="5671" width="14.5703125" bestFit="1" customWidth="1"/>
    <col min="5672" max="5672" width="11.42578125" customWidth="1"/>
    <col min="5673" max="5673" width="17.28515625" bestFit="1" customWidth="1"/>
    <col min="5674" max="5675" width="26.28515625" customWidth="1"/>
    <col min="5676" max="5676" width="22.28515625" customWidth="1"/>
    <col min="5677" max="5678" width="17" customWidth="1"/>
    <col min="5681" max="5681" width="16.140625" bestFit="1" customWidth="1"/>
    <col min="5890" max="5890" width="20" customWidth="1"/>
    <col min="5891" max="5891" width="16.140625" customWidth="1"/>
    <col min="5892" max="5892" width="18.28515625" customWidth="1"/>
    <col min="5893" max="5893" width="14.42578125" customWidth="1"/>
    <col min="5894" max="5894" width="18" customWidth="1"/>
    <col min="5895" max="5895" width="18.28515625" customWidth="1"/>
    <col min="5896" max="5896" width="16.140625" customWidth="1"/>
    <col min="5897" max="5897" width="18.28515625" customWidth="1"/>
    <col min="5898" max="5898" width="15.28515625" customWidth="1"/>
    <col min="5899" max="5899" width="18.28515625" customWidth="1"/>
    <col min="5900" max="5914" width="15.28515625" customWidth="1"/>
    <col min="5915" max="5915" width="21.42578125" customWidth="1"/>
    <col min="5916" max="5916" width="17.28515625" customWidth="1"/>
    <col min="5917" max="5917" width="18" customWidth="1"/>
    <col min="5918" max="5918" width="14" customWidth="1"/>
    <col min="5919" max="5919" width="16.42578125" customWidth="1"/>
    <col min="5920" max="5920" width="16.28515625" customWidth="1"/>
    <col min="5921" max="5922" width="16.42578125" customWidth="1"/>
    <col min="5923" max="5925" width="21.140625" customWidth="1"/>
    <col min="5926" max="5927" width="14.5703125" bestFit="1" customWidth="1"/>
    <col min="5928" max="5928" width="11.42578125" customWidth="1"/>
    <col min="5929" max="5929" width="17.28515625" bestFit="1" customWidth="1"/>
    <col min="5930" max="5931" width="26.28515625" customWidth="1"/>
    <col min="5932" max="5932" width="22.28515625" customWidth="1"/>
    <col min="5933" max="5934" width="17" customWidth="1"/>
    <col min="5937" max="5937" width="16.140625" bestFit="1" customWidth="1"/>
    <col min="6146" max="6146" width="20" customWidth="1"/>
    <col min="6147" max="6147" width="16.140625" customWidth="1"/>
    <col min="6148" max="6148" width="18.28515625" customWidth="1"/>
    <col min="6149" max="6149" width="14.42578125" customWidth="1"/>
    <col min="6150" max="6150" width="18" customWidth="1"/>
    <col min="6151" max="6151" width="18.28515625" customWidth="1"/>
    <col min="6152" max="6152" width="16.140625" customWidth="1"/>
    <col min="6153" max="6153" width="18.28515625" customWidth="1"/>
    <col min="6154" max="6154" width="15.28515625" customWidth="1"/>
    <col min="6155" max="6155" width="18.28515625" customWidth="1"/>
    <col min="6156" max="6170" width="15.28515625" customWidth="1"/>
    <col min="6171" max="6171" width="21.42578125" customWidth="1"/>
    <col min="6172" max="6172" width="17.28515625" customWidth="1"/>
    <col min="6173" max="6173" width="18" customWidth="1"/>
    <col min="6174" max="6174" width="14" customWidth="1"/>
    <col min="6175" max="6175" width="16.42578125" customWidth="1"/>
    <col min="6176" max="6176" width="16.28515625" customWidth="1"/>
    <col min="6177" max="6178" width="16.42578125" customWidth="1"/>
    <col min="6179" max="6181" width="21.140625" customWidth="1"/>
    <col min="6182" max="6183" width="14.5703125" bestFit="1" customWidth="1"/>
    <col min="6184" max="6184" width="11.42578125" customWidth="1"/>
    <col min="6185" max="6185" width="17.28515625" bestFit="1" customWidth="1"/>
    <col min="6186" max="6187" width="26.28515625" customWidth="1"/>
    <col min="6188" max="6188" width="22.28515625" customWidth="1"/>
    <col min="6189" max="6190" width="17" customWidth="1"/>
    <col min="6193" max="6193" width="16.140625" bestFit="1" customWidth="1"/>
    <col min="6402" max="6402" width="20" customWidth="1"/>
    <col min="6403" max="6403" width="16.140625" customWidth="1"/>
    <col min="6404" max="6404" width="18.28515625" customWidth="1"/>
    <col min="6405" max="6405" width="14.42578125" customWidth="1"/>
    <col min="6406" max="6406" width="18" customWidth="1"/>
    <col min="6407" max="6407" width="18.28515625" customWidth="1"/>
    <col min="6408" max="6408" width="16.140625" customWidth="1"/>
    <col min="6409" max="6409" width="18.28515625" customWidth="1"/>
    <col min="6410" max="6410" width="15.28515625" customWidth="1"/>
    <col min="6411" max="6411" width="18.28515625" customWidth="1"/>
    <col min="6412" max="6426" width="15.28515625" customWidth="1"/>
    <col min="6427" max="6427" width="21.42578125" customWidth="1"/>
    <col min="6428" max="6428" width="17.28515625" customWidth="1"/>
    <col min="6429" max="6429" width="18" customWidth="1"/>
    <col min="6430" max="6430" width="14" customWidth="1"/>
    <col min="6431" max="6431" width="16.42578125" customWidth="1"/>
    <col min="6432" max="6432" width="16.28515625" customWidth="1"/>
    <col min="6433" max="6434" width="16.42578125" customWidth="1"/>
    <col min="6435" max="6437" width="21.140625" customWidth="1"/>
    <col min="6438" max="6439" width="14.5703125" bestFit="1" customWidth="1"/>
    <col min="6440" max="6440" width="11.42578125" customWidth="1"/>
    <col min="6441" max="6441" width="17.28515625" bestFit="1" customWidth="1"/>
    <col min="6442" max="6443" width="26.28515625" customWidth="1"/>
    <col min="6444" max="6444" width="22.28515625" customWidth="1"/>
    <col min="6445" max="6446" width="17" customWidth="1"/>
    <col min="6449" max="6449" width="16.140625" bestFit="1" customWidth="1"/>
    <col min="6658" max="6658" width="20" customWidth="1"/>
    <col min="6659" max="6659" width="16.140625" customWidth="1"/>
    <col min="6660" max="6660" width="18.28515625" customWidth="1"/>
    <col min="6661" max="6661" width="14.42578125" customWidth="1"/>
    <col min="6662" max="6662" width="18" customWidth="1"/>
    <col min="6663" max="6663" width="18.28515625" customWidth="1"/>
    <col min="6664" max="6664" width="16.140625" customWidth="1"/>
    <col min="6665" max="6665" width="18.28515625" customWidth="1"/>
    <col min="6666" max="6666" width="15.28515625" customWidth="1"/>
    <col min="6667" max="6667" width="18.28515625" customWidth="1"/>
    <col min="6668" max="6682" width="15.28515625" customWidth="1"/>
    <col min="6683" max="6683" width="21.42578125" customWidth="1"/>
    <col min="6684" max="6684" width="17.28515625" customWidth="1"/>
    <col min="6685" max="6685" width="18" customWidth="1"/>
    <col min="6686" max="6686" width="14" customWidth="1"/>
    <col min="6687" max="6687" width="16.42578125" customWidth="1"/>
    <col min="6688" max="6688" width="16.28515625" customWidth="1"/>
    <col min="6689" max="6690" width="16.42578125" customWidth="1"/>
    <col min="6691" max="6693" width="21.140625" customWidth="1"/>
    <col min="6694" max="6695" width="14.5703125" bestFit="1" customWidth="1"/>
    <col min="6696" max="6696" width="11.42578125" customWidth="1"/>
    <col min="6697" max="6697" width="17.28515625" bestFit="1" customWidth="1"/>
    <col min="6698" max="6699" width="26.28515625" customWidth="1"/>
    <col min="6700" max="6700" width="22.28515625" customWidth="1"/>
    <col min="6701" max="6702" width="17" customWidth="1"/>
    <col min="6705" max="6705" width="16.140625" bestFit="1" customWidth="1"/>
    <col min="6914" max="6914" width="20" customWidth="1"/>
    <col min="6915" max="6915" width="16.140625" customWidth="1"/>
    <col min="6916" max="6916" width="18.28515625" customWidth="1"/>
    <col min="6917" max="6917" width="14.42578125" customWidth="1"/>
    <col min="6918" max="6918" width="18" customWidth="1"/>
    <col min="6919" max="6919" width="18.28515625" customWidth="1"/>
    <col min="6920" max="6920" width="16.140625" customWidth="1"/>
    <col min="6921" max="6921" width="18.28515625" customWidth="1"/>
    <col min="6922" max="6922" width="15.28515625" customWidth="1"/>
    <col min="6923" max="6923" width="18.28515625" customWidth="1"/>
    <col min="6924" max="6938" width="15.28515625" customWidth="1"/>
    <col min="6939" max="6939" width="21.42578125" customWidth="1"/>
    <col min="6940" max="6940" width="17.28515625" customWidth="1"/>
    <col min="6941" max="6941" width="18" customWidth="1"/>
    <col min="6942" max="6942" width="14" customWidth="1"/>
    <col min="6943" max="6943" width="16.42578125" customWidth="1"/>
    <col min="6944" max="6944" width="16.28515625" customWidth="1"/>
    <col min="6945" max="6946" width="16.42578125" customWidth="1"/>
    <col min="6947" max="6949" width="21.140625" customWidth="1"/>
    <col min="6950" max="6951" width="14.5703125" bestFit="1" customWidth="1"/>
    <col min="6952" max="6952" width="11.42578125" customWidth="1"/>
    <col min="6953" max="6953" width="17.28515625" bestFit="1" customWidth="1"/>
    <col min="6954" max="6955" width="26.28515625" customWidth="1"/>
    <col min="6956" max="6956" width="22.28515625" customWidth="1"/>
    <col min="6957" max="6958" width="17" customWidth="1"/>
    <col min="6961" max="6961" width="16.140625" bestFit="1" customWidth="1"/>
    <col min="7170" max="7170" width="20" customWidth="1"/>
    <col min="7171" max="7171" width="16.140625" customWidth="1"/>
    <col min="7172" max="7172" width="18.28515625" customWidth="1"/>
    <col min="7173" max="7173" width="14.42578125" customWidth="1"/>
    <col min="7174" max="7174" width="18" customWidth="1"/>
    <col min="7175" max="7175" width="18.28515625" customWidth="1"/>
    <col min="7176" max="7176" width="16.140625" customWidth="1"/>
    <col min="7177" max="7177" width="18.28515625" customWidth="1"/>
    <col min="7178" max="7178" width="15.28515625" customWidth="1"/>
    <col min="7179" max="7179" width="18.28515625" customWidth="1"/>
    <col min="7180" max="7194" width="15.28515625" customWidth="1"/>
    <col min="7195" max="7195" width="21.42578125" customWidth="1"/>
    <col min="7196" max="7196" width="17.28515625" customWidth="1"/>
    <col min="7197" max="7197" width="18" customWidth="1"/>
    <col min="7198" max="7198" width="14" customWidth="1"/>
    <col min="7199" max="7199" width="16.42578125" customWidth="1"/>
    <col min="7200" max="7200" width="16.28515625" customWidth="1"/>
    <col min="7201" max="7202" width="16.42578125" customWidth="1"/>
    <col min="7203" max="7205" width="21.140625" customWidth="1"/>
    <col min="7206" max="7207" width="14.5703125" bestFit="1" customWidth="1"/>
    <col min="7208" max="7208" width="11.42578125" customWidth="1"/>
    <col min="7209" max="7209" width="17.28515625" bestFit="1" customWidth="1"/>
    <col min="7210" max="7211" width="26.28515625" customWidth="1"/>
    <col min="7212" max="7212" width="22.28515625" customWidth="1"/>
    <col min="7213" max="7214" width="17" customWidth="1"/>
    <col min="7217" max="7217" width="16.140625" bestFit="1" customWidth="1"/>
    <col min="7426" max="7426" width="20" customWidth="1"/>
    <col min="7427" max="7427" width="16.140625" customWidth="1"/>
    <col min="7428" max="7428" width="18.28515625" customWidth="1"/>
    <col min="7429" max="7429" width="14.42578125" customWidth="1"/>
    <col min="7430" max="7430" width="18" customWidth="1"/>
    <col min="7431" max="7431" width="18.28515625" customWidth="1"/>
    <col min="7432" max="7432" width="16.140625" customWidth="1"/>
    <col min="7433" max="7433" width="18.28515625" customWidth="1"/>
    <col min="7434" max="7434" width="15.28515625" customWidth="1"/>
    <col min="7435" max="7435" width="18.28515625" customWidth="1"/>
    <col min="7436" max="7450" width="15.28515625" customWidth="1"/>
    <col min="7451" max="7451" width="21.42578125" customWidth="1"/>
    <col min="7452" max="7452" width="17.28515625" customWidth="1"/>
    <col min="7453" max="7453" width="18" customWidth="1"/>
    <col min="7454" max="7454" width="14" customWidth="1"/>
    <col min="7455" max="7455" width="16.42578125" customWidth="1"/>
    <col min="7456" max="7456" width="16.28515625" customWidth="1"/>
    <col min="7457" max="7458" width="16.42578125" customWidth="1"/>
    <col min="7459" max="7461" width="21.140625" customWidth="1"/>
    <col min="7462" max="7463" width="14.5703125" bestFit="1" customWidth="1"/>
    <col min="7464" max="7464" width="11.42578125" customWidth="1"/>
    <col min="7465" max="7465" width="17.28515625" bestFit="1" customWidth="1"/>
    <col min="7466" max="7467" width="26.28515625" customWidth="1"/>
    <col min="7468" max="7468" width="22.28515625" customWidth="1"/>
    <col min="7469" max="7470" width="17" customWidth="1"/>
    <col min="7473" max="7473" width="16.140625" bestFit="1" customWidth="1"/>
    <col min="7682" max="7682" width="20" customWidth="1"/>
    <col min="7683" max="7683" width="16.140625" customWidth="1"/>
    <col min="7684" max="7684" width="18.28515625" customWidth="1"/>
    <col min="7685" max="7685" width="14.42578125" customWidth="1"/>
    <col min="7686" max="7686" width="18" customWidth="1"/>
    <col min="7687" max="7687" width="18.28515625" customWidth="1"/>
    <col min="7688" max="7688" width="16.140625" customWidth="1"/>
    <col min="7689" max="7689" width="18.28515625" customWidth="1"/>
    <col min="7690" max="7690" width="15.28515625" customWidth="1"/>
    <col min="7691" max="7691" width="18.28515625" customWidth="1"/>
    <col min="7692" max="7706" width="15.28515625" customWidth="1"/>
    <col min="7707" max="7707" width="21.42578125" customWidth="1"/>
    <col min="7708" max="7708" width="17.28515625" customWidth="1"/>
    <col min="7709" max="7709" width="18" customWidth="1"/>
    <col min="7710" max="7710" width="14" customWidth="1"/>
    <col min="7711" max="7711" width="16.42578125" customWidth="1"/>
    <col min="7712" max="7712" width="16.28515625" customWidth="1"/>
    <col min="7713" max="7714" width="16.42578125" customWidth="1"/>
    <col min="7715" max="7717" width="21.140625" customWidth="1"/>
    <col min="7718" max="7719" width="14.5703125" bestFit="1" customWidth="1"/>
    <col min="7720" max="7720" width="11.42578125" customWidth="1"/>
    <col min="7721" max="7721" width="17.28515625" bestFit="1" customWidth="1"/>
    <col min="7722" max="7723" width="26.28515625" customWidth="1"/>
    <col min="7724" max="7724" width="22.28515625" customWidth="1"/>
    <col min="7725" max="7726" width="17" customWidth="1"/>
    <col min="7729" max="7729" width="16.140625" bestFit="1" customWidth="1"/>
    <col min="7938" max="7938" width="20" customWidth="1"/>
    <col min="7939" max="7939" width="16.140625" customWidth="1"/>
    <col min="7940" max="7940" width="18.28515625" customWidth="1"/>
    <col min="7941" max="7941" width="14.42578125" customWidth="1"/>
    <col min="7942" max="7942" width="18" customWidth="1"/>
    <col min="7943" max="7943" width="18.28515625" customWidth="1"/>
    <col min="7944" max="7944" width="16.140625" customWidth="1"/>
    <col min="7945" max="7945" width="18.28515625" customWidth="1"/>
    <col min="7946" max="7946" width="15.28515625" customWidth="1"/>
    <col min="7947" max="7947" width="18.28515625" customWidth="1"/>
    <col min="7948" max="7962" width="15.28515625" customWidth="1"/>
    <col min="7963" max="7963" width="21.42578125" customWidth="1"/>
    <col min="7964" max="7964" width="17.28515625" customWidth="1"/>
    <col min="7965" max="7965" width="18" customWidth="1"/>
    <col min="7966" max="7966" width="14" customWidth="1"/>
    <col min="7967" max="7967" width="16.42578125" customWidth="1"/>
    <col min="7968" max="7968" width="16.28515625" customWidth="1"/>
    <col min="7969" max="7970" width="16.42578125" customWidth="1"/>
    <col min="7971" max="7973" width="21.140625" customWidth="1"/>
    <col min="7974" max="7975" width="14.5703125" bestFit="1" customWidth="1"/>
    <col min="7976" max="7976" width="11.42578125" customWidth="1"/>
    <col min="7977" max="7977" width="17.28515625" bestFit="1" customWidth="1"/>
    <col min="7978" max="7979" width="26.28515625" customWidth="1"/>
    <col min="7980" max="7980" width="22.28515625" customWidth="1"/>
    <col min="7981" max="7982" width="17" customWidth="1"/>
    <col min="7985" max="7985" width="16.140625" bestFit="1" customWidth="1"/>
    <col min="8194" max="8194" width="20" customWidth="1"/>
    <col min="8195" max="8195" width="16.140625" customWidth="1"/>
    <col min="8196" max="8196" width="18.28515625" customWidth="1"/>
    <col min="8197" max="8197" width="14.42578125" customWidth="1"/>
    <col min="8198" max="8198" width="18" customWidth="1"/>
    <col min="8199" max="8199" width="18.28515625" customWidth="1"/>
    <col min="8200" max="8200" width="16.140625" customWidth="1"/>
    <col min="8201" max="8201" width="18.28515625" customWidth="1"/>
    <col min="8202" max="8202" width="15.28515625" customWidth="1"/>
    <col min="8203" max="8203" width="18.28515625" customWidth="1"/>
    <col min="8204" max="8218" width="15.28515625" customWidth="1"/>
    <col min="8219" max="8219" width="21.42578125" customWidth="1"/>
    <col min="8220" max="8220" width="17.28515625" customWidth="1"/>
    <col min="8221" max="8221" width="18" customWidth="1"/>
    <col min="8222" max="8222" width="14" customWidth="1"/>
    <col min="8223" max="8223" width="16.42578125" customWidth="1"/>
    <col min="8224" max="8224" width="16.28515625" customWidth="1"/>
    <col min="8225" max="8226" width="16.42578125" customWidth="1"/>
    <col min="8227" max="8229" width="21.140625" customWidth="1"/>
    <col min="8230" max="8231" width="14.5703125" bestFit="1" customWidth="1"/>
    <col min="8232" max="8232" width="11.42578125" customWidth="1"/>
    <col min="8233" max="8233" width="17.28515625" bestFit="1" customWidth="1"/>
    <col min="8234" max="8235" width="26.28515625" customWidth="1"/>
    <col min="8236" max="8236" width="22.28515625" customWidth="1"/>
    <col min="8237" max="8238" width="17" customWidth="1"/>
    <col min="8241" max="8241" width="16.140625" bestFit="1" customWidth="1"/>
    <col min="8450" max="8450" width="20" customWidth="1"/>
    <col min="8451" max="8451" width="16.140625" customWidth="1"/>
    <col min="8452" max="8452" width="18.28515625" customWidth="1"/>
    <col min="8453" max="8453" width="14.42578125" customWidth="1"/>
    <col min="8454" max="8454" width="18" customWidth="1"/>
    <col min="8455" max="8455" width="18.28515625" customWidth="1"/>
    <col min="8456" max="8456" width="16.140625" customWidth="1"/>
    <col min="8457" max="8457" width="18.28515625" customWidth="1"/>
    <col min="8458" max="8458" width="15.28515625" customWidth="1"/>
    <col min="8459" max="8459" width="18.28515625" customWidth="1"/>
    <col min="8460" max="8474" width="15.28515625" customWidth="1"/>
    <col min="8475" max="8475" width="21.42578125" customWidth="1"/>
    <col min="8476" max="8476" width="17.28515625" customWidth="1"/>
    <col min="8477" max="8477" width="18" customWidth="1"/>
    <col min="8478" max="8478" width="14" customWidth="1"/>
    <col min="8479" max="8479" width="16.42578125" customWidth="1"/>
    <col min="8480" max="8480" width="16.28515625" customWidth="1"/>
    <col min="8481" max="8482" width="16.42578125" customWidth="1"/>
    <col min="8483" max="8485" width="21.140625" customWidth="1"/>
    <col min="8486" max="8487" width="14.5703125" bestFit="1" customWidth="1"/>
    <col min="8488" max="8488" width="11.42578125" customWidth="1"/>
    <col min="8489" max="8489" width="17.28515625" bestFit="1" customWidth="1"/>
    <col min="8490" max="8491" width="26.28515625" customWidth="1"/>
    <col min="8492" max="8492" width="22.28515625" customWidth="1"/>
    <col min="8493" max="8494" width="17" customWidth="1"/>
    <col min="8497" max="8497" width="16.140625" bestFit="1" customWidth="1"/>
    <col min="8706" max="8706" width="20" customWidth="1"/>
    <col min="8707" max="8707" width="16.140625" customWidth="1"/>
    <col min="8708" max="8708" width="18.28515625" customWidth="1"/>
    <col min="8709" max="8709" width="14.42578125" customWidth="1"/>
    <col min="8710" max="8710" width="18" customWidth="1"/>
    <col min="8711" max="8711" width="18.28515625" customWidth="1"/>
    <col min="8712" max="8712" width="16.140625" customWidth="1"/>
    <col min="8713" max="8713" width="18.28515625" customWidth="1"/>
    <col min="8714" max="8714" width="15.28515625" customWidth="1"/>
    <col min="8715" max="8715" width="18.28515625" customWidth="1"/>
    <col min="8716" max="8730" width="15.28515625" customWidth="1"/>
    <col min="8731" max="8731" width="21.42578125" customWidth="1"/>
    <col min="8732" max="8732" width="17.28515625" customWidth="1"/>
    <col min="8733" max="8733" width="18" customWidth="1"/>
    <col min="8734" max="8734" width="14" customWidth="1"/>
    <col min="8735" max="8735" width="16.42578125" customWidth="1"/>
    <col min="8736" max="8736" width="16.28515625" customWidth="1"/>
    <col min="8737" max="8738" width="16.42578125" customWidth="1"/>
    <col min="8739" max="8741" width="21.140625" customWidth="1"/>
    <col min="8742" max="8743" width="14.5703125" bestFit="1" customWidth="1"/>
    <col min="8744" max="8744" width="11.42578125" customWidth="1"/>
    <col min="8745" max="8745" width="17.28515625" bestFit="1" customWidth="1"/>
    <col min="8746" max="8747" width="26.28515625" customWidth="1"/>
    <col min="8748" max="8748" width="22.28515625" customWidth="1"/>
    <col min="8749" max="8750" width="17" customWidth="1"/>
    <col min="8753" max="8753" width="16.140625" bestFit="1" customWidth="1"/>
    <col min="8962" max="8962" width="20" customWidth="1"/>
    <col min="8963" max="8963" width="16.140625" customWidth="1"/>
    <col min="8964" max="8964" width="18.28515625" customWidth="1"/>
    <col min="8965" max="8965" width="14.42578125" customWidth="1"/>
    <col min="8966" max="8966" width="18" customWidth="1"/>
    <col min="8967" max="8967" width="18.28515625" customWidth="1"/>
    <col min="8968" max="8968" width="16.140625" customWidth="1"/>
    <col min="8969" max="8969" width="18.28515625" customWidth="1"/>
    <col min="8970" max="8970" width="15.28515625" customWidth="1"/>
    <col min="8971" max="8971" width="18.28515625" customWidth="1"/>
    <col min="8972" max="8986" width="15.28515625" customWidth="1"/>
    <col min="8987" max="8987" width="21.42578125" customWidth="1"/>
    <col min="8988" max="8988" width="17.28515625" customWidth="1"/>
    <col min="8989" max="8989" width="18" customWidth="1"/>
    <col min="8990" max="8990" width="14" customWidth="1"/>
    <col min="8991" max="8991" width="16.42578125" customWidth="1"/>
    <col min="8992" max="8992" width="16.28515625" customWidth="1"/>
    <col min="8993" max="8994" width="16.42578125" customWidth="1"/>
    <col min="8995" max="8997" width="21.140625" customWidth="1"/>
    <col min="8998" max="8999" width="14.5703125" bestFit="1" customWidth="1"/>
    <col min="9000" max="9000" width="11.42578125" customWidth="1"/>
    <col min="9001" max="9001" width="17.28515625" bestFit="1" customWidth="1"/>
    <col min="9002" max="9003" width="26.28515625" customWidth="1"/>
    <col min="9004" max="9004" width="22.28515625" customWidth="1"/>
    <col min="9005" max="9006" width="17" customWidth="1"/>
    <col min="9009" max="9009" width="16.140625" bestFit="1" customWidth="1"/>
    <col min="9218" max="9218" width="20" customWidth="1"/>
    <col min="9219" max="9219" width="16.140625" customWidth="1"/>
    <col min="9220" max="9220" width="18.28515625" customWidth="1"/>
    <col min="9221" max="9221" width="14.42578125" customWidth="1"/>
    <col min="9222" max="9222" width="18" customWidth="1"/>
    <col min="9223" max="9223" width="18.28515625" customWidth="1"/>
    <col min="9224" max="9224" width="16.140625" customWidth="1"/>
    <col min="9225" max="9225" width="18.28515625" customWidth="1"/>
    <col min="9226" max="9226" width="15.28515625" customWidth="1"/>
    <col min="9227" max="9227" width="18.28515625" customWidth="1"/>
    <col min="9228" max="9242" width="15.28515625" customWidth="1"/>
    <col min="9243" max="9243" width="21.42578125" customWidth="1"/>
    <col min="9244" max="9244" width="17.28515625" customWidth="1"/>
    <col min="9245" max="9245" width="18" customWidth="1"/>
    <col min="9246" max="9246" width="14" customWidth="1"/>
    <col min="9247" max="9247" width="16.42578125" customWidth="1"/>
    <col min="9248" max="9248" width="16.28515625" customWidth="1"/>
    <col min="9249" max="9250" width="16.42578125" customWidth="1"/>
    <col min="9251" max="9253" width="21.140625" customWidth="1"/>
    <col min="9254" max="9255" width="14.5703125" bestFit="1" customWidth="1"/>
    <col min="9256" max="9256" width="11.42578125" customWidth="1"/>
    <col min="9257" max="9257" width="17.28515625" bestFit="1" customWidth="1"/>
    <col min="9258" max="9259" width="26.28515625" customWidth="1"/>
    <col min="9260" max="9260" width="22.28515625" customWidth="1"/>
    <col min="9261" max="9262" width="17" customWidth="1"/>
    <col min="9265" max="9265" width="16.140625" bestFit="1" customWidth="1"/>
    <col min="9474" max="9474" width="20" customWidth="1"/>
    <col min="9475" max="9475" width="16.140625" customWidth="1"/>
    <col min="9476" max="9476" width="18.28515625" customWidth="1"/>
    <col min="9477" max="9477" width="14.42578125" customWidth="1"/>
    <col min="9478" max="9478" width="18" customWidth="1"/>
    <col min="9479" max="9479" width="18.28515625" customWidth="1"/>
    <col min="9480" max="9480" width="16.140625" customWidth="1"/>
    <col min="9481" max="9481" width="18.28515625" customWidth="1"/>
    <col min="9482" max="9482" width="15.28515625" customWidth="1"/>
    <col min="9483" max="9483" width="18.28515625" customWidth="1"/>
    <col min="9484" max="9498" width="15.28515625" customWidth="1"/>
    <col min="9499" max="9499" width="21.42578125" customWidth="1"/>
    <col min="9500" max="9500" width="17.28515625" customWidth="1"/>
    <col min="9501" max="9501" width="18" customWidth="1"/>
    <col min="9502" max="9502" width="14" customWidth="1"/>
    <col min="9503" max="9503" width="16.42578125" customWidth="1"/>
    <col min="9504" max="9504" width="16.28515625" customWidth="1"/>
    <col min="9505" max="9506" width="16.42578125" customWidth="1"/>
    <col min="9507" max="9509" width="21.140625" customWidth="1"/>
    <col min="9510" max="9511" width="14.5703125" bestFit="1" customWidth="1"/>
    <col min="9512" max="9512" width="11.42578125" customWidth="1"/>
    <col min="9513" max="9513" width="17.28515625" bestFit="1" customWidth="1"/>
    <col min="9514" max="9515" width="26.28515625" customWidth="1"/>
    <col min="9516" max="9516" width="22.28515625" customWidth="1"/>
    <col min="9517" max="9518" width="17" customWidth="1"/>
    <col min="9521" max="9521" width="16.140625" bestFit="1" customWidth="1"/>
    <col min="9730" max="9730" width="20" customWidth="1"/>
    <col min="9731" max="9731" width="16.140625" customWidth="1"/>
    <col min="9732" max="9732" width="18.28515625" customWidth="1"/>
    <col min="9733" max="9733" width="14.42578125" customWidth="1"/>
    <col min="9734" max="9734" width="18" customWidth="1"/>
    <col min="9735" max="9735" width="18.28515625" customWidth="1"/>
    <col min="9736" max="9736" width="16.140625" customWidth="1"/>
    <col min="9737" max="9737" width="18.28515625" customWidth="1"/>
    <col min="9738" max="9738" width="15.28515625" customWidth="1"/>
    <col min="9739" max="9739" width="18.28515625" customWidth="1"/>
    <col min="9740" max="9754" width="15.28515625" customWidth="1"/>
    <col min="9755" max="9755" width="21.42578125" customWidth="1"/>
    <col min="9756" max="9756" width="17.28515625" customWidth="1"/>
    <col min="9757" max="9757" width="18" customWidth="1"/>
    <col min="9758" max="9758" width="14" customWidth="1"/>
    <col min="9759" max="9759" width="16.42578125" customWidth="1"/>
    <col min="9760" max="9760" width="16.28515625" customWidth="1"/>
    <col min="9761" max="9762" width="16.42578125" customWidth="1"/>
    <col min="9763" max="9765" width="21.140625" customWidth="1"/>
    <col min="9766" max="9767" width="14.5703125" bestFit="1" customWidth="1"/>
    <col min="9768" max="9768" width="11.42578125" customWidth="1"/>
    <col min="9769" max="9769" width="17.28515625" bestFit="1" customWidth="1"/>
    <col min="9770" max="9771" width="26.28515625" customWidth="1"/>
    <col min="9772" max="9772" width="22.28515625" customWidth="1"/>
    <col min="9773" max="9774" width="17" customWidth="1"/>
    <col min="9777" max="9777" width="16.140625" bestFit="1" customWidth="1"/>
    <col min="9986" max="9986" width="20" customWidth="1"/>
    <col min="9987" max="9987" width="16.140625" customWidth="1"/>
    <col min="9988" max="9988" width="18.28515625" customWidth="1"/>
    <col min="9989" max="9989" width="14.42578125" customWidth="1"/>
    <col min="9990" max="9990" width="18" customWidth="1"/>
    <col min="9991" max="9991" width="18.28515625" customWidth="1"/>
    <col min="9992" max="9992" width="16.140625" customWidth="1"/>
    <col min="9993" max="9993" width="18.28515625" customWidth="1"/>
    <col min="9994" max="9994" width="15.28515625" customWidth="1"/>
    <col min="9995" max="9995" width="18.28515625" customWidth="1"/>
    <col min="9996" max="10010" width="15.28515625" customWidth="1"/>
    <col min="10011" max="10011" width="21.42578125" customWidth="1"/>
    <col min="10012" max="10012" width="17.28515625" customWidth="1"/>
    <col min="10013" max="10013" width="18" customWidth="1"/>
    <col min="10014" max="10014" width="14" customWidth="1"/>
    <col min="10015" max="10015" width="16.42578125" customWidth="1"/>
    <col min="10016" max="10016" width="16.28515625" customWidth="1"/>
    <col min="10017" max="10018" width="16.42578125" customWidth="1"/>
    <col min="10019" max="10021" width="21.140625" customWidth="1"/>
    <col min="10022" max="10023" width="14.5703125" bestFit="1" customWidth="1"/>
    <col min="10024" max="10024" width="11.42578125" customWidth="1"/>
    <col min="10025" max="10025" width="17.28515625" bestFit="1" customWidth="1"/>
    <col min="10026" max="10027" width="26.28515625" customWidth="1"/>
    <col min="10028" max="10028" width="22.28515625" customWidth="1"/>
    <col min="10029" max="10030" width="17" customWidth="1"/>
    <col min="10033" max="10033" width="16.140625" bestFit="1" customWidth="1"/>
    <col min="10242" max="10242" width="20" customWidth="1"/>
    <col min="10243" max="10243" width="16.140625" customWidth="1"/>
    <col min="10244" max="10244" width="18.28515625" customWidth="1"/>
    <col min="10245" max="10245" width="14.42578125" customWidth="1"/>
    <col min="10246" max="10246" width="18" customWidth="1"/>
    <col min="10247" max="10247" width="18.28515625" customWidth="1"/>
    <col min="10248" max="10248" width="16.140625" customWidth="1"/>
    <col min="10249" max="10249" width="18.28515625" customWidth="1"/>
    <col min="10250" max="10250" width="15.28515625" customWidth="1"/>
    <col min="10251" max="10251" width="18.28515625" customWidth="1"/>
    <col min="10252" max="10266" width="15.28515625" customWidth="1"/>
    <col min="10267" max="10267" width="21.42578125" customWidth="1"/>
    <col min="10268" max="10268" width="17.28515625" customWidth="1"/>
    <col min="10269" max="10269" width="18" customWidth="1"/>
    <col min="10270" max="10270" width="14" customWidth="1"/>
    <col min="10271" max="10271" width="16.42578125" customWidth="1"/>
    <col min="10272" max="10272" width="16.28515625" customWidth="1"/>
    <col min="10273" max="10274" width="16.42578125" customWidth="1"/>
    <col min="10275" max="10277" width="21.140625" customWidth="1"/>
    <col min="10278" max="10279" width="14.5703125" bestFit="1" customWidth="1"/>
    <col min="10280" max="10280" width="11.42578125" customWidth="1"/>
    <col min="10281" max="10281" width="17.28515625" bestFit="1" customWidth="1"/>
    <col min="10282" max="10283" width="26.28515625" customWidth="1"/>
    <col min="10284" max="10284" width="22.28515625" customWidth="1"/>
    <col min="10285" max="10286" width="17" customWidth="1"/>
    <col min="10289" max="10289" width="16.140625" bestFit="1" customWidth="1"/>
    <col min="10498" max="10498" width="20" customWidth="1"/>
    <col min="10499" max="10499" width="16.140625" customWidth="1"/>
    <col min="10500" max="10500" width="18.28515625" customWidth="1"/>
    <col min="10501" max="10501" width="14.42578125" customWidth="1"/>
    <col min="10502" max="10502" width="18" customWidth="1"/>
    <col min="10503" max="10503" width="18.28515625" customWidth="1"/>
    <col min="10504" max="10504" width="16.140625" customWidth="1"/>
    <col min="10505" max="10505" width="18.28515625" customWidth="1"/>
    <col min="10506" max="10506" width="15.28515625" customWidth="1"/>
    <col min="10507" max="10507" width="18.28515625" customWidth="1"/>
    <col min="10508" max="10522" width="15.28515625" customWidth="1"/>
    <col min="10523" max="10523" width="21.42578125" customWidth="1"/>
    <col min="10524" max="10524" width="17.28515625" customWidth="1"/>
    <col min="10525" max="10525" width="18" customWidth="1"/>
    <col min="10526" max="10526" width="14" customWidth="1"/>
    <col min="10527" max="10527" width="16.42578125" customWidth="1"/>
    <col min="10528" max="10528" width="16.28515625" customWidth="1"/>
    <col min="10529" max="10530" width="16.42578125" customWidth="1"/>
    <col min="10531" max="10533" width="21.140625" customWidth="1"/>
    <col min="10534" max="10535" width="14.5703125" bestFit="1" customWidth="1"/>
    <col min="10536" max="10536" width="11.42578125" customWidth="1"/>
    <col min="10537" max="10537" width="17.28515625" bestFit="1" customWidth="1"/>
    <col min="10538" max="10539" width="26.28515625" customWidth="1"/>
    <col min="10540" max="10540" width="22.28515625" customWidth="1"/>
    <col min="10541" max="10542" width="17" customWidth="1"/>
    <col min="10545" max="10545" width="16.140625" bestFit="1" customWidth="1"/>
    <col min="10754" max="10754" width="20" customWidth="1"/>
    <col min="10755" max="10755" width="16.140625" customWidth="1"/>
    <col min="10756" max="10756" width="18.28515625" customWidth="1"/>
    <col min="10757" max="10757" width="14.42578125" customWidth="1"/>
    <col min="10758" max="10758" width="18" customWidth="1"/>
    <col min="10759" max="10759" width="18.28515625" customWidth="1"/>
    <col min="10760" max="10760" width="16.140625" customWidth="1"/>
    <col min="10761" max="10761" width="18.28515625" customWidth="1"/>
    <col min="10762" max="10762" width="15.28515625" customWidth="1"/>
    <col min="10763" max="10763" width="18.28515625" customWidth="1"/>
    <col min="10764" max="10778" width="15.28515625" customWidth="1"/>
    <col min="10779" max="10779" width="21.42578125" customWidth="1"/>
    <col min="10780" max="10780" width="17.28515625" customWidth="1"/>
    <col min="10781" max="10781" width="18" customWidth="1"/>
    <col min="10782" max="10782" width="14" customWidth="1"/>
    <col min="10783" max="10783" width="16.42578125" customWidth="1"/>
    <col min="10784" max="10784" width="16.28515625" customWidth="1"/>
    <col min="10785" max="10786" width="16.42578125" customWidth="1"/>
    <col min="10787" max="10789" width="21.140625" customWidth="1"/>
    <col min="10790" max="10791" width="14.5703125" bestFit="1" customWidth="1"/>
    <col min="10792" max="10792" width="11.42578125" customWidth="1"/>
    <col min="10793" max="10793" width="17.28515625" bestFit="1" customWidth="1"/>
    <col min="10794" max="10795" width="26.28515625" customWidth="1"/>
    <col min="10796" max="10796" width="22.28515625" customWidth="1"/>
    <col min="10797" max="10798" width="17" customWidth="1"/>
    <col min="10801" max="10801" width="16.140625" bestFit="1" customWidth="1"/>
    <col min="11010" max="11010" width="20" customWidth="1"/>
    <col min="11011" max="11011" width="16.140625" customWidth="1"/>
    <col min="11012" max="11012" width="18.28515625" customWidth="1"/>
    <col min="11013" max="11013" width="14.42578125" customWidth="1"/>
    <col min="11014" max="11014" width="18" customWidth="1"/>
    <col min="11015" max="11015" width="18.28515625" customWidth="1"/>
    <col min="11016" max="11016" width="16.140625" customWidth="1"/>
    <col min="11017" max="11017" width="18.28515625" customWidth="1"/>
    <col min="11018" max="11018" width="15.28515625" customWidth="1"/>
    <col min="11019" max="11019" width="18.28515625" customWidth="1"/>
    <col min="11020" max="11034" width="15.28515625" customWidth="1"/>
    <col min="11035" max="11035" width="21.42578125" customWidth="1"/>
    <col min="11036" max="11036" width="17.28515625" customWidth="1"/>
    <col min="11037" max="11037" width="18" customWidth="1"/>
    <col min="11038" max="11038" width="14" customWidth="1"/>
    <col min="11039" max="11039" width="16.42578125" customWidth="1"/>
    <col min="11040" max="11040" width="16.28515625" customWidth="1"/>
    <col min="11041" max="11042" width="16.42578125" customWidth="1"/>
    <col min="11043" max="11045" width="21.140625" customWidth="1"/>
    <col min="11046" max="11047" width="14.5703125" bestFit="1" customWidth="1"/>
    <col min="11048" max="11048" width="11.42578125" customWidth="1"/>
    <col min="11049" max="11049" width="17.28515625" bestFit="1" customWidth="1"/>
    <col min="11050" max="11051" width="26.28515625" customWidth="1"/>
    <col min="11052" max="11052" width="22.28515625" customWidth="1"/>
    <col min="11053" max="11054" width="17" customWidth="1"/>
    <col min="11057" max="11057" width="16.140625" bestFit="1" customWidth="1"/>
    <col min="11266" max="11266" width="20" customWidth="1"/>
    <col min="11267" max="11267" width="16.140625" customWidth="1"/>
    <col min="11268" max="11268" width="18.28515625" customWidth="1"/>
    <col min="11269" max="11269" width="14.42578125" customWidth="1"/>
    <col min="11270" max="11270" width="18" customWidth="1"/>
    <col min="11271" max="11271" width="18.28515625" customWidth="1"/>
    <col min="11272" max="11272" width="16.140625" customWidth="1"/>
    <col min="11273" max="11273" width="18.28515625" customWidth="1"/>
    <col min="11274" max="11274" width="15.28515625" customWidth="1"/>
    <col min="11275" max="11275" width="18.28515625" customWidth="1"/>
    <col min="11276" max="11290" width="15.28515625" customWidth="1"/>
    <col min="11291" max="11291" width="21.42578125" customWidth="1"/>
    <col min="11292" max="11292" width="17.28515625" customWidth="1"/>
    <col min="11293" max="11293" width="18" customWidth="1"/>
    <col min="11294" max="11294" width="14" customWidth="1"/>
    <col min="11295" max="11295" width="16.42578125" customWidth="1"/>
    <col min="11296" max="11296" width="16.28515625" customWidth="1"/>
    <col min="11297" max="11298" width="16.42578125" customWidth="1"/>
    <col min="11299" max="11301" width="21.140625" customWidth="1"/>
    <col min="11302" max="11303" width="14.5703125" bestFit="1" customWidth="1"/>
    <col min="11304" max="11304" width="11.42578125" customWidth="1"/>
    <col min="11305" max="11305" width="17.28515625" bestFit="1" customWidth="1"/>
    <col min="11306" max="11307" width="26.28515625" customWidth="1"/>
    <col min="11308" max="11308" width="22.28515625" customWidth="1"/>
    <col min="11309" max="11310" width="17" customWidth="1"/>
    <col min="11313" max="11313" width="16.140625" bestFit="1" customWidth="1"/>
    <col min="11522" max="11522" width="20" customWidth="1"/>
    <col min="11523" max="11523" width="16.140625" customWidth="1"/>
    <col min="11524" max="11524" width="18.28515625" customWidth="1"/>
    <col min="11525" max="11525" width="14.42578125" customWidth="1"/>
    <col min="11526" max="11526" width="18" customWidth="1"/>
    <col min="11527" max="11527" width="18.28515625" customWidth="1"/>
    <col min="11528" max="11528" width="16.140625" customWidth="1"/>
    <col min="11529" max="11529" width="18.28515625" customWidth="1"/>
    <col min="11530" max="11530" width="15.28515625" customWidth="1"/>
    <col min="11531" max="11531" width="18.28515625" customWidth="1"/>
    <col min="11532" max="11546" width="15.28515625" customWidth="1"/>
    <col min="11547" max="11547" width="21.42578125" customWidth="1"/>
    <col min="11548" max="11548" width="17.28515625" customWidth="1"/>
    <col min="11549" max="11549" width="18" customWidth="1"/>
    <col min="11550" max="11550" width="14" customWidth="1"/>
    <col min="11551" max="11551" width="16.42578125" customWidth="1"/>
    <col min="11552" max="11552" width="16.28515625" customWidth="1"/>
    <col min="11553" max="11554" width="16.42578125" customWidth="1"/>
    <col min="11555" max="11557" width="21.140625" customWidth="1"/>
    <col min="11558" max="11559" width="14.5703125" bestFit="1" customWidth="1"/>
    <col min="11560" max="11560" width="11.42578125" customWidth="1"/>
    <col min="11561" max="11561" width="17.28515625" bestFit="1" customWidth="1"/>
    <col min="11562" max="11563" width="26.28515625" customWidth="1"/>
    <col min="11564" max="11564" width="22.28515625" customWidth="1"/>
    <col min="11565" max="11566" width="17" customWidth="1"/>
    <col min="11569" max="11569" width="16.140625" bestFit="1" customWidth="1"/>
    <col min="11778" max="11778" width="20" customWidth="1"/>
    <col min="11779" max="11779" width="16.140625" customWidth="1"/>
    <col min="11780" max="11780" width="18.28515625" customWidth="1"/>
    <col min="11781" max="11781" width="14.42578125" customWidth="1"/>
    <col min="11782" max="11782" width="18" customWidth="1"/>
    <col min="11783" max="11783" width="18.28515625" customWidth="1"/>
    <col min="11784" max="11784" width="16.140625" customWidth="1"/>
    <col min="11785" max="11785" width="18.28515625" customWidth="1"/>
    <col min="11786" max="11786" width="15.28515625" customWidth="1"/>
    <col min="11787" max="11787" width="18.28515625" customWidth="1"/>
    <col min="11788" max="11802" width="15.28515625" customWidth="1"/>
    <col min="11803" max="11803" width="21.42578125" customWidth="1"/>
    <col min="11804" max="11804" width="17.28515625" customWidth="1"/>
    <col min="11805" max="11805" width="18" customWidth="1"/>
    <col min="11806" max="11806" width="14" customWidth="1"/>
    <col min="11807" max="11807" width="16.42578125" customWidth="1"/>
    <col min="11808" max="11808" width="16.28515625" customWidth="1"/>
    <col min="11809" max="11810" width="16.42578125" customWidth="1"/>
    <col min="11811" max="11813" width="21.140625" customWidth="1"/>
    <col min="11814" max="11815" width="14.5703125" bestFit="1" customWidth="1"/>
    <col min="11816" max="11816" width="11.42578125" customWidth="1"/>
    <col min="11817" max="11817" width="17.28515625" bestFit="1" customWidth="1"/>
    <col min="11818" max="11819" width="26.28515625" customWidth="1"/>
    <col min="11820" max="11820" width="22.28515625" customWidth="1"/>
    <col min="11821" max="11822" width="17" customWidth="1"/>
    <col min="11825" max="11825" width="16.140625" bestFit="1" customWidth="1"/>
    <col min="12034" max="12034" width="20" customWidth="1"/>
    <col min="12035" max="12035" width="16.140625" customWidth="1"/>
    <col min="12036" max="12036" width="18.28515625" customWidth="1"/>
    <col min="12037" max="12037" width="14.42578125" customWidth="1"/>
    <col min="12038" max="12038" width="18" customWidth="1"/>
    <col min="12039" max="12039" width="18.28515625" customWidth="1"/>
    <col min="12040" max="12040" width="16.140625" customWidth="1"/>
    <col min="12041" max="12041" width="18.28515625" customWidth="1"/>
    <col min="12042" max="12042" width="15.28515625" customWidth="1"/>
    <col min="12043" max="12043" width="18.28515625" customWidth="1"/>
    <col min="12044" max="12058" width="15.28515625" customWidth="1"/>
    <col min="12059" max="12059" width="21.42578125" customWidth="1"/>
    <col min="12060" max="12060" width="17.28515625" customWidth="1"/>
    <col min="12061" max="12061" width="18" customWidth="1"/>
    <col min="12062" max="12062" width="14" customWidth="1"/>
    <col min="12063" max="12063" width="16.42578125" customWidth="1"/>
    <col min="12064" max="12064" width="16.28515625" customWidth="1"/>
    <col min="12065" max="12066" width="16.42578125" customWidth="1"/>
    <col min="12067" max="12069" width="21.140625" customWidth="1"/>
    <col min="12070" max="12071" width="14.5703125" bestFit="1" customWidth="1"/>
    <col min="12072" max="12072" width="11.42578125" customWidth="1"/>
    <col min="12073" max="12073" width="17.28515625" bestFit="1" customWidth="1"/>
    <col min="12074" max="12075" width="26.28515625" customWidth="1"/>
    <col min="12076" max="12076" width="22.28515625" customWidth="1"/>
    <col min="12077" max="12078" width="17" customWidth="1"/>
    <col min="12081" max="12081" width="16.140625" bestFit="1" customWidth="1"/>
    <col min="12290" max="12290" width="20" customWidth="1"/>
    <col min="12291" max="12291" width="16.140625" customWidth="1"/>
    <col min="12292" max="12292" width="18.28515625" customWidth="1"/>
    <col min="12293" max="12293" width="14.42578125" customWidth="1"/>
    <col min="12294" max="12294" width="18" customWidth="1"/>
    <col min="12295" max="12295" width="18.28515625" customWidth="1"/>
    <col min="12296" max="12296" width="16.140625" customWidth="1"/>
    <col min="12297" max="12297" width="18.28515625" customWidth="1"/>
    <col min="12298" max="12298" width="15.28515625" customWidth="1"/>
    <col min="12299" max="12299" width="18.28515625" customWidth="1"/>
    <col min="12300" max="12314" width="15.28515625" customWidth="1"/>
    <col min="12315" max="12315" width="21.42578125" customWidth="1"/>
    <col min="12316" max="12316" width="17.28515625" customWidth="1"/>
    <col min="12317" max="12317" width="18" customWidth="1"/>
    <col min="12318" max="12318" width="14" customWidth="1"/>
    <col min="12319" max="12319" width="16.42578125" customWidth="1"/>
    <col min="12320" max="12320" width="16.28515625" customWidth="1"/>
    <col min="12321" max="12322" width="16.42578125" customWidth="1"/>
    <col min="12323" max="12325" width="21.140625" customWidth="1"/>
    <col min="12326" max="12327" width="14.5703125" bestFit="1" customWidth="1"/>
    <col min="12328" max="12328" width="11.42578125" customWidth="1"/>
    <col min="12329" max="12329" width="17.28515625" bestFit="1" customWidth="1"/>
    <col min="12330" max="12331" width="26.28515625" customWidth="1"/>
    <col min="12332" max="12332" width="22.28515625" customWidth="1"/>
    <col min="12333" max="12334" width="17" customWidth="1"/>
    <col min="12337" max="12337" width="16.140625" bestFit="1" customWidth="1"/>
    <col min="12546" max="12546" width="20" customWidth="1"/>
    <col min="12547" max="12547" width="16.140625" customWidth="1"/>
    <col min="12548" max="12548" width="18.28515625" customWidth="1"/>
    <col min="12549" max="12549" width="14.42578125" customWidth="1"/>
    <col min="12550" max="12550" width="18" customWidth="1"/>
    <col min="12551" max="12551" width="18.28515625" customWidth="1"/>
    <col min="12552" max="12552" width="16.140625" customWidth="1"/>
    <col min="12553" max="12553" width="18.28515625" customWidth="1"/>
    <col min="12554" max="12554" width="15.28515625" customWidth="1"/>
    <col min="12555" max="12555" width="18.28515625" customWidth="1"/>
    <col min="12556" max="12570" width="15.28515625" customWidth="1"/>
    <col min="12571" max="12571" width="21.42578125" customWidth="1"/>
    <col min="12572" max="12572" width="17.28515625" customWidth="1"/>
    <col min="12573" max="12573" width="18" customWidth="1"/>
    <col min="12574" max="12574" width="14" customWidth="1"/>
    <col min="12575" max="12575" width="16.42578125" customWidth="1"/>
    <col min="12576" max="12576" width="16.28515625" customWidth="1"/>
    <col min="12577" max="12578" width="16.42578125" customWidth="1"/>
    <col min="12579" max="12581" width="21.140625" customWidth="1"/>
    <col min="12582" max="12583" width="14.5703125" bestFit="1" customWidth="1"/>
    <col min="12584" max="12584" width="11.42578125" customWidth="1"/>
    <col min="12585" max="12585" width="17.28515625" bestFit="1" customWidth="1"/>
    <col min="12586" max="12587" width="26.28515625" customWidth="1"/>
    <col min="12588" max="12588" width="22.28515625" customWidth="1"/>
    <col min="12589" max="12590" width="17" customWidth="1"/>
    <col min="12593" max="12593" width="16.140625" bestFit="1" customWidth="1"/>
    <col min="12802" max="12802" width="20" customWidth="1"/>
    <col min="12803" max="12803" width="16.140625" customWidth="1"/>
    <col min="12804" max="12804" width="18.28515625" customWidth="1"/>
    <col min="12805" max="12805" width="14.42578125" customWidth="1"/>
    <col min="12806" max="12806" width="18" customWidth="1"/>
    <col min="12807" max="12807" width="18.28515625" customWidth="1"/>
    <col min="12808" max="12808" width="16.140625" customWidth="1"/>
    <col min="12809" max="12809" width="18.28515625" customWidth="1"/>
    <col min="12810" max="12810" width="15.28515625" customWidth="1"/>
    <col min="12811" max="12811" width="18.28515625" customWidth="1"/>
    <col min="12812" max="12826" width="15.28515625" customWidth="1"/>
    <col min="12827" max="12827" width="21.42578125" customWidth="1"/>
    <col min="12828" max="12828" width="17.28515625" customWidth="1"/>
    <col min="12829" max="12829" width="18" customWidth="1"/>
    <col min="12830" max="12830" width="14" customWidth="1"/>
    <col min="12831" max="12831" width="16.42578125" customWidth="1"/>
    <col min="12832" max="12832" width="16.28515625" customWidth="1"/>
    <col min="12833" max="12834" width="16.42578125" customWidth="1"/>
    <col min="12835" max="12837" width="21.140625" customWidth="1"/>
    <col min="12838" max="12839" width="14.5703125" bestFit="1" customWidth="1"/>
    <col min="12840" max="12840" width="11.42578125" customWidth="1"/>
    <col min="12841" max="12841" width="17.28515625" bestFit="1" customWidth="1"/>
    <col min="12842" max="12843" width="26.28515625" customWidth="1"/>
    <col min="12844" max="12844" width="22.28515625" customWidth="1"/>
    <col min="12845" max="12846" width="17" customWidth="1"/>
    <col min="12849" max="12849" width="16.140625" bestFit="1" customWidth="1"/>
    <col min="13058" max="13058" width="20" customWidth="1"/>
    <col min="13059" max="13059" width="16.140625" customWidth="1"/>
    <col min="13060" max="13060" width="18.28515625" customWidth="1"/>
    <col min="13061" max="13061" width="14.42578125" customWidth="1"/>
    <col min="13062" max="13062" width="18" customWidth="1"/>
    <col min="13063" max="13063" width="18.28515625" customWidth="1"/>
    <col min="13064" max="13064" width="16.140625" customWidth="1"/>
    <col min="13065" max="13065" width="18.28515625" customWidth="1"/>
    <col min="13066" max="13066" width="15.28515625" customWidth="1"/>
    <col min="13067" max="13067" width="18.28515625" customWidth="1"/>
    <col min="13068" max="13082" width="15.28515625" customWidth="1"/>
    <col min="13083" max="13083" width="21.42578125" customWidth="1"/>
    <col min="13084" max="13084" width="17.28515625" customWidth="1"/>
    <col min="13085" max="13085" width="18" customWidth="1"/>
    <col min="13086" max="13086" width="14" customWidth="1"/>
    <col min="13087" max="13087" width="16.42578125" customWidth="1"/>
    <col min="13088" max="13088" width="16.28515625" customWidth="1"/>
    <col min="13089" max="13090" width="16.42578125" customWidth="1"/>
    <col min="13091" max="13093" width="21.140625" customWidth="1"/>
    <col min="13094" max="13095" width="14.5703125" bestFit="1" customWidth="1"/>
    <col min="13096" max="13096" width="11.42578125" customWidth="1"/>
    <col min="13097" max="13097" width="17.28515625" bestFit="1" customWidth="1"/>
    <col min="13098" max="13099" width="26.28515625" customWidth="1"/>
    <col min="13100" max="13100" width="22.28515625" customWidth="1"/>
    <col min="13101" max="13102" width="17" customWidth="1"/>
    <col min="13105" max="13105" width="16.140625" bestFit="1" customWidth="1"/>
    <col min="13314" max="13314" width="20" customWidth="1"/>
    <col min="13315" max="13315" width="16.140625" customWidth="1"/>
    <col min="13316" max="13316" width="18.28515625" customWidth="1"/>
    <col min="13317" max="13317" width="14.42578125" customWidth="1"/>
    <col min="13318" max="13318" width="18" customWidth="1"/>
    <col min="13319" max="13319" width="18.28515625" customWidth="1"/>
    <col min="13320" max="13320" width="16.140625" customWidth="1"/>
    <col min="13321" max="13321" width="18.28515625" customWidth="1"/>
    <col min="13322" max="13322" width="15.28515625" customWidth="1"/>
    <col min="13323" max="13323" width="18.28515625" customWidth="1"/>
    <col min="13324" max="13338" width="15.28515625" customWidth="1"/>
    <col min="13339" max="13339" width="21.42578125" customWidth="1"/>
    <col min="13340" max="13340" width="17.28515625" customWidth="1"/>
    <col min="13341" max="13341" width="18" customWidth="1"/>
    <col min="13342" max="13342" width="14" customWidth="1"/>
    <col min="13343" max="13343" width="16.42578125" customWidth="1"/>
    <col min="13344" max="13344" width="16.28515625" customWidth="1"/>
    <col min="13345" max="13346" width="16.42578125" customWidth="1"/>
    <col min="13347" max="13349" width="21.140625" customWidth="1"/>
    <col min="13350" max="13351" width="14.5703125" bestFit="1" customWidth="1"/>
    <col min="13352" max="13352" width="11.42578125" customWidth="1"/>
    <col min="13353" max="13353" width="17.28515625" bestFit="1" customWidth="1"/>
    <col min="13354" max="13355" width="26.28515625" customWidth="1"/>
    <col min="13356" max="13356" width="22.28515625" customWidth="1"/>
    <col min="13357" max="13358" width="17" customWidth="1"/>
    <col min="13361" max="13361" width="16.140625" bestFit="1" customWidth="1"/>
    <col min="13570" max="13570" width="20" customWidth="1"/>
    <col min="13571" max="13571" width="16.140625" customWidth="1"/>
    <col min="13572" max="13572" width="18.28515625" customWidth="1"/>
    <col min="13573" max="13573" width="14.42578125" customWidth="1"/>
    <col min="13574" max="13574" width="18" customWidth="1"/>
    <col min="13575" max="13575" width="18.28515625" customWidth="1"/>
    <col min="13576" max="13576" width="16.140625" customWidth="1"/>
    <col min="13577" max="13577" width="18.28515625" customWidth="1"/>
    <col min="13578" max="13578" width="15.28515625" customWidth="1"/>
    <col min="13579" max="13579" width="18.28515625" customWidth="1"/>
    <col min="13580" max="13594" width="15.28515625" customWidth="1"/>
    <col min="13595" max="13595" width="21.42578125" customWidth="1"/>
    <col min="13596" max="13596" width="17.28515625" customWidth="1"/>
    <col min="13597" max="13597" width="18" customWidth="1"/>
    <col min="13598" max="13598" width="14" customWidth="1"/>
    <col min="13599" max="13599" width="16.42578125" customWidth="1"/>
    <col min="13600" max="13600" width="16.28515625" customWidth="1"/>
    <col min="13601" max="13602" width="16.42578125" customWidth="1"/>
    <col min="13603" max="13605" width="21.140625" customWidth="1"/>
    <col min="13606" max="13607" width="14.5703125" bestFit="1" customWidth="1"/>
    <col min="13608" max="13608" width="11.42578125" customWidth="1"/>
    <col min="13609" max="13609" width="17.28515625" bestFit="1" customWidth="1"/>
    <col min="13610" max="13611" width="26.28515625" customWidth="1"/>
    <col min="13612" max="13612" width="22.28515625" customWidth="1"/>
    <col min="13613" max="13614" width="17" customWidth="1"/>
    <col min="13617" max="13617" width="16.140625" bestFit="1" customWidth="1"/>
    <col min="13826" max="13826" width="20" customWidth="1"/>
    <col min="13827" max="13827" width="16.140625" customWidth="1"/>
    <col min="13828" max="13828" width="18.28515625" customWidth="1"/>
    <col min="13829" max="13829" width="14.42578125" customWidth="1"/>
    <col min="13830" max="13830" width="18" customWidth="1"/>
    <col min="13831" max="13831" width="18.28515625" customWidth="1"/>
    <col min="13832" max="13832" width="16.140625" customWidth="1"/>
    <col min="13833" max="13833" width="18.28515625" customWidth="1"/>
    <col min="13834" max="13834" width="15.28515625" customWidth="1"/>
    <col min="13835" max="13835" width="18.28515625" customWidth="1"/>
    <col min="13836" max="13850" width="15.28515625" customWidth="1"/>
    <col min="13851" max="13851" width="21.42578125" customWidth="1"/>
    <col min="13852" max="13852" width="17.28515625" customWidth="1"/>
    <col min="13853" max="13853" width="18" customWidth="1"/>
    <col min="13854" max="13854" width="14" customWidth="1"/>
    <col min="13855" max="13855" width="16.42578125" customWidth="1"/>
    <col min="13856" max="13856" width="16.28515625" customWidth="1"/>
    <col min="13857" max="13858" width="16.42578125" customWidth="1"/>
    <col min="13859" max="13861" width="21.140625" customWidth="1"/>
    <col min="13862" max="13863" width="14.5703125" bestFit="1" customWidth="1"/>
    <col min="13864" max="13864" width="11.42578125" customWidth="1"/>
    <col min="13865" max="13865" width="17.28515625" bestFit="1" customWidth="1"/>
    <col min="13866" max="13867" width="26.28515625" customWidth="1"/>
    <col min="13868" max="13868" width="22.28515625" customWidth="1"/>
    <col min="13869" max="13870" width="17" customWidth="1"/>
    <col min="13873" max="13873" width="16.140625" bestFit="1" customWidth="1"/>
    <col min="14082" max="14082" width="20" customWidth="1"/>
    <col min="14083" max="14083" width="16.140625" customWidth="1"/>
    <col min="14084" max="14084" width="18.28515625" customWidth="1"/>
    <col min="14085" max="14085" width="14.42578125" customWidth="1"/>
    <col min="14086" max="14086" width="18" customWidth="1"/>
    <col min="14087" max="14087" width="18.28515625" customWidth="1"/>
    <col min="14088" max="14088" width="16.140625" customWidth="1"/>
    <col min="14089" max="14089" width="18.28515625" customWidth="1"/>
    <col min="14090" max="14090" width="15.28515625" customWidth="1"/>
    <col min="14091" max="14091" width="18.28515625" customWidth="1"/>
    <col min="14092" max="14106" width="15.28515625" customWidth="1"/>
    <col min="14107" max="14107" width="21.42578125" customWidth="1"/>
    <col min="14108" max="14108" width="17.28515625" customWidth="1"/>
    <col min="14109" max="14109" width="18" customWidth="1"/>
    <col min="14110" max="14110" width="14" customWidth="1"/>
    <col min="14111" max="14111" width="16.42578125" customWidth="1"/>
    <col min="14112" max="14112" width="16.28515625" customWidth="1"/>
    <col min="14113" max="14114" width="16.42578125" customWidth="1"/>
    <col min="14115" max="14117" width="21.140625" customWidth="1"/>
    <col min="14118" max="14119" width="14.5703125" bestFit="1" customWidth="1"/>
    <col min="14120" max="14120" width="11.42578125" customWidth="1"/>
    <col min="14121" max="14121" width="17.28515625" bestFit="1" customWidth="1"/>
    <col min="14122" max="14123" width="26.28515625" customWidth="1"/>
    <col min="14124" max="14124" width="22.28515625" customWidth="1"/>
    <col min="14125" max="14126" width="17" customWidth="1"/>
    <col min="14129" max="14129" width="16.140625" bestFit="1" customWidth="1"/>
    <col min="14338" max="14338" width="20" customWidth="1"/>
    <col min="14339" max="14339" width="16.140625" customWidth="1"/>
    <col min="14340" max="14340" width="18.28515625" customWidth="1"/>
    <col min="14341" max="14341" width="14.42578125" customWidth="1"/>
    <col min="14342" max="14342" width="18" customWidth="1"/>
    <col min="14343" max="14343" width="18.28515625" customWidth="1"/>
    <col min="14344" max="14344" width="16.140625" customWidth="1"/>
    <col min="14345" max="14345" width="18.28515625" customWidth="1"/>
    <col min="14346" max="14346" width="15.28515625" customWidth="1"/>
    <col min="14347" max="14347" width="18.28515625" customWidth="1"/>
    <col min="14348" max="14362" width="15.28515625" customWidth="1"/>
    <col min="14363" max="14363" width="21.42578125" customWidth="1"/>
    <col min="14364" max="14364" width="17.28515625" customWidth="1"/>
    <col min="14365" max="14365" width="18" customWidth="1"/>
    <col min="14366" max="14366" width="14" customWidth="1"/>
    <col min="14367" max="14367" width="16.42578125" customWidth="1"/>
    <col min="14368" max="14368" width="16.28515625" customWidth="1"/>
    <col min="14369" max="14370" width="16.42578125" customWidth="1"/>
    <col min="14371" max="14373" width="21.140625" customWidth="1"/>
    <col min="14374" max="14375" width="14.5703125" bestFit="1" customWidth="1"/>
    <col min="14376" max="14376" width="11.42578125" customWidth="1"/>
    <col min="14377" max="14377" width="17.28515625" bestFit="1" customWidth="1"/>
    <col min="14378" max="14379" width="26.28515625" customWidth="1"/>
    <col min="14380" max="14380" width="22.28515625" customWidth="1"/>
    <col min="14381" max="14382" width="17" customWidth="1"/>
    <col min="14385" max="14385" width="16.140625" bestFit="1" customWidth="1"/>
    <col min="14594" max="14594" width="20" customWidth="1"/>
    <col min="14595" max="14595" width="16.140625" customWidth="1"/>
    <col min="14596" max="14596" width="18.28515625" customWidth="1"/>
    <col min="14597" max="14597" width="14.42578125" customWidth="1"/>
    <col min="14598" max="14598" width="18" customWidth="1"/>
    <col min="14599" max="14599" width="18.28515625" customWidth="1"/>
    <col min="14600" max="14600" width="16.140625" customWidth="1"/>
    <col min="14601" max="14601" width="18.28515625" customWidth="1"/>
    <col min="14602" max="14602" width="15.28515625" customWidth="1"/>
    <col min="14603" max="14603" width="18.28515625" customWidth="1"/>
    <col min="14604" max="14618" width="15.28515625" customWidth="1"/>
    <col min="14619" max="14619" width="21.42578125" customWidth="1"/>
    <col min="14620" max="14620" width="17.28515625" customWidth="1"/>
    <col min="14621" max="14621" width="18" customWidth="1"/>
    <col min="14622" max="14622" width="14" customWidth="1"/>
    <col min="14623" max="14623" width="16.42578125" customWidth="1"/>
    <col min="14624" max="14624" width="16.28515625" customWidth="1"/>
    <col min="14625" max="14626" width="16.42578125" customWidth="1"/>
    <col min="14627" max="14629" width="21.140625" customWidth="1"/>
    <col min="14630" max="14631" width="14.5703125" bestFit="1" customWidth="1"/>
    <col min="14632" max="14632" width="11.42578125" customWidth="1"/>
    <col min="14633" max="14633" width="17.28515625" bestFit="1" customWidth="1"/>
    <col min="14634" max="14635" width="26.28515625" customWidth="1"/>
    <col min="14636" max="14636" width="22.28515625" customWidth="1"/>
    <col min="14637" max="14638" width="17" customWidth="1"/>
    <col min="14641" max="14641" width="16.140625" bestFit="1" customWidth="1"/>
    <col min="14850" max="14850" width="20" customWidth="1"/>
    <col min="14851" max="14851" width="16.140625" customWidth="1"/>
    <col min="14852" max="14852" width="18.28515625" customWidth="1"/>
    <col min="14853" max="14853" width="14.42578125" customWidth="1"/>
    <col min="14854" max="14854" width="18" customWidth="1"/>
    <col min="14855" max="14855" width="18.28515625" customWidth="1"/>
    <col min="14856" max="14856" width="16.140625" customWidth="1"/>
    <col min="14857" max="14857" width="18.28515625" customWidth="1"/>
    <col min="14858" max="14858" width="15.28515625" customWidth="1"/>
    <col min="14859" max="14859" width="18.28515625" customWidth="1"/>
    <col min="14860" max="14874" width="15.28515625" customWidth="1"/>
    <col min="14875" max="14875" width="21.42578125" customWidth="1"/>
    <col min="14876" max="14876" width="17.28515625" customWidth="1"/>
    <col min="14877" max="14877" width="18" customWidth="1"/>
    <col min="14878" max="14878" width="14" customWidth="1"/>
    <col min="14879" max="14879" width="16.42578125" customWidth="1"/>
    <col min="14880" max="14880" width="16.28515625" customWidth="1"/>
    <col min="14881" max="14882" width="16.42578125" customWidth="1"/>
    <col min="14883" max="14885" width="21.140625" customWidth="1"/>
    <col min="14886" max="14887" width="14.5703125" bestFit="1" customWidth="1"/>
    <col min="14888" max="14888" width="11.42578125" customWidth="1"/>
    <col min="14889" max="14889" width="17.28515625" bestFit="1" customWidth="1"/>
    <col min="14890" max="14891" width="26.28515625" customWidth="1"/>
    <col min="14892" max="14892" width="22.28515625" customWidth="1"/>
    <col min="14893" max="14894" width="17" customWidth="1"/>
    <col min="14897" max="14897" width="16.140625" bestFit="1" customWidth="1"/>
    <col min="15106" max="15106" width="20" customWidth="1"/>
    <col min="15107" max="15107" width="16.140625" customWidth="1"/>
    <col min="15108" max="15108" width="18.28515625" customWidth="1"/>
    <col min="15109" max="15109" width="14.42578125" customWidth="1"/>
    <col min="15110" max="15110" width="18" customWidth="1"/>
    <col min="15111" max="15111" width="18.28515625" customWidth="1"/>
    <col min="15112" max="15112" width="16.140625" customWidth="1"/>
    <col min="15113" max="15113" width="18.28515625" customWidth="1"/>
    <col min="15114" max="15114" width="15.28515625" customWidth="1"/>
    <col min="15115" max="15115" width="18.28515625" customWidth="1"/>
    <col min="15116" max="15130" width="15.28515625" customWidth="1"/>
    <col min="15131" max="15131" width="21.42578125" customWidth="1"/>
    <col min="15132" max="15132" width="17.28515625" customWidth="1"/>
    <col min="15133" max="15133" width="18" customWidth="1"/>
    <col min="15134" max="15134" width="14" customWidth="1"/>
    <col min="15135" max="15135" width="16.42578125" customWidth="1"/>
    <col min="15136" max="15136" width="16.28515625" customWidth="1"/>
    <col min="15137" max="15138" width="16.42578125" customWidth="1"/>
    <col min="15139" max="15141" width="21.140625" customWidth="1"/>
    <col min="15142" max="15143" width="14.5703125" bestFit="1" customWidth="1"/>
    <col min="15144" max="15144" width="11.42578125" customWidth="1"/>
    <col min="15145" max="15145" width="17.28515625" bestFit="1" customWidth="1"/>
    <col min="15146" max="15147" width="26.28515625" customWidth="1"/>
    <col min="15148" max="15148" width="22.28515625" customWidth="1"/>
    <col min="15149" max="15150" width="17" customWidth="1"/>
    <col min="15153" max="15153" width="16.140625" bestFit="1" customWidth="1"/>
    <col min="15362" max="15362" width="20" customWidth="1"/>
    <col min="15363" max="15363" width="16.140625" customWidth="1"/>
    <col min="15364" max="15364" width="18.28515625" customWidth="1"/>
    <col min="15365" max="15365" width="14.42578125" customWidth="1"/>
    <col min="15366" max="15366" width="18" customWidth="1"/>
    <col min="15367" max="15367" width="18.28515625" customWidth="1"/>
    <col min="15368" max="15368" width="16.140625" customWidth="1"/>
    <col min="15369" max="15369" width="18.28515625" customWidth="1"/>
    <col min="15370" max="15370" width="15.28515625" customWidth="1"/>
    <col min="15371" max="15371" width="18.28515625" customWidth="1"/>
    <col min="15372" max="15386" width="15.28515625" customWidth="1"/>
    <col min="15387" max="15387" width="21.42578125" customWidth="1"/>
    <col min="15388" max="15388" width="17.28515625" customWidth="1"/>
    <col min="15389" max="15389" width="18" customWidth="1"/>
    <col min="15390" max="15390" width="14" customWidth="1"/>
    <col min="15391" max="15391" width="16.42578125" customWidth="1"/>
    <col min="15392" max="15392" width="16.28515625" customWidth="1"/>
    <col min="15393" max="15394" width="16.42578125" customWidth="1"/>
    <col min="15395" max="15397" width="21.140625" customWidth="1"/>
    <col min="15398" max="15399" width="14.5703125" bestFit="1" customWidth="1"/>
    <col min="15400" max="15400" width="11.42578125" customWidth="1"/>
    <col min="15401" max="15401" width="17.28515625" bestFit="1" customWidth="1"/>
    <col min="15402" max="15403" width="26.28515625" customWidth="1"/>
    <col min="15404" max="15404" width="22.28515625" customWidth="1"/>
    <col min="15405" max="15406" width="17" customWidth="1"/>
    <col min="15409" max="15409" width="16.140625" bestFit="1" customWidth="1"/>
    <col min="15618" max="15618" width="20" customWidth="1"/>
    <col min="15619" max="15619" width="16.140625" customWidth="1"/>
    <col min="15620" max="15620" width="18.28515625" customWidth="1"/>
    <col min="15621" max="15621" width="14.42578125" customWidth="1"/>
    <col min="15622" max="15622" width="18" customWidth="1"/>
    <col min="15623" max="15623" width="18.28515625" customWidth="1"/>
    <col min="15624" max="15624" width="16.140625" customWidth="1"/>
    <col min="15625" max="15625" width="18.28515625" customWidth="1"/>
    <col min="15626" max="15626" width="15.28515625" customWidth="1"/>
    <col min="15627" max="15627" width="18.28515625" customWidth="1"/>
    <col min="15628" max="15642" width="15.28515625" customWidth="1"/>
    <col min="15643" max="15643" width="21.42578125" customWidth="1"/>
    <col min="15644" max="15644" width="17.28515625" customWidth="1"/>
    <col min="15645" max="15645" width="18" customWidth="1"/>
    <col min="15646" max="15646" width="14" customWidth="1"/>
    <col min="15647" max="15647" width="16.42578125" customWidth="1"/>
    <col min="15648" max="15648" width="16.28515625" customWidth="1"/>
    <col min="15649" max="15650" width="16.42578125" customWidth="1"/>
    <col min="15651" max="15653" width="21.140625" customWidth="1"/>
    <col min="15654" max="15655" width="14.5703125" bestFit="1" customWidth="1"/>
    <col min="15656" max="15656" width="11.42578125" customWidth="1"/>
    <col min="15657" max="15657" width="17.28515625" bestFit="1" customWidth="1"/>
    <col min="15658" max="15659" width="26.28515625" customWidth="1"/>
    <col min="15660" max="15660" width="22.28515625" customWidth="1"/>
    <col min="15661" max="15662" width="17" customWidth="1"/>
    <col min="15665" max="15665" width="16.140625" bestFit="1" customWidth="1"/>
    <col min="15874" max="15874" width="20" customWidth="1"/>
    <col min="15875" max="15875" width="16.140625" customWidth="1"/>
    <col min="15876" max="15876" width="18.28515625" customWidth="1"/>
    <col min="15877" max="15877" width="14.42578125" customWidth="1"/>
    <col min="15878" max="15878" width="18" customWidth="1"/>
    <col min="15879" max="15879" width="18.28515625" customWidth="1"/>
    <col min="15880" max="15880" width="16.140625" customWidth="1"/>
    <col min="15881" max="15881" width="18.28515625" customWidth="1"/>
    <col min="15882" max="15882" width="15.28515625" customWidth="1"/>
    <col min="15883" max="15883" width="18.28515625" customWidth="1"/>
    <col min="15884" max="15898" width="15.28515625" customWidth="1"/>
    <col min="15899" max="15899" width="21.42578125" customWidth="1"/>
    <col min="15900" max="15900" width="17.28515625" customWidth="1"/>
    <col min="15901" max="15901" width="18" customWidth="1"/>
    <col min="15902" max="15902" width="14" customWidth="1"/>
    <col min="15903" max="15903" width="16.42578125" customWidth="1"/>
    <col min="15904" max="15904" width="16.28515625" customWidth="1"/>
    <col min="15905" max="15906" width="16.42578125" customWidth="1"/>
    <col min="15907" max="15909" width="21.140625" customWidth="1"/>
    <col min="15910" max="15911" width="14.5703125" bestFit="1" customWidth="1"/>
    <col min="15912" max="15912" width="11.42578125" customWidth="1"/>
    <col min="15913" max="15913" width="17.28515625" bestFit="1" customWidth="1"/>
    <col min="15914" max="15915" width="26.28515625" customWidth="1"/>
    <col min="15916" max="15916" width="22.28515625" customWidth="1"/>
    <col min="15917" max="15918" width="17" customWidth="1"/>
    <col min="15921" max="15921" width="16.140625" bestFit="1" customWidth="1"/>
    <col min="16130" max="16130" width="20" customWidth="1"/>
    <col min="16131" max="16131" width="16.140625" customWidth="1"/>
    <col min="16132" max="16132" width="18.28515625" customWidth="1"/>
    <col min="16133" max="16133" width="14.42578125" customWidth="1"/>
    <col min="16134" max="16134" width="18" customWidth="1"/>
    <col min="16135" max="16135" width="18.28515625" customWidth="1"/>
    <col min="16136" max="16136" width="16.140625" customWidth="1"/>
    <col min="16137" max="16137" width="18.28515625" customWidth="1"/>
    <col min="16138" max="16138" width="15.28515625" customWidth="1"/>
    <col min="16139" max="16139" width="18.28515625" customWidth="1"/>
    <col min="16140" max="16154" width="15.28515625" customWidth="1"/>
    <col min="16155" max="16155" width="21.42578125" customWidth="1"/>
    <col min="16156" max="16156" width="17.28515625" customWidth="1"/>
    <col min="16157" max="16157" width="18" customWidth="1"/>
    <col min="16158" max="16158" width="14" customWidth="1"/>
    <col min="16159" max="16159" width="16.42578125" customWidth="1"/>
    <col min="16160" max="16160" width="16.28515625" customWidth="1"/>
    <col min="16161" max="16162" width="16.42578125" customWidth="1"/>
    <col min="16163" max="16165" width="21.140625" customWidth="1"/>
    <col min="16166" max="16167" width="14.5703125" bestFit="1" customWidth="1"/>
    <col min="16168" max="16168" width="11.42578125" customWidth="1"/>
    <col min="16169" max="16169" width="17.28515625" bestFit="1" customWidth="1"/>
    <col min="16170" max="16171" width="26.28515625" customWidth="1"/>
    <col min="16172" max="16172" width="22.28515625" customWidth="1"/>
    <col min="16173" max="16174" width="17" customWidth="1"/>
    <col min="16177" max="16177" width="16.140625" bestFit="1" customWidth="1"/>
  </cols>
  <sheetData>
    <row r="1" spans="1:46" ht="15" customHeight="1" x14ac:dyDescent="0.25">
      <c r="A1" s="1070" t="s">
        <v>408</v>
      </c>
      <c r="B1" s="1073" t="s">
        <v>688</v>
      </c>
      <c r="C1" s="1076" t="s">
        <v>689</v>
      </c>
      <c r="D1" s="1064" t="s">
        <v>690</v>
      </c>
      <c r="E1" s="1078"/>
      <c r="F1" s="1065"/>
      <c r="G1" s="1064" t="s">
        <v>690</v>
      </c>
      <c r="H1" s="1065"/>
      <c r="I1" s="1064" t="s">
        <v>690</v>
      </c>
      <c r="J1" s="1065"/>
      <c r="K1" s="1064" t="s">
        <v>690</v>
      </c>
      <c r="L1" s="1065"/>
      <c r="M1" s="1064" t="s">
        <v>690</v>
      </c>
      <c r="N1" s="1065"/>
      <c r="O1" s="1064" t="s">
        <v>690</v>
      </c>
      <c r="P1" s="1065"/>
      <c r="Q1" s="1064" t="s">
        <v>690</v>
      </c>
      <c r="R1" s="1065"/>
      <c r="S1" s="1064" t="s">
        <v>690</v>
      </c>
      <c r="T1" s="1065"/>
      <c r="U1" s="1064" t="s">
        <v>690</v>
      </c>
      <c r="V1" s="1065"/>
      <c r="W1" s="1064" t="s">
        <v>690</v>
      </c>
      <c r="X1" s="1065"/>
      <c r="Y1" s="1064" t="s">
        <v>690</v>
      </c>
      <c r="Z1" s="1065"/>
      <c r="AA1" s="924" t="s">
        <v>691</v>
      </c>
      <c r="AB1" s="1061" t="s">
        <v>691</v>
      </c>
      <c r="AC1" s="1061"/>
      <c r="AD1" s="1061"/>
      <c r="AE1" s="1061"/>
      <c r="AF1" s="1062" t="s">
        <v>691</v>
      </c>
      <c r="AG1" s="1062"/>
      <c r="AH1" s="1062"/>
      <c r="AI1" s="926" t="s">
        <v>691</v>
      </c>
      <c r="AJ1" s="926" t="s">
        <v>691</v>
      </c>
      <c r="AK1" s="926" t="s">
        <v>691</v>
      </c>
      <c r="AL1" s="1063" t="s">
        <v>691</v>
      </c>
      <c r="AM1" s="1063"/>
      <c r="AN1" s="1063"/>
      <c r="AO1" s="1063"/>
      <c r="AP1" s="1083" t="s">
        <v>759</v>
      </c>
      <c r="AQ1" s="1086" t="s">
        <v>781</v>
      </c>
      <c r="AR1" s="1080" t="s">
        <v>790</v>
      </c>
      <c r="AS1" s="1081" t="s">
        <v>791</v>
      </c>
      <c r="AT1" s="1082" t="s">
        <v>792</v>
      </c>
    </row>
    <row r="2" spans="1:46" ht="15" customHeight="1" x14ac:dyDescent="0.25">
      <c r="A2" s="1071"/>
      <c r="B2" s="1074"/>
      <c r="C2" s="1077"/>
      <c r="D2" s="1066" t="s">
        <v>692</v>
      </c>
      <c r="E2" s="1079"/>
      <c r="F2" s="1067"/>
      <c r="G2" s="1066" t="s">
        <v>693</v>
      </c>
      <c r="H2" s="1067"/>
      <c r="I2" s="1066" t="s">
        <v>694</v>
      </c>
      <c r="J2" s="1067"/>
      <c r="K2" s="1066" t="s">
        <v>695</v>
      </c>
      <c r="L2" s="1067"/>
      <c r="M2" s="1066" t="s">
        <v>696</v>
      </c>
      <c r="N2" s="1067"/>
      <c r="O2" s="1066" t="s">
        <v>697</v>
      </c>
      <c r="P2" s="1067"/>
      <c r="Q2" s="1066" t="s">
        <v>698</v>
      </c>
      <c r="R2" s="1067"/>
      <c r="S2" s="1066" t="s">
        <v>699</v>
      </c>
      <c r="T2" s="1067"/>
      <c r="U2" s="1066" t="s">
        <v>700</v>
      </c>
      <c r="V2" s="1067"/>
      <c r="W2" s="1066" t="s">
        <v>701</v>
      </c>
      <c r="X2" s="1067"/>
      <c r="Y2" s="1066" t="s">
        <v>702</v>
      </c>
      <c r="Z2" s="1067"/>
      <c r="AA2" s="876" t="s">
        <v>742</v>
      </c>
      <c r="AB2" s="1061" t="s">
        <v>743</v>
      </c>
      <c r="AC2" s="1061"/>
      <c r="AD2" s="1061"/>
      <c r="AE2" s="1061" t="s">
        <v>164</v>
      </c>
      <c r="AF2" s="1062" t="s">
        <v>744</v>
      </c>
      <c r="AG2" s="1062"/>
      <c r="AH2" s="1062"/>
      <c r="AI2" s="926" t="s">
        <v>760</v>
      </c>
      <c r="AJ2" s="926" t="s">
        <v>782</v>
      </c>
      <c r="AK2" s="926" t="s">
        <v>793</v>
      </c>
      <c r="AL2" s="1063" t="s">
        <v>794</v>
      </c>
      <c r="AM2" s="1063"/>
      <c r="AN2" s="1063"/>
      <c r="AO2" s="1063" t="s">
        <v>164</v>
      </c>
      <c r="AP2" s="1084"/>
      <c r="AQ2" s="1086"/>
      <c r="AR2" s="1080"/>
      <c r="AS2" s="1081"/>
      <c r="AT2" s="1082"/>
    </row>
    <row r="3" spans="1:46" ht="40.5" customHeight="1" thickBot="1" x14ac:dyDescent="0.3">
      <c r="A3" s="1072"/>
      <c r="B3" s="1075"/>
      <c r="C3" s="1075"/>
      <c r="D3" s="657" t="s">
        <v>179</v>
      </c>
      <c r="E3" s="657" t="s">
        <v>703</v>
      </c>
      <c r="F3" s="657" t="s">
        <v>178</v>
      </c>
      <c r="G3" s="657" t="s">
        <v>179</v>
      </c>
      <c r="H3" s="657" t="s">
        <v>703</v>
      </c>
      <c r="I3" s="657" t="s">
        <v>179</v>
      </c>
      <c r="J3" s="657" t="s">
        <v>703</v>
      </c>
      <c r="K3" s="657" t="s">
        <v>179</v>
      </c>
      <c r="L3" s="657" t="s">
        <v>703</v>
      </c>
      <c r="M3" s="657" t="s">
        <v>179</v>
      </c>
      <c r="N3" s="657" t="s">
        <v>703</v>
      </c>
      <c r="O3" s="657" t="s">
        <v>179</v>
      </c>
      <c r="P3" s="657" t="s">
        <v>703</v>
      </c>
      <c r="Q3" s="657" t="s">
        <v>179</v>
      </c>
      <c r="R3" s="657" t="s">
        <v>703</v>
      </c>
      <c r="S3" s="657" t="s">
        <v>179</v>
      </c>
      <c r="T3" s="657" t="s">
        <v>703</v>
      </c>
      <c r="U3" s="657" t="s">
        <v>179</v>
      </c>
      <c r="V3" s="657" t="s">
        <v>703</v>
      </c>
      <c r="W3" s="657" t="s">
        <v>179</v>
      </c>
      <c r="X3" s="657" t="s">
        <v>703</v>
      </c>
      <c r="Y3" s="657" t="s">
        <v>179</v>
      </c>
      <c r="Z3" s="657" t="s">
        <v>703</v>
      </c>
      <c r="AA3" s="657" t="s">
        <v>179</v>
      </c>
      <c r="AB3" s="925" t="s">
        <v>179</v>
      </c>
      <c r="AC3" s="925" t="s">
        <v>704</v>
      </c>
      <c r="AD3" s="925" t="s">
        <v>178</v>
      </c>
      <c r="AE3" s="1061"/>
      <c r="AF3" s="928" t="s">
        <v>179</v>
      </c>
      <c r="AG3" s="928" t="s">
        <v>704</v>
      </c>
      <c r="AH3" s="928" t="s">
        <v>164</v>
      </c>
      <c r="AI3" s="926" t="s">
        <v>179</v>
      </c>
      <c r="AJ3" s="926" t="s">
        <v>179</v>
      </c>
      <c r="AK3" s="926" t="s">
        <v>179</v>
      </c>
      <c r="AL3" s="927" t="str">
        <f>AB3</f>
        <v>működési</v>
      </c>
      <c r="AM3" s="927" t="str">
        <f>AC3</f>
        <v>beruházási</v>
      </c>
      <c r="AN3" s="927" t="str">
        <f>AD3</f>
        <v>alapítói</v>
      </c>
      <c r="AO3" s="1063"/>
      <c r="AP3" s="1085"/>
      <c r="AQ3" s="1086"/>
      <c r="AR3" s="1080"/>
      <c r="AS3" s="1081"/>
      <c r="AT3" s="1082"/>
    </row>
    <row r="4" spans="1:46" ht="45" x14ac:dyDescent="0.25">
      <c r="A4" s="847" t="s">
        <v>418</v>
      </c>
      <c r="B4" s="848" t="str">
        <f>[1]előirányzat!B3</f>
        <v>Szombathely Megyei jogú Város Önkormányzata</v>
      </c>
      <c r="C4" s="849">
        <v>79534</v>
      </c>
      <c r="D4" s="929">
        <f>'[2]2009. évi előirányzat'!M4</f>
        <v>0</v>
      </c>
      <c r="E4" s="929">
        <f>'[2]2009. évi előirányzat'!N4</f>
        <v>0</v>
      </c>
      <c r="F4" s="929">
        <f>'[2]2009. évi előirányzat'!O4</f>
        <v>0</v>
      </c>
      <c r="G4" s="929">
        <f>'[2]2010. évi előirányzat'!J4</f>
        <v>0</v>
      </c>
      <c r="H4" s="929">
        <f>'[2]2010. évi előirányzat'!K4</f>
        <v>0</v>
      </c>
      <c r="I4" s="929">
        <f>'[2]2011. évi előirányzat'!J4</f>
        <v>0</v>
      </c>
      <c r="J4" s="929">
        <f>'[2]2011. évi előirányzat'!K4</f>
        <v>0</v>
      </c>
      <c r="K4" s="929">
        <f>'[2]2012. évi előirányzat'!J4</f>
        <v>0</v>
      </c>
      <c r="L4" s="929">
        <f>'[2]2012. évi előirányzat'!K4</f>
        <v>0</v>
      </c>
      <c r="M4" s="929">
        <f>'[2]2013. előirányzat'!J4</f>
        <v>0</v>
      </c>
      <c r="N4" s="929">
        <f>'[2]2013. előirányzat'!K4</f>
        <v>0</v>
      </c>
      <c r="O4" s="929">
        <f>'[2]2014. évi előirányzat'!J4</f>
        <v>0</v>
      </c>
      <c r="P4" s="929">
        <f>'[2]2014. évi előirányzat'!K4</f>
        <v>0</v>
      </c>
      <c r="Q4" s="929">
        <f>'[2]2015. évi előirányzat'!J4</f>
        <v>0</v>
      </c>
      <c r="R4" s="929">
        <f>'[2]2015. évi előirányzat'!K4</f>
        <v>0</v>
      </c>
      <c r="S4" s="929">
        <f>'[2]2016 előirányzat'!J4</f>
        <v>7953400.0000000009</v>
      </c>
      <c r="T4" s="929">
        <f>'[2]2016 előirányzat'!K4</f>
        <v>39767000</v>
      </c>
      <c r="U4" s="929">
        <f>'[2]2017. előirányzat'!J4</f>
        <v>7953400.0000000009</v>
      </c>
      <c r="V4" s="929">
        <f>'[2]2017. előirányzat'!K4</f>
        <v>39767000</v>
      </c>
      <c r="W4" s="929">
        <f>'[2]2018. előirányzat'!J4</f>
        <v>7953400.0000000009</v>
      </c>
      <c r="X4" s="929">
        <f>'[2]2018. előirányzat'!K4</f>
        <v>39767000</v>
      </c>
      <c r="Y4" s="929">
        <f>'[2]2019. előirányzat'!J4</f>
        <v>7953400.0000000009</v>
      </c>
      <c r="Z4" s="929">
        <f>'[2]2019. előirányzat'!K4</f>
        <v>39767000</v>
      </c>
      <c r="AA4" s="929">
        <f>'[2]2020. előirányzat'!G4</f>
        <v>7953400.0000000009</v>
      </c>
      <c r="AB4" s="930">
        <f>D4+G4+I4+K4+M4+O4+Q4+S4+U4+W4+Y4+AA4</f>
        <v>39767000.000000007</v>
      </c>
      <c r="AC4" s="930">
        <f>E4+H4+J4+L4+N4+P4+R4+T4+V4+X4+Z4</f>
        <v>159068000</v>
      </c>
      <c r="AD4" s="930">
        <f>F4</f>
        <v>0</v>
      </c>
      <c r="AE4" s="930">
        <f>AB4+AC4+AD4</f>
        <v>198835000</v>
      </c>
      <c r="AF4" s="931">
        <f>AB4</f>
        <v>39767000.000000007</v>
      </c>
      <c r="AG4" s="931">
        <f>AC4</f>
        <v>159068000</v>
      </c>
      <c r="AH4" s="931">
        <f>AF4+AG4</f>
        <v>198835000</v>
      </c>
      <c r="AI4" s="929">
        <f>'[2]2021. előirányzat'!G4</f>
        <v>7953400.0000000009</v>
      </c>
      <c r="AJ4" s="929">
        <f>'[2]2022. előirányzat'!G4</f>
        <v>7953400.0000000009</v>
      </c>
      <c r="AK4" s="929">
        <f>'[2]2023. előirányzat'!G4</f>
        <v>7953400.0000000009</v>
      </c>
      <c r="AL4" s="932">
        <f>AF4+AI4+AJ4+AK4</f>
        <v>63627200.000000007</v>
      </c>
      <c r="AM4" s="932">
        <f>AG4</f>
        <v>159068000</v>
      </c>
      <c r="AN4" s="932">
        <f>AD4</f>
        <v>0</v>
      </c>
      <c r="AO4" s="932">
        <f>AL4+AM4+AN4</f>
        <v>222695200</v>
      </c>
      <c r="AP4" s="933"/>
      <c r="AQ4" s="934">
        <f>V4+X4+Z4</f>
        <v>119301000</v>
      </c>
      <c r="AR4" s="935">
        <f>AO4-AQ4</f>
        <v>103394200</v>
      </c>
      <c r="AS4" s="933"/>
      <c r="AT4" s="933" t="s">
        <v>795</v>
      </c>
    </row>
    <row r="5" spans="1:46" ht="30" x14ac:dyDescent="0.25">
      <c r="A5" s="936" t="s">
        <v>419</v>
      </c>
      <c r="B5" s="848" t="str">
        <f>[1]előirányzat!B4</f>
        <v>Acsád község Önkormányzata</v>
      </c>
      <c r="C5" s="849">
        <v>697</v>
      </c>
      <c r="D5" s="929">
        <f>'[2]2009. évi előirányzat'!M5</f>
        <v>0</v>
      </c>
      <c r="E5" s="929">
        <f>'[2]2009. évi előirányzat'!N5</f>
        <v>0</v>
      </c>
      <c r="F5" s="929">
        <f>'[2]2009. évi előirányzat'!O5</f>
        <v>0</v>
      </c>
      <c r="G5" s="929">
        <f>'[2]2010. évi előirányzat'!J5</f>
        <v>0</v>
      </c>
      <c r="H5" s="929">
        <f>'[2]2010. évi előirányzat'!K5</f>
        <v>0</v>
      </c>
      <c r="I5" s="929">
        <f>'[2]2011. évi előirányzat'!J5</f>
        <v>0</v>
      </c>
      <c r="J5" s="929">
        <f>'[2]2011. évi előirányzat'!K5</f>
        <v>0</v>
      </c>
      <c r="K5" s="929">
        <f>'[2]2012. évi előirányzat'!J5</f>
        <v>0</v>
      </c>
      <c r="L5" s="929">
        <f>'[2]2012. évi előirányzat'!K5</f>
        <v>0</v>
      </c>
      <c r="M5" s="929">
        <f>'[2]2013. előirányzat'!J5</f>
        <v>0</v>
      </c>
      <c r="N5" s="929">
        <f>'[2]2013. előirányzat'!K5</f>
        <v>0</v>
      </c>
      <c r="O5" s="929">
        <f>'[2]2014. évi előirányzat'!J5</f>
        <v>0</v>
      </c>
      <c r="P5" s="929">
        <f>'[2]2014. évi előirányzat'!K5</f>
        <v>0</v>
      </c>
      <c r="Q5" s="929">
        <f>'[2]2015. évi előirányzat'!J5</f>
        <v>0</v>
      </c>
      <c r="R5" s="929">
        <f>'[2]2015. évi előirányzat'!K5</f>
        <v>0</v>
      </c>
      <c r="S5" s="929">
        <f>'[2]2016 előirányzat'!J5</f>
        <v>0</v>
      </c>
      <c r="T5" s="929">
        <f>'[2]2016 előirányzat'!K5</f>
        <v>348500</v>
      </c>
      <c r="U5" s="929">
        <f>'[2]2017. előirányzat'!J5</f>
        <v>69700</v>
      </c>
      <c r="V5" s="929">
        <f>'[2]2017. előirányzat'!K5</f>
        <v>348500</v>
      </c>
      <c r="W5" s="929">
        <f>'[2]2018. előirányzat'!J5</f>
        <v>69700</v>
      </c>
      <c r="X5" s="929">
        <f>'[2]2018. előirányzat'!K5</f>
        <v>348500</v>
      </c>
      <c r="Y5" s="929">
        <f>'[2]2019. előirányzat'!J5</f>
        <v>69700</v>
      </c>
      <c r="Z5" s="929">
        <f>'[2]2019. előirányzat'!K5</f>
        <v>348500</v>
      </c>
      <c r="AA5" s="929">
        <f>'[2]2020. előirányzat'!G5</f>
        <v>69700</v>
      </c>
      <c r="AB5" s="930">
        <f t="shared" ref="AB5:AB68" si="0">D5+G5+I5+K5+M5+O5+Q5+S5+U5+W5+Y5+AA5</f>
        <v>278800</v>
      </c>
      <c r="AC5" s="930">
        <f t="shared" ref="AC5:AC68" si="1">E5+H5+J5+L5+N5+P5+R5+T5+V5+X5+Z5</f>
        <v>1394000</v>
      </c>
      <c r="AD5" s="930">
        <f t="shared" ref="AD5:AD68" si="2">F5</f>
        <v>0</v>
      </c>
      <c r="AE5" s="930">
        <f t="shared" ref="AE5:AE68" si="3">AB5+AC5+AD5</f>
        <v>1672800</v>
      </c>
      <c r="AF5" s="931">
        <f t="shared" ref="AF5:AF68" si="4">AB5</f>
        <v>278800</v>
      </c>
      <c r="AG5" s="931">
        <f>AC5</f>
        <v>1394000</v>
      </c>
      <c r="AH5" s="931">
        <f t="shared" ref="AH5:AH68" si="5">AF5+AG5</f>
        <v>1672800</v>
      </c>
      <c r="AI5" s="929">
        <f>'[2]2021. előirányzat'!G5</f>
        <v>69700</v>
      </c>
      <c r="AJ5" s="929">
        <f>'[2]2022. előirányzat'!G5</f>
        <v>69700</v>
      </c>
      <c r="AK5" s="929">
        <f>'[2]2023. előirányzat'!G5</f>
        <v>69700</v>
      </c>
      <c r="AL5" s="932">
        <f t="shared" ref="AL5:AL68" si="6">AF5+AI5+AJ5+AK5</f>
        <v>487900</v>
      </c>
      <c r="AM5" s="932">
        <f t="shared" ref="AM5:AM68" si="7">AG5</f>
        <v>1394000</v>
      </c>
      <c r="AN5" s="932">
        <f t="shared" ref="AN5:AN68" si="8">AD5</f>
        <v>0</v>
      </c>
      <c r="AO5" s="932">
        <f t="shared" ref="AO5:AO68" si="9">AL5+AM5+AN5</f>
        <v>1881900</v>
      </c>
      <c r="AP5" s="933">
        <f>3*348500</f>
        <v>1045500</v>
      </c>
      <c r="AQ5" s="934">
        <f>V5+X5+Z5</f>
        <v>1045500</v>
      </c>
      <c r="AR5" s="935">
        <f>AO5-AQ5</f>
        <v>836400</v>
      </c>
      <c r="AS5" s="933"/>
      <c r="AT5" s="933" t="s">
        <v>796</v>
      </c>
    </row>
    <row r="6" spans="1:46" ht="30" x14ac:dyDescent="0.25">
      <c r="A6" s="936" t="s">
        <v>420</v>
      </c>
      <c r="B6" s="850" t="str">
        <f>[1]előirányzat!B5</f>
        <v>Alsóújlak Község Önkormányzata</v>
      </c>
      <c r="C6" s="849">
        <v>618</v>
      </c>
      <c r="D6" s="929">
        <f>'[2]2009. évi előirányzat'!M6</f>
        <v>0</v>
      </c>
      <c r="E6" s="929">
        <f>'[2]2009. évi előirányzat'!N6</f>
        <v>0</v>
      </c>
      <c r="F6" s="929">
        <f>'[2]2009. évi előirányzat'!O6</f>
        <v>0</v>
      </c>
      <c r="G6" s="929">
        <f>'[2]2010. évi előirányzat'!J6</f>
        <v>0</v>
      </c>
      <c r="H6" s="929">
        <f>'[2]2010. évi előirányzat'!K6</f>
        <v>0</v>
      </c>
      <c r="I6" s="929">
        <f>'[2]2011. évi előirányzat'!J6</f>
        <v>0</v>
      </c>
      <c r="J6" s="929">
        <f>'[2]2011. évi előirányzat'!K6</f>
        <v>0</v>
      </c>
      <c r="K6" s="929">
        <f>'[2]2012. évi előirányzat'!J6</f>
        <v>0</v>
      </c>
      <c r="L6" s="929">
        <f>'[2]2012. évi előirányzat'!K6</f>
        <v>0</v>
      </c>
      <c r="M6" s="929">
        <f>'[2]2013. előirányzat'!J6</f>
        <v>0</v>
      </c>
      <c r="N6" s="929">
        <f>'[2]2013. előirányzat'!K6</f>
        <v>0</v>
      </c>
      <c r="O6" s="929">
        <f>'[2]2014. évi előirányzat'!J6</f>
        <v>0</v>
      </c>
      <c r="P6" s="929">
        <f>'[2]2014. évi előirányzat'!K6</f>
        <v>0</v>
      </c>
      <c r="Q6" s="929">
        <f>'[2]2015. évi előirányzat'!J6</f>
        <v>0</v>
      </c>
      <c r="R6" s="929">
        <f>'[2]2015. évi előirányzat'!K6</f>
        <v>0</v>
      </c>
      <c r="S6" s="929">
        <f>'[2]2016 előirányzat'!J6</f>
        <v>0</v>
      </c>
      <c r="T6" s="929">
        <f>'[2]2016 előirányzat'!K6</f>
        <v>0</v>
      </c>
      <c r="U6" s="929">
        <f>'[2]2017. előirányzat'!J6</f>
        <v>0</v>
      </c>
      <c r="V6" s="929">
        <f>'[2]2017. előirányzat'!K6</f>
        <v>-309000</v>
      </c>
      <c r="W6" s="929">
        <f>'[2]2018. előirányzat'!J6</f>
        <v>0</v>
      </c>
      <c r="X6" s="929">
        <f>'[2]2018. előirányzat'!K6</f>
        <v>0</v>
      </c>
      <c r="Y6" s="929">
        <f>'[2]2019. előirányzat'!J6</f>
        <v>0</v>
      </c>
      <c r="Z6" s="929">
        <f>'[2]2019. előirányzat'!K6</f>
        <v>0</v>
      </c>
      <c r="AA6" s="929">
        <f>'[2]2020. előirányzat'!G6</f>
        <v>0</v>
      </c>
      <c r="AB6" s="930">
        <f t="shared" si="0"/>
        <v>0</v>
      </c>
      <c r="AC6" s="930">
        <f t="shared" si="1"/>
        <v>-309000</v>
      </c>
      <c r="AD6" s="930">
        <f t="shared" si="2"/>
        <v>0</v>
      </c>
      <c r="AE6" s="930">
        <f t="shared" si="3"/>
        <v>-309000</v>
      </c>
      <c r="AF6" s="931">
        <f t="shared" si="4"/>
        <v>0</v>
      </c>
      <c r="AG6" s="931">
        <f>AE6+(3*61800)+123600</f>
        <v>0</v>
      </c>
      <c r="AH6" s="931">
        <f t="shared" si="5"/>
        <v>0</v>
      </c>
      <c r="AI6" s="929">
        <f>'[2]2021. előirányzat'!G6</f>
        <v>61800.000000000007</v>
      </c>
      <c r="AJ6" s="929">
        <f>'[2]2022. előirányzat'!G6</f>
        <v>61800.000000000007</v>
      </c>
      <c r="AK6" s="929">
        <f>'[2]2023. előirányzat'!G6</f>
        <v>61800.000000000007</v>
      </c>
      <c r="AL6" s="932">
        <f t="shared" si="6"/>
        <v>185400.00000000003</v>
      </c>
      <c r="AM6" s="932">
        <f t="shared" si="7"/>
        <v>0</v>
      </c>
      <c r="AN6" s="932">
        <f t="shared" si="8"/>
        <v>0</v>
      </c>
      <c r="AO6" s="932">
        <f t="shared" si="9"/>
        <v>185400.00000000003</v>
      </c>
      <c r="AP6" s="933"/>
      <c r="AQ6" s="934"/>
      <c r="AR6" s="935"/>
      <c r="AS6" s="933"/>
      <c r="AT6" s="933" t="s">
        <v>797</v>
      </c>
    </row>
    <row r="7" spans="1:46" ht="30" x14ac:dyDescent="0.25">
      <c r="A7" s="847" t="s">
        <v>421</v>
      </c>
      <c r="B7" s="850" t="str">
        <f>[1]előirányzat!B6</f>
        <v>Bajánsenye Község Önkormányzata</v>
      </c>
      <c r="C7" s="849">
        <v>533</v>
      </c>
      <c r="D7" s="929">
        <f>'[2]2009. évi előirányzat'!M7</f>
        <v>0</v>
      </c>
      <c r="E7" s="929">
        <f>'[2]2009. évi előirányzat'!N7</f>
        <v>0</v>
      </c>
      <c r="F7" s="929">
        <f>'[2]2009. évi előirányzat'!O7</f>
        <v>0</v>
      </c>
      <c r="G7" s="929">
        <f>'[2]2010. évi előirányzat'!J7</f>
        <v>0</v>
      </c>
      <c r="H7" s="929">
        <f>'[2]2010. évi előirányzat'!K7</f>
        <v>0</v>
      </c>
      <c r="I7" s="929">
        <f>'[2]2011. évi előirányzat'!J7</f>
        <v>0</v>
      </c>
      <c r="J7" s="929">
        <f>'[2]2011. évi előirányzat'!K7</f>
        <v>0</v>
      </c>
      <c r="K7" s="929">
        <f>'[2]2012. évi előirányzat'!J7</f>
        <v>0</v>
      </c>
      <c r="L7" s="929">
        <f>'[2]2012. évi előirányzat'!K7</f>
        <v>0</v>
      </c>
      <c r="M7" s="929">
        <f>'[2]2013. előirányzat'!J7</f>
        <v>0</v>
      </c>
      <c r="N7" s="929">
        <f>'[2]2013. előirányzat'!K7</f>
        <v>0</v>
      </c>
      <c r="O7" s="929">
        <f>'[2]2014. évi előirányzat'!J7</f>
        <v>0</v>
      </c>
      <c r="P7" s="929">
        <f>'[2]2014. évi előirányzat'!K7</f>
        <v>0</v>
      </c>
      <c r="Q7" s="929">
        <f>'[2]2015. évi előirányzat'!J7</f>
        <v>0</v>
      </c>
      <c r="R7" s="929">
        <f>'[2]2015. évi előirányzat'!K7</f>
        <v>0</v>
      </c>
      <c r="S7" s="929">
        <f>'[2]2016 előirányzat'!J7</f>
        <v>0</v>
      </c>
      <c r="T7" s="929">
        <f>'[2]2016 előirányzat'!K7</f>
        <v>0</v>
      </c>
      <c r="U7" s="929">
        <f>'[2]2017. előirányzat'!J7</f>
        <v>0</v>
      </c>
      <c r="V7" s="929">
        <f>'[2]2017. előirányzat'!K7</f>
        <v>-266500</v>
      </c>
      <c r="W7" s="929">
        <f>'[2]2018. előirányzat'!J7</f>
        <v>0</v>
      </c>
      <c r="X7" s="929">
        <f>'[2]2018. előirányzat'!K7</f>
        <v>0</v>
      </c>
      <c r="Y7" s="929">
        <f>'[2]2019. előirányzat'!J7</f>
        <v>0</v>
      </c>
      <c r="Z7" s="929">
        <f>'[2]2019. előirányzat'!K7</f>
        <v>0</v>
      </c>
      <c r="AA7" s="929">
        <f>'[2]2020. előirányzat'!G7</f>
        <v>0</v>
      </c>
      <c r="AB7" s="930">
        <f t="shared" si="0"/>
        <v>0</v>
      </c>
      <c r="AC7" s="930">
        <f t="shared" si="1"/>
        <v>-266500</v>
      </c>
      <c r="AD7" s="930">
        <f t="shared" si="2"/>
        <v>0</v>
      </c>
      <c r="AE7" s="930">
        <f t="shared" si="3"/>
        <v>-266500</v>
      </c>
      <c r="AF7" s="931">
        <f t="shared" si="4"/>
        <v>0</v>
      </c>
      <c r="AG7" s="931">
        <f>AE7+(2*53300)+159900</f>
        <v>0</v>
      </c>
      <c r="AH7" s="931">
        <f t="shared" si="5"/>
        <v>0</v>
      </c>
      <c r="AI7" s="929">
        <f>'[2]2021. előirányzat'!G7</f>
        <v>0</v>
      </c>
      <c r="AJ7" s="929">
        <f>'[2]2022. előirányzat'!G7</f>
        <v>0</v>
      </c>
      <c r="AK7" s="929">
        <f>'[2]2023. előirányzat'!G7</f>
        <v>0</v>
      </c>
      <c r="AL7" s="932">
        <f t="shared" si="6"/>
        <v>0</v>
      </c>
      <c r="AM7" s="932">
        <f t="shared" si="7"/>
        <v>0</v>
      </c>
      <c r="AN7" s="932">
        <f t="shared" si="8"/>
        <v>0</v>
      </c>
      <c r="AO7" s="932">
        <f t="shared" si="9"/>
        <v>0</v>
      </c>
      <c r="AP7" s="933"/>
      <c r="AQ7" s="934"/>
      <c r="AR7" s="935"/>
      <c r="AS7" s="933"/>
      <c r="AT7" s="933" t="s">
        <v>798</v>
      </c>
    </row>
    <row r="8" spans="1:46" ht="30" x14ac:dyDescent="0.25">
      <c r="A8" s="936" t="s">
        <v>422</v>
      </c>
      <c r="B8" s="852" t="str">
        <f>[1]előirányzat!B7</f>
        <v>Balogunyom Község Önkormányzata</v>
      </c>
      <c r="C8" s="849">
        <v>1268</v>
      </c>
      <c r="D8" s="929">
        <f>'[2]2009. évi előirányzat'!M8</f>
        <v>0</v>
      </c>
      <c r="E8" s="929">
        <f>'[2]2009. évi előirányzat'!N8</f>
        <v>0</v>
      </c>
      <c r="F8" s="929">
        <f>'[2]2009. évi előirányzat'!O8</f>
        <v>0</v>
      </c>
      <c r="G8" s="929">
        <f>'[2]2010. évi előirányzat'!J8</f>
        <v>0</v>
      </c>
      <c r="H8" s="929">
        <f>'[2]2010. évi előirányzat'!K8</f>
        <v>0</v>
      </c>
      <c r="I8" s="929">
        <f>'[2]2011. évi előirányzat'!J8</f>
        <v>0</v>
      </c>
      <c r="J8" s="929">
        <f>'[2]2011. évi előirányzat'!K8</f>
        <v>0</v>
      </c>
      <c r="K8" s="929">
        <f>'[2]2012. évi előirányzat'!J8</f>
        <v>0</v>
      </c>
      <c r="L8" s="929">
        <f>'[2]2012. évi előirányzat'!K8</f>
        <v>0</v>
      </c>
      <c r="M8" s="929">
        <f>'[2]2013. előirányzat'!J8</f>
        <v>0</v>
      </c>
      <c r="N8" s="929">
        <f>'[2]2013. előirányzat'!K8</f>
        <v>0</v>
      </c>
      <c r="O8" s="929">
        <f>'[2]2014. évi előirányzat'!J8</f>
        <v>0</v>
      </c>
      <c r="P8" s="929">
        <f>'[2]2014. évi előirányzat'!K8</f>
        <v>0</v>
      </c>
      <c r="Q8" s="929">
        <f>'[2]2015. évi előirányzat'!J8</f>
        <v>0</v>
      </c>
      <c r="R8" s="929">
        <f>'[2]2015. évi előirányzat'!K8</f>
        <v>0</v>
      </c>
      <c r="S8" s="929">
        <f>'[2]2016 előirányzat'!J8</f>
        <v>0</v>
      </c>
      <c r="T8" s="929">
        <f>'[2]2016 előirányzat'!K8</f>
        <v>0</v>
      </c>
      <c r="U8" s="929">
        <f>'[2]2017. előirányzat'!J8</f>
        <v>0</v>
      </c>
      <c r="V8" s="929">
        <f>'[2]2017. előirányzat'!K8</f>
        <v>0</v>
      </c>
      <c r="W8" s="929">
        <f>'[2]2018. előirányzat'!J8</f>
        <v>0</v>
      </c>
      <c r="X8" s="929">
        <f>'[2]2018. előirányzat'!K8</f>
        <v>0</v>
      </c>
      <c r="Y8" s="929">
        <f>'[2]2019. előirányzat'!J8</f>
        <v>0</v>
      </c>
      <c r="Z8" s="929">
        <f>'[2]2019. előirányzat'!K8</f>
        <v>0</v>
      </c>
      <c r="AA8" s="929">
        <f>'[2]2020. előirányzat'!G8</f>
        <v>0</v>
      </c>
      <c r="AB8" s="930">
        <f t="shared" si="0"/>
        <v>0</v>
      </c>
      <c r="AC8" s="930">
        <f t="shared" si="1"/>
        <v>0</v>
      </c>
      <c r="AD8" s="930">
        <f t="shared" si="2"/>
        <v>0</v>
      </c>
      <c r="AE8" s="930">
        <f t="shared" si="3"/>
        <v>0</v>
      </c>
      <c r="AF8" s="931">
        <f t="shared" si="4"/>
        <v>0</v>
      </c>
      <c r="AG8" s="931">
        <f>AC8</f>
        <v>0</v>
      </c>
      <c r="AH8" s="931">
        <f t="shared" si="5"/>
        <v>0</v>
      </c>
      <c r="AI8" s="929">
        <f>'[2]2021. előirányzat'!G8</f>
        <v>0</v>
      </c>
      <c r="AJ8" s="929">
        <f>'[2]2022. előirányzat'!G8</f>
        <v>0</v>
      </c>
      <c r="AK8" s="929">
        <f>'[2]2023. előirányzat'!G8</f>
        <v>126800.00000000001</v>
      </c>
      <c r="AL8" s="932">
        <f t="shared" si="6"/>
        <v>126800.00000000001</v>
      </c>
      <c r="AM8" s="932">
        <f t="shared" si="7"/>
        <v>0</v>
      </c>
      <c r="AN8" s="932">
        <f t="shared" si="8"/>
        <v>0</v>
      </c>
      <c r="AO8" s="932">
        <f t="shared" si="9"/>
        <v>126800.00000000001</v>
      </c>
      <c r="AP8" s="933"/>
      <c r="AQ8" s="934">
        <f>V8+X8+Z8</f>
        <v>0</v>
      </c>
      <c r="AR8" s="935">
        <f>AO8-AQ8</f>
        <v>126800.00000000001</v>
      </c>
      <c r="AS8" s="933" t="s">
        <v>799</v>
      </c>
      <c r="AT8" s="933" t="s">
        <v>796</v>
      </c>
    </row>
    <row r="9" spans="1:46" ht="45" x14ac:dyDescent="0.25">
      <c r="A9" s="936" t="s">
        <v>423</v>
      </c>
      <c r="B9" s="850" t="str">
        <f>[1]előirányzat!B8</f>
        <v>Bejcgyertyános Község Önkormányzata</v>
      </c>
      <c r="C9" s="849">
        <v>500</v>
      </c>
      <c r="D9" s="929">
        <f>'[2]2009. évi előirányzat'!M9</f>
        <v>0</v>
      </c>
      <c r="E9" s="929">
        <f>'[2]2009. évi előirányzat'!N9</f>
        <v>0</v>
      </c>
      <c r="F9" s="929">
        <f>'[2]2009. évi előirányzat'!O9</f>
        <v>0</v>
      </c>
      <c r="G9" s="929">
        <f>'[2]2010. évi előirányzat'!J9</f>
        <v>0</v>
      </c>
      <c r="H9" s="929">
        <f>'[2]2010. évi előirányzat'!K9</f>
        <v>0</v>
      </c>
      <c r="I9" s="929">
        <f>'[2]2011. évi előirányzat'!J9</f>
        <v>0</v>
      </c>
      <c r="J9" s="929">
        <f>'[2]2011. évi előirányzat'!K9</f>
        <v>0</v>
      </c>
      <c r="K9" s="929">
        <f>'[2]2012. évi előirányzat'!J9</f>
        <v>0</v>
      </c>
      <c r="L9" s="929">
        <f>'[2]2012. évi előirányzat'!K9</f>
        <v>0</v>
      </c>
      <c r="M9" s="929">
        <f>'[2]2013. előirányzat'!J9</f>
        <v>0</v>
      </c>
      <c r="N9" s="929">
        <f>'[2]2013. előirányzat'!K9</f>
        <v>0</v>
      </c>
      <c r="O9" s="929">
        <f>'[2]2014. évi előirányzat'!J9</f>
        <v>0</v>
      </c>
      <c r="P9" s="929">
        <f>'[2]2014. évi előirányzat'!K9</f>
        <v>0</v>
      </c>
      <c r="Q9" s="929">
        <f>'[2]2015. évi előirányzat'!J9</f>
        <v>0</v>
      </c>
      <c r="R9" s="929">
        <f>'[2]2015. évi előirányzat'!K9</f>
        <v>0</v>
      </c>
      <c r="S9" s="929">
        <f>'[2]2016 előirányzat'!J9</f>
        <v>0</v>
      </c>
      <c r="T9" s="929">
        <f>'[2]2016 előirányzat'!K9</f>
        <v>0</v>
      </c>
      <c r="U9" s="929">
        <f>'[2]2017. előirányzat'!J9</f>
        <v>0</v>
      </c>
      <c r="V9" s="929">
        <f>'[2]2017. előirányzat'!K9</f>
        <v>-250000</v>
      </c>
      <c r="W9" s="929">
        <f>'[2]2018. előirányzat'!J9</f>
        <v>0</v>
      </c>
      <c r="X9" s="929">
        <f>'[2]2018. előirányzat'!K9</f>
        <v>0</v>
      </c>
      <c r="Y9" s="929">
        <f>'[2]2019. előirányzat'!J9</f>
        <v>0</v>
      </c>
      <c r="Z9" s="929">
        <f>'[2]2019. előirányzat'!K9</f>
        <v>0</v>
      </c>
      <c r="AA9" s="929">
        <f>'[2]2020. előirányzat'!G9</f>
        <v>0</v>
      </c>
      <c r="AB9" s="930">
        <f t="shared" si="0"/>
        <v>0</v>
      </c>
      <c r="AC9" s="930">
        <f t="shared" si="1"/>
        <v>-250000</v>
      </c>
      <c r="AD9" s="930">
        <f t="shared" si="2"/>
        <v>0</v>
      </c>
      <c r="AE9" s="930">
        <f t="shared" si="3"/>
        <v>-250000</v>
      </c>
      <c r="AF9" s="931">
        <f t="shared" si="4"/>
        <v>0</v>
      </c>
      <c r="AG9" s="931">
        <f>AE9+(7500+2*50000)+142500</f>
        <v>0</v>
      </c>
      <c r="AH9" s="931">
        <f t="shared" si="5"/>
        <v>0</v>
      </c>
      <c r="AI9" s="929">
        <f>'[2]2021. előirányzat'!G9</f>
        <v>0</v>
      </c>
      <c r="AJ9" s="929">
        <f>'[2]2022. előirányzat'!G9</f>
        <v>0</v>
      </c>
      <c r="AK9" s="929">
        <f>'[2]2023. előirányzat'!G9</f>
        <v>0</v>
      </c>
      <c r="AL9" s="932">
        <f t="shared" si="6"/>
        <v>0</v>
      </c>
      <c r="AM9" s="932">
        <f t="shared" si="7"/>
        <v>0</v>
      </c>
      <c r="AN9" s="932">
        <f t="shared" si="8"/>
        <v>0</v>
      </c>
      <c r="AO9" s="932">
        <f t="shared" si="9"/>
        <v>0</v>
      </c>
      <c r="AP9" s="933"/>
      <c r="AQ9" s="934"/>
      <c r="AR9" s="935"/>
      <c r="AS9" s="933"/>
      <c r="AT9" s="933" t="s">
        <v>800</v>
      </c>
    </row>
    <row r="10" spans="1:46" ht="30" x14ac:dyDescent="0.25">
      <c r="A10" s="847" t="s">
        <v>424</v>
      </c>
      <c r="B10" s="850" t="str">
        <f>[1]előirányzat!B9</f>
        <v>Bozsok Község Önkormányzata</v>
      </c>
      <c r="C10" s="849">
        <v>348</v>
      </c>
      <c r="D10" s="929">
        <f>'[2]2009. évi előirányzat'!M10</f>
        <v>0</v>
      </c>
      <c r="E10" s="929">
        <f>'[2]2009. évi előirányzat'!N10</f>
        <v>0</v>
      </c>
      <c r="F10" s="929">
        <f>'[2]2009. évi előirányzat'!O10</f>
        <v>0</v>
      </c>
      <c r="G10" s="929">
        <f>'[2]2010. évi előirányzat'!J10</f>
        <v>0</v>
      </c>
      <c r="H10" s="929">
        <f>'[2]2010. évi előirányzat'!K10</f>
        <v>0</v>
      </c>
      <c r="I10" s="929">
        <f>'[2]2011. évi előirányzat'!J10</f>
        <v>0</v>
      </c>
      <c r="J10" s="929">
        <f>'[2]2011. évi előirányzat'!K10</f>
        <v>0</v>
      </c>
      <c r="K10" s="929">
        <f>'[2]2012. évi előirányzat'!J10</f>
        <v>0</v>
      </c>
      <c r="L10" s="929">
        <f>'[2]2012. évi előirányzat'!K10</f>
        <v>0</v>
      </c>
      <c r="M10" s="929">
        <f>'[2]2013. előirányzat'!J10</f>
        <v>0</v>
      </c>
      <c r="N10" s="929">
        <f>'[2]2013. előirányzat'!K10</f>
        <v>0</v>
      </c>
      <c r="O10" s="929">
        <f>'[2]2014. évi előirányzat'!J10</f>
        <v>0</v>
      </c>
      <c r="P10" s="929">
        <f>'[2]2014. évi előirányzat'!K10</f>
        <v>0</v>
      </c>
      <c r="Q10" s="929">
        <f>'[2]2015. évi előirányzat'!J10</f>
        <v>0</v>
      </c>
      <c r="R10" s="929">
        <f>'[2]2015. évi előirányzat'!K10</f>
        <v>0</v>
      </c>
      <c r="S10" s="929">
        <f>'[2]2016 előirányzat'!J10</f>
        <v>0</v>
      </c>
      <c r="T10" s="929">
        <f>'[2]2016 előirányzat'!K10</f>
        <v>0</v>
      </c>
      <c r="U10" s="929">
        <f>'[2]2017. előirányzat'!J10</f>
        <v>0</v>
      </c>
      <c r="V10" s="929">
        <f>'[2]2017. előirányzat'!K10</f>
        <v>-174000</v>
      </c>
      <c r="W10" s="929">
        <f>'[2]2018. előirányzat'!J10</f>
        <v>0</v>
      </c>
      <c r="X10" s="929">
        <f>'[2]2018. előirányzat'!K10</f>
        <v>-7200</v>
      </c>
      <c r="Y10" s="929">
        <f>'[2]2019. előirányzat'!J10</f>
        <v>0</v>
      </c>
      <c r="Z10" s="929">
        <f>'[2]2019. előirányzat'!K10</f>
        <v>0</v>
      </c>
      <c r="AA10" s="929">
        <f>'[2]2020. előirányzat'!G10</f>
        <v>0</v>
      </c>
      <c r="AB10" s="930">
        <f t="shared" si="0"/>
        <v>0</v>
      </c>
      <c r="AC10" s="930">
        <f t="shared" si="1"/>
        <v>-181200</v>
      </c>
      <c r="AD10" s="930">
        <f t="shared" si="2"/>
        <v>0</v>
      </c>
      <c r="AE10" s="930">
        <f t="shared" si="3"/>
        <v>-181200</v>
      </c>
      <c r="AF10" s="931">
        <f t="shared" si="4"/>
        <v>0</v>
      </c>
      <c r="AG10" s="931">
        <f>AE10+34800+146400</f>
        <v>0</v>
      </c>
      <c r="AH10" s="931">
        <f t="shared" si="5"/>
        <v>0</v>
      </c>
      <c r="AI10" s="929">
        <f>'[2]2021. előirányzat'!G10</f>
        <v>0</v>
      </c>
      <c r="AJ10" s="929">
        <f>'[2]2022. előirányzat'!G10</f>
        <v>0</v>
      </c>
      <c r="AK10" s="929">
        <f>'[2]2023. előirányzat'!G10</f>
        <v>0</v>
      </c>
      <c r="AL10" s="932">
        <f t="shared" si="6"/>
        <v>0</v>
      </c>
      <c r="AM10" s="932">
        <f t="shared" si="7"/>
        <v>0</v>
      </c>
      <c r="AN10" s="932">
        <f t="shared" si="8"/>
        <v>0</v>
      </c>
      <c r="AO10" s="932">
        <f t="shared" si="9"/>
        <v>0</v>
      </c>
      <c r="AP10" s="933"/>
      <c r="AQ10" s="934"/>
      <c r="AR10" s="935"/>
      <c r="AS10" s="933"/>
      <c r="AT10" s="933" t="s">
        <v>801</v>
      </c>
    </row>
    <row r="11" spans="1:46" ht="30" x14ac:dyDescent="0.25">
      <c r="A11" s="936" t="s">
        <v>425</v>
      </c>
      <c r="B11" s="848" t="str">
        <f>[1]előirányzat!B10</f>
        <v>Bozzai Község Önkormányzata</v>
      </c>
      <c r="C11" s="848">
        <v>326</v>
      </c>
      <c r="D11" s="929">
        <f>'[2]2009. évi előirányzat'!M11</f>
        <v>0</v>
      </c>
      <c r="E11" s="929">
        <f>'[2]2009. évi előirányzat'!N11</f>
        <v>0</v>
      </c>
      <c r="F11" s="929">
        <f>'[2]2009. évi előirányzat'!O11</f>
        <v>0</v>
      </c>
      <c r="G11" s="929">
        <f>'[2]2010. évi előirányzat'!J11</f>
        <v>0</v>
      </c>
      <c r="H11" s="929">
        <f>'[2]2010. évi előirányzat'!K11</f>
        <v>0</v>
      </c>
      <c r="I11" s="929">
        <f>'[2]2011. évi előirányzat'!J11</f>
        <v>0</v>
      </c>
      <c r="J11" s="929">
        <f>'[2]2011. évi előirányzat'!K11</f>
        <v>0</v>
      </c>
      <c r="K11" s="929">
        <f>'[2]2012. évi előirányzat'!J11</f>
        <v>0</v>
      </c>
      <c r="L11" s="929">
        <f>'[2]2012. évi előirányzat'!K11</f>
        <v>0</v>
      </c>
      <c r="M11" s="929">
        <f>'[2]2013. előirányzat'!J11</f>
        <v>0</v>
      </c>
      <c r="N11" s="929">
        <f>'[2]2013. előirányzat'!K11</f>
        <v>0</v>
      </c>
      <c r="O11" s="929">
        <f>'[2]2014. évi előirányzat'!J11</f>
        <v>32600</v>
      </c>
      <c r="P11" s="929">
        <f>'[2]2014. évi előirányzat'!K11</f>
        <v>163000</v>
      </c>
      <c r="Q11" s="929">
        <f>'[2]2015. évi előirányzat'!J11</f>
        <v>32600</v>
      </c>
      <c r="R11" s="929">
        <f>'[2]2015. évi előirányzat'!K11</f>
        <v>163000</v>
      </c>
      <c r="S11" s="929">
        <f>'[2]2016 előirányzat'!J11</f>
        <v>32600</v>
      </c>
      <c r="T11" s="929">
        <f>'[2]2016 előirányzat'!K11</f>
        <v>163000</v>
      </c>
      <c r="U11" s="929">
        <f>'[2]2017. előirányzat'!J11</f>
        <v>32600</v>
      </c>
      <c r="V11" s="929">
        <f>'[2]2017. előirányzat'!K11</f>
        <v>163000</v>
      </c>
      <c r="W11" s="929">
        <f>'[2]2018. előirányzat'!J11</f>
        <v>32600</v>
      </c>
      <c r="X11" s="929">
        <f>'[2]2018. előirányzat'!K11</f>
        <v>163000</v>
      </c>
      <c r="Y11" s="929">
        <f>'[2]2019. előirányzat'!J11</f>
        <v>32600</v>
      </c>
      <c r="Z11" s="929">
        <f>'[2]2019. előirányzat'!K11</f>
        <v>163000</v>
      </c>
      <c r="AA11" s="929">
        <f>'[2]2020. előirányzat'!G11</f>
        <v>32600</v>
      </c>
      <c r="AB11" s="930">
        <f t="shared" si="0"/>
        <v>228200</v>
      </c>
      <c r="AC11" s="930">
        <f t="shared" si="1"/>
        <v>978000</v>
      </c>
      <c r="AD11" s="930">
        <f t="shared" si="2"/>
        <v>0</v>
      </c>
      <c r="AE11" s="930">
        <f t="shared" si="3"/>
        <v>1206200</v>
      </c>
      <c r="AF11" s="931">
        <f t="shared" si="4"/>
        <v>228200</v>
      </c>
      <c r="AG11" s="931">
        <f>AC11</f>
        <v>978000</v>
      </c>
      <c r="AH11" s="931">
        <f t="shared" si="5"/>
        <v>1206200</v>
      </c>
      <c r="AI11" s="929">
        <f>'[2]2021. előirányzat'!G11</f>
        <v>32600</v>
      </c>
      <c r="AJ11" s="929">
        <f>'[2]2022. előirányzat'!G11</f>
        <v>32600</v>
      </c>
      <c r="AK11" s="929">
        <f>'[2]2023. előirányzat'!G11</f>
        <v>32600</v>
      </c>
      <c r="AL11" s="932">
        <f t="shared" si="6"/>
        <v>326000</v>
      </c>
      <c r="AM11" s="932">
        <f t="shared" si="7"/>
        <v>978000</v>
      </c>
      <c r="AN11" s="932">
        <f t="shared" si="8"/>
        <v>0</v>
      </c>
      <c r="AO11" s="932">
        <f t="shared" si="9"/>
        <v>1304000</v>
      </c>
      <c r="AP11" s="933"/>
      <c r="AQ11" s="934">
        <f>V11+X11+Z11</f>
        <v>489000</v>
      </c>
      <c r="AR11" s="935">
        <f>AO11-AQ11</f>
        <v>815000</v>
      </c>
      <c r="AS11" s="933"/>
      <c r="AT11" s="933" t="s">
        <v>796</v>
      </c>
    </row>
    <row r="12" spans="1:46" ht="30" x14ac:dyDescent="0.25">
      <c r="A12" s="936" t="s">
        <v>426</v>
      </c>
      <c r="B12" s="848" t="str">
        <f>[1]előirányzat!B11</f>
        <v>Bucsu Község Önkormányzata</v>
      </c>
      <c r="C12" s="848">
        <v>606</v>
      </c>
      <c r="D12" s="929">
        <f>'[2]2009. évi előirányzat'!M12</f>
        <v>0</v>
      </c>
      <c r="E12" s="929">
        <f>'[2]2009. évi előirányzat'!N12</f>
        <v>0</v>
      </c>
      <c r="F12" s="929">
        <f>'[2]2009. évi előirányzat'!O12</f>
        <v>0</v>
      </c>
      <c r="G12" s="929">
        <f>'[2]2010. évi előirányzat'!J12</f>
        <v>0</v>
      </c>
      <c r="H12" s="929">
        <f>'[2]2010. évi előirányzat'!K12</f>
        <v>0</v>
      </c>
      <c r="I12" s="929">
        <f>'[2]2011. évi előirányzat'!J12</f>
        <v>0</v>
      </c>
      <c r="J12" s="929">
        <f>'[2]2011. évi előirányzat'!K12</f>
        <v>0</v>
      </c>
      <c r="K12" s="929">
        <f>'[2]2012. évi előirányzat'!J12</f>
        <v>0</v>
      </c>
      <c r="L12" s="929">
        <f>'[2]2012. évi előirányzat'!K12</f>
        <v>0</v>
      </c>
      <c r="M12" s="929">
        <f>'[2]2013. előirányzat'!J12</f>
        <v>0</v>
      </c>
      <c r="N12" s="929">
        <f>'[2]2013. előirányzat'!K12</f>
        <v>0</v>
      </c>
      <c r="O12" s="929">
        <f>'[2]2014. évi előirányzat'!J12</f>
        <v>0</v>
      </c>
      <c r="P12" s="929">
        <f>'[2]2014. évi előirányzat'!K12</f>
        <v>0</v>
      </c>
      <c r="Q12" s="929">
        <f>'[2]2015. évi előirányzat'!J12</f>
        <v>0</v>
      </c>
      <c r="R12" s="929">
        <f>'[2]2015. évi előirányzat'!K12</f>
        <v>0</v>
      </c>
      <c r="S12" s="929">
        <f>'[2]2016 előirányzat'!J12</f>
        <v>60600</v>
      </c>
      <c r="T12" s="929">
        <f>'[2]2016 előirányzat'!K12</f>
        <v>303000</v>
      </c>
      <c r="U12" s="929">
        <f>'[2]2017. előirányzat'!J12</f>
        <v>60600</v>
      </c>
      <c r="V12" s="929">
        <f>'[2]2017. előirányzat'!K12</f>
        <v>303000</v>
      </c>
      <c r="W12" s="929">
        <f>'[2]2018. előirányzat'!J12</f>
        <v>60600</v>
      </c>
      <c r="X12" s="929">
        <f>'[2]2018. előirányzat'!K12</f>
        <v>303000</v>
      </c>
      <c r="Y12" s="929">
        <f>'[2]2019. előirányzat'!J12</f>
        <v>60600</v>
      </c>
      <c r="Z12" s="929">
        <f>'[2]2019. előirányzat'!K12</f>
        <v>303000</v>
      </c>
      <c r="AA12" s="929">
        <f>'[2]2020. előirányzat'!G12</f>
        <v>60600</v>
      </c>
      <c r="AB12" s="930">
        <f t="shared" si="0"/>
        <v>303000</v>
      </c>
      <c r="AC12" s="930">
        <f t="shared" si="1"/>
        <v>1212000</v>
      </c>
      <c r="AD12" s="930">
        <f t="shared" si="2"/>
        <v>0</v>
      </c>
      <c r="AE12" s="930">
        <f t="shared" si="3"/>
        <v>1515000</v>
      </c>
      <c r="AF12" s="931">
        <f t="shared" si="4"/>
        <v>303000</v>
      </c>
      <c r="AG12" s="931">
        <f>AC12</f>
        <v>1212000</v>
      </c>
      <c r="AH12" s="931">
        <f t="shared" si="5"/>
        <v>1515000</v>
      </c>
      <c r="AI12" s="929">
        <f>'[2]2021. előirányzat'!G12</f>
        <v>60600</v>
      </c>
      <c r="AJ12" s="929">
        <f>'[2]2022. előirányzat'!G12</f>
        <v>60600</v>
      </c>
      <c r="AK12" s="929">
        <f>'[2]2023. előirányzat'!G12</f>
        <v>60600</v>
      </c>
      <c r="AL12" s="932">
        <f t="shared" si="6"/>
        <v>484800</v>
      </c>
      <c r="AM12" s="932">
        <f t="shared" si="7"/>
        <v>1212000</v>
      </c>
      <c r="AN12" s="932">
        <f t="shared" si="8"/>
        <v>0</v>
      </c>
      <c r="AO12" s="932">
        <f t="shared" si="9"/>
        <v>1696800</v>
      </c>
      <c r="AP12" s="933"/>
      <c r="AQ12" s="934">
        <f>V12+X12+Z12</f>
        <v>909000</v>
      </c>
      <c r="AR12" s="935">
        <f>AO12-AQ12</f>
        <v>787800</v>
      </c>
      <c r="AS12" s="933"/>
      <c r="AT12" s="933" t="s">
        <v>796</v>
      </c>
    </row>
    <row r="13" spans="1:46" ht="30" x14ac:dyDescent="0.25">
      <c r="A13" s="847" t="s">
        <v>427</v>
      </c>
      <c r="B13" s="850" t="str">
        <f>[1]előirányzat!B12</f>
        <v>Bük Város Önkrományzata</v>
      </c>
      <c r="C13" s="848">
        <v>3347</v>
      </c>
      <c r="D13" s="929">
        <f>'[2]2009. évi előirányzat'!M13</f>
        <v>0</v>
      </c>
      <c r="E13" s="929">
        <f>'[2]2009. évi előirányzat'!N13</f>
        <v>0</v>
      </c>
      <c r="F13" s="929">
        <f>'[2]2009. évi előirányzat'!O13</f>
        <v>0</v>
      </c>
      <c r="G13" s="929">
        <f>'[2]2010. évi előirányzat'!J13</f>
        <v>0</v>
      </c>
      <c r="H13" s="929">
        <f>'[2]2010. évi előirányzat'!K13</f>
        <v>0</v>
      </c>
      <c r="I13" s="929">
        <f>'[2]2011. évi előirányzat'!J13</f>
        <v>0</v>
      </c>
      <c r="J13" s="929">
        <f>'[2]2011. évi előirányzat'!K13</f>
        <v>0</v>
      </c>
      <c r="K13" s="929">
        <f>'[2]2012. évi előirányzat'!J13</f>
        <v>0</v>
      </c>
      <c r="L13" s="929">
        <f>'[2]2012. évi előirányzat'!K13</f>
        <v>0</v>
      </c>
      <c r="M13" s="929">
        <f>'[2]2013. előirányzat'!J13</f>
        <v>0</v>
      </c>
      <c r="N13" s="929">
        <f>'[2]2013. előirányzat'!K13</f>
        <v>0</v>
      </c>
      <c r="O13" s="929">
        <f>'[2]2014. évi előirányzat'!J13</f>
        <v>0</v>
      </c>
      <c r="P13" s="929">
        <f>'[2]2014. évi előirányzat'!K13</f>
        <v>0</v>
      </c>
      <c r="Q13" s="929">
        <f>'[2]2015. évi előirányzat'!J13</f>
        <v>0</v>
      </c>
      <c r="R13" s="929">
        <f>'[2]2015. évi előirányzat'!K13</f>
        <v>0</v>
      </c>
      <c r="S13" s="929">
        <f>'[2]2016 előirányzat'!J13</f>
        <v>0</v>
      </c>
      <c r="T13" s="929">
        <f>'[2]2016 előirányzat'!K13</f>
        <v>0</v>
      </c>
      <c r="U13" s="929">
        <f>'[2]2017. előirányzat'!J13</f>
        <v>0</v>
      </c>
      <c r="V13" s="929">
        <f>'[2]2017. előirányzat'!K13</f>
        <v>-1673500</v>
      </c>
      <c r="W13" s="929">
        <f>'[2]2018. előirányzat'!J13</f>
        <v>0</v>
      </c>
      <c r="X13" s="929">
        <f>'[2]2018. előirányzat'!K13</f>
        <v>0</v>
      </c>
      <c r="Y13" s="929">
        <f>'[2]2019. előirányzat'!J13</f>
        <v>0</v>
      </c>
      <c r="Z13" s="929">
        <f>'[2]2019. előirányzat'!K13</f>
        <v>0</v>
      </c>
      <c r="AA13" s="929">
        <f>'[2]2020. előirányzat'!G13</f>
        <v>0</v>
      </c>
      <c r="AB13" s="930">
        <f t="shared" si="0"/>
        <v>0</v>
      </c>
      <c r="AC13" s="930">
        <f t="shared" si="1"/>
        <v>-1673500</v>
      </c>
      <c r="AD13" s="930">
        <f t="shared" si="2"/>
        <v>0</v>
      </c>
      <c r="AE13" s="930">
        <f t="shared" si="3"/>
        <v>-1673500</v>
      </c>
      <c r="AF13" s="931">
        <f t="shared" si="4"/>
        <v>0</v>
      </c>
      <c r="AG13" s="931">
        <f>AE13+(334700+1338800)</f>
        <v>0</v>
      </c>
      <c r="AH13" s="931">
        <f t="shared" si="5"/>
        <v>0</v>
      </c>
      <c r="AI13" s="929">
        <f>'[2]2021. előirányzat'!G13</f>
        <v>0</v>
      </c>
      <c r="AJ13" s="929">
        <f>'[2]2022. előirányzat'!G13</f>
        <v>0</v>
      </c>
      <c r="AK13" s="929">
        <f>'[2]2023. előirányzat'!G13</f>
        <v>0</v>
      </c>
      <c r="AL13" s="932">
        <f t="shared" si="6"/>
        <v>0</v>
      </c>
      <c r="AM13" s="932">
        <f t="shared" si="7"/>
        <v>0</v>
      </c>
      <c r="AN13" s="932">
        <f t="shared" si="8"/>
        <v>0</v>
      </c>
      <c r="AO13" s="932">
        <f t="shared" si="9"/>
        <v>0</v>
      </c>
      <c r="AP13" s="933"/>
      <c r="AQ13" s="934"/>
      <c r="AR13" s="935"/>
      <c r="AS13" s="933"/>
      <c r="AT13" s="933" t="s">
        <v>802</v>
      </c>
    </row>
    <row r="14" spans="1:46" ht="30" x14ac:dyDescent="0.25">
      <c r="A14" s="936" t="s">
        <v>428</v>
      </c>
      <c r="B14" s="850" t="str">
        <f>[1]előirányzat!B13</f>
        <v>Cák Község Önkormányzata</v>
      </c>
      <c r="C14" s="848">
        <v>275</v>
      </c>
      <c r="D14" s="929">
        <f>'[2]2009. évi előirányzat'!M14</f>
        <v>0</v>
      </c>
      <c r="E14" s="929">
        <f>'[2]2009. évi előirányzat'!N14</f>
        <v>0</v>
      </c>
      <c r="F14" s="929">
        <f>'[2]2009. évi előirányzat'!O14</f>
        <v>0</v>
      </c>
      <c r="G14" s="929">
        <f>'[2]2010. évi előirányzat'!J14</f>
        <v>0</v>
      </c>
      <c r="H14" s="929">
        <f>'[2]2010. évi előirányzat'!K14</f>
        <v>0</v>
      </c>
      <c r="I14" s="929">
        <f>'[2]2011. évi előirányzat'!J14</f>
        <v>0</v>
      </c>
      <c r="J14" s="929">
        <f>'[2]2011. évi előirányzat'!K14</f>
        <v>0</v>
      </c>
      <c r="K14" s="929">
        <f>'[2]2012. évi előirányzat'!J14</f>
        <v>0</v>
      </c>
      <c r="L14" s="929">
        <f>'[2]2012. évi előirányzat'!K14</f>
        <v>0</v>
      </c>
      <c r="M14" s="929">
        <f>'[2]2013. előirányzat'!J14</f>
        <v>0</v>
      </c>
      <c r="N14" s="929">
        <f>'[2]2013. előirányzat'!K14</f>
        <v>0</v>
      </c>
      <c r="O14" s="929">
        <f>'[2]2014. évi előirányzat'!J14</f>
        <v>0</v>
      </c>
      <c r="P14" s="929">
        <f>'[2]2014. évi előirányzat'!K14</f>
        <v>0</v>
      </c>
      <c r="Q14" s="929">
        <f>'[2]2015. évi előirányzat'!J14</f>
        <v>0</v>
      </c>
      <c r="R14" s="929">
        <f>'[2]2015. évi előirányzat'!K14</f>
        <v>0</v>
      </c>
      <c r="S14" s="929">
        <f>'[2]2016 előirányzat'!J14</f>
        <v>0</v>
      </c>
      <c r="T14" s="929">
        <f>'[2]2016 előirányzat'!K14</f>
        <v>0</v>
      </c>
      <c r="U14" s="929">
        <f>'[2]2017. előirányzat'!J14</f>
        <v>0</v>
      </c>
      <c r="V14" s="929">
        <f>'[2]2017. előirányzat'!K14</f>
        <v>0</v>
      </c>
      <c r="W14" s="929">
        <f>'[2]2018. előirányzat'!J14</f>
        <v>0</v>
      </c>
      <c r="X14" s="929">
        <f>'[2]2018. előirányzat'!K14</f>
        <v>0</v>
      </c>
      <c r="Y14" s="929">
        <f>'[2]2019. előirányzat'!J14</f>
        <v>0</v>
      </c>
      <c r="Z14" s="929">
        <f>'[2]2019. előirányzat'!K14</f>
        <v>0</v>
      </c>
      <c r="AA14" s="929">
        <f>'[2]2020. előirányzat'!G14</f>
        <v>0</v>
      </c>
      <c r="AB14" s="930">
        <f t="shared" si="0"/>
        <v>0</v>
      </c>
      <c r="AC14" s="930">
        <f t="shared" si="1"/>
        <v>0</v>
      </c>
      <c r="AD14" s="930">
        <f t="shared" si="2"/>
        <v>0</v>
      </c>
      <c r="AE14" s="930">
        <f t="shared" si="3"/>
        <v>0</v>
      </c>
      <c r="AF14" s="931">
        <f t="shared" si="4"/>
        <v>0</v>
      </c>
      <c r="AG14" s="931">
        <f>AE14</f>
        <v>0</v>
      </c>
      <c r="AH14" s="931">
        <f t="shared" si="5"/>
        <v>0</v>
      </c>
      <c r="AI14" s="929">
        <f>'[2]2021. előirányzat'!G14</f>
        <v>0</v>
      </c>
      <c r="AJ14" s="929">
        <f>'[2]2022. előirányzat'!G14</f>
        <v>0</v>
      </c>
      <c r="AK14" s="929">
        <f>'[2]2023. előirányzat'!G14</f>
        <v>0</v>
      </c>
      <c r="AL14" s="932">
        <f t="shared" si="6"/>
        <v>0</v>
      </c>
      <c r="AM14" s="932">
        <f t="shared" si="7"/>
        <v>0</v>
      </c>
      <c r="AN14" s="932">
        <f t="shared" si="8"/>
        <v>0</v>
      </c>
      <c r="AO14" s="932">
        <f t="shared" si="9"/>
        <v>0</v>
      </c>
      <c r="AP14" s="933"/>
      <c r="AQ14" s="934"/>
      <c r="AR14" s="935"/>
      <c r="AS14" s="933"/>
      <c r="AT14" s="933" t="s">
        <v>801</v>
      </c>
    </row>
    <row r="15" spans="1:46" ht="45" x14ac:dyDescent="0.25">
      <c r="A15" s="936" t="s">
        <v>519</v>
      </c>
      <c r="B15" s="848" t="str">
        <f>[1]előirányzat!B14</f>
        <v>Csákánydoroszló Község Önkormányzata</v>
      </c>
      <c r="C15" s="848">
        <v>1803</v>
      </c>
      <c r="D15" s="929">
        <f>'[2]2009. évi előirányzat'!M15</f>
        <v>0</v>
      </c>
      <c r="E15" s="929">
        <f>'[2]2009. évi előirányzat'!N15</f>
        <v>0</v>
      </c>
      <c r="F15" s="929">
        <f>'[2]2009. évi előirányzat'!O15</f>
        <v>0</v>
      </c>
      <c r="G15" s="929">
        <f>'[2]2010. évi előirányzat'!J15</f>
        <v>0</v>
      </c>
      <c r="H15" s="929">
        <f>'[2]2010. évi előirányzat'!K15</f>
        <v>0</v>
      </c>
      <c r="I15" s="929">
        <f>'[2]2011. évi előirányzat'!J15</f>
        <v>0</v>
      </c>
      <c r="J15" s="929">
        <f>'[2]2011. évi előirányzat'!K15</f>
        <v>0</v>
      </c>
      <c r="K15" s="929">
        <f>'[2]2012. évi előirányzat'!J15</f>
        <v>0</v>
      </c>
      <c r="L15" s="929">
        <f>'[2]2012. évi előirányzat'!K15</f>
        <v>0</v>
      </c>
      <c r="M15" s="929">
        <f>'[2]2013. előirányzat'!J15</f>
        <v>0</v>
      </c>
      <c r="N15" s="929">
        <f>'[2]2013. előirányzat'!K15</f>
        <v>0</v>
      </c>
      <c r="O15" s="929">
        <f>'[2]2014. évi előirányzat'!J15</f>
        <v>0</v>
      </c>
      <c r="P15" s="929">
        <f>'[2]2014. évi előirányzat'!K15</f>
        <v>423534</v>
      </c>
      <c r="Q15" s="929">
        <f>'[2]2015. évi előirányzat'!J15</f>
        <v>180300</v>
      </c>
      <c r="R15" s="929">
        <f>'[2]2015. évi előirányzat'!K15</f>
        <v>901500</v>
      </c>
      <c r="S15" s="929">
        <f>'[2]2016 előirányzat'!J15</f>
        <v>180300</v>
      </c>
      <c r="T15" s="929">
        <f>'[2]2016 előirányzat'!K15</f>
        <v>901500</v>
      </c>
      <c r="U15" s="929">
        <f>'[2]2017. előirányzat'!J15</f>
        <v>180300</v>
      </c>
      <c r="V15" s="929">
        <f>'[2]2017. előirányzat'!K15</f>
        <v>901500</v>
      </c>
      <c r="W15" s="929">
        <f>'[2]2018. előirányzat'!J15</f>
        <v>180300</v>
      </c>
      <c r="X15" s="929">
        <f>'[2]2018. előirányzat'!K15</f>
        <v>901500</v>
      </c>
      <c r="Y15" s="929">
        <f>'[2]2019. előirányzat'!J15</f>
        <v>180300</v>
      </c>
      <c r="Z15" s="929">
        <f>'[2]2019. előirányzat'!K15</f>
        <v>901500</v>
      </c>
      <c r="AA15" s="929">
        <f>'[2]2020. előirányzat'!G15</f>
        <v>180300</v>
      </c>
      <c r="AB15" s="930">
        <f t="shared" si="0"/>
        <v>1081800</v>
      </c>
      <c r="AC15" s="930">
        <f t="shared" si="1"/>
        <v>4931034</v>
      </c>
      <c r="AD15" s="930">
        <f t="shared" si="2"/>
        <v>0</v>
      </c>
      <c r="AE15" s="930">
        <f t="shared" si="3"/>
        <v>6012834</v>
      </c>
      <c r="AF15" s="931">
        <f t="shared" si="4"/>
        <v>1081800</v>
      </c>
      <c r="AG15" s="931">
        <f>AC15</f>
        <v>4931034</v>
      </c>
      <c r="AH15" s="931">
        <f t="shared" si="5"/>
        <v>6012834</v>
      </c>
      <c r="AI15" s="929">
        <f>'[2]2021. előirányzat'!G15</f>
        <v>180300</v>
      </c>
      <c r="AJ15" s="929">
        <f>'[2]2022. előirányzat'!G15</f>
        <v>180300</v>
      </c>
      <c r="AK15" s="929">
        <f>'[2]2023. előirányzat'!G15</f>
        <v>180300</v>
      </c>
      <c r="AL15" s="932">
        <f t="shared" si="6"/>
        <v>1622700</v>
      </c>
      <c r="AM15" s="932">
        <f t="shared" si="7"/>
        <v>4931034</v>
      </c>
      <c r="AN15" s="932">
        <f t="shared" si="8"/>
        <v>0</v>
      </c>
      <c r="AO15" s="932">
        <f t="shared" si="9"/>
        <v>6553734</v>
      </c>
      <c r="AP15" s="933"/>
      <c r="AQ15" s="934">
        <f>V15+X15+Z15</f>
        <v>2704500</v>
      </c>
      <c r="AR15" s="935">
        <f>AO15-AQ15</f>
        <v>3849234</v>
      </c>
      <c r="AS15" s="933"/>
      <c r="AT15" s="933" t="s">
        <v>803</v>
      </c>
    </row>
    <row r="16" spans="1:46" ht="30" x14ac:dyDescent="0.25">
      <c r="A16" s="658" t="s">
        <v>429</v>
      </c>
      <c r="B16" s="851" t="str">
        <f>[1]előirányzat!B15</f>
        <v>Csánig Község Önkormányzata</v>
      </c>
      <c r="C16" s="658"/>
      <c r="D16" s="658">
        <f>'[2]2009. évi előirányzat'!M16</f>
        <v>0</v>
      </c>
      <c r="E16" s="658">
        <f>'[2]2009. évi előirányzat'!N16</f>
        <v>0</v>
      </c>
      <c r="F16" s="658">
        <f>'[2]2009. évi előirányzat'!O16</f>
        <v>0</v>
      </c>
      <c r="G16" s="658">
        <f>'[2]2010. évi előirányzat'!J16</f>
        <v>0</v>
      </c>
      <c r="H16" s="658">
        <f>'[2]2010. évi előirányzat'!K16</f>
        <v>0</v>
      </c>
      <c r="I16" s="658">
        <f>'[2]2011. évi előirányzat'!J16</f>
        <v>0</v>
      </c>
      <c r="J16" s="658">
        <f>'[2]2011. évi előirányzat'!K16</f>
        <v>0</v>
      </c>
      <c r="K16" s="658">
        <f>'[2]2012. évi előirányzat'!J16</f>
        <v>0</v>
      </c>
      <c r="L16" s="658">
        <f>'[2]2012. évi előirányzat'!K16</f>
        <v>0</v>
      </c>
      <c r="M16" s="658">
        <f>'[2]2013. előirányzat'!J16</f>
        <v>0</v>
      </c>
      <c r="N16" s="658">
        <f>'[2]2013. előirányzat'!K16</f>
        <v>0</v>
      </c>
      <c r="O16" s="658">
        <f>'[2]2014. évi előirányzat'!J16</f>
        <v>0</v>
      </c>
      <c r="P16" s="658">
        <f>'[2]2014. évi előirányzat'!K16</f>
        <v>0</v>
      </c>
      <c r="Q16" s="658">
        <f>'[2]2015. évi előirányzat'!J16</f>
        <v>0</v>
      </c>
      <c r="R16" s="658">
        <f>'[2]2015. évi előirányzat'!K16</f>
        <v>0</v>
      </c>
      <c r="S16" s="658">
        <f>'[2]2016 előirányzat'!J16</f>
        <v>0</v>
      </c>
      <c r="T16" s="658">
        <f>'[2]2016 előirányzat'!K16</f>
        <v>0</v>
      </c>
      <c r="U16" s="658">
        <f>'[2]2017. előirányzat'!J16</f>
        <v>0</v>
      </c>
      <c r="V16" s="658">
        <f>'[2]2017. előirányzat'!K16</f>
        <v>0</v>
      </c>
      <c r="W16" s="658">
        <f>'[2]2018. előirányzat'!J16</f>
        <v>0</v>
      </c>
      <c r="X16" s="658">
        <f>'[2]2018. előirányzat'!K16</f>
        <v>0</v>
      </c>
      <c r="Y16" s="658">
        <f>'[2]2019. előirányzat'!J16</f>
        <v>0</v>
      </c>
      <c r="Z16" s="658">
        <f>'[2]2019. előirányzat'!K16</f>
        <v>0</v>
      </c>
      <c r="AA16" s="658">
        <f>'[2]2020. előirányzat'!G16</f>
        <v>0</v>
      </c>
      <c r="AB16" s="658">
        <f t="shared" si="0"/>
        <v>0</v>
      </c>
      <c r="AC16" s="658">
        <f t="shared" si="1"/>
        <v>0</v>
      </c>
      <c r="AD16" s="658">
        <f t="shared" si="2"/>
        <v>0</v>
      </c>
      <c r="AE16" s="658">
        <f t="shared" si="3"/>
        <v>0</v>
      </c>
      <c r="AF16" s="658"/>
      <c r="AG16" s="658"/>
      <c r="AH16" s="937">
        <f t="shared" si="5"/>
        <v>0</v>
      </c>
      <c r="AI16" s="938">
        <f>'[2]2021. előirányzat'!G16</f>
        <v>0</v>
      </c>
      <c r="AJ16" s="938">
        <f>'[2]2022. előirányzat'!G16</f>
        <v>0</v>
      </c>
      <c r="AK16" s="938">
        <f>'[2]2023. előirányzat'!G16</f>
        <v>0</v>
      </c>
      <c r="AL16" s="937">
        <f t="shared" si="6"/>
        <v>0</v>
      </c>
      <c r="AM16" s="937">
        <f t="shared" si="7"/>
        <v>0</v>
      </c>
      <c r="AN16" s="937">
        <f t="shared" si="8"/>
        <v>0</v>
      </c>
      <c r="AO16" s="937">
        <f t="shared" si="9"/>
        <v>0</v>
      </c>
      <c r="AP16" s="933"/>
      <c r="AQ16" s="934"/>
      <c r="AR16" s="935"/>
      <c r="AS16" s="933"/>
      <c r="AT16" s="933"/>
    </row>
    <row r="17" spans="1:46" ht="45" x14ac:dyDescent="0.25">
      <c r="A17" s="936" t="s">
        <v>430</v>
      </c>
      <c r="B17" s="850" t="str">
        <f>[1]előirányzat!B16</f>
        <v>Csehimindszent Község Önkormányzata</v>
      </c>
      <c r="C17" s="848">
        <v>388</v>
      </c>
      <c r="D17" s="929">
        <f>'[2]2009. évi előirányzat'!M17</f>
        <v>0</v>
      </c>
      <c r="E17" s="929">
        <f>'[2]2009. évi előirányzat'!N17</f>
        <v>0</v>
      </c>
      <c r="F17" s="929">
        <f>'[2]2009. évi előirányzat'!O17</f>
        <v>0</v>
      </c>
      <c r="G17" s="929">
        <f>'[2]2010. évi előirányzat'!J17</f>
        <v>0</v>
      </c>
      <c r="H17" s="929">
        <f>'[2]2010. évi előirányzat'!K17</f>
        <v>0</v>
      </c>
      <c r="I17" s="929">
        <f>'[2]2011. évi előirányzat'!J17</f>
        <v>0</v>
      </c>
      <c r="J17" s="929">
        <f>'[2]2011. évi előirányzat'!K17</f>
        <v>0</v>
      </c>
      <c r="K17" s="929">
        <f>'[2]2012. évi előirányzat'!J17</f>
        <v>0</v>
      </c>
      <c r="L17" s="929">
        <f>'[2]2012. évi előirányzat'!K17</f>
        <v>0</v>
      </c>
      <c r="M17" s="929">
        <f>'[2]2013. előirányzat'!J17</f>
        <v>0</v>
      </c>
      <c r="N17" s="929">
        <f>'[2]2013. előirányzat'!K17</f>
        <v>0</v>
      </c>
      <c r="O17" s="929">
        <f>'[2]2014. évi előirányzat'!J17</f>
        <v>0</v>
      </c>
      <c r="P17" s="929">
        <f>'[2]2014. évi előirányzat'!K17</f>
        <v>0</v>
      </c>
      <c r="Q17" s="929">
        <f>'[2]2015. évi előirányzat'!J17</f>
        <v>0</v>
      </c>
      <c r="R17" s="929">
        <f>'[2]2015. évi előirányzat'!K17</f>
        <v>0</v>
      </c>
      <c r="S17" s="929">
        <f>'[2]2016 előirányzat'!J17</f>
        <v>0</v>
      </c>
      <c r="T17" s="929">
        <f>'[2]2016 előirányzat'!K17</f>
        <v>0</v>
      </c>
      <c r="U17" s="929">
        <f>'[2]2017. előirányzat'!J17</f>
        <v>0</v>
      </c>
      <c r="V17" s="929">
        <f>'[2]2017. előirányzat'!K17</f>
        <v>-194000</v>
      </c>
      <c r="W17" s="929">
        <f>'[2]2018. előirányzat'!J17</f>
        <v>0</v>
      </c>
      <c r="X17" s="929">
        <f>'[2]2018. előirányzat'!K17</f>
        <v>-194000</v>
      </c>
      <c r="Y17" s="929">
        <f>'[2]2019. előirányzat'!J17</f>
        <v>0</v>
      </c>
      <c r="Z17" s="929">
        <f>'[2]2019. előirányzat'!K17</f>
        <v>0</v>
      </c>
      <c r="AA17" s="929">
        <f>'[2]2020. előirányzat'!G17</f>
        <v>0</v>
      </c>
      <c r="AB17" s="930">
        <f t="shared" si="0"/>
        <v>0</v>
      </c>
      <c r="AC17" s="930">
        <f t="shared" si="1"/>
        <v>-388000</v>
      </c>
      <c r="AD17" s="930">
        <f t="shared" si="2"/>
        <v>0</v>
      </c>
      <c r="AE17" s="930">
        <f t="shared" si="3"/>
        <v>-388000</v>
      </c>
      <c r="AF17" s="931">
        <f t="shared" si="4"/>
        <v>0</v>
      </c>
      <c r="AG17" s="931">
        <f>AE17+(2*38800)+310400</f>
        <v>0</v>
      </c>
      <c r="AH17" s="931">
        <f t="shared" si="5"/>
        <v>0</v>
      </c>
      <c r="AI17" s="929">
        <f>'[2]2021. előirányzat'!G17</f>
        <v>38800.000000000007</v>
      </c>
      <c r="AJ17" s="929">
        <f>'[2]2022. előirányzat'!G17</f>
        <v>38800.000000000007</v>
      </c>
      <c r="AK17" s="929">
        <f>'[2]2023. előirányzat'!G17</f>
        <v>38800.000000000007</v>
      </c>
      <c r="AL17" s="932">
        <f t="shared" si="6"/>
        <v>116400.00000000003</v>
      </c>
      <c r="AM17" s="932">
        <f t="shared" si="7"/>
        <v>0</v>
      </c>
      <c r="AN17" s="932">
        <f t="shared" si="8"/>
        <v>0</v>
      </c>
      <c r="AO17" s="932">
        <f t="shared" si="9"/>
        <v>116400.00000000003</v>
      </c>
      <c r="AP17" s="933"/>
      <c r="AQ17" s="934"/>
      <c r="AR17" s="935"/>
      <c r="AS17" s="933"/>
      <c r="AT17" s="933" t="s">
        <v>797</v>
      </c>
    </row>
    <row r="18" spans="1:46" ht="45" x14ac:dyDescent="0.25">
      <c r="A18" s="936" t="s">
        <v>431</v>
      </c>
      <c r="B18" s="848" t="str">
        <f>[1]előirányzat!B17</f>
        <v>Csempeszkopács Község Önkormányzata</v>
      </c>
      <c r="C18" s="848">
        <v>323</v>
      </c>
      <c r="D18" s="929">
        <f>'[2]2009. évi előirányzat'!M18</f>
        <v>0</v>
      </c>
      <c r="E18" s="929">
        <f>'[2]2009. évi előirányzat'!N18</f>
        <v>0</v>
      </c>
      <c r="F18" s="929">
        <f>'[2]2009. évi előirányzat'!O18</f>
        <v>0</v>
      </c>
      <c r="G18" s="929">
        <f>'[2]2010. évi előirányzat'!J18</f>
        <v>0</v>
      </c>
      <c r="H18" s="929">
        <f>'[2]2010. évi előirányzat'!K18</f>
        <v>0</v>
      </c>
      <c r="I18" s="929">
        <f>'[2]2011. évi előirányzat'!J18</f>
        <v>0</v>
      </c>
      <c r="J18" s="929">
        <f>'[2]2011. évi előirányzat'!K18</f>
        <v>0</v>
      </c>
      <c r="K18" s="929">
        <f>'[2]2012. évi előirányzat'!J18</f>
        <v>0</v>
      </c>
      <c r="L18" s="929">
        <f>'[2]2012. évi előirányzat'!K18</f>
        <v>0</v>
      </c>
      <c r="M18" s="929">
        <f>'[2]2013. előirányzat'!J18</f>
        <v>0</v>
      </c>
      <c r="N18" s="929">
        <f>'[2]2013. előirányzat'!K18</f>
        <v>0</v>
      </c>
      <c r="O18" s="929">
        <f>'[2]2014. évi előirányzat'!J18</f>
        <v>0</v>
      </c>
      <c r="P18" s="929">
        <f>'[2]2014. évi előirányzat'!K18</f>
        <v>0</v>
      </c>
      <c r="Q18" s="929">
        <f>'[2]2015. évi előirányzat'!J18</f>
        <v>0</v>
      </c>
      <c r="R18" s="929">
        <f>'[2]2015. évi előirányzat'!K18</f>
        <v>0</v>
      </c>
      <c r="S18" s="929">
        <f>'[2]2016 előirányzat'!J18</f>
        <v>0</v>
      </c>
      <c r="T18" s="929">
        <f>'[2]2016 előirányzat'!K18</f>
        <v>0</v>
      </c>
      <c r="U18" s="929">
        <f>'[2]2017. előirányzat'!J18</f>
        <v>0</v>
      </c>
      <c r="V18" s="929">
        <f>'[2]2017. előirányzat'!K18</f>
        <v>121989</v>
      </c>
      <c r="W18" s="929">
        <f>'[2]2018. előirányzat'!J18</f>
        <v>0</v>
      </c>
      <c r="X18" s="929">
        <f>'[2]2018. előirányzat'!K18</f>
        <v>161500</v>
      </c>
      <c r="Y18" s="929">
        <f>'[2]2019. előirányzat'!J18</f>
        <v>32300.000000000004</v>
      </c>
      <c r="Z18" s="929">
        <f>'[2]2019. előirányzat'!K18</f>
        <v>161500</v>
      </c>
      <c r="AA18" s="929">
        <f>'[2]2020. előirányzat'!G18</f>
        <v>32300.000000000004</v>
      </c>
      <c r="AB18" s="930">
        <f t="shared" si="0"/>
        <v>64600.000000000007</v>
      </c>
      <c r="AC18" s="930">
        <f t="shared" si="1"/>
        <v>444989</v>
      </c>
      <c r="AD18" s="930">
        <f t="shared" si="2"/>
        <v>0</v>
      </c>
      <c r="AE18" s="930">
        <f t="shared" si="3"/>
        <v>509589</v>
      </c>
      <c r="AF18" s="931">
        <f t="shared" si="4"/>
        <v>64600.000000000007</v>
      </c>
      <c r="AG18" s="931">
        <f>AC18</f>
        <v>444989</v>
      </c>
      <c r="AH18" s="931">
        <f t="shared" si="5"/>
        <v>509589</v>
      </c>
      <c r="AI18" s="929">
        <f>'[2]2021. előirányzat'!G18</f>
        <v>32300.000000000004</v>
      </c>
      <c r="AJ18" s="929">
        <f>'[2]2022. előirányzat'!G18</f>
        <v>32300.000000000004</v>
      </c>
      <c r="AK18" s="929">
        <f>'[2]2023. előirányzat'!G18</f>
        <v>32300.000000000004</v>
      </c>
      <c r="AL18" s="932">
        <f t="shared" si="6"/>
        <v>161500.00000000003</v>
      </c>
      <c r="AM18" s="932">
        <f t="shared" si="7"/>
        <v>444989</v>
      </c>
      <c r="AN18" s="932">
        <f t="shared" si="8"/>
        <v>0</v>
      </c>
      <c r="AO18" s="932">
        <f t="shared" si="9"/>
        <v>606489</v>
      </c>
      <c r="AP18" s="933"/>
      <c r="AQ18" s="934">
        <f>V18+X18+Z18</f>
        <v>444989</v>
      </c>
      <c r="AR18" s="935">
        <f>AO18-AQ18</f>
        <v>161500</v>
      </c>
      <c r="AS18" s="933"/>
      <c r="AT18" s="933" t="s">
        <v>796</v>
      </c>
    </row>
    <row r="19" spans="1:46" ht="30" x14ac:dyDescent="0.25">
      <c r="A19" s="847" t="s">
        <v>432</v>
      </c>
      <c r="B19" s="850" t="str">
        <f>[1]előirányzat!B18</f>
        <v>Csipkerek Község Önkormányzata</v>
      </c>
      <c r="C19" s="848">
        <v>377</v>
      </c>
      <c r="D19" s="929">
        <f>'[2]2009. évi előirányzat'!M19</f>
        <v>0</v>
      </c>
      <c r="E19" s="929">
        <f>'[2]2009. évi előirányzat'!N19</f>
        <v>0</v>
      </c>
      <c r="F19" s="929">
        <f>'[2]2009. évi előirányzat'!O19</f>
        <v>0</v>
      </c>
      <c r="G19" s="929">
        <f>'[2]2010. évi előirányzat'!J19</f>
        <v>0</v>
      </c>
      <c r="H19" s="929">
        <f>'[2]2010. évi előirányzat'!K19</f>
        <v>0</v>
      </c>
      <c r="I19" s="929">
        <f>'[2]2011. évi előirányzat'!J19</f>
        <v>0</v>
      </c>
      <c r="J19" s="929">
        <f>'[2]2011. évi előirányzat'!K19</f>
        <v>0</v>
      </c>
      <c r="K19" s="929">
        <f>'[2]2012. évi előirányzat'!J19</f>
        <v>0</v>
      </c>
      <c r="L19" s="929">
        <f>'[2]2012. évi előirányzat'!K19</f>
        <v>0</v>
      </c>
      <c r="M19" s="929">
        <f>'[2]2013. előirányzat'!J19</f>
        <v>0</v>
      </c>
      <c r="N19" s="929">
        <f>'[2]2013. előirányzat'!K19</f>
        <v>0</v>
      </c>
      <c r="O19" s="929">
        <f>'[2]2014. évi előirányzat'!J19</f>
        <v>0</v>
      </c>
      <c r="P19" s="929">
        <f>'[2]2014. évi előirányzat'!K19</f>
        <v>0</v>
      </c>
      <c r="Q19" s="929">
        <f>'[2]2015. évi előirányzat'!J19</f>
        <v>0</v>
      </c>
      <c r="R19" s="929">
        <f>'[2]2015. évi előirányzat'!K19</f>
        <v>0</v>
      </c>
      <c r="S19" s="929">
        <f>'[2]2016 előirányzat'!J19</f>
        <v>0</v>
      </c>
      <c r="T19" s="929">
        <f>'[2]2016 előirányzat'!K19</f>
        <v>0</v>
      </c>
      <c r="U19" s="929">
        <f>'[2]2017. előirányzat'!J19</f>
        <v>0</v>
      </c>
      <c r="V19" s="929">
        <f>'[2]2017. előirányzat'!K19</f>
        <v>-188500</v>
      </c>
      <c r="W19" s="929">
        <f>'[2]2018. előirányzat'!J19</f>
        <v>0</v>
      </c>
      <c r="X19" s="929">
        <f>'[2]2018. előirányzat'!K19</f>
        <v>0</v>
      </c>
      <c r="Y19" s="929">
        <f>'[2]2019. előirányzat'!J19</f>
        <v>0</v>
      </c>
      <c r="Z19" s="929">
        <f>'[2]2019. előirányzat'!K19</f>
        <v>0</v>
      </c>
      <c r="AA19" s="929">
        <f>'[2]2020. előirányzat'!G19</f>
        <v>0</v>
      </c>
      <c r="AB19" s="930">
        <f t="shared" si="0"/>
        <v>0</v>
      </c>
      <c r="AC19" s="930">
        <f t="shared" si="1"/>
        <v>-188500</v>
      </c>
      <c r="AD19" s="930">
        <f t="shared" si="2"/>
        <v>0</v>
      </c>
      <c r="AE19" s="930">
        <f t="shared" si="3"/>
        <v>-188500</v>
      </c>
      <c r="AF19" s="931">
        <f t="shared" si="4"/>
        <v>0</v>
      </c>
      <c r="AG19" s="931">
        <f>AE19+(3*37700)+75400</f>
        <v>0</v>
      </c>
      <c r="AH19" s="931">
        <f t="shared" si="5"/>
        <v>0</v>
      </c>
      <c r="AI19" s="929">
        <f>'[2]2021. előirányzat'!G19</f>
        <v>37700</v>
      </c>
      <c r="AJ19" s="929">
        <f>'[2]2022. előirányzat'!G19</f>
        <v>37700</v>
      </c>
      <c r="AK19" s="929">
        <f>'[2]2023. előirányzat'!G19</f>
        <v>37700</v>
      </c>
      <c r="AL19" s="932">
        <f t="shared" si="6"/>
        <v>113100</v>
      </c>
      <c r="AM19" s="932">
        <f t="shared" si="7"/>
        <v>0</v>
      </c>
      <c r="AN19" s="932">
        <f t="shared" si="8"/>
        <v>0</v>
      </c>
      <c r="AO19" s="932">
        <f t="shared" si="9"/>
        <v>113100</v>
      </c>
      <c r="AP19" s="933"/>
      <c r="AQ19" s="934"/>
      <c r="AR19" s="935"/>
      <c r="AS19" s="933"/>
      <c r="AT19" s="933" t="s">
        <v>797</v>
      </c>
    </row>
    <row r="20" spans="1:46" ht="30" x14ac:dyDescent="0.25">
      <c r="A20" s="936" t="s">
        <v>433</v>
      </c>
      <c r="B20" s="848" t="str">
        <f>[1]előirányzat!B19</f>
        <v>Csörötnek Község Önkormányzata</v>
      </c>
      <c r="C20" s="848">
        <v>871</v>
      </c>
      <c r="D20" s="929">
        <f>'[2]2009. évi előirányzat'!M20</f>
        <v>0</v>
      </c>
      <c r="E20" s="929">
        <f>'[2]2009. évi előirányzat'!N20</f>
        <v>0</v>
      </c>
      <c r="F20" s="929">
        <f>'[2]2009. évi előirányzat'!O20</f>
        <v>0</v>
      </c>
      <c r="G20" s="929">
        <f>'[2]2010. évi előirányzat'!J20</f>
        <v>0</v>
      </c>
      <c r="H20" s="929">
        <f>'[2]2010. évi előirányzat'!K20</f>
        <v>0</v>
      </c>
      <c r="I20" s="929">
        <f>'[2]2011. évi előirányzat'!J20</f>
        <v>0</v>
      </c>
      <c r="J20" s="929">
        <f>'[2]2011. évi előirányzat'!K20</f>
        <v>0</v>
      </c>
      <c r="K20" s="929">
        <f>'[2]2012. évi előirányzat'!J20</f>
        <v>0</v>
      </c>
      <c r="L20" s="929">
        <f>'[2]2012. évi előirányzat'!K20</f>
        <v>0</v>
      </c>
      <c r="M20" s="929">
        <f>'[2]2013. előirányzat'!J20</f>
        <v>0</v>
      </c>
      <c r="N20" s="929">
        <f>'[2]2013. előirányzat'!K20</f>
        <v>0</v>
      </c>
      <c r="O20" s="929">
        <f>'[2]2014. évi előirányzat'!J20</f>
        <v>0</v>
      </c>
      <c r="P20" s="929">
        <f>'[2]2014. évi előirányzat'!K20</f>
        <v>0</v>
      </c>
      <c r="Q20" s="929">
        <f>'[2]2015. évi előirányzat'!J20</f>
        <v>0</v>
      </c>
      <c r="R20" s="929">
        <f>'[2]2015. évi előirányzat'!K20</f>
        <v>0</v>
      </c>
      <c r="S20" s="929">
        <f>'[2]2016 előirányzat'!J20</f>
        <v>87100.000000000015</v>
      </c>
      <c r="T20" s="929">
        <f>'[2]2016 előirányzat'!K20</f>
        <v>435500</v>
      </c>
      <c r="U20" s="929">
        <f>'[2]2017. előirányzat'!J20</f>
        <v>87100.000000000015</v>
      </c>
      <c r="V20" s="929">
        <f>'[2]2017. előirányzat'!K20</f>
        <v>435500</v>
      </c>
      <c r="W20" s="929">
        <f>'[2]2018. előirányzat'!J20</f>
        <v>87100.000000000015</v>
      </c>
      <c r="X20" s="929">
        <f>'[2]2018. előirányzat'!K20</f>
        <v>435500</v>
      </c>
      <c r="Y20" s="929">
        <f>'[2]2019. előirányzat'!J20</f>
        <v>87100.000000000015</v>
      </c>
      <c r="Z20" s="929">
        <f>'[2]2019. előirányzat'!K20</f>
        <v>435500</v>
      </c>
      <c r="AA20" s="929">
        <f>'[2]2020. előirányzat'!G20</f>
        <v>87100.000000000015</v>
      </c>
      <c r="AB20" s="930">
        <f t="shared" si="0"/>
        <v>435500.00000000006</v>
      </c>
      <c r="AC20" s="930">
        <f t="shared" si="1"/>
        <v>1742000</v>
      </c>
      <c r="AD20" s="930">
        <f t="shared" si="2"/>
        <v>0</v>
      </c>
      <c r="AE20" s="930">
        <f t="shared" si="3"/>
        <v>2177500</v>
      </c>
      <c r="AF20" s="931">
        <f t="shared" si="4"/>
        <v>435500.00000000006</v>
      </c>
      <c r="AG20" s="931">
        <f>AC20</f>
        <v>1742000</v>
      </c>
      <c r="AH20" s="931">
        <f t="shared" si="5"/>
        <v>2177500</v>
      </c>
      <c r="AI20" s="929">
        <f>'[2]2021. előirányzat'!G20</f>
        <v>87100.000000000015</v>
      </c>
      <c r="AJ20" s="929">
        <f>'[2]2022. előirányzat'!G20</f>
        <v>87100.000000000015</v>
      </c>
      <c r="AK20" s="929">
        <f>'[2]2023. előirányzat'!G20</f>
        <v>87100.000000000015</v>
      </c>
      <c r="AL20" s="932">
        <f t="shared" si="6"/>
        <v>696800.00000000012</v>
      </c>
      <c r="AM20" s="932">
        <f t="shared" si="7"/>
        <v>1742000</v>
      </c>
      <c r="AN20" s="932">
        <f t="shared" si="8"/>
        <v>0</v>
      </c>
      <c r="AO20" s="932">
        <f t="shared" si="9"/>
        <v>2438800</v>
      </c>
      <c r="AP20" s="933"/>
      <c r="AQ20" s="934">
        <f>V20+X20+Z20</f>
        <v>1306500</v>
      </c>
      <c r="AR20" s="935">
        <f>AO20-AQ20</f>
        <v>1132300</v>
      </c>
      <c r="AS20" s="933"/>
      <c r="AT20" s="933" t="s">
        <v>804</v>
      </c>
    </row>
    <row r="21" spans="1:46" ht="30" x14ac:dyDescent="0.25">
      <c r="A21" s="936" t="s">
        <v>434</v>
      </c>
      <c r="B21" s="850" t="str">
        <f>[1]előirányzat!B20</f>
        <v>Daraboshegy Község Önkormányzata</v>
      </c>
      <c r="C21" s="848">
        <v>92</v>
      </c>
      <c r="D21" s="929">
        <f>'[2]2009. évi előirányzat'!M21</f>
        <v>0</v>
      </c>
      <c r="E21" s="929">
        <f>'[2]2009. évi előirányzat'!N21</f>
        <v>0</v>
      </c>
      <c r="F21" s="929">
        <f>'[2]2009. évi előirányzat'!O21</f>
        <v>0</v>
      </c>
      <c r="G21" s="929">
        <f>'[2]2010. évi előirányzat'!J21</f>
        <v>0</v>
      </c>
      <c r="H21" s="929">
        <f>'[2]2010. évi előirányzat'!K21</f>
        <v>0</v>
      </c>
      <c r="I21" s="929">
        <f>'[2]2011. évi előirányzat'!J21</f>
        <v>0</v>
      </c>
      <c r="J21" s="929">
        <f>'[2]2011. évi előirányzat'!K21</f>
        <v>0</v>
      </c>
      <c r="K21" s="929">
        <f>'[2]2012. évi előirányzat'!J21</f>
        <v>0</v>
      </c>
      <c r="L21" s="929">
        <f>'[2]2012. évi előirányzat'!K21</f>
        <v>0</v>
      </c>
      <c r="M21" s="929">
        <f>'[2]2013. előirányzat'!J21</f>
        <v>0</v>
      </c>
      <c r="N21" s="929">
        <f>'[2]2013. előirányzat'!K21</f>
        <v>0</v>
      </c>
      <c r="O21" s="929">
        <f>'[2]2014. évi előirányzat'!J21</f>
        <v>0</v>
      </c>
      <c r="P21" s="929">
        <f>'[2]2014. évi előirányzat'!K21</f>
        <v>0</v>
      </c>
      <c r="Q21" s="929">
        <f>'[2]2015. évi előirányzat'!J21</f>
        <v>0</v>
      </c>
      <c r="R21" s="929">
        <f>'[2]2015. évi előirányzat'!K21</f>
        <v>0</v>
      </c>
      <c r="S21" s="929">
        <f>'[2]2016 előirányzat'!J21</f>
        <v>0</v>
      </c>
      <c r="T21" s="929">
        <f>'[2]2016 előirányzat'!K21</f>
        <v>0</v>
      </c>
      <c r="U21" s="929">
        <f>'[2]2017. előirányzat'!J21</f>
        <v>0</v>
      </c>
      <c r="V21" s="929">
        <f>'[2]2017. előirányzat'!K21</f>
        <v>-46000</v>
      </c>
      <c r="W21" s="929">
        <f>'[2]2018. előirányzat'!J21</f>
        <v>0</v>
      </c>
      <c r="X21" s="929">
        <f>'[2]2018. előirányzat'!K21</f>
        <v>0</v>
      </c>
      <c r="Y21" s="929">
        <f>'[2]2019. előirányzat'!J21</f>
        <v>0</v>
      </c>
      <c r="Z21" s="929">
        <f>'[2]2019. előirányzat'!K21</f>
        <v>0</v>
      </c>
      <c r="AA21" s="929">
        <f>'[2]2020. előirányzat'!G21</f>
        <v>0</v>
      </c>
      <c r="AB21" s="930">
        <f t="shared" si="0"/>
        <v>0</v>
      </c>
      <c r="AC21" s="930">
        <f t="shared" si="1"/>
        <v>-46000</v>
      </c>
      <c r="AD21" s="930">
        <f t="shared" si="2"/>
        <v>0</v>
      </c>
      <c r="AE21" s="930">
        <f t="shared" si="3"/>
        <v>-46000</v>
      </c>
      <c r="AF21" s="931">
        <f t="shared" si="4"/>
        <v>0</v>
      </c>
      <c r="AG21" s="931">
        <f>AE21+(2*9200)+27600</f>
        <v>0</v>
      </c>
      <c r="AH21" s="931">
        <f t="shared" si="5"/>
        <v>0</v>
      </c>
      <c r="AI21" s="929">
        <f>'[2]2021. előirányzat'!G21</f>
        <v>0</v>
      </c>
      <c r="AJ21" s="929">
        <f>'[2]2022. előirányzat'!G21</f>
        <v>0</v>
      </c>
      <c r="AK21" s="929">
        <f>'[2]2023. előirányzat'!G21</f>
        <v>9200.0000000000018</v>
      </c>
      <c r="AL21" s="932">
        <f t="shared" si="6"/>
        <v>9200.0000000000018</v>
      </c>
      <c r="AM21" s="932">
        <f t="shared" si="7"/>
        <v>0</v>
      </c>
      <c r="AN21" s="932">
        <f t="shared" si="8"/>
        <v>0</v>
      </c>
      <c r="AO21" s="932">
        <f t="shared" si="9"/>
        <v>9200.0000000000018</v>
      </c>
      <c r="AP21" s="933"/>
      <c r="AQ21" s="934"/>
      <c r="AR21" s="935"/>
      <c r="AS21" s="933"/>
      <c r="AT21" s="933" t="s">
        <v>803</v>
      </c>
    </row>
    <row r="22" spans="1:46" x14ac:dyDescent="0.25">
      <c r="A22" s="847" t="s">
        <v>435</v>
      </c>
      <c r="B22" s="848" t="str">
        <f>[1]előirányzat!B21</f>
        <v xml:space="preserve">Dozmat </v>
      </c>
      <c r="C22" s="848">
        <v>222</v>
      </c>
      <c r="D22" s="929">
        <f>'[2]2009. évi előirányzat'!M22</f>
        <v>0</v>
      </c>
      <c r="E22" s="929">
        <f>'[2]2009. évi előirányzat'!N22</f>
        <v>0</v>
      </c>
      <c r="F22" s="929">
        <f>'[2]2009. évi előirányzat'!O22</f>
        <v>0</v>
      </c>
      <c r="G22" s="929">
        <f>'[2]2010. évi előirányzat'!J22</f>
        <v>0</v>
      </c>
      <c r="H22" s="929">
        <f>'[2]2010. évi előirányzat'!K22</f>
        <v>0</v>
      </c>
      <c r="I22" s="929">
        <f>'[2]2011. évi előirányzat'!J22</f>
        <v>0</v>
      </c>
      <c r="J22" s="929">
        <f>'[2]2011. évi előirányzat'!K22</f>
        <v>0</v>
      </c>
      <c r="K22" s="929">
        <f>'[2]2012. évi előirányzat'!J22</f>
        <v>0</v>
      </c>
      <c r="L22" s="929">
        <f>'[2]2012. évi előirányzat'!K22</f>
        <v>0</v>
      </c>
      <c r="M22" s="929">
        <f>'[2]2013. előirányzat'!J22</f>
        <v>0</v>
      </c>
      <c r="N22" s="929">
        <f>'[2]2013. előirányzat'!K22</f>
        <v>0</v>
      </c>
      <c r="O22" s="929">
        <f>'[2]2014. évi előirányzat'!J22</f>
        <v>0</v>
      </c>
      <c r="P22" s="929">
        <f>'[2]2014. évi előirányzat'!K22</f>
        <v>111000</v>
      </c>
      <c r="Q22" s="929">
        <f>'[2]2015. évi előirányzat'!J22</f>
        <v>0</v>
      </c>
      <c r="R22" s="929">
        <f>'[2]2015. évi előirányzat'!K22</f>
        <v>111000</v>
      </c>
      <c r="S22" s="929">
        <f>'[2]2016 előirányzat'!J22</f>
        <v>0</v>
      </c>
      <c r="T22" s="929">
        <f>'[2]2016 előirányzat'!K22</f>
        <v>111000</v>
      </c>
      <c r="U22" s="929">
        <f>'[2]2017. előirányzat'!J22</f>
        <v>0</v>
      </c>
      <c r="V22" s="929">
        <f>'[2]2017. előirányzat'!K22</f>
        <v>111000</v>
      </c>
      <c r="W22" s="929">
        <f>'[2]2018. előirányzat'!J22</f>
        <v>0</v>
      </c>
      <c r="X22" s="929">
        <f>'[2]2018. előirányzat'!K22</f>
        <v>111000</v>
      </c>
      <c r="Y22" s="929">
        <f>'[2]2019. előirányzat'!J22</f>
        <v>0</v>
      </c>
      <c r="Z22" s="929">
        <f>'[2]2019. előirányzat'!K22</f>
        <v>111000</v>
      </c>
      <c r="AA22" s="929">
        <f>'[2]2020. előirányzat'!G22</f>
        <v>22200.000000000004</v>
      </c>
      <c r="AB22" s="930">
        <f t="shared" si="0"/>
        <v>22200.000000000004</v>
      </c>
      <c r="AC22" s="930">
        <f t="shared" si="1"/>
        <v>666000</v>
      </c>
      <c r="AD22" s="930">
        <f t="shared" si="2"/>
        <v>0</v>
      </c>
      <c r="AE22" s="930">
        <f t="shared" si="3"/>
        <v>688200</v>
      </c>
      <c r="AF22" s="931">
        <f t="shared" si="4"/>
        <v>22200.000000000004</v>
      </c>
      <c r="AG22" s="931">
        <f>AC22</f>
        <v>666000</v>
      </c>
      <c r="AH22" s="931">
        <f t="shared" si="5"/>
        <v>688200</v>
      </c>
      <c r="AI22" s="929">
        <f>'[2]2021. előirányzat'!G22</f>
        <v>22200.000000000004</v>
      </c>
      <c r="AJ22" s="929">
        <f>'[2]2022. előirányzat'!G22</f>
        <v>22200.000000000004</v>
      </c>
      <c r="AK22" s="929">
        <f>'[2]2023. előirányzat'!G22</f>
        <v>22200.000000000004</v>
      </c>
      <c r="AL22" s="932">
        <f t="shared" si="6"/>
        <v>88800.000000000015</v>
      </c>
      <c r="AM22" s="932">
        <f t="shared" si="7"/>
        <v>666000</v>
      </c>
      <c r="AN22" s="932">
        <f t="shared" si="8"/>
        <v>0</v>
      </c>
      <c r="AO22" s="932">
        <f t="shared" si="9"/>
        <v>754800</v>
      </c>
      <c r="AP22" s="933"/>
      <c r="AQ22" s="934">
        <f>V22+X22+Z22</f>
        <v>333000</v>
      </c>
      <c r="AR22" s="935">
        <f>AO22-AQ22</f>
        <v>421800</v>
      </c>
      <c r="AS22" s="933"/>
      <c r="AT22" s="933"/>
    </row>
    <row r="23" spans="1:46" ht="30" x14ac:dyDescent="0.25">
      <c r="A23" s="936" t="s">
        <v>436</v>
      </c>
      <c r="B23" s="850" t="str">
        <f>[1]előirányzat!B22</f>
        <v>Döbörhegy Község Önkormányzata</v>
      </c>
      <c r="C23" s="848">
        <v>170</v>
      </c>
      <c r="D23" s="929">
        <f>'[2]2009. évi előirányzat'!M23</f>
        <v>0</v>
      </c>
      <c r="E23" s="929">
        <f>'[2]2009. évi előirányzat'!N23</f>
        <v>0</v>
      </c>
      <c r="F23" s="929">
        <f>'[2]2009. évi előirányzat'!O23</f>
        <v>0</v>
      </c>
      <c r="G23" s="929">
        <f>'[2]2010. évi előirányzat'!J23</f>
        <v>0</v>
      </c>
      <c r="H23" s="929">
        <f>'[2]2010. évi előirányzat'!K23</f>
        <v>0</v>
      </c>
      <c r="I23" s="929">
        <f>'[2]2011. évi előirányzat'!J23</f>
        <v>0</v>
      </c>
      <c r="J23" s="929">
        <f>'[2]2011. évi előirányzat'!K23</f>
        <v>0</v>
      </c>
      <c r="K23" s="929">
        <f>'[2]2012. évi előirányzat'!J23</f>
        <v>0</v>
      </c>
      <c r="L23" s="929">
        <f>'[2]2012. évi előirányzat'!K23</f>
        <v>0</v>
      </c>
      <c r="M23" s="929">
        <f>'[2]2013. előirányzat'!J23</f>
        <v>0</v>
      </c>
      <c r="N23" s="929">
        <f>'[2]2013. előirányzat'!K23</f>
        <v>0</v>
      </c>
      <c r="O23" s="929">
        <f>'[2]2014. évi előirányzat'!J23</f>
        <v>0</v>
      </c>
      <c r="P23" s="929">
        <f>'[2]2014. évi előirányzat'!K23</f>
        <v>0</v>
      </c>
      <c r="Q23" s="929">
        <f>'[2]2015. évi előirányzat'!J23</f>
        <v>0</v>
      </c>
      <c r="R23" s="929">
        <f>'[2]2015. évi előirányzat'!K23</f>
        <v>0</v>
      </c>
      <c r="S23" s="929">
        <f>'[2]2016 előirányzat'!J23</f>
        <v>0</v>
      </c>
      <c r="T23" s="929">
        <f>'[2]2016 előirányzat'!K23</f>
        <v>0</v>
      </c>
      <c r="U23" s="929">
        <f>'[2]2017. előirányzat'!J23</f>
        <v>0</v>
      </c>
      <c r="V23" s="929">
        <f>'[2]2017. előirányzat'!K23</f>
        <v>-85000</v>
      </c>
      <c r="W23" s="929">
        <f>'[2]2018. előirányzat'!J23</f>
        <v>0</v>
      </c>
      <c r="X23" s="929">
        <f>'[2]2018. előirányzat'!K23</f>
        <v>0</v>
      </c>
      <c r="Y23" s="929">
        <f>'[2]2019. előirányzat'!J23</f>
        <v>0</v>
      </c>
      <c r="Z23" s="929">
        <f>'[2]2019. előirányzat'!K23</f>
        <v>0</v>
      </c>
      <c r="AA23" s="929">
        <f>'[2]2020. előirányzat'!G23</f>
        <v>0</v>
      </c>
      <c r="AB23" s="930">
        <f t="shared" si="0"/>
        <v>0</v>
      </c>
      <c r="AC23" s="930">
        <f t="shared" si="1"/>
        <v>-85000</v>
      </c>
      <c r="AD23" s="930">
        <f t="shared" si="2"/>
        <v>0</v>
      </c>
      <c r="AE23" s="930">
        <f t="shared" si="3"/>
        <v>-85000</v>
      </c>
      <c r="AF23" s="931">
        <f t="shared" si="4"/>
        <v>0</v>
      </c>
      <c r="AG23" s="931">
        <f>AE23+(3*17000)+34000</f>
        <v>0</v>
      </c>
      <c r="AH23" s="931">
        <f t="shared" si="5"/>
        <v>0</v>
      </c>
      <c r="AI23" s="929">
        <f>'[2]2021. előirányzat'!G23</f>
        <v>0</v>
      </c>
      <c r="AJ23" s="929">
        <f>'[2]2022. előirányzat'!G23</f>
        <v>0</v>
      </c>
      <c r="AK23" s="929">
        <f>'[2]2023. előirányzat'!G23</f>
        <v>17000</v>
      </c>
      <c r="AL23" s="932">
        <f t="shared" si="6"/>
        <v>17000</v>
      </c>
      <c r="AM23" s="932">
        <f t="shared" si="7"/>
        <v>0</v>
      </c>
      <c r="AN23" s="932">
        <f t="shared" si="8"/>
        <v>0</v>
      </c>
      <c r="AO23" s="932">
        <f t="shared" si="9"/>
        <v>17000</v>
      </c>
      <c r="AP23" s="933"/>
      <c r="AQ23" s="934"/>
      <c r="AR23" s="935"/>
      <c r="AS23" s="933"/>
      <c r="AT23" s="933" t="s">
        <v>803</v>
      </c>
    </row>
    <row r="24" spans="1:46" ht="30" x14ac:dyDescent="0.25">
      <c r="A24" s="936" t="s">
        <v>520</v>
      </c>
      <c r="B24" s="850" t="str">
        <f>[1]előirányzat!B23</f>
        <v>Döröske Község Önkormányzata</v>
      </c>
      <c r="C24" s="848">
        <v>103</v>
      </c>
      <c r="D24" s="929">
        <f>'[2]2009. évi előirányzat'!M24</f>
        <v>0</v>
      </c>
      <c r="E24" s="929">
        <f>'[2]2009. évi előirányzat'!N24</f>
        <v>0</v>
      </c>
      <c r="F24" s="929">
        <f>'[2]2009. évi előirányzat'!O24</f>
        <v>0</v>
      </c>
      <c r="G24" s="929">
        <f>'[2]2010. évi előirányzat'!J24</f>
        <v>0</v>
      </c>
      <c r="H24" s="929">
        <f>'[2]2010. évi előirányzat'!K24</f>
        <v>0</v>
      </c>
      <c r="I24" s="929">
        <f>'[2]2011. évi előirányzat'!J24</f>
        <v>0</v>
      </c>
      <c r="J24" s="929">
        <f>'[2]2011. évi előirányzat'!K24</f>
        <v>0</v>
      </c>
      <c r="K24" s="929">
        <f>'[2]2012. évi előirányzat'!J24</f>
        <v>0</v>
      </c>
      <c r="L24" s="929">
        <f>'[2]2012. évi előirányzat'!K24</f>
        <v>0</v>
      </c>
      <c r="M24" s="929">
        <f>'[2]2013. előirányzat'!J24</f>
        <v>0</v>
      </c>
      <c r="N24" s="929">
        <f>'[2]2013. előirányzat'!K24</f>
        <v>0</v>
      </c>
      <c r="O24" s="929">
        <f>'[2]2014. évi előirányzat'!J24</f>
        <v>0</v>
      </c>
      <c r="P24" s="929">
        <f>'[2]2014. évi előirányzat'!K24</f>
        <v>0</v>
      </c>
      <c r="Q24" s="929">
        <f>'[2]2015. évi előirányzat'!J24</f>
        <v>0</v>
      </c>
      <c r="R24" s="929">
        <f>'[2]2015. évi előirányzat'!K24</f>
        <v>0</v>
      </c>
      <c r="S24" s="929">
        <f>'[2]2016 előirányzat'!J24</f>
        <v>0</v>
      </c>
      <c r="T24" s="929">
        <f>'[2]2016 előirányzat'!K24</f>
        <v>0</v>
      </c>
      <c r="U24" s="929">
        <f>'[2]2017. előirányzat'!J24</f>
        <v>0</v>
      </c>
      <c r="V24" s="929">
        <f>'[2]2017. előirányzat'!K24</f>
        <v>-51500</v>
      </c>
      <c r="W24" s="929">
        <f>'[2]2018. előirányzat'!J24</f>
        <v>0</v>
      </c>
      <c r="X24" s="929">
        <f>'[2]2018. előirányzat'!K24</f>
        <v>0</v>
      </c>
      <c r="Y24" s="929">
        <f>'[2]2019. előirányzat'!J24</f>
        <v>0</v>
      </c>
      <c r="Z24" s="929">
        <f>'[2]2019. előirányzat'!K24</f>
        <v>0</v>
      </c>
      <c r="AA24" s="929">
        <f>'[2]2020. előirányzat'!G24</f>
        <v>0</v>
      </c>
      <c r="AB24" s="930">
        <f t="shared" si="0"/>
        <v>0</v>
      </c>
      <c r="AC24" s="930">
        <f t="shared" si="1"/>
        <v>-51500</v>
      </c>
      <c r="AD24" s="930">
        <f t="shared" si="2"/>
        <v>0</v>
      </c>
      <c r="AE24" s="930">
        <f t="shared" si="3"/>
        <v>-51500</v>
      </c>
      <c r="AF24" s="931">
        <f t="shared" si="4"/>
        <v>0</v>
      </c>
      <c r="AG24" s="931">
        <f>AE24+(3*10300)+20600</f>
        <v>0</v>
      </c>
      <c r="AH24" s="931">
        <f t="shared" si="5"/>
        <v>0</v>
      </c>
      <c r="AI24" s="929">
        <f>'[2]2021. előirányzat'!G24</f>
        <v>0</v>
      </c>
      <c r="AJ24" s="929">
        <f>'[2]2022. előirányzat'!G24</f>
        <v>0</v>
      </c>
      <c r="AK24" s="929">
        <f>'[2]2023. előirányzat'!G24</f>
        <v>10300</v>
      </c>
      <c r="AL24" s="932">
        <f t="shared" si="6"/>
        <v>10300</v>
      </c>
      <c r="AM24" s="932">
        <f t="shared" si="7"/>
        <v>0</v>
      </c>
      <c r="AN24" s="932">
        <f t="shared" si="8"/>
        <v>0</v>
      </c>
      <c r="AO24" s="932">
        <f t="shared" si="9"/>
        <v>10300</v>
      </c>
      <c r="AP24" s="933"/>
      <c r="AQ24" s="934"/>
      <c r="AR24" s="935"/>
      <c r="AS24" s="933"/>
      <c r="AT24" s="933" t="s">
        <v>803</v>
      </c>
    </row>
    <row r="25" spans="1:46" ht="30" x14ac:dyDescent="0.25">
      <c r="A25" s="847" t="s">
        <v>437</v>
      </c>
      <c r="B25" s="850" t="str">
        <f>[1]előirányzat!B24</f>
        <v>Duka Község Önkormányzata</v>
      </c>
      <c r="C25" s="848">
        <f>[1]előirányzat!D24</f>
        <v>250</v>
      </c>
      <c r="D25" s="929">
        <f>'[2]2009. évi előirányzat'!M25</f>
        <v>0</v>
      </c>
      <c r="E25" s="929">
        <f>'[2]2009. évi előirányzat'!N25</f>
        <v>0</v>
      </c>
      <c r="F25" s="929">
        <f>'[2]2009. évi előirányzat'!O25</f>
        <v>0</v>
      </c>
      <c r="G25" s="929">
        <f>'[2]2010. évi előirányzat'!J25</f>
        <v>0</v>
      </c>
      <c r="H25" s="929">
        <f>'[2]2010. évi előirányzat'!K25</f>
        <v>0</v>
      </c>
      <c r="I25" s="929">
        <f>'[2]2011. évi előirányzat'!J25</f>
        <v>0</v>
      </c>
      <c r="J25" s="929">
        <f>'[2]2011. évi előirányzat'!K25</f>
        <v>0</v>
      </c>
      <c r="K25" s="929">
        <f>'[2]2012. évi előirányzat'!J25</f>
        <v>0</v>
      </c>
      <c r="L25" s="929">
        <f>'[2]2012. évi előirányzat'!K25</f>
        <v>0</v>
      </c>
      <c r="M25" s="929">
        <f>'[2]2013. előirányzat'!J25</f>
        <v>0</v>
      </c>
      <c r="N25" s="929">
        <f>'[2]2013. előirányzat'!K25</f>
        <v>0</v>
      </c>
      <c r="O25" s="929">
        <f>'[2]2014. évi előirányzat'!J25</f>
        <v>0</v>
      </c>
      <c r="P25" s="929">
        <f>'[2]2014. évi előirányzat'!K25</f>
        <v>0</v>
      </c>
      <c r="Q25" s="929">
        <f>'[2]2015. évi előirányzat'!J25</f>
        <v>0</v>
      </c>
      <c r="R25" s="929">
        <f>'[2]2015. évi előirányzat'!K25</f>
        <v>0</v>
      </c>
      <c r="S25" s="929">
        <f>'[2]2016 előirányzat'!J25</f>
        <v>0</v>
      </c>
      <c r="T25" s="929">
        <f>'[2]2016 előirányzat'!K25</f>
        <v>0</v>
      </c>
      <c r="U25" s="929">
        <f>'[2]2017. előirányzat'!J25</f>
        <v>0</v>
      </c>
      <c r="V25" s="929">
        <f>'[2]2017. előirányzat'!K25</f>
        <v>0</v>
      </c>
      <c r="W25" s="929">
        <f>'[2]2018. előirányzat'!J25</f>
        <v>0</v>
      </c>
      <c r="X25" s="929">
        <f>'[2]2018. előirányzat'!K25</f>
        <v>0</v>
      </c>
      <c r="Y25" s="929">
        <f>'[2]2019. előirányzat'!J25</f>
        <v>0</v>
      </c>
      <c r="Z25" s="929">
        <f>'[2]2019. előirányzat'!K25</f>
        <v>0</v>
      </c>
      <c r="AA25" s="929">
        <f>'[2]2020. előirányzat'!G25</f>
        <v>0</v>
      </c>
      <c r="AB25" s="930">
        <f t="shared" si="0"/>
        <v>0</v>
      </c>
      <c r="AC25" s="930">
        <f t="shared" si="1"/>
        <v>0</v>
      </c>
      <c r="AD25" s="930">
        <f t="shared" si="2"/>
        <v>0</v>
      </c>
      <c r="AE25" s="930">
        <f t="shared" si="3"/>
        <v>0</v>
      </c>
      <c r="AF25" s="931">
        <f t="shared" si="4"/>
        <v>0</v>
      </c>
      <c r="AG25" s="931">
        <f>AE25</f>
        <v>0</v>
      </c>
      <c r="AH25" s="931">
        <f t="shared" si="5"/>
        <v>0</v>
      </c>
      <c r="AI25" s="929">
        <f>'[2]2021. előirányzat'!G25</f>
        <v>0</v>
      </c>
      <c r="AJ25" s="929">
        <f>'[2]2022. előirányzat'!G25</f>
        <v>25000</v>
      </c>
      <c r="AK25" s="929">
        <f>'[2]2023. előirányzat'!G25</f>
        <v>25000</v>
      </c>
      <c r="AL25" s="932">
        <f t="shared" si="6"/>
        <v>50000</v>
      </c>
      <c r="AM25" s="932">
        <f t="shared" si="7"/>
        <v>0</v>
      </c>
      <c r="AN25" s="932">
        <f t="shared" si="8"/>
        <v>0</v>
      </c>
      <c r="AO25" s="932">
        <f t="shared" si="9"/>
        <v>50000</v>
      </c>
      <c r="AP25" s="933"/>
      <c r="AQ25" s="934"/>
      <c r="AR25" s="935"/>
      <c r="AS25" s="933"/>
      <c r="AT25" s="933" t="s">
        <v>800</v>
      </c>
    </row>
    <row r="26" spans="1:46" ht="30" x14ac:dyDescent="0.25">
      <c r="A26" s="936" t="s">
        <v>438</v>
      </c>
      <c r="B26" s="850" t="str">
        <f>[1]előirányzat!B25</f>
        <v>Egervölgy Község Önkormányzata</v>
      </c>
      <c r="C26" s="848">
        <v>386</v>
      </c>
      <c r="D26" s="929">
        <f>'[2]2009. évi előirányzat'!M26</f>
        <v>0</v>
      </c>
      <c r="E26" s="929">
        <f>'[2]2009. évi előirányzat'!N26</f>
        <v>0</v>
      </c>
      <c r="F26" s="929">
        <f>'[2]2009. évi előirányzat'!O26</f>
        <v>0</v>
      </c>
      <c r="G26" s="929">
        <f>'[2]2010. évi előirányzat'!J26</f>
        <v>0</v>
      </c>
      <c r="H26" s="929">
        <f>'[2]2010. évi előirányzat'!K26</f>
        <v>0</v>
      </c>
      <c r="I26" s="929">
        <f>'[2]2011. évi előirányzat'!J26</f>
        <v>0</v>
      </c>
      <c r="J26" s="929">
        <f>'[2]2011. évi előirányzat'!K26</f>
        <v>0</v>
      </c>
      <c r="K26" s="929">
        <f>'[2]2012. évi előirányzat'!J26</f>
        <v>0</v>
      </c>
      <c r="L26" s="929">
        <f>'[2]2012. évi előirányzat'!K26</f>
        <v>0</v>
      </c>
      <c r="M26" s="929">
        <f>'[2]2013. előirányzat'!J26</f>
        <v>0</v>
      </c>
      <c r="N26" s="929">
        <f>'[2]2013. előirányzat'!K26</f>
        <v>0</v>
      </c>
      <c r="O26" s="929">
        <f>'[2]2014. évi előirányzat'!J26</f>
        <v>0</v>
      </c>
      <c r="P26" s="929">
        <f>'[2]2014. évi előirányzat'!K26</f>
        <v>0</v>
      </c>
      <c r="Q26" s="929">
        <f>'[2]2015. évi előirányzat'!J26</f>
        <v>0</v>
      </c>
      <c r="R26" s="929">
        <f>'[2]2015. évi előirányzat'!K26</f>
        <v>0</v>
      </c>
      <c r="S26" s="929">
        <f>'[2]2016 előirányzat'!J26</f>
        <v>0</v>
      </c>
      <c r="T26" s="929">
        <f>'[2]2016 előirányzat'!K26</f>
        <v>0</v>
      </c>
      <c r="U26" s="929">
        <f>'[2]2017. előirányzat'!J26</f>
        <v>0</v>
      </c>
      <c r="V26" s="929">
        <f>'[2]2017. előirányzat'!K26</f>
        <v>-193000</v>
      </c>
      <c r="W26" s="929">
        <f>'[2]2018. előirányzat'!J26</f>
        <v>0</v>
      </c>
      <c r="X26" s="929">
        <f>'[2]2018. előirányzat'!K26</f>
        <v>0</v>
      </c>
      <c r="Y26" s="929">
        <f>'[2]2019. előirányzat'!J26</f>
        <v>0</v>
      </c>
      <c r="Z26" s="929">
        <f>'[2]2019. előirányzat'!K26</f>
        <v>0</v>
      </c>
      <c r="AA26" s="929">
        <f>'[2]2020. előirányzat'!G26</f>
        <v>0</v>
      </c>
      <c r="AB26" s="930">
        <f t="shared" si="0"/>
        <v>0</v>
      </c>
      <c r="AC26" s="930">
        <f t="shared" si="1"/>
        <v>-193000</v>
      </c>
      <c r="AD26" s="930">
        <f t="shared" si="2"/>
        <v>0</v>
      </c>
      <c r="AE26" s="930">
        <f t="shared" si="3"/>
        <v>-193000</v>
      </c>
      <c r="AF26" s="931">
        <f t="shared" si="4"/>
        <v>0</v>
      </c>
      <c r="AG26" s="931">
        <f>AE26+(3*38600)+77200</f>
        <v>0</v>
      </c>
      <c r="AH26" s="931">
        <f t="shared" si="5"/>
        <v>0</v>
      </c>
      <c r="AI26" s="929">
        <f>'[2]2021. előirányzat'!G26</f>
        <v>38600</v>
      </c>
      <c r="AJ26" s="929">
        <f>'[2]2022. előirányzat'!G26</f>
        <v>38600</v>
      </c>
      <c r="AK26" s="929">
        <f>'[2]2023. előirányzat'!G26</f>
        <v>38600</v>
      </c>
      <c r="AL26" s="932">
        <f t="shared" si="6"/>
        <v>115800</v>
      </c>
      <c r="AM26" s="932">
        <f t="shared" si="7"/>
        <v>0</v>
      </c>
      <c r="AN26" s="932">
        <f t="shared" si="8"/>
        <v>0</v>
      </c>
      <c r="AO26" s="932">
        <f t="shared" si="9"/>
        <v>115800</v>
      </c>
      <c r="AP26" s="933"/>
      <c r="AQ26" s="934"/>
      <c r="AR26" s="935"/>
      <c r="AS26" s="933"/>
      <c r="AT26" s="933" t="s">
        <v>797</v>
      </c>
    </row>
    <row r="27" spans="1:46" ht="45" x14ac:dyDescent="0.25">
      <c r="A27" s="936" t="s">
        <v>439</v>
      </c>
      <c r="B27" s="850" t="str">
        <f>[1]előirányzat!B26</f>
        <v>Egyházashollós Község Önkormányzata</v>
      </c>
      <c r="C27" s="848">
        <v>582</v>
      </c>
      <c r="D27" s="929">
        <f>'[2]2009. évi előirányzat'!M27</f>
        <v>0</v>
      </c>
      <c r="E27" s="929">
        <f>'[2]2009. évi előirányzat'!N27</f>
        <v>0</v>
      </c>
      <c r="F27" s="929">
        <f>'[2]2009. évi előirányzat'!O27</f>
        <v>0</v>
      </c>
      <c r="G27" s="929">
        <f>'[2]2010. évi előirányzat'!J27</f>
        <v>0</v>
      </c>
      <c r="H27" s="929">
        <f>'[2]2010. évi előirányzat'!K27</f>
        <v>0</v>
      </c>
      <c r="I27" s="929">
        <f>'[2]2011. évi előirányzat'!J27</f>
        <v>0</v>
      </c>
      <c r="J27" s="929">
        <f>'[2]2011. évi előirányzat'!K27</f>
        <v>0</v>
      </c>
      <c r="K27" s="929">
        <f>'[2]2012. évi előirányzat'!J27</f>
        <v>0</v>
      </c>
      <c r="L27" s="929">
        <f>'[2]2012. évi előirányzat'!K27</f>
        <v>0</v>
      </c>
      <c r="M27" s="929">
        <f>'[2]2013. előirányzat'!J27</f>
        <v>0</v>
      </c>
      <c r="N27" s="929">
        <f>'[2]2013. előirányzat'!K27</f>
        <v>0</v>
      </c>
      <c r="O27" s="929">
        <f>'[2]2014. évi előirányzat'!J27</f>
        <v>0</v>
      </c>
      <c r="P27" s="929">
        <f>'[2]2014. évi előirányzat'!K27</f>
        <v>0</v>
      </c>
      <c r="Q27" s="929">
        <f>'[2]2015. évi előirányzat'!J27</f>
        <v>0</v>
      </c>
      <c r="R27" s="929">
        <f>'[2]2015. évi előirányzat'!K27</f>
        <v>0</v>
      </c>
      <c r="S27" s="929">
        <f>'[2]2016 előirányzat'!J27</f>
        <v>0</v>
      </c>
      <c r="T27" s="929">
        <f>'[2]2016 előirányzat'!K27</f>
        <v>0</v>
      </c>
      <c r="U27" s="929">
        <f>'[2]2017. előirányzat'!J27</f>
        <v>0</v>
      </c>
      <c r="V27" s="929">
        <f>'[2]2017. előirányzat'!K27</f>
        <v>0</v>
      </c>
      <c r="W27" s="929">
        <f>'[2]2018. előirányzat'!J27</f>
        <v>0</v>
      </c>
      <c r="X27" s="929">
        <f>'[2]2018. előirányzat'!K27</f>
        <v>0</v>
      </c>
      <c r="Y27" s="929">
        <f>'[2]2019. előirányzat'!J27</f>
        <v>0</v>
      </c>
      <c r="Z27" s="929">
        <f>'[2]2019. előirányzat'!K27</f>
        <v>0</v>
      </c>
      <c r="AA27" s="848">
        <f>'[2]2020. előirányzat'!G27</f>
        <v>0</v>
      </c>
      <c r="AB27" s="930">
        <f t="shared" si="0"/>
        <v>0</v>
      </c>
      <c r="AC27" s="930">
        <f t="shared" si="1"/>
        <v>0</v>
      </c>
      <c r="AD27" s="930">
        <f t="shared" si="2"/>
        <v>0</v>
      </c>
      <c r="AE27" s="930">
        <f t="shared" si="3"/>
        <v>0</v>
      </c>
      <c r="AF27" s="931">
        <f t="shared" si="4"/>
        <v>0</v>
      </c>
      <c r="AG27" s="931">
        <f>AE27</f>
        <v>0</v>
      </c>
      <c r="AH27" s="931">
        <f t="shared" si="5"/>
        <v>0</v>
      </c>
      <c r="AI27" s="929">
        <f>'[2]2021. előirányzat'!G27</f>
        <v>0</v>
      </c>
      <c r="AJ27" s="929">
        <f>'[2]2022. előirányzat'!G27</f>
        <v>0</v>
      </c>
      <c r="AK27" s="929">
        <f>'[2]2023. előirányzat'!G27</f>
        <v>58200</v>
      </c>
      <c r="AL27" s="932">
        <f t="shared" si="6"/>
        <v>58200</v>
      </c>
      <c r="AM27" s="932">
        <f t="shared" si="7"/>
        <v>0</v>
      </c>
      <c r="AN27" s="932">
        <f t="shared" si="8"/>
        <v>0</v>
      </c>
      <c r="AO27" s="932">
        <f t="shared" si="9"/>
        <v>58200</v>
      </c>
      <c r="AP27" s="933"/>
      <c r="AQ27" s="934"/>
      <c r="AR27" s="935"/>
      <c r="AS27" s="933"/>
      <c r="AT27" s="933" t="s">
        <v>803</v>
      </c>
    </row>
    <row r="28" spans="1:46" ht="45" x14ac:dyDescent="0.25">
      <c r="A28" s="847" t="s">
        <v>440</v>
      </c>
      <c r="B28" s="848" t="str">
        <f>[1]előirányzat!B27</f>
        <v>Egyházasrádóc Község Önkormányzata</v>
      </c>
      <c r="C28" s="848">
        <v>1339</v>
      </c>
      <c r="D28" s="929">
        <f>'[2]2009. évi előirányzat'!M28</f>
        <v>0</v>
      </c>
      <c r="E28" s="929">
        <f>'[2]2009. évi előirányzat'!N28</f>
        <v>0</v>
      </c>
      <c r="F28" s="929">
        <f>'[2]2009. évi előirányzat'!O28</f>
        <v>0</v>
      </c>
      <c r="G28" s="929">
        <f>'[2]2010. évi előirányzat'!J28</f>
        <v>0</v>
      </c>
      <c r="H28" s="929">
        <f>'[2]2010. évi előirányzat'!K28</f>
        <v>0</v>
      </c>
      <c r="I28" s="929">
        <f>'[2]2011. évi előirányzat'!J28</f>
        <v>0</v>
      </c>
      <c r="J28" s="929">
        <f>'[2]2011. évi előirányzat'!K28</f>
        <v>0</v>
      </c>
      <c r="K28" s="929">
        <f>'[2]2012. évi előirányzat'!J28</f>
        <v>0</v>
      </c>
      <c r="L28" s="929">
        <f>'[2]2012. évi előirányzat'!K28</f>
        <v>0</v>
      </c>
      <c r="M28" s="929">
        <f>'[2]2013. előirányzat'!J28</f>
        <v>0</v>
      </c>
      <c r="N28" s="929">
        <f>'[2]2013. előirányzat'!K28</f>
        <v>0</v>
      </c>
      <c r="O28" s="929">
        <f>'[2]2014. évi előirányzat'!J28</f>
        <v>0</v>
      </c>
      <c r="P28" s="929">
        <f>'[2]2014. évi előirányzat'!K28</f>
        <v>0</v>
      </c>
      <c r="Q28" s="929">
        <f>'[2]2015. évi előirányzat'!J28</f>
        <v>0</v>
      </c>
      <c r="R28" s="929">
        <f>'[2]2015. évi előirányzat'!K28</f>
        <v>0</v>
      </c>
      <c r="S28" s="929">
        <f>'[2]2016 előirányzat'!J28</f>
        <v>133900</v>
      </c>
      <c r="T28" s="929">
        <f>'[2]2016 előirányzat'!K28</f>
        <v>669500</v>
      </c>
      <c r="U28" s="929">
        <f>'[2]2017. előirányzat'!J28</f>
        <v>133900</v>
      </c>
      <c r="V28" s="929">
        <f>'[2]2017. előirányzat'!K28</f>
        <v>669500</v>
      </c>
      <c r="W28" s="929">
        <f>'[2]2018. előirányzat'!J28</f>
        <v>133900</v>
      </c>
      <c r="X28" s="929">
        <f>'[2]2018. előirányzat'!K28</f>
        <v>669500</v>
      </c>
      <c r="Y28" s="929">
        <f>'[2]2019. előirányzat'!J28</f>
        <v>133900</v>
      </c>
      <c r="Z28" s="929">
        <f>'[2]2019. előirányzat'!K28</f>
        <v>669500</v>
      </c>
      <c r="AA28" s="929">
        <f>'[2]2020. előirányzat'!G28</f>
        <v>133900</v>
      </c>
      <c r="AB28" s="930">
        <f t="shared" si="0"/>
        <v>669500</v>
      </c>
      <c r="AC28" s="930">
        <f t="shared" si="1"/>
        <v>2678000</v>
      </c>
      <c r="AD28" s="930">
        <f t="shared" si="2"/>
        <v>0</v>
      </c>
      <c r="AE28" s="930">
        <f t="shared" si="3"/>
        <v>3347500</v>
      </c>
      <c r="AF28" s="931">
        <f t="shared" si="4"/>
        <v>669500</v>
      </c>
      <c r="AG28" s="931">
        <f>AC28</f>
        <v>2678000</v>
      </c>
      <c r="AH28" s="931">
        <f t="shared" si="5"/>
        <v>3347500</v>
      </c>
      <c r="AI28" s="929">
        <f>'[2]2021. előirányzat'!G28</f>
        <v>133900</v>
      </c>
      <c r="AJ28" s="929">
        <f>'[2]2022. előirányzat'!G28</f>
        <v>133900</v>
      </c>
      <c r="AK28" s="929">
        <f>'[2]2023. előirányzat'!G28</f>
        <v>133900</v>
      </c>
      <c r="AL28" s="932">
        <f t="shared" si="6"/>
        <v>1071200</v>
      </c>
      <c r="AM28" s="932">
        <f t="shared" si="7"/>
        <v>2678000</v>
      </c>
      <c r="AN28" s="932">
        <f t="shared" si="8"/>
        <v>0</v>
      </c>
      <c r="AO28" s="932">
        <f t="shared" si="9"/>
        <v>3749200</v>
      </c>
      <c r="AP28" s="933"/>
      <c r="AQ28" s="934">
        <f>V28+X28+Z28</f>
        <v>2008500</v>
      </c>
      <c r="AR28" s="935">
        <f>AO28-AQ28</f>
        <v>1740700</v>
      </c>
      <c r="AS28" s="933"/>
      <c r="AT28" s="933" t="s">
        <v>803</v>
      </c>
    </row>
    <row r="29" spans="1:46" ht="30" x14ac:dyDescent="0.25">
      <c r="A29" s="936" t="s">
        <v>441</v>
      </c>
      <c r="B29" s="848" t="str">
        <f>[1]előirányzat!B28</f>
        <v>Felsőcsatár Község Önkormányzata</v>
      </c>
      <c r="C29" s="848">
        <v>476</v>
      </c>
      <c r="D29" s="929">
        <f>'[2]2009. évi előirányzat'!M29</f>
        <v>0</v>
      </c>
      <c r="E29" s="929">
        <f>'[2]2009. évi előirányzat'!N29</f>
        <v>0</v>
      </c>
      <c r="F29" s="929">
        <f>'[2]2009. évi előirányzat'!O29</f>
        <v>0</v>
      </c>
      <c r="G29" s="929">
        <f>'[2]2010. évi előirányzat'!J29</f>
        <v>0</v>
      </c>
      <c r="H29" s="929">
        <f>'[2]2010. évi előirányzat'!K29</f>
        <v>0</v>
      </c>
      <c r="I29" s="929">
        <f>'[2]2011. évi előirányzat'!J29</f>
        <v>0</v>
      </c>
      <c r="J29" s="929">
        <f>'[2]2011. évi előirányzat'!K29</f>
        <v>0</v>
      </c>
      <c r="K29" s="929">
        <f>'[2]2012. évi előirányzat'!J29</f>
        <v>0</v>
      </c>
      <c r="L29" s="929">
        <f>'[2]2012. évi előirányzat'!K29</f>
        <v>0</v>
      </c>
      <c r="M29" s="929">
        <f>'[2]2013. előirányzat'!J29</f>
        <v>0</v>
      </c>
      <c r="N29" s="929">
        <f>'[2]2013. előirányzat'!K29</f>
        <v>0</v>
      </c>
      <c r="O29" s="929">
        <f>'[2]2014. évi előirányzat'!J29</f>
        <v>0</v>
      </c>
      <c r="P29" s="929">
        <f>'[2]2014. évi előirányzat'!K29</f>
        <v>0</v>
      </c>
      <c r="Q29" s="929">
        <f>'[2]2015. évi előirányzat'!J29</f>
        <v>47600</v>
      </c>
      <c r="R29" s="929">
        <f>'[2]2015. évi előirányzat'!K29</f>
        <v>238000</v>
      </c>
      <c r="S29" s="929">
        <f>'[2]2016 előirányzat'!J29</f>
        <v>47600</v>
      </c>
      <c r="T29" s="929">
        <f>'[2]2016 előirányzat'!K29</f>
        <v>238000</v>
      </c>
      <c r="U29" s="929">
        <f>'[2]2017. előirányzat'!J29</f>
        <v>47600</v>
      </c>
      <c r="V29" s="929">
        <f>'[2]2017. előirányzat'!K29</f>
        <v>238000</v>
      </c>
      <c r="W29" s="929">
        <f>'[2]2018. előirányzat'!J29</f>
        <v>47600</v>
      </c>
      <c r="X29" s="929">
        <f>'[2]2018. előirányzat'!K29</f>
        <v>238000</v>
      </c>
      <c r="Y29" s="929">
        <f>'[2]2019. előirányzat'!J29</f>
        <v>47600</v>
      </c>
      <c r="Z29" s="929">
        <f>'[2]2019. előirányzat'!K29</f>
        <v>238000</v>
      </c>
      <c r="AA29" s="929">
        <f>'[2]2020. előirányzat'!G29</f>
        <v>47600</v>
      </c>
      <c r="AB29" s="930">
        <f t="shared" si="0"/>
        <v>285600</v>
      </c>
      <c r="AC29" s="930">
        <f t="shared" si="1"/>
        <v>1190000</v>
      </c>
      <c r="AD29" s="930">
        <f t="shared" si="2"/>
        <v>0</v>
      </c>
      <c r="AE29" s="930">
        <f t="shared" si="3"/>
        <v>1475600</v>
      </c>
      <c r="AF29" s="931">
        <f t="shared" si="4"/>
        <v>285600</v>
      </c>
      <c r="AG29" s="931">
        <f>AC29</f>
        <v>1190000</v>
      </c>
      <c r="AH29" s="931">
        <f t="shared" si="5"/>
        <v>1475600</v>
      </c>
      <c r="AI29" s="929">
        <f>'[2]2021. előirányzat'!G29</f>
        <v>47600</v>
      </c>
      <c r="AJ29" s="929">
        <f>'[2]2022. előirányzat'!G29</f>
        <v>47600</v>
      </c>
      <c r="AK29" s="929">
        <f>'[2]2023. előirányzat'!G29</f>
        <v>47600</v>
      </c>
      <c r="AL29" s="932">
        <f t="shared" si="6"/>
        <v>428400</v>
      </c>
      <c r="AM29" s="932">
        <f t="shared" si="7"/>
        <v>1190000</v>
      </c>
      <c r="AN29" s="932">
        <f t="shared" si="8"/>
        <v>0</v>
      </c>
      <c r="AO29" s="932">
        <f t="shared" si="9"/>
        <v>1618400</v>
      </c>
      <c r="AP29" s="933"/>
      <c r="AQ29" s="934">
        <f>V29+X29+Z29</f>
        <v>714000</v>
      </c>
      <c r="AR29" s="935">
        <f>AO29-AQ29</f>
        <v>904400</v>
      </c>
      <c r="AS29" s="933"/>
      <c r="AT29" s="933" t="s">
        <v>805</v>
      </c>
    </row>
    <row r="30" spans="1:46" ht="30" x14ac:dyDescent="0.25">
      <c r="A30" s="936" t="s">
        <v>442</v>
      </c>
      <c r="B30" s="850" t="str">
        <f>[1]előirányzat!B29</f>
        <v>Felsőjánosfa Község Önkormányzata</v>
      </c>
      <c r="C30" s="848">
        <v>202</v>
      </c>
      <c r="D30" s="929">
        <f>'[2]2009. évi előirányzat'!M30</f>
        <v>0</v>
      </c>
      <c r="E30" s="929">
        <f>'[2]2009. évi előirányzat'!N30</f>
        <v>0</v>
      </c>
      <c r="F30" s="929">
        <f>'[2]2009. évi előirányzat'!O30</f>
        <v>0</v>
      </c>
      <c r="G30" s="929">
        <f>'[2]2010. évi előirányzat'!J30</f>
        <v>0</v>
      </c>
      <c r="H30" s="929">
        <f>'[2]2010. évi előirányzat'!K30</f>
        <v>0</v>
      </c>
      <c r="I30" s="929">
        <f>'[2]2011. évi előirányzat'!J30</f>
        <v>0</v>
      </c>
      <c r="J30" s="929">
        <f>'[2]2011. évi előirányzat'!K30</f>
        <v>0</v>
      </c>
      <c r="K30" s="929">
        <f>'[2]2012. évi előirányzat'!J30</f>
        <v>0</v>
      </c>
      <c r="L30" s="929">
        <f>'[2]2012. évi előirányzat'!K30</f>
        <v>0</v>
      </c>
      <c r="M30" s="929">
        <f>'[2]2013. előirányzat'!J30</f>
        <v>0</v>
      </c>
      <c r="N30" s="929">
        <f>'[2]2013. előirányzat'!K30</f>
        <v>0</v>
      </c>
      <c r="O30" s="929">
        <f>'[2]2014. évi előirányzat'!J30</f>
        <v>0</v>
      </c>
      <c r="P30" s="929">
        <f>'[2]2014. évi előirányzat'!K30</f>
        <v>0</v>
      </c>
      <c r="Q30" s="929">
        <f>'[2]2015. évi előirányzat'!J30</f>
        <v>0</v>
      </c>
      <c r="R30" s="929">
        <f>'[2]2015. évi előirányzat'!K30</f>
        <v>0</v>
      </c>
      <c r="S30" s="929">
        <f>'[2]2016 előirányzat'!J30</f>
        <v>0</v>
      </c>
      <c r="T30" s="929">
        <f>'[2]2016 előirányzat'!K30</f>
        <v>0</v>
      </c>
      <c r="U30" s="929">
        <f>'[2]2017. előirányzat'!J30</f>
        <v>0</v>
      </c>
      <c r="V30" s="929">
        <f>'[2]2017. előirányzat'!K30</f>
        <v>-101000</v>
      </c>
      <c r="W30" s="929">
        <f>'[2]2018. előirányzat'!J30</f>
        <v>0</v>
      </c>
      <c r="X30" s="929">
        <f>'[2]2018. előirányzat'!K30</f>
        <v>-101000</v>
      </c>
      <c r="Y30" s="929">
        <f>'[2]2019. előirányzat'!J30</f>
        <v>0</v>
      </c>
      <c r="Z30" s="929">
        <f>'[2]2019. előirányzat'!K30</f>
        <v>-101000</v>
      </c>
      <c r="AA30" s="929">
        <f>'[2]2020. előirányzat'!G30</f>
        <v>0</v>
      </c>
      <c r="AB30" s="930">
        <f t="shared" si="0"/>
        <v>0</v>
      </c>
      <c r="AC30" s="930">
        <f t="shared" si="1"/>
        <v>-303000</v>
      </c>
      <c r="AD30" s="930">
        <f t="shared" si="2"/>
        <v>0</v>
      </c>
      <c r="AE30" s="930">
        <f t="shared" si="3"/>
        <v>-303000</v>
      </c>
      <c r="AF30" s="931">
        <f t="shared" si="4"/>
        <v>0</v>
      </c>
      <c r="AG30" s="931">
        <f>AE30+20200+282800</f>
        <v>0</v>
      </c>
      <c r="AH30" s="931">
        <f t="shared" si="5"/>
        <v>0</v>
      </c>
      <c r="AI30" s="929">
        <f>'[2]2021. előirányzat'!G30</f>
        <v>0</v>
      </c>
      <c r="AJ30" s="929">
        <f>'[2]2022. előirányzat'!G30</f>
        <v>0</v>
      </c>
      <c r="AK30" s="929">
        <f>'[2]2023. előirányzat'!G30</f>
        <v>0</v>
      </c>
      <c r="AL30" s="932">
        <f t="shared" si="6"/>
        <v>0</v>
      </c>
      <c r="AM30" s="932">
        <f t="shared" si="7"/>
        <v>0</v>
      </c>
      <c r="AN30" s="932">
        <f t="shared" si="8"/>
        <v>0</v>
      </c>
      <c r="AO30" s="932">
        <f t="shared" si="9"/>
        <v>0</v>
      </c>
      <c r="AP30" s="933"/>
      <c r="AQ30" s="934"/>
      <c r="AR30" s="935"/>
      <c r="AS30" s="933"/>
      <c r="AT30" s="933" t="s">
        <v>798</v>
      </c>
    </row>
    <row r="31" spans="1:46" ht="30" x14ac:dyDescent="0.25">
      <c r="A31" s="847" t="s">
        <v>443</v>
      </c>
      <c r="B31" s="850" t="str">
        <f>[1]előirányzat!B30</f>
        <v>Felsőmarác Község Önkormányzata</v>
      </c>
      <c r="C31" s="848">
        <v>283</v>
      </c>
      <c r="D31" s="929">
        <f>'[2]2009. évi előirányzat'!M31</f>
        <v>0</v>
      </c>
      <c r="E31" s="929">
        <f>'[2]2009. évi előirányzat'!N31</f>
        <v>0</v>
      </c>
      <c r="F31" s="929">
        <f>'[2]2009. évi előirányzat'!O31</f>
        <v>0</v>
      </c>
      <c r="G31" s="929">
        <f>'[2]2010. évi előirányzat'!J31</f>
        <v>0</v>
      </c>
      <c r="H31" s="929">
        <f>'[2]2010. évi előirányzat'!K31</f>
        <v>0</v>
      </c>
      <c r="I31" s="929">
        <f>'[2]2011. évi előirányzat'!J31</f>
        <v>0</v>
      </c>
      <c r="J31" s="929">
        <f>'[2]2011. évi előirányzat'!K31</f>
        <v>0</v>
      </c>
      <c r="K31" s="929">
        <f>'[2]2012. évi előirányzat'!J31</f>
        <v>0</v>
      </c>
      <c r="L31" s="929">
        <f>'[2]2012. évi előirányzat'!K31</f>
        <v>0</v>
      </c>
      <c r="M31" s="929">
        <f>'[2]2013. előirányzat'!J31</f>
        <v>0</v>
      </c>
      <c r="N31" s="929">
        <f>'[2]2013. előirányzat'!K31</f>
        <v>0</v>
      </c>
      <c r="O31" s="929">
        <f>'[2]2014. évi előirányzat'!J31</f>
        <v>0</v>
      </c>
      <c r="P31" s="929">
        <f>'[2]2014. évi előirányzat'!K31</f>
        <v>0</v>
      </c>
      <c r="Q31" s="929">
        <f>'[2]2015. évi előirányzat'!J31</f>
        <v>0</v>
      </c>
      <c r="R31" s="929">
        <f>'[2]2015. évi előirányzat'!K31</f>
        <v>0</v>
      </c>
      <c r="S31" s="929">
        <f>'[2]2016 előirányzat'!J31</f>
        <v>0</v>
      </c>
      <c r="T31" s="929">
        <f>'[2]2016 előirányzat'!K31</f>
        <v>0</v>
      </c>
      <c r="U31" s="929">
        <f>'[2]2017. előirányzat'!J31</f>
        <v>0</v>
      </c>
      <c r="V31" s="929">
        <f>'[2]2017. előirányzat'!K31</f>
        <v>-141500</v>
      </c>
      <c r="W31" s="929">
        <f>'[2]2018. előirányzat'!J31</f>
        <v>0</v>
      </c>
      <c r="X31" s="929">
        <f>'[2]2018. előirányzat'!K31</f>
        <v>-141500</v>
      </c>
      <c r="Y31" s="929">
        <f>'[2]2019. előirányzat'!J31</f>
        <v>0</v>
      </c>
      <c r="Z31" s="929">
        <f>'[2]2019. előirányzat'!K31</f>
        <v>0</v>
      </c>
      <c r="AA31" s="929">
        <f>'[2]2020. előirányzat'!G31</f>
        <v>0</v>
      </c>
      <c r="AB31" s="930">
        <f t="shared" si="0"/>
        <v>0</v>
      </c>
      <c r="AC31" s="930">
        <f t="shared" si="1"/>
        <v>-283000</v>
      </c>
      <c r="AD31" s="930">
        <f t="shared" si="2"/>
        <v>0</v>
      </c>
      <c r="AE31" s="930">
        <f t="shared" si="3"/>
        <v>-283000</v>
      </c>
      <c r="AF31" s="931">
        <f t="shared" si="4"/>
        <v>0</v>
      </c>
      <c r="AG31" s="931">
        <f>AE31+(2*28300)+226400</f>
        <v>0</v>
      </c>
      <c r="AH31" s="931">
        <f t="shared" si="5"/>
        <v>0</v>
      </c>
      <c r="AI31" s="929">
        <f>'[2]2021. előirányzat'!G31</f>
        <v>0</v>
      </c>
      <c r="AJ31" s="929">
        <f>'[2]2022. előirányzat'!G31</f>
        <v>0</v>
      </c>
      <c r="AK31" s="929">
        <f>'[2]2023. előirányzat'!G31</f>
        <v>28300</v>
      </c>
      <c r="AL31" s="932">
        <f t="shared" si="6"/>
        <v>28300</v>
      </c>
      <c r="AM31" s="932">
        <f t="shared" si="7"/>
        <v>0</v>
      </c>
      <c r="AN31" s="932">
        <f t="shared" si="8"/>
        <v>0</v>
      </c>
      <c r="AO31" s="932">
        <f t="shared" si="9"/>
        <v>28300</v>
      </c>
      <c r="AP31" s="933"/>
      <c r="AQ31" s="934"/>
      <c r="AR31" s="935"/>
      <c r="AS31" s="933"/>
      <c r="AT31" s="933" t="s">
        <v>798</v>
      </c>
    </row>
    <row r="32" spans="1:46" ht="30" x14ac:dyDescent="0.25">
      <c r="A32" s="936" t="s">
        <v>444</v>
      </c>
      <c r="B32" s="850" t="str">
        <f>[1]előirányzat!B31</f>
        <v>Gasztony Község Önkormányzata</v>
      </c>
      <c r="C32" s="848">
        <v>457</v>
      </c>
      <c r="D32" s="929">
        <f>'[2]2009. évi előirányzat'!M32</f>
        <v>0</v>
      </c>
      <c r="E32" s="929">
        <f>'[2]2009. évi előirányzat'!N32</f>
        <v>0</v>
      </c>
      <c r="F32" s="929">
        <f>'[2]2009. évi előirányzat'!O32</f>
        <v>0</v>
      </c>
      <c r="G32" s="929">
        <f>'[2]2010. évi előirányzat'!J32</f>
        <v>0</v>
      </c>
      <c r="H32" s="929">
        <f>'[2]2010. évi előirányzat'!K32</f>
        <v>0</v>
      </c>
      <c r="I32" s="929">
        <f>'[2]2011. évi előirányzat'!J32</f>
        <v>0</v>
      </c>
      <c r="J32" s="929">
        <f>'[2]2011. évi előirányzat'!K32</f>
        <v>0</v>
      </c>
      <c r="K32" s="929">
        <f>'[2]2012. évi előirányzat'!J32</f>
        <v>0</v>
      </c>
      <c r="L32" s="929">
        <f>'[2]2012. évi előirányzat'!K32</f>
        <v>0</v>
      </c>
      <c r="M32" s="929">
        <f>'[2]2013. előirányzat'!J32</f>
        <v>0</v>
      </c>
      <c r="N32" s="929">
        <f>'[2]2013. előirányzat'!K32</f>
        <v>0</v>
      </c>
      <c r="O32" s="929">
        <f>'[2]2014. évi előirányzat'!J32</f>
        <v>0</v>
      </c>
      <c r="P32" s="929">
        <f>'[2]2014. évi előirányzat'!K32</f>
        <v>0</v>
      </c>
      <c r="Q32" s="929">
        <f>'[2]2015. évi előirányzat'!J32</f>
        <v>0</v>
      </c>
      <c r="R32" s="929">
        <f>'[2]2015. évi előirányzat'!K32</f>
        <v>0</v>
      </c>
      <c r="S32" s="929">
        <f>'[2]2016 előirányzat'!J32</f>
        <v>0</v>
      </c>
      <c r="T32" s="929">
        <f>'[2]2016 előirányzat'!K32</f>
        <v>0</v>
      </c>
      <c r="U32" s="929">
        <f>'[2]2017. előirányzat'!J32</f>
        <v>0</v>
      </c>
      <c r="V32" s="929">
        <f>'[2]2017. előirányzat'!K32</f>
        <v>0</v>
      </c>
      <c r="W32" s="929">
        <f>'[2]2018. előirányzat'!J32</f>
        <v>0</v>
      </c>
      <c r="X32" s="929">
        <f>'[2]2018. előirányzat'!K32</f>
        <v>0</v>
      </c>
      <c r="Y32" s="929">
        <f>'[2]2019. előirányzat'!J32</f>
        <v>0</v>
      </c>
      <c r="Z32" s="929">
        <f>'[2]2019. előirányzat'!K32</f>
        <v>0</v>
      </c>
      <c r="AA32" s="929">
        <f>'[2]2020. előirányzat'!G32</f>
        <v>0</v>
      </c>
      <c r="AB32" s="930">
        <f t="shared" si="0"/>
        <v>0</v>
      </c>
      <c r="AC32" s="930">
        <f t="shared" si="1"/>
        <v>0</v>
      </c>
      <c r="AD32" s="930">
        <f t="shared" si="2"/>
        <v>0</v>
      </c>
      <c r="AE32" s="930">
        <f t="shared" si="3"/>
        <v>0</v>
      </c>
      <c r="AF32" s="931">
        <f t="shared" si="4"/>
        <v>0</v>
      </c>
      <c r="AG32" s="931">
        <f>AC32</f>
        <v>0</v>
      </c>
      <c r="AH32" s="931">
        <f t="shared" si="5"/>
        <v>0</v>
      </c>
      <c r="AI32" s="929">
        <f>'[2]2021. előirányzat'!G32</f>
        <v>0</v>
      </c>
      <c r="AJ32" s="929">
        <f>'[2]2022. előirányzat'!G32</f>
        <v>45700</v>
      </c>
      <c r="AK32" s="929">
        <f>'[2]2023. előirányzat'!G32</f>
        <v>45700</v>
      </c>
      <c r="AL32" s="932">
        <f t="shared" si="6"/>
        <v>91400</v>
      </c>
      <c r="AM32" s="932">
        <f t="shared" si="7"/>
        <v>0</v>
      </c>
      <c r="AN32" s="932">
        <f t="shared" si="8"/>
        <v>0</v>
      </c>
      <c r="AO32" s="932">
        <f t="shared" si="9"/>
        <v>91400</v>
      </c>
      <c r="AP32" s="939"/>
      <c r="AQ32" s="934"/>
      <c r="AR32" s="935"/>
      <c r="AS32" s="933"/>
      <c r="AT32" s="933" t="s">
        <v>804</v>
      </c>
    </row>
    <row r="33" spans="1:46" ht="30" x14ac:dyDescent="0.25">
      <c r="A33" s="936" t="s">
        <v>445</v>
      </c>
      <c r="B33" s="848" t="str">
        <f>[1]előirányzat!B32</f>
        <v>Gencsapáti Község Önkormányzata</v>
      </c>
      <c r="C33" s="848">
        <v>2715</v>
      </c>
      <c r="D33" s="929">
        <f>'[2]2009. évi előirányzat'!M33</f>
        <v>0</v>
      </c>
      <c r="E33" s="929">
        <f>'[2]2009. évi előirányzat'!N33</f>
        <v>0</v>
      </c>
      <c r="F33" s="929">
        <f>'[2]2009. évi előirányzat'!O33</f>
        <v>0</v>
      </c>
      <c r="G33" s="929">
        <f>'[2]2010. évi előirányzat'!J33</f>
        <v>0</v>
      </c>
      <c r="H33" s="929">
        <f>'[2]2010. évi előirányzat'!K33</f>
        <v>0</v>
      </c>
      <c r="I33" s="929">
        <f>'[2]2011. évi előirányzat'!J33</f>
        <v>0</v>
      </c>
      <c r="J33" s="929">
        <f>'[2]2011. évi előirányzat'!K33</f>
        <v>0</v>
      </c>
      <c r="K33" s="929">
        <f>'[2]2012. évi előirányzat'!J33</f>
        <v>0</v>
      </c>
      <c r="L33" s="929">
        <f>'[2]2012. évi előirányzat'!K33</f>
        <v>0</v>
      </c>
      <c r="M33" s="929">
        <f>'[2]2013. előirányzat'!J33</f>
        <v>0</v>
      </c>
      <c r="N33" s="929">
        <f>'[2]2013. előirányzat'!K33</f>
        <v>0</v>
      </c>
      <c r="O33" s="929">
        <f>'[2]2014. évi előirányzat'!J33</f>
        <v>0</v>
      </c>
      <c r="P33" s="929">
        <f>'[2]2014. évi előirányzat'!K33</f>
        <v>0</v>
      </c>
      <c r="Q33" s="929">
        <f>'[2]2015. évi előirányzat'!J33</f>
        <v>271500</v>
      </c>
      <c r="R33" s="929">
        <f>'[2]2015. évi előirányzat'!K33</f>
        <v>1357500</v>
      </c>
      <c r="S33" s="929">
        <f>'[2]2016 előirányzat'!J33</f>
        <v>271500</v>
      </c>
      <c r="T33" s="929">
        <f>'[2]2016 előirányzat'!K33</f>
        <v>1357500</v>
      </c>
      <c r="U33" s="929">
        <f>'[2]2017. előirányzat'!J33</f>
        <v>271500</v>
      </c>
      <c r="V33" s="929">
        <f>'[2]2017. előirányzat'!K33</f>
        <v>1357500</v>
      </c>
      <c r="W33" s="929">
        <f>'[2]2018. előirányzat'!J33</f>
        <v>271500</v>
      </c>
      <c r="X33" s="929">
        <f>'[2]2018. előirányzat'!K33</f>
        <v>1357500</v>
      </c>
      <c r="Y33" s="929">
        <f>'[2]2019. előirányzat'!J33</f>
        <v>271500</v>
      </c>
      <c r="Z33" s="929">
        <f>'[2]2019. előirányzat'!K33</f>
        <v>1357500</v>
      </c>
      <c r="AA33" s="929">
        <f>'[2]2020. előirányzat'!G33</f>
        <v>271500</v>
      </c>
      <c r="AB33" s="930">
        <f t="shared" si="0"/>
        <v>1629000</v>
      </c>
      <c r="AC33" s="930">
        <f t="shared" si="1"/>
        <v>6787500</v>
      </c>
      <c r="AD33" s="930">
        <f t="shared" si="2"/>
        <v>0</v>
      </c>
      <c r="AE33" s="930">
        <f t="shared" si="3"/>
        <v>8416500</v>
      </c>
      <c r="AF33" s="931">
        <f t="shared" si="4"/>
        <v>1629000</v>
      </c>
      <c r="AG33" s="931">
        <f>AC33</f>
        <v>6787500</v>
      </c>
      <c r="AH33" s="931">
        <f t="shared" si="5"/>
        <v>8416500</v>
      </c>
      <c r="AI33" s="929">
        <f>'[2]2021. előirányzat'!G33</f>
        <v>271500</v>
      </c>
      <c r="AJ33" s="929">
        <f>'[2]2022. előirányzat'!G33</f>
        <v>271500</v>
      </c>
      <c r="AK33" s="929">
        <f>'[2]2023. előirányzat'!G33</f>
        <v>271500</v>
      </c>
      <c r="AL33" s="932">
        <f t="shared" si="6"/>
        <v>2443500</v>
      </c>
      <c r="AM33" s="932">
        <f t="shared" si="7"/>
        <v>6787500</v>
      </c>
      <c r="AN33" s="932">
        <f t="shared" si="8"/>
        <v>0</v>
      </c>
      <c r="AO33" s="932">
        <f t="shared" si="9"/>
        <v>9231000</v>
      </c>
      <c r="AP33" s="933"/>
      <c r="AQ33" s="934">
        <f>V33+X33+Z33</f>
        <v>4072500</v>
      </c>
      <c r="AR33" s="935">
        <f>AO33-AQ33</f>
        <v>5158500</v>
      </c>
      <c r="AS33" s="933"/>
      <c r="AT33" s="933" t="s">
        <v>805</v>
      </c>
    </row>
    <row r="34" spans="1:46" ht="30" x14ac:dyDescent="0.25">
      <c r="A34" s="847" t="s">
        <v>446</v>
      </c>
      <c r="B34" s="850" t="str">
        <f>[1]előirányzat!B33</f>
        <v>Gersekarát Község Önkormányzata</v>
      </c>
      <c r="C34" s="848">
        <v>709</v>
      </c>
      <c r="D34" s="929">
        <f>'[2]2009. évi előirányzat'!M34</f>
        <v>0</v>
      </c>
      <c r="E34" s="929">
        <f>'[2]2009. évi előirányzat'!N34</f>
        <v>0</v>
      </c>
      <c r="F34" s="929">
        <f>'[2]2009. évi előirányzat'!O34</f>
        <v>0</v>
      </c>
      <c r="G34" s="929">
        <f>'[2]2010. évi előirányzat'!J34</f>
        <v>0</v>
      </c>
      <c r="H34" s="929">
        <f>'[2]2010. évi előirányzat'!K34</f>
        <v>0</v>
      </c>
      <c r="I34" s="929">
        <f>'[2]2011. évi előirányzat'!J34</f>
        <v>0</v>
      </c>
      <c r="J34" s="929">
        <f>'[2]2011. évi előirányzat'!K34</f>
        <v>0</v>
      </c>
      <c r="K34" s="929">
        <f>'[2]2012. évi előirányzat'!J34</f>
        <v>0</v>
      </c>
      <c r="L34" s="929">
        <f>'[2]2012. évi előirányzat'!K34</f>
        <v>0</v>
      </c>
      <c r="M34" s="929">
        <f>'[2]2013. előirányzat'!J34</f>
        <v>0</v>
      </c>
      <c r="N34" s="929">
        <f>'[2]2013. előirányzat'!K34</f>
        <v>0</v>
      </c>
      <c r="O34" s="929">
        <f>'[2]2014. évi előirányzat'!J34</f>
        <v>0</v>
      </c>
      <c r="P34" s="929">
        <f>'[2]2014. évi előirányzat'!K34</f>
        <v>0</v>
      </c>
      <c r="Q34" s="929">
        <f>'[2]2015. évi előirányzat'!J34</f>
        <v>0</v>
      </c>
      <c r="R34" s="929">
        <f>'[2]2015. évi előirányzat'!K34</f>
        <v>0</v>
      </c>
      <c r="S34" s="929">
        <f>'[2]2016 előirányzat'!J34</f>
        <v>0</v>
      </c>
      <c r="T34" s="929">
        <f>'[2]2016 előirányzat'!K34</f>
        <v>0</v>
      </c>
      <c r="U34" s="929">
        <f>'[2]2017. előirányzat'!J34</f>
        <v>0</v>
      </c>
      <c r="V34" s="929">
        <f>'[2]2017. előirányzat'!K34</f>
        <v>-354500</v>
      </c>
      <c r="W34" s="929">
        <f>'[2]2018. előirányzat'!J34</f>
        <v>0</v>
      </c>
      <c r="X34" s="929">
        <f>'[2]2018. előirányzat'!K34</f>
        <v>0</v>
      </c>
      <c r="Y34" s="929">
        <f>'[2]2019. előirányzat'!J34</f>
        <v>0</v>
      </c>
      <c r="Z34" s="929">
        <f>'[2]2019. előirányzat'!K34</f>
        <v>0</v>
      </c>
      <c r="AA34" s="929">
        <f>'[2]2020. előirányzat'!G34</f>
        <v>0</v>
      </c>
      <c r="AB34" s="930">
        <f t="shared" si="0"/>
        <v>0</v>
      </c>
      <c r="AC34" s="930">
        <f t="shared" si="1"/>
        <v>-354500</v>
      </c>
      <c r="AD34" s="930">
        <f t="shared" si="2"/>
        <v>0</v>
      </c>
      <c r="AE34" s="930">
        <f t="shared" si="3"/>
        <v>-354500</v>
      </c>
      <c r="AF34" s="931">
        <f t="shared" si="4"/>
        <v>0</v>
      </c>
      <c r="AG34" s="931">
        <f>AE34+(3400+70900)+280200</f>
        <v>0</v>
      </c>
      <c r="AH34" s="931">
        <f t="shared" si="5"/>
        <v>0</v>
      </c>
      <c r="AI34" s="929">
        <f>'[2]2021. előirányzat'!G34</f>
        <v>0</v>
      </c>
      <c r="AJ34" s="929">
        <f>'[2]2022. előirányzat'!G34</f>
        <v>0</v>
      </c>
      <c r="AK34" s="929">
        <f>'[2]2023. előirányzat'!G34</f>
        <v>0</v>
      </c>
      <c r="AL34" s="932">
        <f t="shared" si="6"/>
        <v>0</v>
      </c>
      <c r="AM34" s="932">
        <f t="shared" si="7"/>
        <v>0</v>
      </c>
      <c r="AN34" s="932">
        <f t="shared" si="8"/>
        <v>0</v>
      </c>
      <c r="AO34" s="932">
        <f t="shared" si="9"/>
        <v>0</v>
      </c>
      <c r="AP34" s="933"/>
      <c r="AQ34" s="934"/>
      <c r="AR34" s="935"/>
      <c r="AS34" s="933"/>
      <c r="AT34" s="933" t="s">
        <v>797</v>
      </c>
    </row>
    <row r="35" spans="1:46" ht="30.75" customHeight="1" x14ac:dyDescent="0.25">
      <c r="A35" s="940" t="s">
        <v>447</v>
      </c>
      <c r="B35" s="852" t="str">
        <f>[1]előirányzat!B34</f>
        <v>Gyanógeregye Község Önkormányzata</v>
      </c>
      <c r="C35" s="848">
        <v>175</v>
      </c>
      <c r="D35" s="929">
        <f>'[2]2009. évi előirányzat'!M35</f>
        <v>0</v>
      </c>
      <c r="E35" s="929">
        <f>'[2]2009. évi előirányzat'!N35</f>
        <v>0</v>
      </c>
      <c r="F35" s="929">
        <f>'[2]2009. évi előirányzat'!O35</f>
        <v>0</v>
      </c>
      <c r="G35" s="929">
        <f>'[2]2010. évi előirányzat'!J35</f>
        <v>0</v>
      </c>
      <c r="H35" s="929">
        <f>'[2]2010. évi előirányzat'!K35</f>
        <v>0</v>
      </c>
      <c r="I35" s="929">
        <f>'[2]2011. évi előirányzat'!J35</f>
        <v>0</v>
      </c>
      <c r="J35" s="929">
        <f>'[2]2011. évi előirányzat'!K35</f>
        <v>0</v>
      </c>
      <c r="K35" s="929">
        <f>'[2]2012. évi előirányzat'!J35</f>
        <v>0</v>
      </c>
      <c r="L35" s="929">
        <f>'[2]2012. évi előirányzat'!K35</f>
        <v>0</v>
      </c>
      <c r="M35" s="929">
        <f>'[2]2013. előirányzat'!J35</f>
        <v>0</v>
      </c>
      <c r="N35" s="929">
        <f>'[2]2013. előirányzat'!K35</f>
        <v>0</v>
      </c>
      <c r="O35" s="929">
        <f>'[2]2014. évi előirányzat'!J35</f>
        <v>0</v>
      </c>
      <c r="P35" s="929">
        <f>'[2]2014. évi előirányzat'!K35</f>
        <v>72917</v>
      </c>
      <c r="Q35" s="929">
        <f>'[2]2015. évi előirányzat'!J35</f>
        <v>17500</v>
      </c>
      <c r="R35" s="929">
        <f>'[2]2015. évi előirányzat'!K35</f>
        <v>87500</v>
      </c>
      <c r="S35" s="929">
        <f>'[2]2016 előirányzat'!J35</f>
        <v>17500</v>
      </c>
      <c r="T35" s="929">
        <f>'[2]2016 előirányzat'!K35</f>
        <v>87500</v>
      </c>
      <c r="U35" s="929">
        <f>'[2]2017. előirányzat'!J35</f>
        <v>17500</v>
      </c>
      <c r="V35" s="929">
        <f>'[2]2017. előirányzat'!K35</f>
        <v>87500</v>
      </c>
      <c r="W35" s="929">
        <f>'[2]2018. előirányzat'!J35</f>
        <v>17500</v>
      </c>
      <c r="X35" s="929">
        <f>'[2]2018. előirányzat'!K35</f>
        <v>87500</v>
      </c>
      <c r="Y35" s="929">
        <f>'[2]2019. előirányzat'!J35</f>
        <v>17500</v>
      </c>
      <c r="Z35" s="929">
        <f>'[2]2019. előirányzat'!K35</f>
        <v>87500</v>
      </c>
      <c r="AA35" s="929">
        <f>'[2]2020. előirányzat'!G35</f>
        <v>17500</v>
      </c>
      <c r="AB35" s="930">
        <f t="shared" si="0"/>
        <v>105000</v>
      </c>
      <c r="AC35" s="930">
        <f t="shared" si="1"/>
        <v>510417</v>
      </c>
      <c r="AD35" s="930">
        <f t="shared" si="2"/>
        <v>0</v>
      </c>
      <c r="AE35" s="930">
        <f t="shared" si="3"/>
        <v>615417</v>
      </c>
      <c r="AF35" s="931">
        <f t="shared" si="4"/>
        <v>105000</v>
      </c>
      <c r="AG35" s="931">
        <f>AC35</f>
        <v>510417</v>
      </c>
      <c r="AH35" s="931">
        <f t="shared" si="5"/>
        <v>615417</v>
      </c>
      <c r="AI35" s="929">
        <f>'[2]2021. előirányzat'!G35</f>
        <v>17500</v>
      </c>
      <c r="AJ35" s="929">
        <f>'[2]2022. előirányzat'!G35</f>
        <v>17500</v>
      </c>
      <c r="AK35" s="929">
        <f>'[2]2023. előirányzat'!G35</f>
        <v>17500</v>
      </c>
      <c r="AL35" s="932">
        <f t="shared" si="6"/>
        <v>157500</v>
      </c>
      <c r="AM35" s="932">
        <f t="shared" si="7"/>
        <v>510417</v>
      </c>
      <c r="AN35" s="932">
        <f t="shared" si="8"/>
        <v>0</v>
      </c>
      <c r="AO35" s="932">
        <f t="shared" si="9"/>
        <v>667917</v>
      </c>
      <c r="AP35" s="939" t="s">
        <v>761</v>
      </c>
      <c r="AQ35" s="934">
        <f>V35+X35+Z35</f>
        <v>262500</v>
      </c>
      <c r="AR35" s="935">
        <f>AO35-AQ35</f>
        <v>405417</v>
      </c>
      <c r="AS35" s="933"/>
      <c r="AT35" s="933" t="s">
        <v>805</v>
      </c>
    </row>
    <row r="36" spans="1:46" ht="30" x14ac:dyDescent="0.25">
      <c r="A36" s="936" t="s">
        <v>448</v>
      </c>
      <c r="B36" s="850" t="str">
        <f>[1]előirányzat!B35</f>
        <v>Gyöngyösfalu Község Önkormányzata</v>
      </c>
      <c r="C36" s="848">
        <v>1154</v>
      </c>
      <c r="D36" s="929">
        <f>'[2]2009. évi előirányzat'!M36</f>
        <v>0</v>
      </c>
      <c r="E36" s="929">
        <f>'[2]2009. évi előirányzat'!N36</f>
        <v>0</v>
      </c>
      <c r="F36" s="929">
        <f>'[2]2009. évi előirányzat'!O36</f>
        <v>0</v>
      </c>
      <c r="G36" s="929">
        <f>'[2]2010. évi előirányzat'!J36</f>
        <v>0</v>
      </c>
      <c r="H36" s="929">
        <f>'[2]2010. évi előirányzat'!K36</f>
        <v>0</v>
      </c>
      <c r="I36" s="929">
        <f>'[2]2011. évi előirányzat'!J36</f>
        <v>0</v>
      </c>
      <c r="J36" s="929">
        <f>'[2]2011. évi előirányzat'!K36</f>
        <v>0</v>
      </c>
      <c r="K36" s="929">
        <f>'[2]2012. évi előirányzat'!J36</f>
        <v>0</v>
      </c>
      <c r="L36" s="929">
        <f>'[2]2012. évi előirányzat'!K36</f>
        <v>0</v>
      </c>
      <c r="M36" s="929">
        <f>'[2]2013. előirányzat'!J36</f>
        <v>0</v>
      </c>
      <c r="N36" s="929">
        <f>'[2]2013. előirányzat'!K36</f>
        <v>0</v>
      </c>
      <c r="O36" s="929">
        <f>'[2]2014. évi előirányzat'!J36</f>
        <v>0</v>
      </c>
      <c r="P36" s="929">
        <f>'[2]2014. évi előirányzat'!K36</f>
        <v>0</v>
      </c>
      <c r="Q36" s="929">
        <f>'[2]2015. évi előirányzat'!J36</f>
        <v>0</v>
      </c>
      <c r="R36" s="929">
        <f>'[2]2015. évi előirányzat'!K36</f>
        <v>0</v>
      </c>
      <c r="S36" s="929">
        <f>'[2]2016 előirányzat'!J36</f>
        <v>0</v>
      </c>
      <c r="T36" s="929">
        <f>'[2]2016 előirányzat'!K36</f>
        <v>0</v>
      </c>
      <c r="U36" s="929">
        <f>'[2]2017. előirányzat'!J36</f>
        <v>0</v>
      </c>
      <c r="V36" s="929">
        <f>'[2]2017. előirányzat'!K36</f>
        <v>0</v>
      </c>
      <c r="W36" s="929">
        <f>'[2]2018. előirányzat'!J36</f>
        <v>0</v>
      </c>
      <c r="X36" s="929">
        <f>'[2]2018. előirányzat'!K36</f>
        <v>0</v>
      </c>
      <c r="Y36" s="929">
        <f>'[2]2019. előirányzat'!J36</f>
        <v>0</v>
      </c>
      <c r="Z36" s="929">
        <f>'[2]2019. előirányzat'!K36</f>
        <v>0</v>
      </c>
      <c r="AA36" s="929">
        <f>'[2]2020. előirányzat'!G36</f>
        <v>0</v>
      </c>
      <c r="AB36" s="930">
        <f t="shared" si="0"/>
        <v>0</v>
      </c>
      <c r="AC36" s="930">
        <f t="shared" si="1"/>
        <v>0</v>
      </c>
      <c r="AD36" s="930">
        <f t="shared" si="2"/>
        <v>0</v>
      </c>
      <c r="AE36" s="930">
        <f t="shared" si="3"/>
        <v>0</v>
      </c>
      <c r="AF36" s="931">
        <f t="shared" si="4"/>
        <v>0</v>
      </c>
      <c r="AG36" s="931">
        <f>AC36</f>
        <v>0</v>
      </c>
      <c r="AH36" s="931">
        <f t="shared" si="5"/>
        <v>0</v>
      </c>
      <c r="AI36" s="929">
        <f>'[2]2021. előirányzat'!G36</f>
        <v>0</v>
      </c>
      <c r="AJ36" s="929">
        <f>'[2]2022. előirányzat'!G36</f>
        <v>0</v>
      </c>
      <c r="AK36" s="929">
        <f>'[2]2023. előirányzat'!G36</f>
        <v>0</v>
      </c>
      <c r="AL36" s="932">
        <f t="shared" si="6"/>
        <v>0</v>
      </c>
      <c r="AM36" s="932">
        <f t="shared" si="7"/>
        <v>0</v>
      </c>
      <c r="AN36" s="932">
        <f t="shared" si="8"/>
        <v>0</v>
      </c>
      <c r="AO36" s="932">
        <f t="shared" si="9"/>
        <v>0</v>
      </c>
      <c r="AP36" s="933"/>
      <c r="AQ36" s="934"/>
      <c r="AR36" s="935"/>
      <c r="AS36" s="933"/>
      <c r="AT36" s="933" t="s">
        <v>801</v>
      </c>
    </row>
    <row r="37" spans="1:46" ht="30" x14ac:dyDescent="0.25">
      <c r="A37" s="847" t="s">
        <v>449</v>
      </c>
      <c r="B37" s="850" t="str">
        <f>[1]előirányzat!B36</f>
        <v>Halastó Község Önkormányzata</v>
      </c>
      <c r="C37" s="848">
        <v>113</v>
      </c>
      <c r="D37" s="929">
        <f>'[2]2009. évi előirányzat'!M37</f>
        <v>0</v>
      </c>
      <c r="E37" s="929">
        <f>'[2]2009. évi előirányzat'!N37</f>
        <v>0</v>
      </c>
      <c r="F37" s="929">
        <f>'[2]2009. évi előirányzat'!O37</f>
        <v>0</v>
      </c>
      <c r="G37" s="929">
        <f>'[2]2010. évi előirányzat'!J37</f>
        <v>0</v>
      </c>
      <c r="H37" s="929">
        <f>'[2]2010. évi előirányzat'!K37</f>
        <v>0</v>
      </c>
      <c r="I37" s="929">
        <f>'[2]2011. évi előirányzat'!J37</f>
        <v>0</v>
      </c>
      <c r="J37" s="929">
        <f>'[2]2011. évi előirányzat'!K37</f>
        <v>0</v>
      </c>
      <c r="K37" s="929">
        <f>'[2]2012. évi előirányzat'!J37</f>
        <v>0</v>
      </c>
      <c r="L37" s="929">
        <f>'[2]2012. évi előirányzat'!K37</f>
        <v>0</v>
      </c>
      <c r="M37" s="929">
        <f>'[2]2013. előirányzat'!J37</f>
        <v>0</v>
      </c>
      <c r="N37" s="929">
        <f>'[2]2013. előirányzat'!K37</f>
        <v>0</v>
      </c>
      <c r="O37" s="929">
        <f>'[2]2014. évi előirányzat'!J37</f>
        <v>0</v>
      </c>
      <c r="P37" s="929">
        <f>'[2]2014. évi előirányzat'!K37</f>
        <v>0</v>
      </c>
      <c r="Q37" s="929">
        <f>'[2]2015. évi előirányzat'!J37</f>
        <v>0</v>
      </c>
      <c r="R37" s="929">
        <f>'[2]2015. évi előirányzat'!K37</f>
        <v>0</v>
      </c>
      <c r="S37" s="929">
        <f>'[2]2016 előirányzat'!J37</f>
        <v>0</v>
      </c>
      <c r="T37" s="929">
        <f>'[2]2016 előirányzat'!K37</f>
        <v>0</v>
      </c>
      <c r="U37" s="929">
        <f>'[2]2017. előirányzat'!J37</f>
        <v>0</v>
      </c>
      <c r="V37" s="929">
        <f>'[2]2017. előirányzat'!K37</f>
        <v>-56500</v>
      </c>
      <c r="W37" s="929">
        <f>'[2]2018. előirányzat'!J37</f>
        <v>0</v>
      </c>
      <c r="X37" s="929">
        <f>'[2]2018. előirányzat'!K37</f>
        <v>0</v>
      </c>
      <c r="Y37" s="929">
        <f>'[2]2019. előirányzat'!J37</f>
        <v>0</v>
      </c>
      <c r="Z37" s="929">
        <f>'[2]2019. előirányzat'!K37</f>
        <v>0</v>
      </c>
      <c r="AA37" s="929">
        <f>'[2]2020. előirányzat'!G37</f>
        <v>0</v>
      </c>
      <c r="AB37" s="930">
        <f t="shared" si="0"/>
        <v>0</v>
      </c>
      <c r="AC37" s="930">
        <f t="shared" si="1"/>
        <v>-56500</v>
      </c>
      <c r="AD37" s="930">
        <f t="shared" si="2"/>
        <v>0</v>
      </c>
      <c r="AE37" s="930">
        <f t="shared" si="3"/>
        <v>-56500</v>
      </c>
      <c r="AF37" s="931">
        <f t="shared" si="4"/>
        <v>0</v>
      </c>
      <c r="AG37" s="931">
        <f>AE37+(3*11300)+22600</f>
        <v>0</v>
      </c>
      <c r="AH37" s="931">
        <f t="shared" si="5"/>
        <v>0</v>
      </c>
      <c r="AI37" s="929">
        <f>'[2]2021. előirányzat'!G37</f>
        <v>0</v>
      </c>
      <c r="AJ37" s="929">
        <f>'[2]2022. előirányzat'!G37</f>
        <v>0</v>
      </c>
      <c r="AK37" s="929">
        <f>'[2]2023. előirányzat'!G37</f>
        <v>11300</v>
      </c>
      <c r="AL37" s="932">
        <f t="shared" si="6"/>
        <v>11300</v>
      </c>
      <c r="AM37" s="932">
        <f t="shared" si="7"/>
        <v>0</v>
      </c>
      <c r="AN37" s="932">
        <f t="shared" si="8"/>
        <v>0</v>
      </c>
      <c r="AO37" s="932">
        <f t="shared" si="9"/>
        <v>11300</v>
      </c>
      <c r="AP37" s="933"/>
      <c r="AQ37" s="934"/>
      <c r="AR37" s="935"/>
      <c r="AS37" s="933"/>
      <c r="AT37" s="933" t="s">
        <v>803</v>
      </c>
    </row>
    <row r="38" spans="1:46" ht="30" x14ac:dyDescent="0.25">
      <c r="A38" s="936" t="s">
        <v>450</v>
      </c>
      <c r="B38" s="850" t="str">
        <f>[1]előirányzat!B37</f>
        <v>Halogy Község Önkormányzata</v>
      </c>
      <c r="C38" s="848">
        <v>276</v>
      </c>
      <c r="D38" s="929">
        <f>'[2]2009. évi előirányzat'!M38</f>
        <v>0</v>
      </c>
      <c r="E38" s="929">
        <f>'[2]2009. évi előirányzat'!N38</f>
        <v>0</v>
      </c>
      <c r="F38" s="929">
        <f>'[2]2009. évi előirányzat'!O38</f>
        <v>0</v>
      </c>
      <c r="G38" s="929">
        <f>'[2]2010. évi előirányzat'!J38</f>
        <v>0</v>
      </c>
      <c r="H38" s="929">
        <f>'[2]2010. évi előirányzat'!K38</f>
        <v>0</v>
      </c>
      <c r="I38" s="929">
        <f>'[2]2011. évi előirányzat'!J38</f>
        <v>0</v>
      </c>
      <c r="J38" s="929">
        <f>'[2]2011. évi előirányzat'!K38</f>
        <v>0</v>
      </c>
      <c r="K38" s="929">
        <f>'[2]2012. évi előirányzat'!J38</f>
        <v>0</v>
      </c>
      <c r="L38" s="929">
        <f>'[2]2012. évi előirányzat'!K38</f>
        <v>0</v>
      </c>
      <c r="M38" s="929">
        <f>'[2]2013. előirányzat'!J38</f>
        <v>0</v>
      </c>
      <c r="N38" s="929">
        <f>'[2]2013. előirányzat'!K38</f>
        <v>0</v>
      </c>
      <c r="O38" s="929">
        <f>'[2]2014. évi előirányzat'!J38</f>
        <v>0</v>
      </c>
      <c r="P38" s="929">
        <f>'[2]2014. évi előirányzat'!K38</f>
        <v>0</v>
      </c>
      <c r="Q38" s="929">
        <f>'[2]2015. évi előirányzat'!J38</f>
        <v>0</v>
      </c>
      <c r="R38" s="929">
        <f>'[2]2015. évi előirányzat'!K38</f>
        <v>0</v>
      </c>
      <c r="S38" s="929">
        <f>'[2]2016 előirányzat'!J38</f>
        <v>0</v>
      </c>
      <c r="T38" s="929">
        <f>'[2]2016 előirányzat'!K38</f>
        <v>0</v>
      </c>
      <c r="U38" s="929">
        <f>'[2]2017. előirányzat'!J38</f>
        <v>0</v>
      </c>
      <c r="V38" s="929">
        <f>'[2]2017. előirányzat'!K38</f>
        <v>-138000</v>
      </c>
      <c r="W38" s="929">
        <f>'[2]2018. előirányzat'!J38</f>
        <v>0</v>
      </c>
      <c r="X38" s="929">
        <f>'[2]2018. előirányzat'!K38</f>
        <v>0</v>
      </c>
      <c r="Y38" s="929">
        <f>'[2]2019. előirányzat'!J38</f>
        <v>0</v>
      </c>
      <c r="Z38" s="929">
        <f>'[2]2019. előirányzat'!K38</f>
        <v>0</v>
      </c>
      <c r="AA38" s="929">
        <f>'[2]2020. előirányzat'!G38</f>
        <v>0</v>
      </c>
      <c r="AB38" s="930">
        <f t="shared" si="0"/>
        <v>0</v>
      </c>
      <c r="AC38" s="930">
        <f t="shared" si="1"/>
        <v>-138000</v>
      </c>
      <c r="AD38" s="930">
        <f t="shared" si="2"/>
        <v>0</v>
      </c>
      <c r="AE38" s="930">
        <f t="shared" si="3"/>
        <v>-138000</v>
      </c>
      <c r="AF38" s="931">
        <f t="shared" si="4"/>
        <v>0</v>
      </c>
      <c r="AG38" s="931">
        <f>AE38+(2*27600)+82800</f>
        <v>0</v>
      </c>
      <c r="AH38" s="931">
        <f t="shared" si="5"/>
        <v>0</v>
      </c>
      <c r="AI38" s="929">
        <f>'[2]2021. előirányzat'!G38</f>
        <v>0</v>
      </c>
      <c r="AJ38" s="929">
        <f>'[2]2022. előirányzat'!G38</f>
        <v>0</v>
      </c>
      <c r="AK38" s="929">
        <f>'[2]2023. előirányzat'!G38</f>
        <v>27600</v>
      </c>
      <c r="AL38" s="932">
        <f t="shared" si="6"/>
        <v>27600</v>
      </c>
      <c r="AM38" s="932">
        <f t="shared" si="7"/>
        <v>0</v>
      </c>
      <c r="AN38" s="932">
        <f t="shared" si="8"/>
        <v>0</v>
      </c>
      <c r="AO38" s="932">
        <f t="shared" si="9"/>
        <v>27600</v>
      </c>
      <c r="AP38" s="933"/>
      <c r="AQ38" s="934"/>
      <c r="AR38" s="935"/>
      <c r="AS38" s="933"/>
      <c r="AT38" s="933" t="s">
        <v>803</v>
      </c>
    </row>
    <row r="39" spans="1:46" ht="30" x14ac:dyDescent="0.25">
      <c r="A39" s="936" t="s">
        <v>451</v>
      </c>
      <c r="B39" s="850" t="str">
        <f>[1]előirányzat!B38</f>
        <v>Harsztifalu Község Önkormányzata</v>
      </c>
      <c r="C39" s="848">
        <v>174</v>
      </c>
      <c r="D39" s="929">
        <f>'[2]2009. évi előirányzat'!M39</f>
        <v>0</v>
      </c>
      <c r="E39" s="929">
        <f>'[2]2009. évi előirányzat'!N39</f>
        <v>0</v>
      </c>
      <c r="F39" s="929">
        <f>'[2]2009. évi előirányzat'!O39</f>
        <v>0</v>
      </c>
      <c r="G39" s="929">
        <f>'[2]2010. évi előirányzat'!J39</f>
        <v>0</v>
      </c>
      <c r="H39" s="929">
        <f>'[2]2010. évi előirányzat'!K39</f>
        <v>0</v>
      </c>
      <c r="I39" s="929">
        <f>'[2]2011. évi előirányzat'!J39</f>
        <v>0</v>
      </c>
      <c r="J39" s="929">
        <f>'[2]2011. évi előirányzat'!K39</f>
        <v>0</v>
      </c>
      <c r="K39" s="929">
        <f>'[2]2012. évi előirányzat'!J39</f>
        <v>0</v>
      </c>
      <c r="L39" s="929">
        <f>'[2]2012. évi előirányzat'!K39</f>
        <v>0</v>
      </c>
      <c r="M39" s="929">
        <f>'[2]2013. előirányzat'!J39</f>
        <v>0</v>
      </c>
      <c r="N39" s="929">
        <f>'[2]2013. előirányzat'!K39</f>
        <v>0</v>
      </c>
      <c r="O39" s="929">
        <f>'[2]2014. évi előirányzat'!J39</f>
        <v>0</v>
      </c>
      <c r="P39" s="929">
        <f>'[2]2014. évi előirányzat'!K39</f>
        <v>0</v>
      </c>
      <c r="Q39" s="929">
        <f>'[2]2015. évi előirányzat'!J39</f>
        <v>0</v>
      </c>
      <c r="R39" s="929">
        <f>'[2]2015. évi előirányzat'!K39</f>
        <v>0</v>
      </c>
      <c r="S39" s="929">
        <f>'[2]2016 előirányzat'!J39</f>
        <v>0</v>
      </c>
      <c r="T39" s="929">
        <f>'[2]2016 előirányzat'!K39</f>
        <v>0</v>
      </c>
      <c r="U39" s="929">
        <f>'[2]2017. előirányzat'!J39</f>
        <v>0</v>
      </c>
      <c r="V39" s="929">
        <f>'[2]2017. előirányzat'!K39</f>
        <v>-87000</v>
      </c>
      <c r="W39" s="929">
        <f>'[2]2018. előirányzat'!J39</f>
        <v>0</v>
      </c>
      <c r="X39" s="929">
        <f>'[2]2018. előirányzat'!K39</f>
        <v>0</v>
      </c>
      <c r="Y39" s="929">
        <f>'[2]2019. előirányzat'!J39</f>
        <v>0</v>
      </c>
      <c r="Z39" s="929">
        <f>'[2]2019. előirányzat'!K39</f>
        <v>0</v>
      </c>
      <c r="AA39" s="929">
        <f>'[2]2020. előirányzat'!G39</f>
        <v>0</v>
      </c>
      <c r="AB39" s="930">
        <f t="shared" si="0"/>
        <v>0</v>
      </c>
      <c r="AC39" s="930">
        <f t="shared" si="1"/>
        <v>-87000</v>
      </c>
      <c r="AD39" s="930">
        <f t="shared" si="2"/>
        <v>0</v>
      </c>
      <c r="AE39" s="930">
        <f t="shared" si="3"/>
        <v>-87000</v>
      </c>
      <c r="AF39" s="931">
        <f t="shared" si="4"/>
        <v>0</v>
      </c>
      <c r="AG39" s="931">
        <f>AE39+(2*17400)+52200</f>
        <v>0</v>
      </c>
      <c r="AH39" s="931">
        <f t="shared" si="5"/>
        <v>0</v>
      </c>
      <c r="AI39" s="929">
        <f>'[2]2021. előirányzat'!G39</f>
        <v>0</v>
      </c>
      <c r="AJ39" s="929">
        <f>'[2]2022. előirányzat'!G39</f>
        <v>0</v>
      </c>
      <c r="AK39" s="929">
        <f>'[2]2023. előirányzat'!G39</f>
        <v>0</v>
      </c>
      <c r="AL39" s="932">
        <f t="shared" si="6"/>
        <v>0</v>
      </c>
      <c r="AM39" s="932">
        <f t="shared" si="7"/>
        <v>0</v>
      </c>
      <c r="AN39" s="932">
        <f t="shared" si="8"/>
        <v>0</v>
      </c>
      <c r="AO39" s="932">
        <f t="shared" si="9"/>
        <v>0</v>
      </c>
      <c r="AP39" s="933"/>
      <c r="AQ39" s="934"/>
      <c r="AR39" s="935"/>
      <c r="AS39" s="933"/>
      <c r="AT39" s="933" t="s">
        <v>803</v>
      </c>
    </row>
    <row r="40" spans="1:46" ht="45" x14ac:dyDescent="0.25">
      <c r="A40" s="847" t="s">
        <v>452</v>
      </c>
      <c r="B40" s="850" t="str">
        <f>[1]előirányzat!B39</f>
        <v>Hegyháthodász Község Önkormányzata</v>
      </c>
      <c r="C40" s="848">
        <v>172</v>
      </c>
      <c r="D40" s="929">
        <f>'[2]2009. évi előirányzat'!M40</f>
        <v>0</v>
      </c>
      <c r="E40" s="929">
        <f>'[2]2009. évi előirányzat'!N40</f>
        <v>0</v>
      </c>
      <c r="F40" s="929">
        <f>'[2]2009. évi előirányzat'!O40</f>
        <v>0</v>
      </c>
      <c r="G40" s="929">
        <f>'[2]2010. évi előirányzat'!J40</f>
        <v>0</v>
      </c>
      <c r="H40" s="929">
        <f>'[2]2010. évi előirányzat'!K40</f>
        <v>0</v>
      </c>
      <c r="I40" s="929">
        <f>'[2]2011. évi előirányzat'!J40</f>
        <v>0</v>
      </c>
      <c r="J40" s="929">
        <f>'[2]2011. évi előirányzat'!K40</f>
        <v>0</v>
      </c>
      <c r="K40" s="929">
        <f>'[2]2012. évi előirányzat'!J40</f>
        <v>0</v>
      </c>
      <c r="L40" s="929">
        <f>'[2]2012. évi előirányzat'!K40</f>
        <v>0</v>
      </c>
      <c r="M40" s="929">
        <f>'[2]2013. előirányzat'!J40</f>
        <v>0</v>
      </c>
      <c r="N40" s="929">
        <f>'[2]2013. előirányzat'!K40</f>
        <v>0</v>
      </c>
      <c r="O40" s="929">
        <f>'[2]2014. évi előirányzat'!J40</f>
        <v>0</v>
      </c>
      <c r="P40" s="929">
        <f>'[2]2014. évi előirányzat'!K40</f>
        <v>0</v>
      </c>
      <c r="Q40" s="929">
        <f>'[2]2015. évi előirányzat'!J40</f>
        <v>0</v>
      </c>
      <c r="R40" s="929">
        <f>'[2]2015. évi előirányzat'!K40</f>
        <v>0</v>
      </c>
      <c r="S40" s="929">
        <f>'[2]2016 előirányzat'!J40</f>
        <v>0</v>
      </c>
      <c r="T40" s="929">
        <f>'[2]2016 előirányzat'!K40</f>
        <v>0</v>
      </c>
      <c r="U40" s="929">
        <f>'[2]2017. előirányzat'!J40</f>
        <v>0</v>
      </c>
      <c r="V40" s="929">
        <f>'[2]2017. előirányzat'!K40</f>
        <v>-86000</v>
      </c>
      <c r="W40" s="929">
        <f>'[2]2018. előirányzat'!J40</f>
        <v>0</v>
      </c>
      <c r="X40" s="929">
        <f>'[2]2018. előirányzat'!K40</f>
        <v>0</v>
      </c>
      <c r="Y40" s="929">
        <f>'[2]2019. előirányzat'!J40</f>
        <v>0</v>
      </c>
      <c r="Z40" s="929">
        <f>'[2]2019. előirányzat'!K40</f>
        <v>0</v>
      </c>
      <c r="AA40" s="929">
        <f>'[2]2020. előirányzat'!G40</f>
        <v>0</v>
      </c>
      <c r="AB40" s="930">
        <f t="shared" si="0"/>
        <v>0</v>
      </c>
      <c r="AC40" s="930">
        <f t="shared" si="1"/>
        <v>-86000</v>
      </c>
      <c r="AD40" s="930">
        <f t="shared" si="2"/>
        <v>0</v>
      </c>
      <c r="AE40" s="930">
        <f t="shared" si="3"/>
        <v>-86000</v>
      </c>
      <c r="AF40" s="931">
        <f t="shared" si="4"/>
        <v>0</v>
      </c>
      <c r="AG40" s="931">
        <f>AE40+(2*17200)+51600</f>
        <v>0</v>
      </c>
      <c r="AH40" s="931">
        <f t="shared" si="5"/>
        <v>0</v>
      </c>
      <c r="AI40" s="929">
        <f>'[2]2021. előirányzat'!G40</f>
        <v>0</v>
      </c>
      <c r="AJ40" s="929">
        <f>'[2]2022. előirányzat'!G40</f>
        <v>0</v>
      </c>
      <c r="AK40" s="929">
        <f>'[2]2023. előirányzat'!G40</f>
        <v>17200</v>
      </c>
      <c r="AL40" s="932">
        <f t="shared" si="6"/>
        <v>17200</v>
      </c>
      <c r="AM40" s="932">
        <f t="shared" si="7"/>
        <v>0</v>
      </c>
      <c r="AN40" s="932">
        <f t="shared" si="8"/>
        <v>0</v>
      </c>
      <c r="AO40" s="932">
        <f t="shared" si="9"/>
        <v>17200</v>
      </c>
      <c r="AP40" s="933"/>
      <c r="AQ40" s="934"/>
      <c r="AR40" s="935"/>
      <c r="AS40" s="933"/>
      <c r="AT40" s="933" t="s">
        <v>803</v>
      </c>
    </row>
    <row r="41" spans="1:46" ht="30" x14ac:dyDescent="0.25">
      <c r="A41" s="936" t="s">
        <v>453</v>
      </c>
      <c r="B41" s="850" t="str">
        <f>[1]előirányzat!B40</f>
        <v>Hegyhátsál Község Önkormányzata</v>
      </c>
      <c r="C41" s="848">
        <v>160</v>
      </c>
      <c r="D41" s="929">
        <f>'[2]2009. évi előirányzat'!M41</f>
        <v>0</v>
      </c>
      <c r="E41" s="929">
        <f>'[2]2009. évi előirányzat'!N41</f>
        <v>0</v>
      </c>
      <c r="F41" s="929">
        <f>'[2]2009. évi előirányzat'!O41</f>
        <v>0</v>
      </c>
      <c r="G41" s="929">
        <f>'[2]2010. évi előirányzat'!J41</f>
        <v>0</v>
      </c>
      <c r="H41" s="929">
        <f>'[2]2010. évi előirányzat'!K41</f>
        <v>0</v>
      </c>
      <c r="I41" s="929">
        <f>'[2]2011. évi előirányzat'!J41</f>
        <v>0</v>
      </c>
      <c r="J41" s="929">
        <f>'[2]2011. évi előirányzat'!K41</f>
        <v>0</v>
      </c>
      <c r="K41" s="929">
        <f>'[2]2012. évi előirányzat'!J41</f>
        <v>0</v>
      </c>
      <c r="L41" s="929">
        <f>'[2]2012. évi előirányzat'!K41</f>
        <v>0</v>
      </c>
      <c r="M41" s="929">
        <f>'[2]2013. előirányzat'!J41</f>
        <v>0</v>
      </c>
      <c r="N41" s="929">
        <f>'[2]2013. előirányzat'!K41</f>
        <v>0</v>
      </c>
      <c r="O41" s="929">
        <f>'[2]2014. évi előirányzat'!J41</f>
        <v>0</v>
      </c>
      <c r="P41" s="929">
        <f>'[2]2014. évi előirányzat'!K41</f>
        <v>0</v>
      </c>
      <c r="Q41" s="929">
        <f>'[2]2015. évi előirányzat'!J41</f>
        <v>0</v>
      </c>
      <c r="R41" s="929">
        <f>'[2]2015. évi előirányzat'!K41</f>
        <v>0</v>
      </c>
      <c r="S41" s="929">
        <f>'[2]2016 előirányzat'!J41</f>
        <v>0</v>
      </c>
      <c r="T41" s="929">
        <f>'[2]2016 előirányzat'!K41</f>
        <v>0</v>
      </c>
      <c r="U41" s="929">
        <f>'[2]2017. előirányzat'!J41</f>
        <v>0</v>
      </c>
      <c r="V41" s="929">
        <f>'[2]2017. előirányzat'!K41</f>
        <v>-80000</v>
      </c>
      <c r="W41" s="929">
        <f>'[2]2018. előirányzat'!J41</f>
        <v>0</v>
      </c>
      <c r="X41" s="929">
        <f>'[2]2018. előirányzat'!K41</f>
        <v>0</v>
      </c>
      <c r="Y41" s="929">
        <f>'[2]2019. előirányzat'!J41</f>
        <v>0</v>
      </c>
      <c r="Z41" s="929">
        <f>'[2]2019. előirányzat'!K41</f>
        <v>0</v>
      </c>
      <c r="AA41" s="929">
        <f>'[2]2020. előirányzat'!G41</f>
        <v>0</v>
      </c>
      <c r="AB41" s="930">
        <f t="shared" si="0"/>
        <v>0</v>
      </c>
      <c r="AC41" s="930">
        <f t="shared" si="1"/>
        <v>-80000</v>
      </c>
      <c r="AD41" s="930">
        <f t="shared" si="2"/>
        <v>0</v>
      </c>
      <c r="AE41" s="930">
        <f t="shared" si="3"/>
        <v>-80000</v>
      </c>
      <c r="AF41" s="931">
        <f t="shared" si="4"/>
        <v>0</v>
      </c>
      <c r="AG41" s="931">
        <f>AE41+(2*16000)+48000</f>
        <v>0</v>
      </c>
      <c r="AH41" s="931">
        <f t="shared" si="5"/>
        <v>0</v>
      </c>
      <c r="AI41" s="929">
        <f>'[2]2021. előirányzat'!G41</f>
        <v>0</v>
      </c>
      <c r="AJ41" s="929">
        <f>'[2]2022. előirányzat'!G41</f>
        <v>0</v>
      </c>
      <c r="AK41" s="929">
        <f>'[2]2023. előirányzat'!G41</f>
        <v>16000</v>
      </c>
      <c r="AL41" s="932">
        <f t="shared" si="6"/>
        <v>16000</v>
      </c>
      <c r="AM41" s="932">
        <f t="shared" si="7"/>
        <v>0</v>
      </c>
      <c r="AN41" s="932">
        <f t="shared" si="8"/>
        <v>0</v>
      </c>
      <c r="AO41" s="932">
        <f t="shared" si="9"/>
        <v>16000</v>
      </c>
      <c r="AP41" s="933"/>
      <c r="AQ41" s="934"/>
      <c r="AR41" s="935"/>
      <c r="AS41" s="933"/>
      <c r="AT41" s="933" t="s">
        <v>803</v>
      </c>
    </row>
    <row r="42" spans="1:46" ht="45" x14ac:dyDescent="0.25">
      <c r="A42" s="936" t="s">
        <v>454</v>
      </c>
      <c r="B42" s="850" t="str">
        <f>[1]előirányzat!B41</f>
        <v>Hegyhátszentjakab Község Önkormányzata</v>
      </c>
      <c r="C42" s="848">
        <v>290</v>
      </c>
      <c r="D42" s="929">
        <f>'[2]2009. évi előirányzat'!M42</f>
        <v>0</v>
      </c>
      <c r="E42" s="929">
        <f>'[2]2009. évi előirányzat'!N42</f>
        <v>0</v>
      </c>
      <c r="F42" s="929">
        <f>'[2]2009. évi előirányzat'!O42</f>
        <v>0</v>
      </c>
      <c r="G42" s="929">
        <f>'[2]2010. évi előirányzat'!J42</f>
        <v>0</v>
      </c>
      <c r="H42" s="929">
        <f>'[2]2010. évi előirányzat'!K42</f>
        <v>0</v>
      </c>
      <c r="I42" s="929">
        <f>'[2]2011. évi előirányzat'!J42</f>
        <v>0</v>
      </c>
      <c r="J42" s="929">
        <f>'[2]2011. évi előirányzat'!K42</f>
        <v>0</v>
      </c>
      <c r="K42" s="929">
        <f>'[2]2012. évi előirányzat'!J42</f>
        <v>0</v>
      </c>
      <c r="L42" s="929">
        <f>'[2]2012. évi előirányzat'!K42</f>
        <v>0</v>
      </c>
      <c r="M42" s="929">
        <f>'[2]2013. előirányzat'!J42</f>
        <v>0</v>
      </c>
      <c r="N42" s="929">
        <f>'[2]2013. előirányzat'!K42</f>
        <v>0</v>
      </c>
      <c r="O42" s="929">
        <f>'[2]2014. évi előirányzat'!J42</f>
        <v>0</v>
      </c>
      <c r="P42" s="929">
        <f>'[2]2014. évi előirányzat'!K42</f>
        <v>0</v>
      </c>
      <c r="Q42" s="929">
        <f>'[2]2015. évi előirányzat'!J42</f>
        <v>0</v>
      </c>
      <c r="R42" s="929">
        <f>'[2]2015. évi előirányzat'!K42</f>
        <v>0</v>
      </c>
      <c r="S42" s="929">
        <f>'[2]2016 előirányzat'!J42</f>
        <v>0</v>
      </c>
      <c r="T42" s="929">
        <f>'[2]2016 előirányzat'!K42</f>
        <v>0</v>
      </c>
      <c r="U42" s="929">
        <f>'[2]2017. előirányzat'!J42</f>
        <v>0</v>
      </c>
      <c r="V42" s="929">
        <f>'[2]2017. előirányzat'!K42</f>
        <v>-145000</v>
      </c>
      <c r="W42" s="929">
        <f>'[2]2018. előirányzat'!J42</f>
        <v>0</v>
      </c>
      <c r="X42" s="929">
        <f>'[2]2018. előirányzat'!K42</f>
        <v>-145000</v>
      </c>
      <c r="Y42" s="929">
        <f>'[2]2019. előirányzat'!J42</f>
        <v>0</v>
      </c>
      <c r="Z42" s="929">
        <f>'[2]2019. előirányzat'!K42</f>
        <v>-145000</v>
      </c>
      <c r="AA42" s="929">
        <f>'[2]2020. előirányzat'!G42</f>
        <v>0</v>
      </c>
      <c r="AB42" s="930">
        <f t="shared" si="0"/>
        <v>0</v>
      </c>
      <c r="AC42" s="930">
        <f t="shared" si="1"/>
        <v>-435000</v>
      </c>
      <c r="AD42" s="930">
        <f t="shared" si="2"/>
        <v>0</v>
      </c>
      <c r="AE42" s="930">
        <f t="shared" si="3"/>
        <v>-435000</v>
      </c>
      <c r="AF42" s="931">
        <f t="shared" si="4"/>
        <v>0</v>
      </c>
      <c r="AG42" s="931">
        <f>AE42+29000+406000</f>
        <v>0</v>
      </c>
      <c r="AH42" s="931">
        <f t="shared" si="5"/>
        <v>0</v>
      </c>
      <c r="AI42" s="929">
        <f>'[2]2021. előirányzat'!G42</f>
        <v>0</v>
      </c>
      <c r="AJ42" s="929">
        <f>'[2]2022. előirányzat'!G42</f>
        <v>0</v>
      </c>
      <c r="AK42" s="929">
        <f>'[2]2023. előirányzat'!G42</f>
        <v>0</v>
      </c>
      <c r="AL42" s="932">
        <f t="shared" si="6"/>
        <v>0</v>
      </c>
      <c r="AM42" s="932">
        <f t="shared" si="7"/>
        <v>0</v>
      </c>
      <c r="AN42" s="932">
        <f t="shared" si="8"/>
        <v>0</v>
      </c>
      <c r="AO42" s="932">
        <f t="shared" si="9"/>
        <v>0</v>
      </c>
      <c r="AP42" s="933"/>
      <c r="AQ42" s="934"/>
      <c r="AR42" s="935"/>
      <c r="AS42" s="933"/>
      <c r="AT42" s="933" t="s">
        <v>798</v>
      </c>
    </row>
    <row r="43" spans="1:46" ht="45" x14ac:dyDescent="0.25">
      <c r="A43" s="847" t="s">
        <v>455</v>
      </c>
      <c r="B43" s="850" t="str">
        <f>[1]előirányzat!B42</f>
        <v>Hegyhátszentmárton Község Önkormányzata</v>
      </c>
      <c r="C43" s="848">
        <v>63</v>
      </c>
      <c r="D43" s="929">
        <f>'[2]2009. évi előirányzat'!M43</f>
        <v>0</v>
      </c>
      <c r="E43" s="929">
        <f>'[2]2009. évi előirányzat'!N43</f>
        <v>0</v>
      </c>
      <c r="F43" s="929">
        <f>'[2]2009. évi előirányzat'!O43</f>
        <v>0</v>
      </c>
      <c r="G43" s="929">
        <f>'[2]2010. évi előirányzat'!J43</f>
        <v>0</v>
      </c>
      <c r="H43" s="929">
        <f>'[2]2010. évi előirányzat'!K43</f>
        <v>0</v>
      </c>
      <c r="I43" s="929">
        <f>'[2]2011. évi előirányzat'!J43</f>
        <v>0</v>
      </c>
      <c r="J43" s="929">
        <f>'[2]2011. évi előirányzat'!K43</f>
        <v>0</v>
      </c>
      <c r="K43" s="929">
        <f>'[2]2012. évi előirányzat'!J43</f>
        <v>0</v>
      </c>
      <c r="L43" s="929">
        <f>'[2]2012. évi előirányzat'!K43</f>
        <v>0</v>
      </c>
      <c r="M43" s="929">
        <f>'[2]2013. előirányzat'!J43</f>
        <v>0</v>
      </c>
      <c r="N43" s="929">
        <f>'[2]2013. előirányzat'!K43</f>
        <v>0</v>
      </c>
      <c r="O43" s="929">
        <f>'[2]2014. évi előirányzat'!J43</f>
        <v>0</v>
      </c>
      <c r="P43" s="929">
        <f>'[2]2014. évi előirányzat'!K43</f>
        <v>0</v>
      </c>
      <c r="Q43" s="929">
        <f>'[2]2015. évi előirányzat'!J43</f>
        <v>0</v>
      </c>
      <c r="R43" s="929">
        <f>'[2]2015. évi előirányzat'!K43</f>
        <v>0</v>
      </c>
      <c r="S43" s="929">
        <f>'[2]2016 előirányzat'!J43</f>
        <v>0</v>
      </c>
      <c r="T43" s="929">
        <f>'[2]2016 előirányzat'!K43</f>
        <v>0</v>
      </c>
      <c r="U43" s="929">
        <f>'[2]2017. előirányzat'!J43</f>
        <v>0</v>
      </c>
      <c r="V43" s="929">
        <f>'[2]2017. előirányzat'!K43</f>
        <v>-31500</v>
      </c>
      <c r="W43" s="929">
        <f>'[2]2018. előirányzat'!J43</f>
        <v>0</v>
      </c>
      <c r="X43" s="929">
        <f>'[2]2018. előirányzat'!K43</f>
        <v>-31500</v>
      </c>
      <c r="Y43" s="929">
        <f>'[2]2019. előirányzat'!J43</f>
        <v>0</v>
      </c>
      <c r="Z43" s="929">
        <f>'[2]2019. előirányzat'!K43</f>
        <v>0</v>
      </c>
      <c r="AA43" s="929">
        <f>'[2]2020. előirányzat'!G43</f>
        <v>0</v>
      </c>
      <c r="AB43" s="930">
        <f t="shared" si="0"/>
        <v>0</v>
      </c>
      <c r="AC43" s="930">
        <f t="shared" si="1"/>
        <v>-63000</v>
      </c>
      <c r="AD43" s="930">
        <f t="shared" si="2"/>
        <v>0</v>
      </c>
      <c r="AE43" s="930">
        <f t="shared" si="3"/>
        <v>-63000</v>
      </c>
      <c r="AF43" s="931">
        <f t="shared" si="4"/>
        <v>0</v>
      </c>
      <c r="AG43" s="931">
        <f>AE43+(2*6300)+50400</f>
        <v>0</v>
      </c>
      <c r="AH43" s="931">
        <f t="shared" si="5"/>
        <v>0</v>
      </c>
      <c r="AI43" s="929">
        <f>'[2]2021. előirányzat'!G43</f>
        <v>0</v>
      </c>
      <c r="AJ43" s="929">
        <f>'[2]2022. előirányzat'!G43</f>
        <v>0</v>
      </c>
      <c r="AK43" s="929">
        <f>'[2]2023. előirányzat'!G43</f>
        <v>6300.0000000000009</v>
      </c>
      <c r="AL43" s="932">
        <f t="shared" si="6"/>
        <v>6300.0000000000009</v>
      </c>
      <c r="AM43" s="932">
        <f t="shared" si="7"/>
        <v>0</v>
      </c>
      <c r="AN43" s="932">
        <f t="shared" si="8"/>
        <v>0</v>
      </c>
      <c r="AO43" s="932">
        <f t="shared" si="9"/>
        <v>6300.0000000000009</v>
      </c>
      <c r="AP43" s="933"/>
      <c r="AQ43" s="934"/>
      <c r="AR43" s="935"/>
      <c r="AS43" s="933"/>
      <c r="AT43" s="933" t="s">
        <v>798</v>
      </c>
    </row>
    <row r="44" spans="1:46" ht="45" x14ac:dyDescent="0.25">
      <c r="A44" s="936" t="s">
        <v>456</v>
      </c>
      <c r="B44" s="850" t="str">
        <f>[1]előirányzat!B43</f>
        <v>Horvátzsidány Község Önkormányzata</v>
      </c>
      <c r="C44" s="848">
        <v>789</v>
      </c>
      <c r="D44" s="929">
        <f>'[2]2009. évi előirányzat'!M44</f>
        <v>0</v>
      </c>
      <c r="E44" s="929">
        <f>'[2]2009. évi előirányzat'!N44</f>
        <v>0</v>
      </c>
      <c r="F44" s="929">
        <f>'[2]2009. évi előirányzat'!O44</f>
        <v>0</v>
      </c>
      <c r="G44" s="929">
        <f>'[2]2010. évi előirányzat'!J44</f>
        <v>0</v>
      </c>
      <c r="H44" s="929">
        <f>'[2]2010. évi előirányzat'!K44</f>
        <v>0</v>
      </c>
      <c r="I44" s="929">
        <f>'[2]2011. évi előirányzat'!J44</f>
        <v>0</v>
      </c>
      <c r="J44" s="929">
        <f>'[2]2011. évi előirányzat'!K44</f>
        <v>0</v>
      </c>
      <c r="K44" s="929">
        <f>'[2]2012. évi előirányzat'!J44</f>
        <v>0</v>
      </c>
      <c r="L44" s="929">
        <f>'[2]2012. évi előirányzat'!K44</f>
        <v>0</v>
      </c>
      <c r="M44" s="929">
        <f>'[2]2013. előirányzat'!J44</f>
        <v>0</v>
      </c>
      <c r="N44" s="929">
        <f>'[2]2013. előirányzat'!K44</f>
        <v>0</v>
      </c>
      <c r="O44" s="929">
        <f>'[2]2014. évi előirányzat'!J44</f>
        <v>0</v>
      </c>
      <c r="P44" s="929">
        <f>'[2]2014. évi előirányzat'!K44</f>
        <v>0</v>
      </c>
      <c r="Q44" s="929">
        <f>'[2]2015. évi előirányzat'!J44</f>
        <v>0</v>
      </c>
      <c r="R44" s="929">
        <f>'[2]2015. évi előirányzat'!K44</f>
        <v>0</v>
      </c>
      <c r="S44" s="929">
        <f>'[2]2016 előirányzat'!J44</f>
        <v>0</v>
      </c>
      <c r="T44" s="929">
        <f>'[2]2016 előirányzat'!K44</f>
        <v>0</v>
      </c>
      <c r="U44" s="929">
        <f>'[2]2017. előirányzat'!J44</f>
        <v>0</v>
      </c>
      <c r="V44" s="929">
        <f>'[2]2017. előirányzat'!K44</f>
        <v>0</v>
      </c>
      <c r="W44" s="929">
        <f>'[2]2018. előirányzat'!J44</f>
        <v>0</v>
      </c>
      <c r="X44" s="929">
        <f>'[2]2018. előirányzat'!K44</f>
        <v>0</v>
      </c>
      <c r="Y44" s="929">
        <f>'[2]2019. előirányzat'!J44</f>
        <v>0</v>
      </c>
      <c r="Z44" s="929">
        <f>'[2]2019. előirányzat'!K44</f>
        <v>0</v>
      </c>
      <c r="AA44" s="929">
        <f>'[2]2020. előirányzat'!G44</f>
        <v>0</v>
      </c>
      <c r="AB44" s="930">
        <f t="shared" si="0"/>
        <v>0</v>
      </c>
      <c r="AC44" s="930">
        <f t="shared" si="1"/>
        <v>0</v>
      </c>
      <c r="AD44" s="930">
        <f t="shared" si="2"/>
        <v>0</v>
      </c>
      <c r="AE44" s="930">
        <f t="shared" si="3"/>
        <v>0</v>
      </c>
      <c r="AF44" s="931">
        <f t="shared" si="4"/>
        <v>0</v>
      </c>
      <c r="AG44" s="931">
        <f>AE44</f>
        <v>0</v>
      </c>
      <c r="AH44" s="931">
        <f t="shared" si="5"/>
        <v>0</v>
      </c>
      <c r="AI44" s="929">
        <f>'[2]2021. előirányzat'!G44</f>
        <v>0</v>
      </c>
      <c r="AJ44" s="929">
        <f>'[2]2022. előirányzat'!G44</f>
        <v>78900</v>
      </c>
      <c r="AK44" s="929">
        <f>'[2]2023. előirányzat'!G44</f>
        <v>78900</v>
      </c>
      <c r="AL44" s="932">
        <f t="shared" si="6"/>
        <v>157800</v>
      </c>
      <c r="AM44" s="932">
        <f t="shared" si="7"/>
        <v>0</v>
      </c>
      <c r="AN44" s="932">
        <f t="shared" si="8"/>
        <v>0</v>
      </c>
      <c r="AO44" s="932">
        <f t="shared" si="9"/>
        <v>157800</v>
      </c>
      <c r="AP44" s="933"/>
      <c r="AQ44" s="934"/>
      <c r="AR44" s="935"/>
      <c r="AS44" s="933"/>
      <c r="AT44" s="933" t="s">
        <v>801</v>
      </c>
    </row>
    <row r="45" spans="1:46" ht="30" x14ac:dyDescent="0.25">
      <c r="A45" s="936" t="s">
        <v>457</v>
      </c>
      <c r="B45" s="850" t="str">
        <f>[1]előirányzat!B44</f>
        <v>Ispánk Község Önkormányzata</v>
      </c>
      <c r="C45" s="848">
        <v>113</v>
      </c>
      <c r="D45" s="929">
        <f>'[2]2009. évi előirányzat'!M45</f>
        <v>0</v>
      </c>
      <c r="E45" s="929">
        <f>'[2]2009. évi előirányzat'!N45</f>
        <v>0</v>
      </c>
      <c r="F45" s="929">
        <f>'[2]2009. évi előirányzat'!O45</f>
        <v>0</v>
      </c>
      <c r="G45" s="929">
        <f>'[2]2010. évi előirányzat'!J45</f>
        <v>0</v>
      </c>
      <c r="H45" s="929">
        <f>'[2]2010. évi előirányzat'!K45</f>
        <v>0</v>
      </c>
      <c r="I45" s="929">
        <f>'[2]2011. évi előirányzat'!J45</f>
        <v>0</v>
      </c>
      <c r="J45" s="929">
        <f>'[2]2011. évi előirányzat'!K45</f>
        <v>0</v>
      </c>
      <c r="K45" s="929">
        <f>'[2]2012. évi előirányzat'!J45</f>
        <v>0</v>
      </c>
      <c r="L45" s="929">
        <f>'[2]2012. évi előirányzat'!K45</f>
        <v>0</v>
      </c>
      <c r="M45" s="929">
        <f>'[2]2013. előirányzat'!J45</f>
        <v>0</v>
      </c>
      <c r="N45" s="929">
        <f>'[2]2013. előirányzat'!K45</f>
        <v>0</v>
      </c>
      <c r="O45" s="929">
        <f>'[2]2014. évi előirányzat'!J45</f>
        <v>0</v>
      </c>
      <c r="P45" s="929">
        <f>'[2]2014. évi előirányzat'!K45</f>
        <v>0</v>
      </c>
      <c r="Q45" s="929">
        <f>'[2]2015. évi előirányzat'!J45</f>
        <v>0</v>
      </c>
      <c r="R45" s="929">
        <f>'[2]2015. évi előirányzat'!K45</f>
        <v>0</v>
      </c>
      <c r="S45" s="929">
        <f>'[2]2016 előirányzat'!J45</f>
        <v>0</v>
      </c>
      <c r="T45" s="929">
        <f>'[2]2016 előirányzat'!K45</f>
        <v>0</v>
      </c>
      <c r="U45" s="929">
        <f>'[2]2017. előirányzat'!J45</f>
        <v>0</v>
      </c>
      <c r="V45" s="929">
        <f>'[2]2017. előirányzat'!K45</f>
        <v>-56500</v>
      </c>
      <c r="W45" s="929">
        <f>'[2]2018. előirányzat'!J45</f>
        <v>0</v>
      </c>
      <c r="X45" s="929">
        <f>'[2]2018. előirányzat'!K45</f>
        <v>0</v>
      </c>
      <c r="Y45" s="929">
        <f>'[2]2019. előirányzat'!J45</f>
        <v>0</v>
      </c>
      <c r="Z45" s="929">
        <f>'[2]2019. előirányzat'!K45</f>
        <v>0</v>
      </c>
      <c r="AA45" s="929">
        <f>'[2]2020. előirányzat'!G45</f>
        <v>0</v>
      </c>
      <c r="AB45" s="930">
        <f t="shared" si="0"/>
        <v>0</v>
      </c>
      <c r="AC45" s="930">
        <f t="shared" si="1"/>
        <v>-56500</v>
      </c>
      <c r="AD45" s="930">
        <f t="shared" si="2"/>
        <v>0</v>
      </c>
      <c r="AE45" s="930">
        <f t="shared" si="3"/>
        <v>-56500</v>
      </c>
      <c r="AF45" s="931">
        <f t="shared" si="4"/>
        <v>0</v>
      </c>
      <c r="AG45" s="931">
        <f>AE45+(3*11300)+22600</f>
        <v>0</v>
      </c>
      <c r="AH45" s="931">
        <f t="shared" si="5"/>
        <v>0</v>
      </c>
      <c r="AI45" s="929">
        <f>'[2]2021. előirányzat'!G45</f>
        <v>0</v>
      </c>
      <c r="AJ45" s="929">
        <f>'[2]2022. előirányzat'!G45</f>
        <v>0</v>
      </c>
      <c r="AK45" s="929">
        <f>'[2]2023. előirányzat'!G45</f>
        <v>11300</v>
      </c>
      <c r="AL45" s="932">
        <f t="shared" si="6"/>
        <v>11300</v>
      </c>
      <c r="AM45" s="932">
        <f t="shared" si="7"/>
        <v>0</v>
      </c>
      <c r="AN45" s="932">
        <f t="shared" si="8"/>
        <v>0</v>
      </c>
      <c r="AO45" s="932">
        <f t="shared" si="9"/>
        <v>11300</v>
      </c>
      <c r="AP45" s="933"/>
      <c r="AQ45" s="934"/>
      <c r="AR45" s="935"/>
      <c r="AS45" s="933"/>
      <c r="AT45" s="933" t="s">
        <v>798</v>
      </c>
    </row>
    <row r="46" spans="1:46" ht="30" x14ac:dyDescent="0.25">
      <c r="A46" s="847" t="s">
        <v>458</v>
      </c>
      <c r="B46" s="850" t="str">
        <f>[1]előirányzat!B45</f>
        <v>Ivánc Község Önkormányzata</v>
      </c>
      <c r="C46" s="848">
        <v>698</v>
      </c>
      <c r="D46" s="929">
        <f>'[2]2009. évi előirányzat'!M46</f>
        <v>0</v>
      </c>
      <c r="E46" s="929">
        <f>'[2]2009. évi előirányzat'!N46</f>
        <v>0</v>
      </c>
      <c r="F46" s="929">
        <f>'[2]2009. évi előirányzat'!O46</f>
        <v>0</v>
      </c>
      <c r="G46" s="929">
        <f>'[2]2010. évi előirányzat'!J46</f>
        <v>0</v>
      </c>
      <c r="H46" s="929">
        <f>'[2]2010. évi előirányzat'!K46</f>
        <v>0</v>
      </c>
      <c r="I46" s="929">
        <f>'[2]2011. évi előirányzat'!J46</f>
        <v>0</v>
      </c>
      <c r="J46" s="929">
        <f>'[2]2011. évi előirányzat'!K46</f>
        <v>0</v>
      </c>
      <c r="K46" s="929">
        <f>'[2]2012. évi előirányzat'!J46</f>
        <v>0</v>
      </c>
      <c r="L46" s="929">
        <f>'[2]2012. évi előirányzat'!K46</f>
        <v>0</v>
      </c>
      <c r="M46" s="929">
        <f>'[2]2013. előirányzat'!J46</f>
        <v>0</v>
      </c>
      <c r="N46" s="929">
        <f>'[2]2013. előirányzat'!K46</f>
        <v>0</v>
      </c>
      <c r="O46" s="929">
        <f>'[2]2014. évi előirányzat'!J46</f>
        <v>0</v>
      </c>
      <c r="P46" s="929">
        <f>'[2]2014. évi előirányzat'!K46</f>
        <v>0</v>
      </c>
      <c r="Q46" s="929">
        <f>'[2]2015. évi előirányzat'!J46</f>
        <v>0</v>
      </c>
      <c r="R46" s="929">
        <f>'[2]2015. évi előirányzat'!K46</f>
        <v>0</v>
      </c>
      <c r="S46" s="929">
        <f>'[2]2016 előirányzat'!J46</f>
        <v>0</v>
      </c>
      <c r="T46" s="929">
        <f>'[2]2016 előirányzat'!K46</f>
        <v>0</v>
      </c>
      <c r="U46" s="929">
        <f>'[2]2017. előirányzat'!J46</f>
        <v>0</v>
      </c>
      <c r="V46" s="929">
        <f>'[2]2017. előirányzat'!K46</f>
        <v>-349000</v>
      </c>
      <c r="W46" s="929">
        <f>'[2]2018. előirányzat'!J46</f>
        <v>0</v>
      </c>
      <c r="X46" s="929">
        <f>'[2]2018. előirányzat'!K46</f>
        <v>-349000</v>
      </c>
      <c r="Y46" s="929">
        <f>'[2]2019. előirányzat'!J46</f>
        <v>0</v>
      </c>
      <c r="Z46" s="929">
        <f>'[2]2019. előirányzat'!K46</f>
        <v>0</v>
      </c>
      <c r="AA46" s="929">
        <f>'[2]2020. előirányzat'!G46</f>
        <v>0</v>
      </c>
      <c r="AB46" s="930">
        <f t="shared" si="0"/>
        <v>0</v>
      </c>
      <c r="AC46" s="930">
        <f t="shared" si="1"/>
        <v>-698000</v>
      </c>
      <c r="AD46" s="930">
        <f t="shared" si="2"/>
        <v>0</v>
      </c>
      <c r="AE46" s="930">
        <f t="shared" si="3"/>
        <v>-698000</v>
      </c>
      <c r="AF46" s="931">
        <f t="shared" si="4"/>
        <v>0</v>
      </c>
      <c r="AG46" s="931">
        <f>AE46+(2*69800)+558400</f>
        <v>0</v>
      </c>
      <c r="AH46" s="931">
        <f t="shared" si="5"/>
        <v>0</v>
      </c>
      <c r="AI46" s="929">
        <f>'[2]2021. előirányzat'!G46</f>
        <v>0</v>
      </c>
      <c r="AJ46" s="929">
        <f>'[2]2022. előirányzat'!G46</f>
        <v>0</v>
      </c>
      <c r="AK46" s="929">
        <f>'[2]2023. előirányzat'!G46</f>
        <v>69800</v>
      </c>
      <c r="AL46" s="932">
        <f t="shared" si="6"/>
        <v>69800</v>
      </c>
      <c r="AM46" s="932">
        <f t="shared" si="7"/>
        <v>0</v>
      </c>
      <c r="AN46" s="932">
        <f t="shared" si="8"/>
        <v>0</v>
      </c>
      <c r="AO46" s="932">
        <f t="shared" si="9"/>
        <v>69800</v>
      </c>
      <c r="AP46" s="933"/>
      <c r="AQ46" s="934"/>
      <c r="AR46" s="935"/>
      <c r="AS46" s="933"/>
      <c r="AT46" s="933" t="s">
        <v>798</v>
      </c>
    </row>
    <row r="47" spans="1:46" ht="30" x14ac:dyDescent="0.25">
      <c r="A47" s="936" t="s">
        <v>459</v>
      </c>
      <c r="B47" s="848" t="str">
        <f>[1]előirányzat!B46</f>
        <v>Ják Község Önkormányzata</v>
      </c>
      <c r="C47" s="848">
        <v>2533</v>
      </c>
      <c r="D47" s="929">
        <f>'[2]2009. évi előirányzat'!M47</f>
        <v>0</v>
      </c>
      <c r="E47" s="929">
        <f>'[2]2009. évi előirányzat'!N47</f>
        <v>0</v>
      </c>
      <c r="F47" s="929">
        <f>'[2]2009. évi előirányzat'!O47</f>
        <v>0</v>
      </c>
      <c r="G47" s="929">
        <f>'[2]2010. évi előirányzat'!J47</f>
        <v>0</v>
      </c>
      <c r="H47" s="929">
        <f>'[2]2010. évi előirányzat'!K47</f>
        <v>0</v>
      </c>
      <c r="I47" s="929">
        <f>'[2]2011. évi előirányzat'!J47</f>
        <v>0</v>
      </c>
      <c r="J47" s="929">
        <f>'[2]2011. évi előirányzat'!K47</f>
        <v>0</v>
      </c>
      <c r="K47" s="929">
        <f>'[2]2012. évi előirányzat'!J47</f>
        <v>0</v>
      </c>
      <c r="L47" s="929">
        <f>'[2]2012. évi előirányzat'!K47</f>
        <v>0</v>
      </c>
      <c r="M47" s="929">
        <f>'[2]2013. előirányzat'!J47</f>
        <v>0</v>
      </c>
      <c r="N47" s="929">
        <f>'[2]2013. előirányzat'!K47</f>
        <v>0</v>
      </c>
      <c r="O47" s="929">
        <f>'[2]2014. évi előirányzat'!J47</f>
        <v>0</v>
      </c>
      <c r="P47" s="929">
        <f>'[2]2014. évi előirányzat'!K47</f>
        <v>0</v>
      </c>
      <c r="Q47" s="929">
        <f>'[2]2015. évi előirányzat'!J47</f>
        <v>0</v>
      </c>
      <c r="R47" s="929">
        <f>'[2]2015. évi előirányzat'!K47</f>
        <v>1212407</v>
      </c>
      <c r="S47" s="929">
        <f>'[2]2016 előirányzat'!J47</f>
        <v>253300</v>
      </c>
      <c r="T47" s="929">
        <f>'[2]2016 előirányzat'!K47</f>
        <v>1266500</v>
      </c>
      <c r="U47" s="929">
        <f>'[2]2017. előirányzat'!J47</f>
        <v>253300</v>
      </c>
      <c r="V47" s="929">
        <f>'[2]2017. előirányzat'!K47</f>
        <v>1266500</v>
      </c>
      <c r="W47" s="929">
        <f>'[2]2018. előirányzat'!J47</f>
        <v>253300</v>
      </c>
      <c r="X47" s="929">
        <f>'[2]2018. előirányzat'!K47</f>
        <v>1266500</v>
      </c>
      <c r="Y47" s="929">
        <f>'[2]2019. előirányzat'!J47</f>
        <v>253300</v>
      </c>
      <c r="Z47" s="929">
        <f>'[2]2019. előirányzat'!K47</f>
        <v>1266500</v>
      </c>
      <c r="AA47" s="929">
        <f>'[2]2020. előirányzat'!G47</f>
        <v>253300</v>
      </c>
      <c r="AB47" s="930">
        <f t="shared" si="0"/>
        <v>1266500</v>
      </c>
      <c r="AC47" s="930">
        <f t="shared" si="1"/>
        <v>6278407</v>
      </c>
      <c r="AD47" s="930">
        <f t="shared" si="2"/>
        <v>0</v>
      </c>
      <c r="AE47" s="930">
        <f t="shared" si="3"/>
        <v>7544907</v>
      </c>
      <c r="AF47" s="931">
        <f t="shared" si="4"/>
        <v>1266500</v>
      </c>
      <c r="AG47" s="931">
        <f>AC47</f>
        <v>6278407</v>
      </c>
      <c r="AH47" s="931">
        <f t="shared" si="5"/>
        <v>7544907</v>
      </c>
      <c r="AI47" s="929">
        <f>'[2]2021. előirányzat'!G47</f>
        <v>253300</v>
      </c>
      <c r="AJ47" s="929">
        <f>'[2]2022. előirányzat'!G47</f>
        <v>253300</v>
      </c>
      <c r="AK47" s="929">
        <f>'[2]2023. előirányzat'!G47</f>
        <v>253300</v>
      </c>
      <c r="AL47" s="932">
        <f>AF47+AI47+AJ47+AK47+2</f>
        <v>2026402</v>
      </c>
      <c r="AM47" s="932">
        <f>AG47-2</f>
        <v>6278405</v>
      </c>
      <c r="AN47" s="932">
        <f t="shared" si="8"/>
        <v>0</v>
      </c>
      <c r="AO47" s="932">
        <f t="shared" si="9"/>
        <v>8304807</v>
      </c>
      <c r="AP47" s="933"/>
      <c r="AQ47" s="934">
        <f>V47+X47+Z47</f>
        <v>3799500</v>
      </c>
      <c r="AR47" s="935">
        <f>AO47-AQ47</f>
        <v>4505307</v>
      </c>
      <c r="AS47" s="933"/>
      <c r="AT47" s="933" t="s">
        <v>805</v>
      </c>
    </row>
    <row r="48" spans="1:46" ht="30" x14ac:dyDescent="0.25">
      <c r="A48" s="936" t="s">
        <v>521</v>
      </c>
      <c r="B48" s="850" t="str">
        <f>[1]előirányzat!B47</f>
        <v>Kám Község Önkormányzata</v>
      </c>
      <c r="C48" s="848">
        <v>445</v>
      </c>
      <c r="D48" s="929">
        <f>'[2]2009. évi előirányzat'!M48</f>
        <v>0</v>
      </c>
      <c r="E48" s="929">
        <f>'[2]2009. évi előirányzat'!N48</f>
        <v>0</v>
      </c>
      <c r="F48" s="929">
        <f>'[2]2009. évi előirányzat'!O48</f>
        <v>0</v>
      </c>
      <c r="G48" s="929">
        <f>'[2]2010. évi előirányzat'!J48</f>
        <v>0</v>
      </c>
      <c r="H48" s="929">
        <f>'[2]2010. évi előirányzat'!K48</f>
        <v>0</v>
      </c>
      <c r="I48" s="929">
        <f>'[2]2011. évi előirányzat'!J48</f>
        <v>0</v>
      </c>
      <c r="J48" s="929">
        <f>'[2]2011. évi előirányzat'!K48</f>
        <v>0</v>
      </c>
      <c r="K48" s="929">
        <f>'[2]2012. évi előirányzat'!J48</f>
        <v>0</v>
      </c>
      <c r="L48" s="929">
        <f>'[2]2012. évi előirányzat'!K48</f>
        <v>0</v>
      </c>
      <c r="M48" s="929">
        <f>'[2]2013. előirányzat'!J48</f>
        <v>0</v>
      </c>
      <c r="N48" s="929">
        <f>'[2]2013. előirányzat'!K48</f>
        <v>0</v>
      </c>
      <c r="O48" s="929">
        <f>'[2]2014. évi előirányzat'!J48</f>
        <v>0</v>
      </c>
      <c r="P48" s="929">
        <f>'[2]2014. évi előirányzat'!K48</f>
        <v>0</v>
      </c>
      <c r="Q48" s="929">
        <f>'[2]2015. évi előirányzat'!J48</f>
        <v>0</v>
      </c>
      <c r="R48" s="929">
        <f>'[2]2015. évi előirányzat'!K48</f>
        <v>0</v>
      </c>
      <c r="S48" s="929">
        <f>'[2]2016 előirányzat'!J48</f>
        <v>0</v>
      </c>
      <c r="T48" s="929">
        <f>'[2]2016 előirányzat'!K48</f>
        <v>0</v>
      </c>
      <c r="U48" s="929">
        <f>'[2]2017. előirányzat'!J48</f>
        <v>0</v>
      </c>
      <c r="V48" s="929">
        <f>'[2]2017. előirányzat'!K48</f>
        <v>-222500</v>
      </c>
      <c r="W48" s="929">
        <f>'[2]2018. előirányzat'!J48</f>
        <v>0</v>
      </c>
      <c r="X48" s="929">
        <f>'[2]2018. előirányzat'!K48</f>
        <v>0</v>
      </c>
      <c r="Y48" s="929">
        <f>'[2]2019. előirányzat'!J48</f>
        <v>0</v>
      </c>
      <c r="Z48" s="929">
        <f>'[2]2019. előirányzat'!K48</f>
        <v>0</v>
      </c>
      <c r="AA48" s="929">
        <f>'[2]2020. előirányzat'!G48</f>
        <v>0</v>
      </c>
      <c r="AB48" s="930">
        <f t="shared" si="0"/>
        <v>0</v>
      </c>
      <c r="AC48" s="930">
        <f t="shared" si="1"/>
        <v>-222500</v>
      </c>
      <c r="AD48" s="930">
        <f t="shared" si="2"/>
        <v>0</v>
      </c>
      <c r="AE48" s="930">
        <f t="shared" si="3"/>
        <v>-222500</v>
      </c>
      <c r="AF48" s="931">
        <f t="shared" si="4"/>
        <v>0</v>
      </c>
      <c r="AG48" s="931">
        <f>AE48+(3*44500)+89000</f>
        <v>0</v>
      </c>
      <c r="AH48" s="931">
        <f t="shared" si="5"/>
        <v>0</v>
      </c>
      <c r="AI48" s="929">
        <f>'[2]2021. előirányzat'!G48</f>
        <v>44500</v>
      </c>
      <c r="AJ48" s="929">
        <f>'[2]2022. előirányzat'!G48</f>
        <v>44500</v>
      </c>
      <c r="AK48" s="929">
        <f>'[2]2023. előirányzat'!G48</f>
        <v>44500</v>
      </c>
      <c r="AL48" s="932">
        <f t="shared" si="6"/>
        <v>133500</v>
      </c>
      <c r="AM48" s="932">
        <f t="shared" si="7"/>
        <v>0</v>
      </c>
      <c r="AN48" s="932">
        <f t="shared" si="8"/>
        <v>0</v>
      </c>
      <c r="AO48" s="932">
        <f t="shared" si="9"/>
        <v>133500</v>
      </c>
      <c r="AP48" s="933"/>
      <c r="AQ48" s="934"/>
      <c r="AR48" s="935"/>
      <c r="AS48" s="933"/>
      <c r="AT48" s="933" t="s">
        <v>797</v>
      </c>
    </row>
    <row r="49" spans="1:46" ht="30" x14ac:dyDescent="0.25">
      <c r="A49" s="847" t="s">
        <v>522</v>
      </c>
      <c r="B49" s="850" t="str">
        <f>[1]előirányzat!B48</f>
        <v>Katafa Község Önkormányzata</v>
      </c>
      <c r="C49" s="848">
        <v>399</v>
      </c>
      <c r="D49" s="929">
        <f>'[2]2009. évi előirányzat'!M49</f>
        <v>0</v>
      </c>
      <c r="E49" s="929">
        <f>'[2]2009. évi előirányzat'!N49</f>
        <v>0</v>
      </c>
      <c r="F49" s="929">
        <f>'[2]2009. évi előirányzat'!O49</f>
        <v>0</v>
      </c>
      <c r="G49" s="929">
        <f>'[2]2010. évi előirányzat'!J49</f>
        <v>0</v>
      </c>
      <c r="H49" s="929">
        <f>'[2]2010. évi előirányzat'!K49</f>
        <v>0</v>
      </c>
      <c r="I49" s="929">
        <f>'[2]2011. évi előirányzat'!J49</f>
        <v>0</v>
      </c>
      <c r="J49" s="929">
        <f>'[2]2011. évi előirányzat'!K49</f>
        <v>0</v>
      </c>
      <c r="K49" s="929">
        <f>'[2]2012. évi előirányzat'!J49</f>
        <v>0</v>
      </c>
      <c r="L49" s="929">
        <f>'[2]2012. évi előirányzat'!K49</f>
        <v>0</v>
      </c>
      <c r="M49" s="929">
        <f>'[2]2013. előirányzat'!J49</f>
        <v>0</v>
      </c>
      <c r="N49" s="929">
        <f>'[2]2013. előirányzat'!K49</f>
        <v>0</v>
      </c>
      <c r="O49" s="929">
        <f>'[2]2014. évi előirányzat'!J49</f>
        <v>0</v>
      </c>
      <c r="P49" s="929">
        <f>'[2]2014. évi előirányzat'!K49</f>
        <v>0</v>
      </c>
      <c r="Q49" s="929">
        <f>'[2]2015. évi előirányzat'!J49</f>
        <v>0</v>
      </c>
      <c r="R49" s="929">
        <f>'[2]2015. évi előirányzat'!K49</f>
        <v>0</v>
      </c>
      <c r="S49" s="929">
        <f>'[2]2016 előirányzat'!J49</f>
        <v>0</v>
      </c>
      <c r="T49" s="929">
        <f>'[2]2016 előirányzat'!K49</f>
        <v>0</v>
      </c>
      <c r="U49" s="929">
        <f>'[2]2017. előirányzat'!J49</f>
        <v>0</v>
      </c>
      <c r="V49" s="929">
        <f>'[2]2017. előirányzat'!K49</f>
        <v>-199500</v>
      </c>
      <c r="W49" s="929">
        <f>'[2]2018. előirányzat'!J49</f>
        <v>0</v>
      </c>
      <c r="X49" s="929">
        <f>'[2]2018. előirányzat'!K49</f>
        <v>0</v>
      </c>
      <c r="Y49" s="929">
        <f>'[2]2019. előirányzat'!J49</f>
        <v>0</v>
      </c>
      <c r="Z49" s="929">
        <f>'[2]2019. előirányzat'!K49</f>
        <v>0</v>
      </c>
      <c r="AA49" s="929">
        <f>'[2]2020. előirányzat'!G49</f>
        <v>0</v>
      </c>
      <c r="AB49" s="930">
        <f t="shared" si="0"/>
        <v>0</v>
      </c>
      <c r="AC49" s="930">
        <f t="shared" si="1"/>
        <v>-199500</v>
      </c>
      <c r="AD49" s="930">
        <f t="shared" si="2"/>
        <v>0</v>
      </c>
      <c r="AE49" s="930">
        <f t="shared" si="3"/>
        <v>-199500</v>
      </c>
      <c r="AF49" s="931">
        <f t="shared" si="4"/>
        <v>0</v>
      </c>
      <c r="AG49" s="931">
        <f>AE49+(2*39900)+119700</f>
        <v>0</v>
      </c>
      <c r="AH49" s="931">
        <f t="shared" si="5"/>
        <v>0</v>
      </c>
      <c r="AI49" s="929">
        <f>'[2]2021. előirányzat'!G49</f>
        <v>0</v>
      </c>
      <c r="AJ49" s="929">
        <f>'[2]2022. előirányzat'!G49</f>
        <v>0</v>
      </c>
      <c r="AK49" s="929">
        <f>'[2]2023. előirányzat'!G49</f>
        <v>39900.000000000007</v>
      </c>
      <c r="AL49" s="932">
        <f t="shared" si="6"/>
        <v>39900.000000000007</v>
      </c>
      <c r="AM49" s="932">
        <f t="shared" si="7"/>
        <v>0</v>
      </c>
      <c r="AN49" s="932">
        <f t="shared" si="8"/>
        <v>0</v>
      </c>
      <c r="AO49" s="932">
        <f t="shared" si="9"/>
        <v>39900.000000000007</v>
      </c>
      <c r="AP49" s="933"/>
      <c r="AQ49" s="934"/>
      <c r="AR49" s="935"/>
      <c r="AS49" s="933"/>
      <c r="AT49" s="933" t="s">
        <v>803</v>
      </c>
    </row>
    <row r="50" spans="1:46" ht="45" x14ac:dyDescent="0.25">
      <c r="A50" s="936" t="s">
        <v>523</v>
      </c>
      <c r="B50" s="848" t="str">
        <f>[1]előirányzat!B49</f>
        <v>Kemenespálfa Község Önkormányzata</v>
      </c>
      <c r="C50" s="848">
        <v>478</v>
      </c>
      <c r="D50" s="929">
        <f>'[2]2009. évi előirányzat'!M50</f>
        <v>0</v>
      </c>
      <c r="E50" s="929">
        <f>'[2]2009. évi előirányzat'!N50</f>
        <v>0</v>
      </c>
      <c r="F50" s="929">
        <f>'[2]2009. évi előirányzat'!O50</f>
        <v>0</v>
      </c>
      <c r="G50" s="929">
        <f>'[2]2010. évi előirányzat'!J50</f>
        <v>0</v>
      </c>
      <c r="H50" s="929">
        <f>'[2]2010. évi előirányzat'!K50</f>
        <v>0</v>
      </c>
      <c r="I50" s="929">
        <f>'[2]2011. évi előirányzat'!J50</f>
        <v>0</v>
      </c>
      <c r="J50" s="929">
        <f>'[2]2011. évi előirányzat'!K50</f>
        <v>0</v>
      </c>
      <c r="K50" s="929">
        <f>'[2]2012. évi előirányzat'!J50</f>
        <v>0</v>
      </c>
      <c r="L50" s="929">
        <f>'[2]2012. évi előirányzat'!K50</f>
        <v>0</v>
      </c>
      <c r="M50" s="929">
        <f>'[2]2013. előirányzat'!J50</f>
        <v>0</v>
      </c>
      <c r="N50" s="929">
        <f>'[2]2013. előirányzat'!K50</f>
        <v>0</v>
      </c>
      <c r="O50" s="929">
        <f>'[2]2014. évi előirányzat'!J50</f>
        <v>47800.000000000007</v>
      </c>
      <c r="P50" s="929">
        <f>'[2]2014. évi előirányzat'!K50</f>
        <v>239000</v>
      </c>
      <c r="Q50" s="929">
        <f>'[2]2015. évi előirányzat'!J50</f>
        <v>47800.000000000007</v>
      </c>
      <c r="R50" s="929">
        <f>'[2]2015. évi előirányzat'!K50</f>
        <v>239000</v>
      </c>
      <c r="S50" s="929">
        <f>'[2]2016 előirányzat'!J50</f>
        <v>47800.000000000007</v>
      </c>
      <c r="T50" s="929">
        <f>'[2]2016 előirányzat'!K50</f>
        <v>239000</v>
      </c>
      <c r="U50" s="929">
        <f>'[2]2017. előirányzat'!J50</f>
        <v>47800.000000000007</v>
      </c>
      <c r="V50" s="929">
        <f>'[2]2017. előirányzat'!K50</f>
        <v>239000</v>
      </c>
      <c r="W50" s="929">
        <f>'[2]2018. előirányzat'!J50</f>
        <v>47800.000000000007</v>
      </c>
      <c r="X50" s="929">
        <f>'[2]2018. előirányzat'!K50</f>
        <v>239000</v>
      </c>
      <c r="Y50" s="929">
        <f>'[2]2019. előirányzat'!J50</f>
        <v>47800.000000000007</v>
      </c>
      <c r="Z50" s="929">
        <f>'[2]2019. előirányzat'!K50</f>
        <v>239000</v>
      </c>
      <c r="AA50" s="929">
        <f>'[2]2020. előirányzat'!G50</f>
        <v>47800.000000000007</v>
      </c>
      <c r="AB50" s="930">
        <f t="shared" si="0"/>
        <v>334600.00000000006</v>
      </c>
      <c r="AC50" s="930">
        <f t="shared" si="1"/>
        <v>1434000</v>
      </c>
      <c r="AD50" s="930">
        <f t="shared" si="2"/>
        <v>0</v>
      </c>
      <c r="AE50" s="930">
        <f t="shared" si="3"/>
        <v>1768600</v>
      </c>
      <c r="AF50" s="931">
        <f t="shared" si="4"/>
        <v>334600.00000000006</v>
      </c>
      <c r="AG50" s="931">
        <f>AC50</f>
        <v>1434000</v>
      </c>
      <c r="AH50" s="931">
        <f t="shared" si="5"/>
        <v>1768600</v>
      </c>
      <c r="AI50" s="929">
        <f>'[2]2021. előirányzat'!G50</f>
        <v>47800.000000000007</v>
      </c>
      <c r="AJ50" s="929">
        <f>'[2]2022. előirányzat'!G50</f>
        <v>47800.000000000007</v>
      </c>
      <c r="AK50" s="929">
        <f>'[2]2023. előirányzat'!G50</f>
        <v>47800.000000000007</v>
      </c>
      <c r="AL50" s="932">
        <f t="shared" si="6"/>
        <v>478000.00000000006</v>
      </c>
      <c r="AM50" s="932">
        <f t="shared" si="7"/>
        <v>1434000</v>
      </c>
      <c r="AN50" s="932">
        <f t="shared" si="8"/>
        <v>0</v>
      </c>
      <c r="AO50" s="932">
        <f t="shared" si="9"/>
        <v>1912000</v>
      </c>
      <c r="AP50" s="933"/>
      <c r="AQ50" s="934">
        <f>V50+X50+Z50</f>
        <v>717000</v>
      </c>
      <c r="AR50" s="935">
        <f>AO50-AQ50</f>
        <v>1195000</v>
      </c>
      <c r="AS50" s="933"/>
      <c r="AT50" s="933" t="s">
        <v>800</v>
      </c>
    </row>
    <row r="51" spans="1:46" ht="45" x14ac:dyDescent="0.25">
      <c r="A51" s="936" t="s">
        <v>524</v>
      </c>
      <c r="B51" s="850" t="str">
        <f>[1]előirányzat!B50</f>
        <v>Kemenestaródfa Község Önkormányzata</v>
      </c>
      <c r="C51" s="848">
        <v>247</v>
      </c>
      <c r="D51" s="929">
        <f>'[2]2009. évi előirányzat'!M51</f>
        <v>0</v>
      </c>
      <c r="E51" s="929">
        <f>'[2]2009. évi előirányzat'!N51</f>
        <v>0</v>
      </c>
      <c r="F51" s="929">
        <f>'[2]2009. évi előirányzat'!O51</f>
        <v>0</v>
      </c>
      <c r="G51" s="929">
        <f>'[2]2010. évi előirányzat'!J51</f>
        <v>0</v>
      </c>
      <c r="H51" s="929">
        <f>'[2]2010. évi előirányzat'!K51</f>
        <v>0</v>
      </c>
      <c r="I51" s="929">
        <f>'[2]2011. évi előirányzat'!J51</f>
        <v>0</v>
      </c>
      <c r="J51" s="929">
        <f>'[2]2011. évi előirányzat'!K51</f>
        <v>0</v>
      </c>
      <c r="K51" s="929">
        <f>'[2]2012. évi előirányzat'!J51</f>
        <v>0</v>
      </c>
      <c r="L51" s="929">
        <f>'[2]2012. évi előirányzat'!K51</f>
        <v>0</v>
      </c>
      <c r="M51" s="929">
        <f>'[2]2013. előirányzat'!J51</f>
        <v>0</v>
      </c>
      <c r="N51" s="929">
        <f>'[2]2013. előirányzat'!K51</f>
        <v>0</v>
      </c>
      <c r="O51" s="929">
        <f>'[2]2014. évi előirányzat'!J51</f>
        <v>0</v>
      </c>
      <c r="P51" s="929">
        <f>'[2]2014. évi előirányzat'!K51</f>
        <v>0</v>
      </c>
      <c r="Q51" s="929">
        <f>'[2]2015. évi előirányzat'!J51</f>
        <v>0</v>
      </c>
      <c r="R51" s="929">
        <f>'[2]2015. évi előirányzat'!K51</f>
        <v>0</v>
      </c>
      <c r="S51" s="929">
        <f>'[2]2016 előirányzat'!J51</f>
        <v>0</v>
      </c>
      <c r="T51" s="929">
        <f>'[2]2016 előirányzat'!K51</f>
        <v>0</v>
      </c>
      <c r="U51" s="929">
        <f>'[2]2017. előirányzat'!J51</f>
        <v>0</v>
      </c>
      <c r="V51" s="929">
        <f>'[2]2017. előirányzat'!K51</f>
        <v>-123500</v>
      </c>
      <c r="W51" s="929">
        <f>'[2]2018. előirányzat'!J51</f>
        <v>0</v>
      </c>
      <c r="X51" s="929">
        <f>'[2]2018. előirányzat'!K51</f>
        <v>0</v>
      </c>
      <c r="Y51" s="929">
        <f>'[2]2019. előirányzat'!J51</f>
        <v>0</v>
      </c>
      <c r="Z51" s="929">
        <f>'[2]2019. előirányzat'!K51</f>
        <v>0</v>
      </c>
      <c r="AA51" s="929">
        <f>'[2]2020. előirányzat'!G51</f>
        <v>0</v>
      </c>
      <c r="AB51" s="930">
        <f t="shared" si="0"/>
        <v>0</v>
      </c>
      <c r="AC51" s="930">
        <f t="shared" si="1"/>
        <v>-123500</v>
      </c>
      <c r="AD51" s="930">
        <f t="shared" si="2"/>
        <v>0</v>
      </c>
      <c r="AE51" s="930">
        <f t="shared" si="3"/>
        <v>-123500</v>
      </c>
      <c r="AF51" s="931">
        <f t="shared" si="4"/>
        <v>0</v>
      </c>
      <c r="AG51" s="931">
        <f>AE51+(3*24700)+49400</f>
        <v>0</v>
      </c>
      <c r="AH51" s="931">
        <f t="shared" si="5"/>
        <v>0</v>
      </c>
      <c r="AI51" s="929">
        <f>'[2]2021. előirányzat'!G51</f>
        <v>24700.000000000004</v>
      </c>
      <c r="AJ51" s="929">
        <f>'[2]2022. előirányzat'!G51</f>
        <v>24700.000000000004</v>
      </c>
      <c r="AK51" s="929">
        <f>'[2]2023. előirányzat'!G51</f>
        <v>24700.000000000004</v>
      </c>
      <c r="AL51" s="932">
        <f t="shared" si="6"/>
        <v>74100.000000000015</v>
      </c>
      <c r="AM51" s="932">
        <f t="shared" si="7"/>
        <v>0</v>
      </c>
      <c r="AN51" s="932">
        <f t="shared" si="8"/>
        <v>0</v>
      </c>
      <c r="AO51" s="932">
        <f t="shared" si="9"/>
        <v>74100.000000000015</v>
      </c>
      <c r="AP51" s="933"/>
      <c r="AQ51" s="934"/>
      <c r="AR51" s="935"/>
      <c r="AS51" s="933"/>
      <c r="AT51" s="933" t="s">
        <v>803</v>
      </c>
    </row>
    <row r="52" spans="1:46" ht="30" x14ac:dyDescent="0.25">
      <c r="A52" s="847" t="s">
        <v>525</v>
      </c>
      <c r="B52" s="850" t="str">
        <f>[1]előirányzat!B51</f>
        <v>Kenéz Község Önkormányzata</v>
      </c>
      <c r="C52" s="848">
        <v>290</v>
      </c>
      <c r="D52" s="929">
        <f>'[2]2009. évi előirányzat'!M52</f>
        <v>0</v>
      </c>
      <c r="E52" s="929">
        <f>'[2]2009. évi előirányzat'!N52</f>
        <v>0</v>
      </c>
      <c r="F52" s="929">
        <f>'[2]2009. évi előirányzat'!O52</f>
        <v>0</v>
      </c>
      <c r="G52" s="929">
        <f>'[2]2010. évi előirányzat'!J52</f>
        <v>0</v>
      </c>
      <c r="H52" s="929">
        <f>'[2]2010. évi előirányzat'!K52</f>
        <v>0</v>
      </c>
      <c r="I52" s="929">
        <f>'[2]2011. évi előirányzat'!J52</f>
        <v>0</v>
      </c>
      <c r="J52" s="929">
        <f>'[2]2011. évi előirányzat'!K52</f>
        <v>0</v>
      </c>
      <c r="K52" s="929">
        <f>'[2]2012. évi előirányzat'!J52</f>
        <v>0</v>
      </c>
      <c r="L52" s="929">
        <f>'[2]2012. évi előirányzat'!K52</f>
        <v>0</v>
      </c>
      <c r="M52" s="929">
        <f>'[2]2013. előirányzat'!J52</f>
        <v>0</v>
      </c>
      <c r="N52" s="929">
        <f>'[2]2013. előirányzat'!K52</f>
        <v>0</v>
      </c>
      <c r="O52" s="929">
        <f>'[2]2014. évi előirányzat'!J52</f>
        <v>0</v>
      </c>
      <c r="P52" s="929">
        <f>'[2]2014. évi előirányzat'!K52</f>
        <v>0</v>
      </c>
      <c r="Q52" s="929">
        <f>'[2]2015. évi előirányzat'!J52</f>
        <v>0</v>
      </c>
      <c r="R52" s="929">
        <f>'[2]2015. évi előirányzat'!K52</f>
        <v>0</v>
      </c>
      <c r="S52" s="929">
        <f>'[2]2016 előirányzat'!J52</f>
        <v>0</v>
      </c>
      <c r="T52" s="929">
        <f>'[2]2016 előirányzat'!K52</f>
        <v>0</v>
      </c>
      <c r="U52" s="929">
        <f>'[2]2017. előirányzat'!J52</f>
        <v>0</v>
      </c>
      <c r="V52" s="929">
        <f>'[2]2017. előirányzat'!K52</f>
        <v>-145000</v>
      </c>
      <c r="W52" s="929">
        <f>'[2]2018. előirányzat'!J52</f>
        <v>0</v>
      </c>
      <c r="X52" s="929">
        <f>'[2]2018. előirányzat'!K52</f>
        <v>-145000</v>
      </c>
      <c r="Y52" s="929">
        <f>'[2]2019. előirányzat'!J52</f>
        <v>0</v>
      </c>
      <c r="Z52" s="929">
        <f>'[2]2019. előirányzat'!K52</f>
        <v>0</v>
      </c>
      <c r="AA52" s="929">
        <f>'[2]2020. előirányzat'!G52</f>
        <v>0</v>
      </c>
      <c r="AB52" s="930">
        <f t="shared" si="0"/>
        <v>0</v>
      </c>
      <c r="AC52" s="930">
        <f t="shared" si="1"/>
        <v>-290000</v>
      </c>
      <c r="AD52" s="930">
        <f t="shared" si="2"/>
        <v>0</v>
      </c>
      <c r="AE52" s="930">
        <f t="shared" si="3"/>
        <v>-290000</v>
      </c>
      <c r="AF52" s="931">
        <f t="shared" si="4"/>
        <v>0</v>
      </c>
      <c r="AG52" s="931">
        <f>AE52+29000+261000</f>
        <v>0</v>
      </c>
      <c r="AH52" s="931">
        <f t="shared" si="5"/>
        <v>0</v>
      </c>
      <c r="AI52" s="929">
        <f>'[2]2021. előirányzat'!G52</f>
        <v>0</v>
      </c>
      <c r="AJ52" s="929">
        <f>'[2]2022. előirányzat'!G52</f>
        <v>0</v>
      </c>
      <c r="AK52" s="929">
        <f>'[2]2023. előirányzat'!G52</f>
        <v>29000</v>
      </c>
      <c r="AL52" s="932">
        <f t="shared" si="6"/>
        <v>29000</v>
      </c>
      <c r="AM52" s="932">
        <f t="shared" si="7"/>
        <v>0</v>
      </c>
      <c r="AN52" s="932">
        <f t="shared" si="8"/>
        <v>0</v>
      </c>
      <c r="AO52" s="932">
        <f t="shared" si="9"/>
        <v>29000</v>
      </c>
      <c r="AP52" s="933"/>
      <c r="AQ52" s="934"/>
      <c r="AR52" s="935"/>
      <c r="AS52" s="933"/>
      <c r="AT52" s="933" t="s">
        <v>800</v>
      </c>
    </row>
    <row r="53" spans="1:46" ht="30" x14ac:dyDescent="0.25">
      <c r="A53" s="936" t="s">
        <v>526</v>
      </c>
      <c r="B53" s="850" t="str">
        <f>[1]előirányzat!B52</f>
        <v>Kercaszomor Község Önkormányzata</v>
      </c>
      <c r="C53" s="848">
        <v>228</v>
      </c>
      <c r="D53" s="929">
        <f>'[2]2009. évi előirányzat'!M53</f>
        <v>0</v>
      </c>
      <c r="E53" s="929">
        <f>'[2]2009. évi előirányzat'!N53</f>
        <v>0</v>
      </c>
      <c r="F53" s="929">
        <f>'[2]2009. évi előirányzat'!O53</f>
        <v>0</v>
      </c>
      <c r="G53" s="929">
        <f>'[2]2010. évi előirányzat'!J53</f>
        <v>0</v>
      </c>
      <c r="H53" s="929">
        <f>'[2]2010. évi előirányzat'!K53</f>
        <v>0</v>
      </c>
      <c r="I53" s="929">
        <f>'[2]2011. évi előirányzat'!J53</f>
        <v>0</v>
      </c>
      <c r="J53" s="929">
        <f>'[2]2011. évi előirányzat'!K53</f>
        <v>0</v>
      </c>
      <c r="K53" s="929">
        <f>'[2]2012. évi előirányzat'!J53</f>
        <v>0</v>
      </c>
      <c r="L53" s="929">
        <f>'[2]2012. évi előirányzat'!K53</f>
        <v>0</v>
      </c>
      <c r="M53" s="929">
        <f>'[2]2013. előirányzat'!J53</f>
        <v>0</v>
      </c>
      <c r="N53" s="929">
        <f>'[2]2013. előirányzat'!K53</f>
        <v>0</v>
      </c>
      <c r="O53" s="929">
        <f>'[2]2014. évi előirányzat'!J53</f>
        <v>0</v>
      </c>
      <c r="P53" s="929">
        <f>'[2]2014. évi előirányzat'!K53</f>
        <v>0</v>
      </c>
      <c r="Q53" s="929">
        <f>'[2]2015. évi előirányzat'!J53</f>
        <v>0</v>
      </c>
      <c r="R53" s="929">
        <f>'[2]2015. évi előirányzat'!K53</f>
        <v>0</v>
      </c>
      <c r="S53" s="929">
        <f>'[2]2016 előirányzat'!J53</f>
        <v>0</v>
      </c>
      <c r="T53" s="929">
        <f>'[2]2016 előirányzat'!K53</f>
        <v>0</v>
      </c>
      <c r="U53" s="929">
        <f>'[2]2017. előirányzat'!J53</f>
        <v>0</v>
      </c>
      <c r="V53" s="929">
        <f>'[2]2017. előirányzat'!K53</f>
        <v>-114000</v>
      </c>
      <c r="W53" s="929">
        <f>'[2]2018. előirányzat'!J53</f>
        <v>0</v>
      </c>
      <c r="X53" s="929">
        <f>'[2]2018. előirányzat'!K53</f>
        <v>0</v>
      </c>
      <c r="Y53" s="929">
        <f>'[2]2019. előirányzat'!J53</f>
        <v>0</v>
      </c>
      <c r="Z53" s="929">
        <f>'[2]2019. előirányzat'!K53</f>
        <v>0</v>
      </c>
      <c r="AA53" s="929">
        <f>'[2]2020. előirányzat'!G53</f>
        <v>0</v>
      </c>
      <c r="AB53" s="930">
        <f t="shared" si="0"/>
        <v>0</v>
      </c>
      <c r="AC53" s="930">
        <f t="shared" si="1"/>
        <v>-114000</v>
      </c>
      <c r="AD53" s="930">
        <f t="shared" si="2"/>
        <v>0</v>
      </c>
      <c r="AE53" s="930">
        <f t="shared" si="3"/>
        <v>-114000</v>
      </c>
      <c r="AF53" s="931">
        <f t="shared" si="4"/>
        <v>0</v>
      </c>
      <c r="AG53" s="931">
        <f>AE53+(3*22800)+45600</f>
        <v>0</v>
      </c>
      <c r="AH53" s="931">
        <f t="shared" si="5"/>
        <v>0</v>
      </c>
      <c r="AI53" s="929">
        <f>'[2]2021. előirányzat'!G53</f>
        <v>0</v>
      </c>
      <c r="AJ53" s="929">
        <f>'[2]2022. előirányzat'!G53</f>
        <v>0</v>
      </c>
      <c r="AK53" s="929">
        <f>'[2]2023. előirányzat'!G53</f>
        <v>0</v>
      </c>
      <c r="AL53" s="932">
        <f t="shared" si="6"/>
        <v>0</v>
      </c>
      <c r="AM53" s="932">
        <f t="shared" si="7"/>
        <v>0</v>
      </c>
      <c r="AN53" s="932">
        <f t="shared" si="8"/>
        <v>0</v>
      </c>
      <c r="AO53" s="932">
        <f t="shared" si="9"/>
        <v>0</v>
      </c>
      <c r="AP53" s="933"/>
      <c r="AQ53" s="934"/>
      <c r="AR53" s="935"/>
      <c r="AS53" s="933"/>
      <c r="AT53" s="933" t="s">
        <v>798</v>
      </c>
    </row>
    <row r="54" spans="1:46" ht="45" x14ac:dyDescent="0.25">
      <c r="A54" s="936" t="s">
        <v>527</v>
      </c>
      <c r="B54" s="850" t="str">
        <f>[1]előirányzat!B53</f>
        <v>Kerkáskápolna Község Önkormányzata</v>
      </c>
      <c r="C54" s="848">
        <v>108</v>
      </c>
      <c r="D54" s="929">
        <f>'[2]2009. évi előirányzat'!M54</f>
        <v>0</v>
      </c>
      <c r="E54" s="929">
        <f>'[2]2009. évi előirányzat'!N54</f>
        <v>0</v>
      </c>
      <c r="F54" s="929">
        <f>'[2]2009. évi előirányzat'!O54</f>
        <v>0</v>
      </c>
      <c r="G54" s="929">
        <f>'[2]2010. évi előirányzat'!J54</f>
        <v>0</v>
      </c>
      <c r="H54" s="929">
        <f>'[2]2010. évi előirányzat'!K54</f>
        <v>0</v>
      </c>
      <c r="I54" s="929">
        <f>'[2]2011. évi előirányzat'!J54</f>
        <v>0</v>
      </c>
      <c r="J54" s="929">
        <f>'[2]2011. évi előirányzat'!K54</f>
        <v>0</v>
      </c>
      <c r="K54" s="929">
        <f>'[2]2012. évi előirányzat'!J54</f>
        <v>0</v>
      </c>
      <c r="L54" s="929">
        <f>'[2]2012. évi előirányzat'!K54</f>
        <v>0</v>
      </c>
      <c r="M54" s="929">
        <f>'[2]2013. előirányzat'!J54</f>
        <v>0</v>
      </c>
      <c r="N54" s="929">
        <f>'[2]2013. előirányzat'!K54</f>
        <v>0</v>
      </c>
      <c r="O54" s="929">
        <f>'[2]2014. évi előirányzat'!J54</f>
        <v>0</v>
      </c>
      <c r="P54" s="929">
        <f>'[2]2014. évi előirányzat'!K54</f>
        <v>0</v>
      </c>
      <c r="Q54" s="929">
        <f>'[2]2015. évi előirányzat'!J54</f>
        <v>0</v>
      </c>
      <c r="R54" s="929">
        <f>'[2]2015. évi előirányzat'!K54</f>
        <v>0</v>
      </c>
      <c r="S54" s="929">
        <f>'[2]2016 előirányzat'!J54</f>
        <v>0</v>
      </c>
      <c r="T54" s="929">
        <f>'[2]2016 előirányzat'!K54</f>
        <v>0</v>
      </c>
      <c r="U54" s="929">
        <f>'[2]2017. előirányzat'!J54</f>
        <v>0</v>
      </c>
      <c r="V54" s="929">
        <f>'[2]2017. előirányzat'!K54</f>
        <v>-54000</v>
      </c>
      <c r="W54" s="929">
        <f>'[2]2018. előirányzat'!J54</f>
        <v>0</v>
      </c>
      <c r="X54" s="929">
        <f>'[2]2018. előirányzat'!K54</f>
        <v>0</v>
      </c>
      <c r="Y54" s="929">
        <f>'[2]2019. előirányzat'!J54</f>
        <v>0</v>
      </c>
      <c r="Z54" s="929">
        <f>'[2]2019. előirányzat'!K54</f>
        <v>0</v>
      </c>
      <c r="AA54" s="929">
        <f>'[2]2020. előirányzat'!G54</f>
        <v>0</v>
      </c>
      <c r="AB54" s="930">
        <f t="shared" si="0"/>
        <v>0</v>
      </c>
      <c r="AC54" s="930">
        <f t="shared" si="1"/>
        <v>-54000</v>
      </c>
      <c r="AD54" s="930">
        <f t="shared" si="2"/>
        <v>0</v>
      </c>
      <c r="AE54" s="930">
        <f t="shared" si="3"/>
        <v>-54000</v>
      </c>
      <c r="AF54" s="931">
        <f t="shared" si="4"/>
        <v>0</v>
      </c>
      <c r="AG54" s="931">
        <f>AE54+(2*10800)+32400</f>
        <v>0</v>
      </c>
      <c r="AH54" s="931">
        <f t="shared" si="5"/>
        <v>0</v>
      </c>
      <c r="AI54" s="929">
        <f>'[2]2021. előirányzat'!G54</f>
        <v>0</v>
      </c>
      <c r="AJ54" s="929">
        <f>'[2]2022. előirányzat'!G54</f>
        <v>0</v>
      </c>
      <c r="AK54" s="929">
        <f>'[2]2023. előirányzat'!G54</f>
        <v>0</v>
      </c>
      <c r="AL54" s="932">
        <f t="shared" si="6"/>
        <v>0</v>
      </c>
      <c r="AM54" s="932">
        <f t="shared" si="7"/>
        <v>0</v>
      </c>
      <c r="AN54" s="932">
        <f t="shared" si="8"/>
        <v>0</v>
      </c>
      <c r="AO54" s="932">
        <f t="shared" si="9"/>
        <v>0</v>
      </c>
      <c r="AP54" s="933"/>
      <c r="AQ54" s="934"/>
      <c r="AR54" s="935"/>
      <c r="AS54" s="933"/>
      <c r="AT54" s="933" t="s">
        <v>798</v>
      </c>
    </row>
    <row r="55" spans="1:46" ht="30" x14ac:dyDescent="0.25">
      <c r="A55" s="847" t="s">
        <v>528</v>
      </c>
      <c r="B55" s="850" t="str">
        <f>[1]előirányzat!B54</f>
        <v>Kisrákos Község Önkormányzata</v>
      </c>
      <c r="C55" s="848">
        <v>234</v>
      </c>
      <c r="D55" s="929">
        <f>'[2]2009. évi előirányzat'!M55</f>
        <v>0</v>
      </c>
      <c r="E55" s="929">
        <f>'[2]2009. évi előirányzat'!N55</f>
        <v>0</v>
      </c>
      <c r="F55" s="929">
        <f>'[2]2009. évi előirányzat'!O55</f>
        <v>0</v>
      </c>
      <c r="G55" s="929">
        <f>'[2]2010. évi előirányzat'!J55</f>
        <v>0</v>
      </c>
      <c r="H55" s="929">
        <f>'[2]2010. évi előirányzat'!K55</f>
        <v>0</v>
      </c>
      <c r="I55" s="929">
        <f>'[2]2011. évi előirányzat'!J55</f>
        <v>0</v>
      </c>
      <c r="J55" s="929">
        <f>'[2]2011. évi előirányzat'!K55</f>
        <v>0</v>
      </c>
      <c r="K55" s="929">
        <f>'[2]2012. évi előirányzat'!J55</f>
        <v>0</v>
      </c>
      <c r="L55" s="929">
        <f>'[2]2012. évi előirányzat'!K55</f>
        <v>0</v>
      </c>
      <c r="M55" s="929">
        <f>'[2]2013. előirányzat'!J55</f>
        <v>0</v>
      </c>
      <c r="N55" s="929">
        <f>'[2]2013. előirányzat'!K55</f>
        <v>0</v>
      </c>
      <c r="O55" s="929">
        <f>'[2]2014. évi előirányzat'!J55</f>
        <v>0</v>
      </c>
      <c r="P55" s="929">
        <f>'[2]2014. évi előirányzat'!K55</f>
        <v>0</v>
      </c>
      <c r="Q55" s="929">
        <f>'[2]2015. évi előirányzat'!J55</f>
        <v>0</v>
      </c>
      <c r="R55" s="929">
        <f>'[2]2015. évi előirányzat'!K55</f>
        <v>0</v>
      </c>
      <c r="S55" s="929">
        <f>'[2]2016 előirányzat'!J55</f>
        <v>0</v>
      </c>
      <c r="T55" s="929">
        <f>'[2]2016 előirányzat'!K55</f>
        <v>0</v>
      </c>
      <c r="U55" s="929">
        <f>'[2]2017. előirányzat'!J55</f>
        <v>0</v>
      </c>
      <c r="V55" s="929">
        <f>'[2]2017. előirányzat'!K55</f>
        <v>-117000</v>
      </c>
      <c r="W55" s="929">
        <f>'[2]2018. előirányzat'!J55</f>
        <v>0</v>
      </c>
      <c r="X55" s="929">
        <f>'[2]2018. előirányzat'!K55</f>
        <v>-117000</v>
      </c>
      <c r="Y55" s="929">
        <f>'[2]2019. előirányzat'!J55</f>
        <v>0</v>
      </c>
      <c r="Z55" s="929">
        <f>'[2]2019. előirányzat'!K55</f>
        <v>-55800</v>
      </c>
      <c r="AA55" s="929">
        <f>'[2]2020. előirányzat'!G55</f>
        <v>0</v>
      </c>
      <c r="AB55" s="930">
        <f t="shared" si="0"/>
        <v>0</v>
      </c>
      <c r="AC55" s="930">
        <f t="shared" si="1"/>
        <v>-289800</v>
      </c>
      <c r="AD55" s="930">
        <f t="shared" si="2"/>
        <v>0</v>
      </c>
      <c r="AE55" s="930">
        <f t="shared" si="3"/>
        <v>-289800</v>
      </c>
      <c r="AF55" s="931">
        <f t="shared" si="4"/>
        <v>0</v>
      </c>
      <c r="AG55" s="931">
        <f>AE55+23400+266400</f>
        <v>0</v>
      </c>
      <c r="AH55" s="931">
        <f t="shared" si="5"/>
        <v>0</v>
      </c>
      <c r="AI55" s="929">
        <f>'[2]2021. előirányzat'!G55</f>
        <v>0</v>
      </c>
      <c r="AJ55" s="929">
        <f>'[2]2022. előirányzat'!G55</f>
        <v>0</v>
      </c>
      <c r="AK55" s="929">
        <f>'[2]2023. előirányzat'!G55</f>
        <v>23400.000000000004</v>
      </c>
      <c r="AL55" s="932">
        <f t="shared" si="6"/>
        <v>23400.000000000004</v>
      </c>
      <c r="AM55" s="932">
        <f t="shared" si="7"/>
        <v>0</v>
      </c>
      <c r="AN55" s="932">
        <f t="shared" si="8"/>
        <v>0</v>
      </c>
      <c r="AO55" s="932">
        <f t="shared" si="9"/>
        <v>23400.000000000004</v>
      </c>
      <c r="AP55" s="933"/>
      <c r="AQ55" s="934"/>
      <c r="AR55" s="935"/>
      <c r="AS55" s="933"/>
      <c r="AT55" s="933" t="s">
        <v>798</v>
      </c>
    </row>
    <row r="56" spans="1:46" ht="30" x14ac:dyDescent="0.25">
      <c r="A56" s="936" t="s">
        <v>529</v>
      </c>
      <c r="B56" s="852" t="str">
        <f>[1]előirányzat!B55</f>
        <v>Kisunyom Község Önkormányzata</v>
      </c>
      <c r="C56" s="848">
        <v>398</v>
      </c>
      <c r="D56" s="929">
        <f>'[2]2009. évi előirányzat'!M56</f>
        <v>0</v>
      </c>
      <c r="E56" s="929">
        <f>'[2]2009. évi előirányzat'!N56</f>
        <v>0</v>
      </c>
      <c r="F56" s="929">
        <f>'[2]2009. évi előirányzat'!O56</f>
        <v>0</v>
      </c>
      <c r="G56" s="929">
        <f>'[2]2010. évi előirányzat'!J56</f>
        <v>0</v>
      </c>
      <c r="H56" s="929">
        <f>'[2]2010. évi előirányzat'!K56</f>
        <v>0</v>
      </c>
      <c r="I56" s="929">
        <f>'[2]2011. évi előirányzat'!J56</f>
        <v>0</v>
      </c>
      <c r="J56" s="929">
        <f>'[2]2011. évi előirányzat'!K56</f>
        <v>0</v>
      </c>
      <c r="K56" s="929">
        <f>'[2]2012. évi előirányzat'!J56</f>
        <v>0</v>
      </c>
      <c r="L56" s="929">
        <f>'[2]2012. évi előirányzat'!K56</f>
        <v>0</v>
      </c>
      <c r="M56" s="929">
        <f>'[2]2013. előirányzat'!J56</f>
        <v>0</v>
      </c>
      <c r="N56" s="929">
        <f>'[2]2013. előirányzat'!K56</f>
        <v>0</v>
      </c>
      <c r="O56" s="929">
        <f>'[2]2014. évi előirányzat'!J56</f>
        <v>0</v>
      </c>
      <c r="P56" s="929">
        <f>'[2]2014. évi előirányzat'!K56</f>
        <v>0</v>
      </c>
      <c r="Q56" s="929">
        <f>'[2]2015. évi előirányzat'!J56</f>
        <v>0</v>
      </c>
      <c r="R56" s="929">
        <f>'[2]2015. évi előirányzat'!K56</f>
        <v>0</v>
      </c>
      <c r="S56" s="929">
        <f>'[2]2016 előirányzat'!J56</f>
        <v>0</v>
      </c>
      <c r="T56" s="929">
        <f>'[2]2016 előirányzat'!K56</f>
        <v>0</v>
      </c>
      <c r="U56" s="929">
        <f>'[2]2017. előirányzat'!J56</f>
        <v>0</v>
      </c>
      <c r="V56" s="929">
        <f>'[2]2017. előirányzat'!K56</f>
        <v>0</v>
      </c>
      <c r="W56" s="929">
        <f>'[2]2018. előirányzat'!J56</f>
        <v>0</v>
      </c>
      <c r="X56" s="929">
        <f>'[2]2018. előirányzat'!K56</f>
        <v>0</v>
      </c>
      <c r="Y56" s="929">
        <f>'[2]2019. előirányzat'!J56</f>
        <v>0</v>
      </c>
      <c r="Z56" s="929">
        <f>'[2]2019. előirányzat'!K56</f>
        <v>0</v>
      </c>
      <c r="AA56" s="929">
        <f>'[2]2020. előirányzat'!G56</f>
        <v>0</v>
      </c>
      <c r="AB56" s="930">
        <f t="shared" si="0"/>
        <v>0</v>
      </c>
      <c r="AC56" s="930">
        <f t="shared" si="1"/>
        <v>0</v>
      </c>
      <c r="AD56" s="930">
        <f t="shared" si="2"/>
        <v>0</v>
      </c>
      <c r="AE56" s="930">
        <f t="shared" si="3"/>
        <v>0</v>
      </c>
      <c r="AF56" s="931">
        <f t="shared" si="4"/>
        <v>0</v>
      </c>
      <c r="AG56" s="931">
        <f>AC56</f>
        <v>0</v>
      </c>
      <c r="AH56" s="931">
        <f t="shared" si="5"/>
        <v>0</v>
      </c>
      <c r="AI56" s="929">
        <f>'[2]2021. előirányzat'!G56</f>
        <v>0</v>
      </c>
      <c r="AJ56" s="929">
        <f>'[2]2022. előirányzat'!G56</f>
        <v>0</v>
      </c>
      <c r="AK56" s="929">
        <f>'[2]2023. előirányzat'!G56</f>
        <v>39800.000000000007</v>
      </c>
      <c r="AL56" s="932">
        <f t="shared" si="6"/>
        <v>39800.000000000007</v>
      </c>
      <c r="AM56" s="932">
        <f t="shared" si="7"/>
        <v>0</v>
      </c>
      <c r="AN56" s="932">
        <f t="shared" si="8"/>
        <v>0</v>
      </c>
      <c r="AO56" s="932">
        <f t="shared" si="9"/>
        <v>39800.000000000007</v>
      </c>
      <c r="AP56" s="933"/>
      <c r="AQ56" s="934">
        <f>V56+X56+Z56</f>
        <v>0</v>
      </c>
      <c r="AR56" s="935">
        <f>AO56-AQ56</f>
        <v>39800.000000000007</v>
      </c>
      <c r="AS56" s="933" t="s">
        <v>799</v>
      </c>
      <c r="AT56" s="933" t="s">
        <v>805</v>
      </c>
    </row>
    <row r="57" spans="1:46" ht="30" x14ac:dyDescent="0.25">
      <c r="A57" s="936" t="s">
        <v>530</v>
      </c>
      <c r="B57" s="850" t="str">
        <f>[1]előirányzat!B56</f>
        <v>Kiszsidány Község Önkormányzata</v>
      </c>
      <c r="C57" s="848">
        <v>100</v>
      </c>
      <c r="D57" s="929">
        <f>'[2]2009. évi előirányzat'!M57</f>
        <v>0</v>
      </c>
      <c r="E57" s="929">
        <f>'[2]2009. évi előirányzat'!N57</f>
        <v>0</v>
      </c>
      <c r="F57" s="929">
        <f>'[2]2009. évi előirányzat'!O57</f>
        <v>0</v>
      </c>
      <c r="G57" s="929">
        <f>'[2]2010. évi előirányzat'!J57</f>
        <v>0</v>
      </c>
      <c r="H57" s="929">
        <f>'[2]2010. évi előirányzat'!K57</f>
        <v>0</v>
      </c>
      <c r="I57" s="929">
        <f>'[2]2011. évi előirányzat'!J57</f>
        <v>0</v>
      </c>
      <c r="J57" s="929">
        <f>'[2]2011. évi előirányzat'!K57</f>
        <v>0</v>
      </c>
      <c r="K57" s="929">
        <f>'[2]2012. évi előirányzat'!J57</f>
        <v>0</v>
      </c>
      <c r="L57" s="929">
        <f>'[2]2012. évi előirányzat'!K57</f>
        <v>0</v>
      </c>
      <c r="M57" s="929">
        <f>'[2]2013. előirányzat'!J57</f>
        <v>0</v>
      </c>
      <c r="N57" s="929">
        <f>'[2]2013. előirányzat'!K57</f>
        <v>0</v>
      </c>
      <c r="O57" s="929">
        <f>'[2]2014. évi előirányzat'!J57</f>
        <v>0</v>
      </c>
      <c r="P57" s="929">
        <f>'[2]2014. évi előirányzat'!K57</f>
        <v>0</v>
      </c>
      <c r="Q57" s="929">
        <f>'[2]2015. évi előirányzat'!J57</f>
        <v>0</v>
      </c>
      <c r="R57" s="929">
        <f>'[2]2015. évi előirányzat'!K57</f>
        <v>0</v>
      </c>
      <c r="S57" s="929">
        <f>'[2]2016 előirányzat'!J57</f>
        <v>0</v>
      </c>
      <c r="T57" s="929">
        <f>'[2]2016 előirányzat'!K57</f>
        <v>0</v>
      </c>
      <c r="U57" s="929">
        <f>'[2]2017. előirányzat'!J57</f>
        <v>0</v>
      </c>
      <c r="V57" s="929">
        <f>'[2]2017. előirányzat'!K57</f>
        <v>0</v>
      </c>
      <c r="W57" s="929">
        <f>'[2]2018. előirányzat'!J57</f>
        <v>0</v>
      </c>
      <c r="X57" s="929">
        <f>'[2]2018. előirányzat'!K57</f>
        <v>0</v>
      </c>
      <c r="Y57" s="929">
        <f>'[2]2019. előirányzat'!J57</f>
        <v>0</v>
      </c>
      <c r="Z57" s="929">
        <f>'[2]2019. előirányzat'!K57</f>
        <v>0</v>
      </c>
      <c r="AA57" s="929">
        <f>'[2]2020. előirányzat'!G57</f>
        <v>0</v>
      </c>
      <c r="AB57" s="930">
        <f t="shared" si="0"/>
        <v>0</v>
      </c>
      <c r="AC57" s="930">
        <f t="shared" si="1"/>
        <v>0</v>
      </c>
      <c r="AD57" s="930">
        <f t="shared" si="2"/>
        <v>0</v>
      </c>
      <c r="AE57" s="930">
        <f t="shared" si="3"/>
        <v>0</v>
      </c>
      <c r="AF57" s="931">
        <f t="shared" si="4"/>
        <v>0</v>
      </c>
      <c r="AG57" s="931">
        <f>AE57</f>
        <v>0</v>
      </c>
      <c r="AH57" s="931">
        <f t="shared" si="5"/>
        <v>0</v>
      </c>
      <c r="AI57" s="929">
        <f>'[2]2021. előirányzat'!G57</f>
        <v>0</v>
      </c>
      <c r="AJ57" s="929">
        <f>'[2]2022. előirányzat'!G57</f>
        <v>10000</v>
      </c>
      <c r="AK57" s="929">
        <f>'[2]2023. előirányzat'!G57</f>
        <v>10000</v>
      </c>
      <c r="AL57" s="932">
        <f t="shared" si="6"/>
        <v>20000</v>
      </c>
      <c r="AM57" s="932">
        <f t="shared" si="7"/>
        <v>0</v>
      </c>
      <c r="AN57" s="932">
        <f t="shared" si="8"/>
        <v>0</v>
      </c>
      <c r="AO57" s="932">
        <f t="shared" si="9"/>
        <v>20000</v>
      </c>
      <c r="AP57" s="933"/>
      <c r="AQ57" s="934"/>
      <c r="AR57" s="935"/>
      <c r="AS57" s="933"/>
      <c r="AT57" s="933" t="s">
        <v>801</v>
      </c>
    </row>
    <row r="58" spans="1:46" ht="30" x14ac:dyDescent="0.25">
      <c r="A58" s="847" t="s">
        <v>531</v>
      </c>
      <c r="B58" s="850" t="str">
        <f>[1]előirányzat!B57</f>
        <v>Kondorfa Község Önkormányzata</v>
      </c>
      <c r="C58" s="848">
        <v>581</v>
      </c>
      <c r="D58" s="929">
        <f>'[2]2009. évi előirányzat'!M58</f>
        <v>0</v>
      </c>
      <c r="E58" s="929">
        <f>'[2]2009. évi előirányzat'!N58</f>
        <v>0</v>
      </c>
      <c r="F58" s="929">
        <f>'[2]2009. évi előirányzat'!O58</f>
        <v>0</v>
      </c>
      <c r="G58" s="929">
        <f>'[2]2010. évi előirányzat'!J58</f>
        <v>0</v>
      </c>
      <c r="H58" s="929">
        <f>'[2]2010. évi előirányzat'!K58</f>
        <v>0</v>
      </c>
      <c r="I58" s="929">
        <f>'[2]2011. évi előirányzat'!J58</f>
        <v>0</v>
      </c>
      <c r="J58" s="929">
        <f>'[2]2011. évi előirányzat'!K58</f>
        <v>0</v>
      </c>
      <c r="K58" s="929">
        <f>'[2]2012. évi előirányzat'!J58</f>
        <v>0</v>
      </c>
      <c r="L58" s="929">
        <f>'[2]2012. évi előirányzat'!K58</f>
        <v>0</v>
      </c>
      <c r="M58" s="929">
        <f>'[2]2013. előirányzat'!J58</f>
        <v>0</v>
      </c>
      <c r="N58" s="929">
        <f>'[2]2013. előirányzat'!K58</f>
        <v>0</v>
      </c>
      <c r="O58" s="929">
        <f>'[2]2014. évi előirányzat'!J58</f>
        <v>0</v>
      </c>
      <c r="P58" s="929">
        <f>'[2]2014. évi előirányzat'!K58</f>
        <v>0</v>
      </c>
      <c r="Q58" s="929">
        <f>'[2]2015. évi előirányzat'!J58</f>
        <v>0</v>
      </c>
      <c r="R58" s="929">
        <f>'[2]2015. évi előirányzat'!K58</f>
        <v>0</v>
      </c>
      <c r="S58" s="929">
        <f>'[2]2016 előirányzat'!J58</f>
        <v>0</v>
      </c>
      <c r="T58" s="929">
        <f>'[2]2016 előirányzat'!K58</f>
        <v>0</v>
      </c>
      <c r="U58" s="929">
        <f>'[2]2017. előirányzat'!J58</f>
        <v>0</v>
      </c>
      <c r="V58" s="929">
        <f>'[2]2017. előirányzat'!K58</f>
        <v>-290500</v>
      </c>
      <c r="W58" s="929">
        <f>'[2]2018. előirányzat'!J58</f>
        <v>0</v>
      </c>
      <c r="X58" s="929">
        <f>'[2]2018. előirányzat'!K58</f>
        <v>0</v>
      </c>
      <c r="Y58" s="929">
        <f>'[2]2019. előirányzat'!J58</f>
        <v>0</v>
      </c>
      <c r="Z58" s="929">
        <f>'[2]2019. előirányzat'!K58</f>
        <v>0</v>
      </c>
      <c r="AA58" s="929">
        <f>'[2]2020. előirányzat'!G58</f>
        <v>0</v>
      </c>
      <c r="AB58" s="930">
        <f t="shared" si="0"/>
        <v>0</v>
      </c>
      <c r="AC58" s="930">
        <f t="shared" si="1"/>
        <v>-290500</v>
      </c>
      <c r="AD58" s="930">
        <f t="shared" si="2"/>
        <v>0</v>
      </c>
      <c r="AE58" s="930">
        <f t="shared" si="3"/>
        <v>-290500</v>
      </c>
      <c r="AF58" s="931">
        <f t="shared" si="4"/>
        <v>0</v>
      </c>
      <c r="AG58" s="931">
        <f>AE58+(3*58100)+116200</f>
        <v>0</v>
      </c>
      <c r="AH58" s="931">
        <f t="shared" si="5"/>
        <v>0</v>
      </c>
      <c r="AI58" s="929">
        <f>'[2]2021. előirányzat'!G58</f>
        <v>0</v>
      </c>
      <c r="AJ58" s="929">
        <f>'[2]2022. előirányzat'!G58</f>
        <v>58100</v>
      </c>
      <c r="AK58" s="929">
        <f>'[2]2023. előirányzat'!G58</f>
        <v>58100</v>
      </c>
      <c r="AL58" s="932">
        <f t="shared" si="6"/>
        <v>116200</v>
      </c>
      <c r="AM58" s="932">
        <f t="shared" si="7"/>
        <v>0</v>
      </c>
      <c r="AN58" s="932">
        <f t="shared" si="8"/>
        <v>0</v>
      </c>
      <c r="AO58" s="932">
        <f t="shared" si="9"/>
        <v>116200</v>
      </c>
      <c r="AP58" s="933"/>
      <c r="AQ58" s="934"/>
      <c r="AR58" s="935"/>
      <c r="AS58" s="933"/>
      <c r="AT58" s="933" t="s">
        <v>798</v>
      </c>
    </row>
    <row r="59" spans="1:46" ht="30" x14ac:dyDescent="0.25">
      <c r="A59" s="936" t="s">
        <v>532</v>
      </c>
      <c r="B59" s="848" t="str">
        <f>[1]előirányzat!B58</f>
        <v>Körmend Város Önkormányzata</v>
      </c>
      <c r="C59" s="848">
        <v>12105</v>
      </c>
      <c r="D59" s="929">
        <f>'[2]2009. évi előirányzat'!M59</f>
        <v>0</v>
      </c>
      <c r="E59" s="929">
        <f>'[2]2009. évi előirányzat'!N59</f>
        <v>0</v>
      </c>
      <c r="F59" s="929">
        <f>'[2]2009. évi előirányzat'!O59</f>
        <v>0</v>
      </c>
      <c r="G59" s="929">
        <f>'[2]2010. évi előirányzat'!J59</f>
        <v>0</v>
      </c>
      <c r="H59" s="929">
        <f>'[2]2010. évi előirányzat'!K59</f>
        <v>0</v>
      </c>
      <c r="I59" s="929">
        <f>'[2]2011. évi előirányzat'!J59</f>
        <v>0</v>
      </c>
      <c r="J59" s="929">
        <f>'[2]2011. évi előirányzat'!K59</f>
        <v>0</v>
      </c>
      <c r="K59" s="929">
        <f>'[2]2012. évi előirányzat'!J59</f>
        <v>0</v>
      </c>
      <c r="L59" s="929">
        <f>'[2]2012. évi előirányzat'!K59</f>
        <v>0</v>
      </c>
      <c r="M59" s="929">
        <f>'[2]2013. előirányzat'!J59</f>
        <v>0</v>
      </c>
      <c r="N59" s="929">
        <f>'[2]2013. előirányzat'!K59</f>
        <v>0</v>
      </c>
      <c r="O59" s="929">
        <f>'[2]2014. évi előirányzat'!J59</f>
        <v>0</v>
      </c>
      <c r="P59" s="929">
        <f>'[2]2014. évi előirányzat'!K59</f>
        <v>0</v>
      </c>
      <c r="Q59" s="929">
        <f>'[2]2015. évi előirányzat'!J59</f>
        <v>0</v>
      </c>
      <c r="R59" s="929">
        <f>'[2]2015. évi előirányzat'!K59</f>
        <v>0</v>
      </c>
      <c r="S59" s="929">
        <f>'[2]2016 előirányzat'!J59</f>
        <v>1210500</v>
      </c>
      <c r="T59" s="929">
        <f>'[2]2016 előirányzat'!K59</f>
        <v>6052500</v>
      </c>
      <c r="U59" s="929">
        <f>'[2]2017. előirányzat'!J59</f>
        <v>1210500</v>
      </c>
      <c r="V59" s="929">
        <f>'[2]2017. előirányzat'!K59</f>
        <v>6052500</v>
      </c>
      <c r="W59" s="929">
        <f>'[2]2018. előirányzat'!J59</f>
        <v>1210500</v>
      </c>
      <c r="X59" s="929">
        <f>'[2]2018. előirányzat'!K59</f>
        <v>6052500</v>
      </c>
      <c r="Y59" s="929">
        <f>'[2]2019. előirányzat'!J59</f>
        <v>1210500</v>
      </c>
      <c r="Z59" s="929">
        <f>'[2]2019. előirányzat'!K59</f>
        <v>6052500</v>
      </c>
      <c r="AA59" s="929">
        <f>'[2]2020. előirányzat'!G59</f>
        <v>1210500</v>
      </c>
      <c r="AB59" s="930">
        <f t="shared" si="0"/>
        <v>6052500</v>
      </c>
      <c r="AC59" s="930">
        <f t="shared" si="1"/>
        <v>24210000</v>
      </c>
      <c r="AD59" s="930">
        <f t="shared" si="2"/>
        <v>0</v>
      </c>
      <c r="AE59" s="930">
        <f t="shared" si="3"/>
        <v>30262500</v>
      </c>
      <c r="AF59" s="931">
        <f t="shared" si="4"/>
        <v>6052500</v>
      </c>
      <c r="AG59" s="931">
        <f>AC59</f>
        <v>24210000</v>
      </c>
      <c r="AH59" s="931">
        <f t="shared" si="5"/>
        <v>30262500</v>
      </c>
      <c r="AI59" s="929">
        <f>'[2]2021. előirányzat'!G59</f>
        <v>1210500</v>
      </c>
      <c r="AJ59" s="929">
        <f>'[2]2022. előirányzat'!G59</f>
        <v>1210500</v>
      </c>
      <c r="AK59" s="929">
        <f>'[2]2023. előirányzat'!G59</f>
        <v>1210500</v>
      </c>
      <c r="AL59" s="932">
        <f t="shared" si="6"/>
        <v>9684000</v>
      </c>
      <c r="AM59" s="932">
        <f t="shared" si="7"/>
        <v>24210000</v>
      </c>
      <c r="AN59" s="932">
        <f t="shared" si="8"/>
        <v>0</v>
      </c>
      <c r="AO59" s="932">
        <f t="shared" si="9"/>
        <v>33894000</v>
      </c>
      <c r="AP59" s="933"/>
      <c r="AQ59" s="934">
        <f>V59+X59+Z59</f>
        <v>18157500</v>
      </c>
      <c r="AR59" s="935">
        <f>AO59-AQ59</f>
        <v>15736500</v>
      </c>
      <c r="AS59" s="933"/>
      <c r="AT59" s="933" t="s">
        <v>803</v>
      </c>
    </row>
    <row r="60" spans="1:46" ht="30" x14ac:dyDescent="0.25">
      <c r="A60" s="936" t="s">
        <v>533</v>
      </c>
      <c r="B60" s="850" t="str">
        <f>[1]előirányzat!B59</f>
        <v>Kőszeg Város Önkormányzata</v>
      </c>
      <c r="C60" s="848">
        <v>11604</v>
      </c>
      <c r="D60" s="929">
        <f>'[2]2009. évi előirányzat'!M60</f>
        <v>0</v>
      </c>
      <c r="E60" s="929">
        <f>'[2]2009. évi előirányzat'!N60</f>
        <v>0</v>
      </c>
      <c r="F60" s="929">
        <f>'[2]2009. évi előirányzat'!O60</f>
        <v>0</v>
      </c>
      <c r="G60" s="929">
        <f>'[2]2010. évi előirányzat'!J60</f>
        <v>0</v>
      </c>
      <c r="H60" s="929">
        <f>'[2]2010. évi előirányzat'!K60</f>
        <v>0</v>
      </c>
      <c r="I60" s="929">
        <f>'[2]2011. évi előirányzat'!J60</f>
        <v>0</v>
      </c>
      <c r="J60" s="929">
        <f>'[2]2011. évi előirányzat'!K60</f>
        <v>0</v>
      </c>
      <c r="K60" s="929">
        <f>'[2]2012. évi előirányzat'!J60</f>
        <v>0</v>
      </c>
      <c r="L60" s="929">
        <f>'[2]2012. évi előirányzat'!K60</f>
        <v>0</v>
      </c>
      <c r="M60" s="929">
        <f>'[2]2013. előirányzat'!J60</f>
        <v>0</v>
      </c>
      <c r="N60" s="929">
        <f>'[2]2013. előirányzat'!K60</f>
        <v>0</v>
      </c>
      <c r="O60" s="929">
        <f>'[2]2014. évi előirányzat'!J60</f>
        <v>0</v>
      </c>
      <c r="P60" s="929">
        <f>'[2]2014. évi előirányzat'!K60</f>
        <v>0</v>
      </c>
      <c r="Q60" s="929">
        <f>'[2]2015. évi előirányzat'!J60</f>
        <v>0</v>
      </c>
      <c r="R60" s="929">
        <f>'[2]2015. évi előirányzat'!K60</f>
        <v>0</v>
      </c>
      <c r="S60" s="929">
        <f>'[2]2016 előirányzat'!J60</f>
        <v>0</v>
      </c>
      <c r="T60" s="929">
        <f>'[2]2016 előirányzat'!K60</f>
        <v>0</v>
      </c>
      <c r="U60" s="929">
        <f>'[2]2017. előirányzat'!J60</f>
        <v>0</v>
      </c>
      <c r="V60" s="929">
        <f>'[2]2017. előirányzat'!K60</f>
        <v>0</v>
      </c>
      <c r="W60" s="929">
        <f>'[2]2018. előirányzat'!J60</f>
        <v>0</v>
      </c>
      <c r="X60" s="929">
        <f>'[2]2018. előirányzat'!K60</f>
        <v>0</v>
      </c>
      <c r="Y60" s="929">
        <f>'[2]2019. előirányzat'!J60</f>
        <v>0</v>
      </c>
      <c r="Z60" s="929">
        <f>'[2]2019. előirányzat'!K60</f>
        <v>0</v>
      </c>
      <c r="AA60" s="929">
        <f>'[2]2020. előirányzat'!G60</f>
        <v>0</v>
      </c>
      <c r="AB60" s="930">
        <f t="shared" si="0"/>
        <v>0</v>
      </c>
      <c r="AC60" s="930">
        <f t="shared" si="1"/>
        <v>0</v>
      </c>
      <c r="AD60" s="930">
        <f t="shared" si="2"/>
        <v>0</v>
      </c>
      <c r="AE60" s="930">
        <f t="shared" si="3"/>
        <v>0</v>
      </c>
      <c r="AF60" s="931">
        <f t="shared" si="4"/>
        <v>0</v>
      </c>
      <c r="AG60" s="931">
        <f>AE60</f>
        <v>0</v>
      </c>
      <c r="AH60" s="931">
        <f t="shared" si="5"/>
        <v>0</v>
      </c>
      <c r="AI60" s="929">
        <f>'[2]2021. előirányzat'!G60</f>
        <v>0</v>
      </c>
      <c r="AJ60" s="929">
        <f>'[2]2022. előirányzat'!G60</f>
        <v>0</v>
      </c>
      <c r="AK60" s="929">
        <f>'[2]2023. előirányzat'!G60</f>
        <v>400</v>
      </c>
      <c r="AL60" s="932">
        <f t="shared" si="6"/>
        <v>400</v>
      </c>
      <c r="AM60" s="932">
        <f t="shared" si="7"/>
        <v>0</v>
      </c>
      <c r="AN60" s="932">
        <f t="shared" si="8"/>
        <v>0</v>
      </c>
      <c r="AO60" s="932">
        <f t="shared" si="9"/>
        <v>400</v>
      </c>
      <c r="AP60" s="933"/>
      <c r="AQ60" s="934"/>
      <c r="AR60" s="935"/>
      <c r="AS60" s="933"/>
      <c r="AT60" s="933" t="s">
        <v>801</v>
      </c>
    </row>
    <row r="61" spans="1:46" ht="45" x14ac:dyDescent="0.25">
      <c r="A61" s="847" t="s">
        <v>534</v>
      </c>
      <c r="B61" s="850" t="str">
        <f>[1]előirányzat!B60</f>
        <v>Kőszegdoroszló Község Önkormányzata</v>
      </c>
      <c r="C61" s="848">
        <v>255</v>
      </c>
      <c r="D61" s="929">
        <f>'[2]2009. évi előirányzat'!M61</f>
        <v>0</v>
      </c>
      <c r="E61" s="929">
        <f>'[2]2009. évi előirányzat'!N61</f>
        <v>0</v>
      </c>
      <c r="F61" s="929">
        <f>'[2]2009. évi előirányzat'!O61</f>
        <v>0</v>
      </c>
      <c r="G61" s="929">
        <f>'[2]2010. évi előirányzat'!J61</f>
        <v>0</v>
      </c>
      <c r="H61" s="929">
        <f>'[2]2010. évi előirányzat'!K61</f>
        <v>0</v>
      </c>
      <c r="I61" s="929">
        <f>'[2]2011. évi előirányzat'!J61</f>
        <v>0</v>
      </c>
      <c r="J61" s="929">
        <f>'[2]2011. évi előirányzat'!K61</f>
        <v>0</v>
      </c>
      <c r="K61" s="929">
        <f>'[2]2012. évi előirányzat'!J61</f>
        <v>0</v>
      </c>
      <c r="L61" s="929">
        <f>'[2]2012. évi előirányzat'!K61</f>
        <v>0</v>
      </c>
      <c r="M61" s="929">
        <f>'[2]2013. előirányzat'!J61</f>
        <v>0</v>
      </c>
      <c r="N61" s="929">
        <f>'[2]2013. előirányzat'!K61</f>
        <v>0</v>
      </c>
      <c r="O61" s="929">
        <f>'[2]2014. évi előirányzat'!J61</f>
        <v>0</v>
      </c>
      <c r="P61" s="929">
        <f>'[2]2014. évi előirányzat'!K61</f>
        <v>0</v>
      </c>
      <c r="Q61" s="929">
        <f>'[2]2015. évi előirányzat'!J61</f>
        <v>0</v>
      </c>
      <c r="R61" s="929">
        <f>'[2]2015. évi előirányzat'!K61</f>
        <v>0</v>
      </c>
      <c r="S61" s="929">
        <f>'[2]2016 előirányzat'!J61</f>
        <v>0</v>
      </c>
      <c r="T61" s="929">
        <f>'[2]2016 előirányzat'!K61</f>
        <v>0</v>
      </c>
      <c r="U61" s="929">
        <f>'[2]2017. előirányzat'!J61</f>
        <v>0</v>
      </c>
      <c r="V61" s="929">
        <f>'[2]2017. előirányzat'!K61</f>
        <v>0</v>
      </c>
      <c r="W61" s="929">
        <f>'[2]2018. előirányzat'!J61</f>
        <v>0</v>
      </c>
      <c r="X61" s="929">
        <f>'[2]2018. előirányzat'!K61</f>
        <v>0</v>
      </c>
      <c r="Y61" s="929">
        <f>'[2]2019. előirányzat'!J61</f>
        <v>0</v>
      </c>
      <c r="Z61" s="929">
        <f>'[2]2019. előirányzat'!K61</f>
        <v>0</v>
      </c>
      <c r="AA61" s="929">
        <f>'[2]2020. előirányzat'!G61</f>
        <v>0</v>
      </c>
      <c r="AB61" s="930">
        <f t="shared" si="0"/>
        <v>0</v>
      </c>
      <c r="AC61" s="930">
        <f t="shared" si="1"/>
        <v>0</v>
      </c>
      <c r="AD61" s="930">
        <f t="shared" si="2"/>
        <v>0</v>
      </c>
      <c r="AE61" s="930">
        <f t="shared" si="3"/>
        <v>0</v>
      </c>
      <c r="AF61" s="931">
        <f t="shared" si="4"/>
        <v>0</v>
      </c>
      <c r="AG61" s="931">
        <f>AE61</f>
        <v>0</v>
      </c>
      <c r="AH61" s="931">
        <f t="shared" si="5"/>
        <v>0</v>
      </c>
      <c r="AI61" s="929">
        <f>'[2]2021. előirányzat'!G61</f>
        <v>0</v>
      </c>
      <c r="AJ61" s="929">
        <f>'[2]2022. előirányzat'!G61</f>
        <v>0</v>
      </c>
      <c r="AK61" s="929">
        <f>'[2]2023. előirányzat'!G61</f>
        <v>0</v>
      </c>
      <c r="AL61" s="932">
        <f t="shared" si="6"/>
        <v>0</v>
      </c>
      <c r="AM61" s="932">
        <f t="shared" si="7"/>
        <v>0</v>
      </c>
      <c r="AN61" s="932">
        <f t="shared" si="8"/>
        <v>0</v>
      </c>
      <c r="AO61" s="932">
        <f t="shared" si="9"/>
        <v>0</v>
      </c>
      <c r="AP61" s="933"/>
      <c r="AQ61" s="934"/>
      <c r="AR61" s="935"/>
      <c r="AS61" s="933"/>
      <c r="AT61" s="933" t="s">
        <v>801</v>
      </c>
    </row>
    <row r="62" spans="1:46" ht="30" x14ac:dyDescent="0.25">
      <c r="A62" s="936" t="s">
        <v>535</v>
      </c>
      <c r="B62" s="850" t="str">
        <f>[1]előirányzat!B61</f>
        <v>Kőszegpaty Község Önkormányzata</v>
      </c>
      <c r="C62" s="848">
        <v>200</v>
      </c>
      <c r="D62" s="929">
        <f>'[2]2009. évi előirányzat'!M62</f>
        <v>0</v>
      </c>
      <c r="E62" s="929">
        <f>'[2]2009. évi előirányzat'!N62</f>
        <v>0</v>
      </c>
      <c r="F62" s="929">
        <f>'[2]2009. évi előirányzat'!O62</f>
        <v>0</v>
      </c>
      <c r="G62" s="929">
        <f>'[2]2010. évi előirányzat'!J62</f>
        <v>0</v>
      </c>
      <c r="H62" s="929">
        <f>'[2]2010. évi előirányzat'!K62</f>
        <v>0</v>
      </c>
      <c r="I62" s="929">
        <f>'[2]2011. évi előirányzat'!J62</f>
        <v>0</v>
      </c>
      <c r="J62" s="929">
        <f>'[2]2011. évi előirányzat'!K62</f>
        <v>0</v>
      </c>
      <c r="K62" s="929">
        <f>'[2]2012. évi előirányzat'!J62</f>
        <v>0</v>
      </c>
      <c r="L62" s="929">
        <f>'[2]2012. évi előirányzat'!K62</f>
        <v>0</v>
      </c>
      <c r="M62" s="929">
        <f>'[2]2013. előirányzat'!J62</f>
        <v>0</v>
      </c>
      <c r="N62" s="929">
        <f>'[2]2013. előirányzat'!K62</f>
        <v>0</v>
      </c>
      <c r="O62" s="929">
        <f>'[2]2014. évi előirányzat'!J62</f>
        <v>0</v>
      </c>
      <c r="P62" s="929">
        <f>'[2]2014. évi előirányzat'!K62</f>
        <v>0</v>
      </c>
      <c r="Q62" s="929">
        <f>'[2]2015. évi előirányzat'!J62</f>
        <v>0</v>
      </c>
      <c r="R62" s="929">
        <f>'[2]2015. évi előirányzat'!K62</f>
        <v>0</v>
      </c>
      <c r="S62" s="929">
        <f>'[2]2016 előirányzat'!J62</f>
        <v>0</v>
      </c>
      <c r="T62" s="929">
        <f>'[2]2016 előirányzat'!K62</f>
        <v>0</v>
      </c>
      <c r="U62" s="929">
        <f>'[2]2017. előirányzat'!J62</f>
        <v>0</v>
      </c>
      <c r="V62" s="929">
        <f>'[2]2017. előirányzat'!K62</f>
        <v>0</v>
      </c>
      <c r="W62" s="929">
        <f>'[2]2018. előirányzat'!J62</f>
        <v>0</v>
      </c>
      <c r="X62" s="929">
        <f>'[2]2018. előirányzat'!K62</f>
        <v>0</v>
      </c>
      <c r="Y62" s="929">
        <f>'[2]2019. előirányzat'!J62</f>
        <v>0</v>
      </c>
      <c r="Z62" s="929">
        <f>'[2]2019. előirányzat'!K62</f>
        <v>0</v>
      </c>
      <c r="AA62" s="929">
        <f>'[2]2020. előirányzat'!G62</f>
        <v>0</v>
      </c>
      <c r="AB62" s="930">
        <f t="shared" si="0"/>
        <v>0</v>
      </c>
      <c r="AC62" s="930">
        <f t="shared" si="1"/>
        <v>0</v>
      </c>
      <c r="AD62" s="930">
        <f t="shared" si="2"/>
        <v>0</v>
      </c>
      <c r="AE62" s="930">
        <f t="shared" si="3"/>
        <v>0</v>
      </c>
      <c r="AF62" s="931">
        <f t="shared" si="4"/>
        <v>0</v>
      </c>
      <c r="AG62" s="931">
        <f>AE62</f>
        <v>0</v>
      </c>
      <c r="AH62" s="931">
        <f t="shared" si="5"/>
        <v>0</v>
      </c>
      <c r="AI62" s="929">
        <f>'[2]2021. előirányzat'!G62</f>
        <v>0</v>
      </c>
      <c r="AJ62" s="929">
        <f>'[2]2022. előirányzat'!G62</f>
        <v>0</v>
      </c>
      <c r="AK62" s="929">
        <f>'[2]2023. előirányzat'!G62</f>
        <v>0</v>
      </c>
      <c r="AL62" s="932">
        <f t="shared" si="6"/>
        <v>0</v>
      </c>
      <c r="AM62" s="932">
        <f t="shared" si="7"/>
        <v>0</v>
      </c>
      <c r="AN62" s="932">
        <f t="shared" si="8"/>
        <v>0</v>
      </c>
      <c r="AO62" s="932">
        <f t="shared" si="9"/>
        <v>0</v>
      </c>
      <c r="AP62" s="933"/>
      <c r="AQ62" s="934"/>
      <c r="AR62" s="935"/>
      <c r="AS62" s="933"/>
      <c r="AT62" s="933" t="s">
        <v>801</v>
      </c>
    </row>
    <row r="63" spans="1:46" ht="45" x14ac:dyDescent="0.25">
      <c r="A63" s="936" t="s">
        <v>536</v>
      </c>
      <c r="B63" s="850" t="str">
        <f>[1]előirányzat!B62</f>
        <v>Kőszegszerdahely Község Önkormányzata</v>
      </c>
      <c r="C63" s="848">
        <v>503</v>
      </c>
      <c r="D63" s="929">
        <f>'[2]2009. évi előirányzat'!M63</f>
        <v>0</v>
      </c>
      <c r="E63" s="929">
        <f>'[2]2009. évi előirányzat'!N63</f>
        <v>0</v>
      </c>
      <c r="F63" s="929">
        <f>'[2]2009. évi előirányzat'!O63</f>
        <v>0</v>
      </c>
      <c r="G63" s="929">
        <f>'[2]2010. évi előirányzat'!J63</f>
        <v>0</v>
      </c>
      <c r="H63" s="929">
        <f>'[2]2010. évi előirányzat'!K63</f>
        <v>0</v>
      </c>
      <c r="I63" s="929">
        <f>'[2]2011. évi előirányzat'!J63</f>
        <v>0</v>
      </c>
      <c r="J63" s="929">
        <f>'[2]2011. évi előirányzat'!K63</f>
        <v>0</v>
      </c>
      <c r="K63" s="929">
        <f>'[2]2012. évi előirányzat'!J63</f>
        <v>0</v>
      </c>
      <c r="L63" s="929">
        <f>'[2]2012. évi előirányzat'!K63</f>
        <v>0</v>
      </c>
      <c r="M63" s="929">
        <f>'[2]2013. előirányzat'!J63</f>
        <v>0</v>
      </c>
      <c r="N63" s="929">
        <f>'[2]2013. előirányzat'!K63</f>
        <v>0</v>
      </c>
      <c r="O63" s="929">
        <f>'[2]2014. évi előirányzat'!J63</f>
        <v>0</v>
      </c>
      <c r="P63" s="929">
        <f>'[2]2014. évi előirányzat'!K63</f>
        <v>0</v>
      </c>
      <c r="Q63" s="929">
        <f>'[2]2015. évi előirányzat'!J63</f>
        <v>0</v>
      </c>
      <c r="R63" s="929">
        <f>'[2]2015. évi előirányzat'!K63</f>
        <v>0</v>
      </c>
      <c r="S63" s="929">
        <f>'[2]2016 előirányzat'!J63</f>
        <v>0</v>
      </c>
      <c r="T63" s="929">
        <f>'[2]2016 előirányzat'!K63</f>
        <v>0</v>
      </c>
      <c r="U63" s="929">
        <f>'[2]2017. előirányzat'!J63</f>
        <v>0</v>
      </c>
      <c r="V63" s="929">
        <f>'[2]2017. előirányzat'!K63</f>
        <v>0</v>
      </c>
      <c r="W63" s="929">
        <f>'[2]2018. előirányzat'!J63</f>
        <v>0</v>
      </c>
      <c r="X63" s="929">
        <f>'[2]2018. előirányzat'!K63</f>
        <v>0</v>
      </c>
      <c r="Y63" s="929">
        <f>'[2]2019. előirányzat'!J63</f>
        <v>0</v>
      </c>
      <c r="Z63" s="929">
        <f>'[2]2019. előirányzat'!K63</f>
        <v>0</v>
      </c>
      <c r="AA63" s="929">
        <f>'[2]2020. előirányzat'!G63</f>
        <v>0</v>
      </c>
      <c r="AB63" s="930">
        <f t="shared" si="0"/>
        <v>0</v>
      </c>
      <c r="AC63" s="930">
        <f t="shared" si="1"/>
        <v>0</v>
      </c>
      <c r="AD63" s="930">
        <f t="shared" si="2"/>
        <v>0</v>
      </c>
      <c r="AE63" s="930">
        <f t="shared" si="3"/>
        <v>0</v>
      </c>
      <c r="AF63" s="931">
        <f t="shared" si="4"/>
        <v>0</v>
      </c>
      <c r="AG63" s="931">
        <f>AE63</f>
        <v>0</v>
      </c>
      <c r="AH63" s="931">
        <f t="shared" si="5"/>
        <v>0</v>
      </c>
      <c r="AI63" s="929">
        <f>'[2]2021. előirányzat'!G63</f>
        <v>0</v>
      </c>
      <c r="AJ63" s="929">
        <f>'[2]2022. előirányzat'!G63</f>
        <v>0</v>
      </c>
      <c r="AK63" s="929">
        <f>'[2]2023. előirányzat'!G63</f>
        <v>0</v>
      </c>
      <c r="AL63" s="932">
        <f t="shared" si="6"/>
        <v>0</v>
      </c>
      <c r="AM63" s="932">
        <f t="shared" si="7"/>
        <v>0</v>
      </c>
      <c r="AN63" s="932">
        <f t="shared" si="8"/>
        <v>0</v>
      </c>
      <c r="AO63" s="932">
        <f t="shared" si="9"/>
        <v>0</v>
      </c>
      <c r="AP63" s="933"/>
      <c r="AQ63" s="934"/>
      <c r="AR63" s="935"/>
      <c r="AS63" s="933"/>
      <c r="AT63" s="933" t="s">
        <v>801</v>
      </c>
    </row>
    <row r="64" spans="1:46" ht="30" x14ac:dyDescent="0.25">
      <c r="A64" s="847" t="s">
        <v>537</v>
      </c>
      <c r="B64" s="850" t="str">
        <f>[1]előirányzat!B63</f>
        <v>Lukácsháza Község Önkormányzata</v>
      </c>
      <c r="C64" s="848">
        <v>1080</v>
      </c>
      <c r="D64" s="929">
        <f>'[2]2009. évi előirányzat'!M64</f>
        <v>0</v>
      </c>
      <c r="E64" s="929">
        <f>'[2]2009. évi előirányzat'!N64</f>
        <v>0</v>
      </c>
      <c r="F64" s="929">
        <f>'[2]2009. évi előirányzat'!O64</f>
        <v>0</v>
      </c>
      <c r="G64" s="929">
        <f>'[2]2010. évi előirányzat'!J64</f>
        <v>0</v>
      </c>
      <c r="H64" s="929">
        <f>'[2]2010. évi előirányzat'!K64</f>
        <v>0</v>
      </c>
      <c r="I64" s="929">
        <f>'[2]2011. évi előirányzat'!J64</f>
        <v>0</v>
      </c>
      <c r="J64" s="929">
        <f>'[2]2011. évi előirányzat'!K64</f>
        <v>0</v>
      </c>
      <c r="K64" s="929">
        <f>'[2]2012. évi előirányzat'!J64</f>
        <v>0</v>
      </c>
      <c r="L64" s="929">
        <f>'[2]2012. évi előirányzat'!K64</f>
        <v>0</v>
      </c>
      <c r="M64" s="929">
        <f>'[2]2013. előirányzat'!J64</f>
        <v>0</v>
      </c>
      <c r="N64" s="929">
        <f>'[2]2013. előirányzat'!K64</f>
        <v>0</v>
      </c>
      <c r="O64" s="929">
        <f>'[2]2014. évi előirányzat'!J64</f>
        <v>0</v>
      </c>
      <c r="P64" s="929">
        <f>'[2]2014. évi előirányzat'!K64</f>
        <v>0</v>
      </c>
      <c r="Q64" s="929">
        <f>'[2]2015. évi előirányzat'!J64</f>
        <v>0</v>
      </c>
      <c r="R64" s="929">
        <f>'[2]2015. évi előirányzat'!K64</f>
        <v>0</v>
      </c>
      <c r="S64" s="929">
        <f>'[2]2016 előirányzat'!J64</f>
        <v>0</v>
      </c>
      <c r="T64" s="929">
        <f>'[2]2016 előirányzat'!K64</f>
        <v>0</v>
      </c>
      <c r="U64" s="929">
        <f>'[2]2017. előirányzat'!J64</f>
        <v>0</v>
      </c>
      <c r="V64" s="929">
        <f>'[2]2017. előirányzat'!K64</f>
        <v>0</v>
      </c>
      <c r="W64" s="929">
        <f>'[2]2018. előirányzat'!J64</f>
        <v>0</v>
      </c>
      <c r="X64" s="929">
        <f>'[2]2018. előirányzat'!K64</f>
        <v>0</v>
      </c>
      <c r="Y64" s="929">
        <f>'[2]2019. előirányzat'!J64</f>
        <v>0</v>
      </c>
      <c r="Z64" s="929">
        <f>'[2]2019. előirányzat'!K64</f>
        <v>0</v>
      </c>
      <c r="AA64" s="929">
        <f>'[2]2020. előirányzat'!G64</f>
        <v>0</v>
      </c>
      <c r="AB64" s="930">
        <f t="shared" si="0"/>
        <v>0</v>
      </c>
      <c r="AC64" s="930">
        <f t="shared" si="1"/>
        <v>0</v>
      </c>
      <c r="AD64" s="930">
        <f t="shared" si="2"/>
        <v>0</v>
      </c>
      <c r="AE64" s="930">
        <f t="shared" si="3"/>
        <v>0</v>
      </c>
      <c r="AF64" s="931">
        <f t="shared" si="4"/>
        <v>0</v>
      </c>
      <c r="AG64" s="931">
        <f>AE64</f>
        <v>0</v>
      </c>
      <c r="AH64" s="931">
        <f t="shared" si="5"/>
        <v>0</v>
      </c>
      <c r="AI64" s="929">
        <f>'[2]2021. előirányzat'!G64</f>
        <v>0</v>
      </c>
      <c r="AJ64" s="929">
        <f>'[2]2022. előirányzat'!G64</f>
        <v>0</v>
      </c>
      <c r="AK64" s="929">
        <f>'[2]2023. előirányzat'!G64</f>
        <v>0</v>
      </c>
      <c r="AL64" s="932">
        <f t="shared" si="6"/>
        <v>0</v>
      </c>
      <c r="AM64" s="932">
        <f t="shared" si="7"/>
        <v>0</v>
      </c>
      <c r="AN64" s="932">
        <f t="shared" si="8"/>
        <v>0</v>
      </c>
      <c r="AO64" s="932">
        <f t="shared" si="9"/>
        <v>0</v>
      </c>
      <c r="AP64" s="933"/>
      <c r="AQ64" s="934"/>
      <c r="AR64" s="935"/>
      <c r="AS64" s="933"/>
      <c r="AT64" s="933" t="s">
        <v>801</v>
      </c>
    </row>
    <row r="65" spans="1:46" ht="30" x14ac:dyDescent="0.25">
      <c r="A65" s="936" t="s">
        <v>538</v>
      </c>
      <c r="B65" s="848" t="str">
        <f>[1]előirányzat!B64</f>
        <v>Magyarlak  Község Önkormányzata</v>
      </c>
      <c r="C65" s="848">
        <v>736</v>
      </c>
      <c r="D65" s="929">
        <f>'[2]2009. évi előirányzat'!M65</f>
        <v>0</v>
      </c>
      <c r="E65" s="929">
        <f>'[2]2009. évi előirányzat'!N65</f>
        <v>0</v>
      </c>
      <c r="F65" s="929">
        <f>'[2]2009. évi előirányzat'!O65</f>
        <v>0</v>
      </c>
      <c r="G65" s="929">
        <f>'[2]2010. évi előirányzat'!J65</f>
        <v>0</v>
      </c>
      <c r="H65" s="929">
        <f>'[2]2010. évi előirányzat'!K65</f>
        <v>0</v>
      </c>
      <c r="I65" s="929">
        <f>'[2]2011. évi előirányzat'!J65</f>
        <v>0</v>
      </c>
      <c r="J65" s="929">
        <f>'[2]2011. évi előirányzat'!K65</f>
        <v>0</v>
      </c>
      <c r="K65" s="929">
        <f>'[2]2012. évi előirányzat'!J65</f>
        <v>0</v>
      </c>
      <c r="L65" s="929">
        <f>'[2]2012. évi előirányzat'!K65</f>
        <v>0</v>
      </c>
      <c r="M65" s="929">
        <f>'[2]2013. előirányzat'!J65</f>
        <v>0</v>
      </c>
      <c r="N65" s="929">
        <f>'[2]2013. előirányzat'!K65</f>
        <v>0</v>
      </c>
      <c r="O65" s="929">
        <f>'[2]2014. évi előirányzat'!J65</f>
        <v>0</v>
      </c>
      <c r="P65" s="929">
        <f>'[2]2014. évi előirányzat'!K65</f>
        <v>0</v>
      </c>
      <c r="Q65" s="929">
        <f>'[2]2015. évi előirányzat'!J65</f>
        <v>0</v>
      </c>
      <c r="R65" s="929">
        <f>'[2]2015. évi előirányzat'!K65</f>
        <v>0</v>
      </c>
      <c r="S65" s="929">
        <f>'[2]2016 előirányzat'!J65</f>
        <v>0</v>
      </c>
      <c r="T65" s="929">
        <f>'[2]2016 előirányzat'!K65</f>
        <v>368000</v>
      </c>
      <c r="U65" s="929">
        <f>'[2]2017. előirányzat'!J65</f>
        <v>73600.000000000015</v>
      </c>
      <c r="V65" s="929">
        <f>'[2]2017. előirányzat'!K65</f>
        <v>368000</v>
      </c>
      <c r="W65" s="929">
        <f>'[2]2018. előirányzat'!J65</f>
        <v>73600.000000000015</v>
      </c>
      <c r="X65" s="929">
        <f>'[2]2018. előirányzat'!K65</f>
        <v>368000</v>
      </c>
      <c r="Y65" s="929">
        <f>'[2]2019. előirányzat'!J65</f>
        <v>73600.000000000015</v>
      </c>
      <c r="Z65" s="929">
        <f>'[2]2019. előirányzat'!K65</f>
        <v>368000</v>
      </c>
      <c r="AA65" s="929">
        <f>'[2]2020. előirányzat'!G65</f>
        <v>73600.000000000015</v>
      </c>
      <c r="AB65" s="930">
        <f t="shared" si="0"/>
        <v>294400.00000000006</v>
      </c>
      <c r="AC65" s="930">
        <f t="shared" si="1"/>
        <v>1472000</v>
      </c>
      <c r="AD65" s="930">
        <f t="shared" si="2"/>
        <v>0</v>
      </c>
      <c r="AE65" s="930">
        <f t="shared" si="3"/>
        <v>1766400</v>
      </c>
      <c r="AF65" s="931">
        <f t="shared" si="4"/>
        <v>294400.00000000006</v>
      </c>
      <c r="AG65" s="931">
        <f>AC65</f>
        <v>1472000</v>
      </c>
      <c r="AH65" s="931">
        <f t="shared" si="5"/>
        <v>1766400</v>
      </c>
      <c r="AI65" s="929">
        <f>'[2]2021. előirányzat'!G65</f>
        <v>73600.000000000015</v>
      </c>
      <c r="AJ65" s="929">
        <f>'[2]2022. előirányzat'!G65</f>
        <v>73600.000000000015</v>
      </c>
      <c r="AK65" s="929">
        <f>'[2]2023. előirányzat'!G65</f>
        <v>73600.000000000015</v>
      </c>
      <c r="AL65" s="932">
        <f t="shared" si="6"/>
        <v>515200.00000000006</v>
      </c>
      <c r="AM65" s="932">
        <f t="shared" si="7"/>
        <v>1472000</v>
      </c>
      <c r="AN65" s="932">
        <f t="shared" si="8"/>
        <v>0</v>
      </c>
      <c r="AO65" s="932">
        <f t="shared" si="9"/>
        <v>1987200</v>
      </c>
      <c r="AP65" s="933"/>
      <c r="AQ65" s="934">
        <f>V65+X65+Z65</f>
        <v>1104000</v>
      </c>
      <c r="AR65" s="935">
        <f>AO65-AQ65</f>
        <v>883200</v>
      </c>
      <c r="AS65" s="933"/>
      <c r="AT65" s="933" t="s">
        <v>804</v>
      </c>
    </row>
    <row r="66" spans="1:46" ht="45" x14ac:dyDescent="0.25">
      <c r="A66" s="936" t="s">
        <v>539</v>
      </c>
      <c r="B66" s="850" t="str">
        <f>[1]előirányzat!B65</f>
        <v>Magyarnádalja  Község Önkormányzata</v>
      </c>
      <c r="C66" s="848">
        <v>206</v>
      </c>
      <c r="D66" s="929">
        <f>'[2]2009. évi előirányzat'!M66</f>
        <v>0</v>
      </c>
      <c r="E66" s="929">
        <f>'[2]2009. évi előirányzat'!N66</f>
        <v>0</v>
      </c>
      <c r="F66" s="929">
        <f>'[2]2009. évi előirányzat'!O66</f>
        <v>0</v>
      </c>
      <c r="G66" s="929">
        <f>'[2]2010. évi előirányzat'!J66</f>
        <v>0</v>
      </c>
      <c r="H66" s="929">
        <f>'[2]2010. évi előirányzat'!K66</f>
        <v>0</v>
      </c>
      <c r="I66" s="929">
        <f>'[2]2011. évi előirányzat'!J66</f>
        <v>0</v>
      </c>
      <c r="J66" s="929">
        <f>'[2]2011. évi előirányzat'!K66</f>
        <v>0</v>
      </c>
      <c r="K66" s="929">
        <f>'[2]2012. évi előirányzat'!J66</f>
        <v>0</v>
      </c>
      <c r="L66" s="929">
        <f>'[2]2012. évi előirányzat'!K66</f>
        <v>0</v>
      </c>
      <c r="M66" s="929">
        <f>'[2]2013. előirányzat'!J66</f>
        <v>0</v>
      </c>
      <c r="N66" s="929">
        <f>'[2]2013. előirányzat'!K66</f>
        <v>0</v>
      </c>
      <c r="O66" s="929">
        <f>'[2]2014. évi előirányzat'!J66</f>
        <v>0</v>
      </c>
      <c r="P66" s="929">
        <f>'[2]2014. évi előirányzat'!K66</f>
        <v>0</v>
      </c>
      <c r="Q66" s="929">
        <f>'[2]2015. évi előirányzat'!J66</f>
        <v>0</v>
      </c>
      <c r="R66" s="929">
        <f>'[2]2015. évi előirányzat'!K66</f>
        <v>0</v>
      </c>
      <c r="S66" s="929">
        <f>'[2]2016 előirányzat'!J66</f>
        <v>0</v>
      </c>
      <c r="T66" s="929">
        <f>'[2]2016 előirányzat'!K66</f>
        <v>0</v>
      </c>
      <c r="U66" s="929">
        <f>'[2]2017. előirányzat'!J66</f>
        <v>0</v>
      </c>
      <c r="V66" s="929">
        <f>'[2]2017. előirányzat'!K66</f>
        <v>-103000</v>
      </c>
      <c r="W66" s="929">
        <f>'[2]2018. előirányzat'!J66</f>
        <v>0</v>
      </c>
      <c r="X66" s="929">
        <f>'[2]2018. előirányzat'!K66</f>
        <v>0</v>
      </c>
      <c r="Y66" s="929">
        <f>'[2]2019. előirányzat'!J66</f>
        <v>0</v>
      </c>
      <c r="Z66" s="929">
        <f>'[2]2019. előirányzat'!K66</f>
        <v>0</v>
      </c>
      <c r="AA66" s="929">
        <f>'[2]2020. előirányzat'!G66</f>
        <v>0</v>
      </c>
      <c r="AB66" s="930">
        <f t="shared" si="0"/>
        <v>0</v>
      </c>
      <c r="AC66" s="930">
        <f t="shared" si="1"/>
        <v>-103000</v>
      </c>
      <c r="AD66" s="930">
        <f t="shared" si="2"/>
        <v>0</v>
      </c>
      <c r="AE66" s="930">
        <f t="shared" si="3"/>
        <v>-103000</v>
      </c>
      <c r="AF66" s="931">
        <f t="shared" si="4"/>
        <v>0</v>
      </c>
      <c r="AG66" s="931">
        <f>AE66+(3*20600)+41200</f>
        <v>0</v>
      </c>
      <c r="AH66" s="931">
        <f t="shared" si="5"/>
        <v>0</v>
      </c>
      <c r="AI66" s="929">
        <f>'[2]2021. előirányzat'!G66</f>
        <v>20600</v>
      </c>
      <c r="AJ66" s="929">
        <f>'[2]2022. előirányzat'!G66</f>
        <v>20600</v>
      </c>
      <c r="AK66" s="929">
        <f>'[2]2023. előirányzat'!G66</f>
        <v>20600</v>
      </c>
      <c r="AL66" s="932">
        <f t="shared" si="6"/>
        <v>61800</v>
      </c>
      <c r="AM66" s="932">
        <f t="shared" si="7"/>
        <v>0</v>
      </c>
      <c r="AN66" s="932">
        <f t="shared" si="8"/>
        <v>0</v>
      </c>
      <c r="AO66" s="932">
        <f t="shared" si="9"/>
        <v>61800</v>
      </c>
      <c r="AP66" s="933"/>
      <c r="AQ66" s="934"/>
      <c r="AR66" s="935"/>
      <c r="AS66" s="933"/>
      <c r="AT66" s="933" t="s">
        <v>803</v>
      </c>
    </row>
    <row r="67" spans="1:46" ht="45" x14ac:dyDescent="0.25">
      <c r="A67" s="847" t="s">
        <v>540</v>
      </c>
      <c r="B67" s="850" t="str">
        <f>[1]előirányzat!B66</f>
        <v>Magyarszecsőd  Község Önkormányzata</v>
      </c>
      <c r="C67" s="848">
        <v>455</v>
      </c>
      <c r="D67" s="929">
        <f>'[2]2009. évi előirányzat'!M67</f>
        <v>0</v>
      </c>
      <c r="E67" s="929">
        <f>'[2]2009. évi előirányzat'!N67</f>
        <v>0</v>
      </c>
      <c r="F67" s="929">
        <f>'[2]2009. évi előirányzat'!O67</f>
        <v>0</v>
      </c>
      <c r="G67" s="929">
        <f>'[2]2010. évi előirányzat'!J67</f>
        <v>0</v>
      </c>
      <c r="H67" s="929">
        <f>'[2]2010. évi előirányzat'!K67</f>
        <v>0</v>
      </c>
      <c r="I67" s="929">
        <f>'[2]2011. évi előirányzat'!J67</f>
        <v>0</v>
      </c>
      <c r="J67" s="929">
        <f>'[2]2011. évi előirányzat'!K67</f>
        <v>0</v>
      </c>
      <c r="K67" s="929">
        <f>'[2]2012. évi előirányzat'!J67</f>
        <v>0</v>
      </c>
      <c r="L67" s="929">
        <f>'[2]2012. évi előirányzat'!K67</f>
        <v>0</v>
      </c>
      <c r="M67" s="929">
        <f>'[2]2013. előirányzat'!J67</f>
        <v>0</v>
      </c>
      <c r="N67" s="929">
        <f>'[2]2013. előirányzat'!K67</f>
        <v>0</v>
      </c>
      <c r="O67" s="929">
        <f>'[2]2014. évi előirányzat'!J67</f>
        <v>0</v>
      </c>
      <c r="P67" s="929">
        <f>'[2]2014. évi előirányzat'!K67</f>
        <v>0</v>
      </c>
      <c r="Q67" s="929">
        <f>'[2]2015. évi előirányzat'!J67</f>
        <v>0</v>
      </c>
      <c r="R67" s="929">
        <f>'[2]2015. évi előirányzat'!K67</f>
        <v>0</v>
      </c>
      <c r="S67" s="929">
        <f>'[2]2016 előirányzat'!J67</f>
        <v>0</v>
      </c>
      <c r="T67" s="929">
        <f>'[2]2016 előirányzat'!K67</f>
        <v>0</v>
      </c>
      <c r="U67" s="929">
        <f>'[2]2017. előirányzat'!J67</f>
        <v>0</v>
      </c>
      <c r="V67" s="929">
        <f>'[2]2017. előirányzat'!K67</f>
        <v>-227500</v>
      </c>
      <c r="W67" s="929">
        <f>'[2]2018. előirányzat'!J67</f>
        <v>0</v>
      </c>
      <c r="X67" s="929">
        <f>'[2]2018. előirányzat'!K67</f>
        <v>0</v>
      </c>
      <c r="Y67" s="929">
        <f>'[2]2019. előirányzat'!J67</f>
        <v>0</v>
      </c>
      <c r="Z67" s="929">
        <f>'[2]2019. előirányzat'!K67</f>
        <v>0</v>
      </c>
      <c r="AA67" s="929">
        <f>'[2]2020. előirányzat'!G67</f>
        <v>0</v>
      </c>
      <c r="AB67" s="930">
        <f t="shared" si="0"/>
        <v>0</v>
      </c>
      <c r="AC67" s="930">
        <f t="shared" si="1"/>
        <v>-227500</v>
      </c>
      <c r="AD67" s="930">
        <f t="shared" si="2"/>
        <v>0</v>
      </c>
      <c r="AE67" s="930">
        <f t="shared" si="3"/>
        <v>-227500</v>
      </c>
      <c r="AF67" s="931">
        <f t="shared" si="4"/>
        <v>0</v>
      </c>
      <c r="AG67" s="931">
        <f>AE67+(3*45500)+91000</f>
        <v>0</v>
      </c>
      <c r="AH67" s="931">
        <f t="shared" si="5"/>
        <v>0</v>
      </c>
      <c r="AI67" s="929">
        <f>'[2]2021. előirányzat'!G67</f>
        <v>0</v>
      </c>
      <c r="AJ67" s="929">
        <f>'[2]2022. előirányzat'!G67</f>
        <v>0</v>
      </c>
      <c r="AK67" s="929">
        <f>'[2]2023. előirányzat'!G67</f>
        <v>3600</v>
      </c>
      <c r="AL67" s="932">
        <f t="shared" si="6"/>
        <v>3600</v>
      </c>
      <c r="AM67" s="932">
        <f t="shared" si="7"/>
        <v>0</v>
      </c>
      <c r="AN67" s="932">
        <f t="shared" si="8"/>
        <v>0</v>
      </c>
      <c r="AO67" s="932">
        <f t="shared" si="9"/>
        <v>3600</v>
      </c>
      <c r="AP67" s="933"/>
      <c r="AQ67" s="934"/>
      <c r="AR67" s="935"/>
      <c r="AS67" s="933"/>
      <c r="AT67" s="933" t="s">
        <v>803</v>
      </c>
    </row>
    <row r="68" spans="1:46" ht="45" x14ac:dyDescent="0.25">
      <c r="A68" s="936" t="s">
        <v>541</v>
      </c>
      <c r="B68" s="850" t="str">
        <f>[1]előirányzat!B67</f>
        <v>Magyarszombatfa  Község Önkormányzata</v>
      </c>
      <c r="C68" s="848">
        <v>283</v>
      </c>
      <c r="D68" s="929">
        <f>'[2]2009. évi előirányzat'!M68</f>
        <v>0</v>
      </c>
      <c r="E68" s="929">
        <f>'[2]2009. évi előirányzat'!N68</f>
        <v>0</v>
      </c>
      <c r="F68" s="929">
        <f>'[2]2009. évi előirányzat'!O68</f>
        <v>0</v>
      </c>
      <c r="G68" s="929">
        <f>'[2]2010. évi előirányzat'!J68</f>
        <v>0</v>
      </c>
      <c r="H68" s="929">
        <f>'[2]2010. évi előirányzat'!K68</f>
        <v>0</v>
      </c>
      <c r="I68" s="929">
        <f>'[2]2011. évi előirányzat'!J68</f>
        <v>0</v>
      </c>
      <c r="J68" s="929">
        <f>'[2]2011. évi előirányzat'!K68</f>
        <v>0</v>
      </c>
      <c r="K68" s="929">
        <f>'[2]2012. évi előirányzat'!J68</f>
        <v>0</v>
      </c>
      <c r="L68" s="929">
        <f>'[2]2012. évi előirányzat'!K68</f>
        <v>0</v>
      </c>
      <c r="M68" s="929">
        <f>'[2]2013. előirányzat'!J68</f>
        <v>0</v>
      </c>
      <c r="N68" s="929">
        <f>'[2]2013. előirányzat'!K68</f>
        <v>0</v>
      </c>
      <c r="O68" s="929">
        <f>'[2]2014. évi előirányzat'!J68</f>
        <v>0</v>
      </c>
      <c r="P68" s="929">
        <f>'[2]2014. évi előirányzat'!K68</f>
        <v>0</v>
      </c>
      <c r="Q68" s="929">
        <f>'[2]2015. évi előirányzat'!J68</f>
        <v>0</v>
      </c>
      <c r="R68" s="929">
        <f>'[2]2015. évi előirányzat'!K68</f>
        <v>0</v>
      </c>
      <c r="S68" s="929">
        <f>'[2]2016 előirányzat'!J68</f>
        <v>0</v>
      </c>
      <c r="T68" s="929">
        <f>'[2]2016 előirányzat'!K68</f>
        <v>0</v>
      </c>
      <c r="U68" s="929">
        <f>'[2]2017. előirányzat'!J68</f>
        <v>0</v>
      </c>
      <c r="V68" s="929">
        <f>'[2]2017. előirányzat'!K68</f>
        <v>-141500</v>
      </c>
      <c r="W68" s="929">
        <f>'[2]2018. előirányzat'!J68</f>
        <v>0</v>
      </c>
      <c r="X68" s="929">
        <f>'[2]2018. előirányzat'!K68</f>
        <v>-141500</v>
      </c>
      <c r="Y68" s="929">
        <f>'[2]2019. előirányzat'!J68</f>
        <v>0</v>
      </c>
      <c r="Z68" s="929">
        <f>'[2]2019. előirányzat'!K68</f>
        <v>0</v>
      </c>
      <c r="AA68" s="929">
        <f>'[2]2020. előirányzat'!G68</f>
        <v>0</v>
      </c>
      <c r="AB68" s="930">
        <f t="shared" si="0"/>
        <v>0</v>
      </c>
      <c r="AC68" s="930">
        <f t="shared" si="1"/>
        <v>-283000</v>
      </c>
      <c r="AD68" s="930">
        <f t="shared" si="2"/>
        <v>0</v>
      </c>
      <c r="AE68" s="930">
        <f t="shared" si="3"/>
        <v>-283000</v>
      </c>
      <c r="AF68" s="931">
        <f t="shared" si="4"/>
        <v>0</v>
      </c>
      <c r="AG68" s="931">
        <f>AE68+(2*28300)+226400</f>
        <v>0</v>
      </c>
      <c r="AH68" s="931">
        <f t="shared" si="5"/>
        <v>0</v>
      </c>
      <c r="AI68" s="929">
        <f>'[2]2021. előirányzat'!G68</f>
        <v>0</v>
      </c>
      <c r="AJ68" s="929">
        <f>'[2]2022. előirányzat'!G68</f>
        <v>0</v>
      </c>
      <c r="AK68" s="929">
        <f>'[2]2023. előirányzat'!G68</f>
        <v>0</v>
      </c>
      <c r="AL68" s="932">
        <f t="shared" si="6"/>
        <v>0</v>
      </c>
      <c r="AM68" s="932">
        <f t="shared" si="7"/>
        <v>0</v>
      </c>
      <c r="AN68" s="932">
        <f t="shared" si="8"/>
        <v>0</v>
      </c>
      <c r="AO68" s="932">
        <f t="shared" si="9"/>
        <v>0</v>
      </c>
      <c r="AP68" s="933"/>
      <c r="AQ68" s="934"/>
      <c r="AR68" s="935"/>
      <c r="AS68" s="933"/>
      <c r="AT68" s="933" t="s">
        <v>798</v>
      </c>
    </row>
    <row r="69" spans="1:46" ht="30" x14ac:dyDescent="0.25">
      <c r="A69" s="936" t="s">
        <v>542</v>
      </c>
      <c r="B69" s="850" t="str">
        <f>[1]előirányzat!B68</f>
        <v>Megyehíd  Község Önkormányzata</v>
      </c>
      <c r="C69" s="848">
        <v>362</v>
      </c>
      <c r="D69" s="929">
        <f>'[2]2009. évi előirányzat'!M69</f>
        <v>0</v>
      </c>
      <c r="E69" s="929">
        <f>'[2]2009. évi előirányzat'!N69</f>
        <v>0</v>
      </c>
      <c r="F69" s="929">
        <f>'[2]2009. évi előirányzat'!O69</f>
        <v>0</v>
      </c>
      <c r="G69" s="929">
        <f>'[2]2010. évi előirányzat'!J69</f>
        <v>0</v>
      </c>
      <c r="H69" s="929">
        <f>'[2]2010. évi előirányzat'!K69</f>
        <v>0</v>
      </c>
      <c r="I69" s="929">
        <f>'[2]2011. évi előirányzat'!J69</f>
        <v>0</v>
      </c>
      <c r="J69" s="929">
        <f>'[2]2011. évi előirányzat'!K69</f>
        <v>0</v>
      </c>
      <c r="K69" s="929">
        <f>'[2]2012. évi előirányzat'!J69</f>
        <v>0</v>
      </c>
      <c r="L69" s="929">
        <f>'[2]2012. évi előirányzat'!K69</f>
        <v>0</v>
      </c>
      <c r="M69" s="929">
        <f>'[2]2013. előirányzat'!J69</f>
        <v>0</v>
      </c>
      <c r="N69" s="929">
        <f>'[2]2013. előirányzat'!K69</f>
        <v>0</v>
      </c>
      <c r="O69" s="929">
        <f>'[2]2014. évi előirányzat'!J69</f>
        <v>0</v>
      </c>
      <c r="P69" s="929">
        <f>'[2]2014. évi előirányzat'!K69</f>
        <v>0</v>
      </c>
      <c r="Q69" s="929">
        <f>'[2]2015. évi előirányzat'!J69</f>
        <v>0</v>
      </c>
      <c r="R69" s="929">
        <f>'[2]2015. évi előirányzat'!K69</f>
        <v>0</v>
      </c>
      <c r="S69" s="929">
        <f>'[2]2016 előirányzat'!J69</f>
        <v>0</v>
      </c>
      <c r="T69" s="929">
        <f>'[2]2016 előirányzat'!K69</f>
        <v>0</v>
      </c>
      <c r="U69" s="929">
        <f>'[2]2017. előirányzat'!J69</f>
        <v>0</v>
      </c>
      <c r="V69" s="929">
        <f>'[2]2017. előirányzat'!K69</f>
        <v>-181000</v>
      </c>
      <c r="W69" s="929">
        <f>'[2]2018. előirányzat'!J69</f>
        <v>0</v>
      </c>
      <c r="X69" s="929">
        <f>'[2]2018. előirányzat'!K69</f>
        <v>-181000</v>
      </c>
      <c r="Y69" s="929">
        <f>'[2]2019. előirányzat'!J69</f>
        <v>0</v>
      </c>
      <c r="Z69" s="929">
        <f>'[2]2019. előirányzat'!K69</f>
        <v>-181000</v>
      </c>
      <c r="AA69" s="929">
        <f>'[2]2020. előirányzat'!G69</f>
        <v>0</v>
      </c>
      <c r="AB69" s="930">
        <f t="shared" ref="AB69:AB132" si="10">D69+G69+I69+K69+M69+O69+Q69+S69+U69+W69+Y69+AA69</f>
        <v>0</v>
      </c>
      <c r="AC69" s="930">
        <f t="shared" ref="AC69:AC132" si="11">E69+H69+J69+L69+N69+P69+R69+T69+V69+X69+Z69</f>
        <v>-543000</v>
      </c>
      <c r="AD69" s="930">
        <f t="shared" ref="AD69:AD132" si="12">F69</f>
        <v>0</v>
      </c>
      <c r="AE69" s="930">
        <f t="shared" ref="AE69:AE132" si="13">AB69+AC69+AD69</f>
        <v>-543000</v>
      </c>
      <c r="AF69" s="931">
        <f t="shared" ref="AF69:AF132" si="14">AB69</f>
        <v>0</v>
      </c>
      <c r="AG69" s="931">
        <f>AE69+36200+506800</f>
        <v>0</v>
      </c>
      <c r="AH69" s="931">
        <f t="shared" ref="AH69:AH132" si="15">AF69+AG69</f>
        <v>0</v>
      </c>
      <c r="AI69" s="929">
        <f>'[2]2021. előirányzat'!G69</f>
        <v>0</v>
      </c>
      <c r="AJ69" s="929">
        <f>'[2]2022. előirányzat'!G69</f>
        <v>0</v>
      </c>
      <c r="AK69" s="929">
        <f>'[2]2023. előirányzat'!G69</f>
        <v>36200</v>
      </c>
      <c r="AL69" s="932">
        <f t="shared" ref="AL69:AL132" si="16">AF69+AI69+AJ69+AK69</f>
        <v>36200</v>
      </c>
      <c r="AM69" s="932">
        <f t="shared" ref="AM69:AM132" si="17">AG69</f>
        <v>0</v>
      </c>
      <c r="AN69" s="932">
        <f t="shared" ref="AN69:AN132" si="18">AD69</f>
        <v>0</v>
      </c>
      <c r="AO69" s="932">
        <f t="shared" ref="AO69:AO132" si="19">AL69+AM69+AN69</f>
        <v>36200</v>
      </c>
      <c r="AP69" s="933"/>
      <c r="AQ69" s="934"/>
      <c r="AR69" s="935"/>
      <c r="AS69" s="933"/>
      <c r="AT69" s="933" t="s">
        <v>800</v>
      </c>
    </row>
    <row r="70" spans="1:46" ht="30" x14ac:dyDescent="0.25">
      <c r="A70" s="847" t="s">
        <v>543</v>
      </c>
      <c r="B70" s="852" t="str">
        <f>[1]előirányzat!B69</f>
        <v>Meszlen  Község Önkormányzata</v>
      </c>
      <c r="C70" s="848">
        <v>241</v>
      </c>
      <c r="D70" s="929">
        <f>'[2]2009. évi előirányzat'!M70</f>
        <v>0</v>
      </c>
      <c r="E70" s="929">
        <f>'[2]2009. évi előirányzat'!N70</f>
        <v>0</v>
      </c>
      <c r="F70" s="929">
        <f>'[2]2009. évi előirányzat'!O70</f>
        <v>0</v>
      </c>
      <c r="G70" s="929">
        <f>'[2]2010. évi előirányzat'!J70</f>
        <v>0</v>
      </c>
      <c r="H70" s="929">
        <f>'[2]2010. évi előirányzat'!K70</f>
        <v>0</v>
      </c>
      <c r="I70" s="929">
        <f>'[2]2011. évi előirányzat'!J70</f>
        <v>0</v>
      </c>
      <c r="J70" s="929">
        <f>'[2]2011. évi előirányzat'!K70</f>
        <v>0</v>
      </c>
      <c r="K70" s="929">
        <f>'[2]2012. évi előirányzat'!J70</f>
        <v>0</v>
      </c>
      <c r="L70" s="929">
        <f>'[2]2012. évi előirányzat'!K70</f>
        <v>0</v>
      </c>
      <c r="M70" s="929">
        <f>'[2]2013. előirányzat'!J70</f>
        <v>0</v>
      </c>
      <c r="N70" s="929">
        <f>'[2]2013. előirányzat'!K70</f>
        <v>0</v>
      </c>
      <c r="O70" s="929">
        <f>'[2]2014. évi előirányzat'!J70</f>
        <v>0</v>
      </c>
      <c r="P70" s="929">
        <f>'[2]2014. évi előirányzat'!K70</f>
        <v>0</v>
      </c>
      <c r="Q70" s="929">
        <f>'[2]2015. évi előirányzat'!J70</f>
        <v>0</v>
      </c>
      <c r="R70" s="929">
        <f>'[2]2015. évi előirányzat'!K70</f>
        <v>0</v>
      </c>
      <c r="S70" s="929">
        <f>'[2]2016 előirányzat'!J70</f>
        <v>0</v>
      </c>
      <c r="T70" s="929">
        <f>'[2]2016 előirányzat'!K70</f>
        <v>120500</v>
      </c>
      <c r="U70" s="929">
        <f>'[2]2017. előirányzat'!J70</f>
        <v>0</v>
      </c>
      <c r="V70" s="929">
        <f>'[2]2017. előirányzat'!K70</f>
        <v>120500</v>
      </c>
      <c r="W70" s="929">
        <f>'[2]2018. előirányzat'!J70</f>
        <v>0</v>
      </c>
      <c r="X70" s="929">
        <f>'[2]2018. előirányzat'!K70</f>
        <v>120500</v>
      </c>
      <c r="Y70" s="929">
        <f>'[2]2019. előirányzat'!J70</f>
        <v>0</v>
      </c>
      <c r="Z70" s="929">
        <f>'[2]2019. előirányzat'!K70</f>
        <v>120500</v>
      </c>
      <c r="AA70" s="929">
        <f>'[2]2020. előirányzat'!G70</f>
        <v>0</v>
      </c>
      <c r="AB70" s="930">
        <f t="shared" si="10"/>
        <v>0</v>
      </c>
      <c r="AC70" s="930">
        <f t="shared" si="11"/>
        <v>482000</v>
      </c>
      <c r="AD70" s="930">
        <f t="shared" si="12"/>
        <v>0</v>
      </c>
      <c r="AE70" s="930">
        <f t="shared" si="13"/>
        <v>482000</v>
      </c>
      <c r="AF70" s="931">
        <f t="shared" si="14"/>
        <v>0</v>
      </c>
      <c r="AG70" s="931">
        <f>AC70</f>
        <v>482000</v>
      </c>
      <c r="AH70" s="931">
        <f t="shared" si="15"/>
        <v>482000</v>
      </c>
      <c r="AI70" s="929">
        <f>'[2]2021. előirányzat'!G70</f>
        <v>0</v>
      </c>
      <c r="AJ70" s="929">
        <f>'[2]2022. előirányzat'!G70</f>
        <v>0</v>
      </c>
      <c r="AK70" s="929">
        <f>'[2]2023. előirányzat'!G70</f>
        <v>0</v>
      </c>
      <c r="AL70" s="932">
        <f t="shared" si="16"/>
        <v>0</v>
      </c>
      <c r="AM70" s="932">
        <f t="shared" si="17"/>
        <v>482000</v>
      </c>
      <c r="AN70" s="932">
        <f t="shared" si="18"/>
        <v>0</v>
      </c>
      <c r="AO70" s="932">
        <f t="shared" si="19"/>
        <v>482000</v>
      </c>
      <c r="AP70" s="933">
        <f>120500*3</f>
        <v>361500</v>
      </c>
      <c r="AQ70" s="934">
        <f>V70+X70+Z70</f>
        <v>361500</v>
      </c>
      <c r="AR70" s="935">
        <f>AO70-AQ70</f>
        <v>120500</v>
      </c>
      <c r="AS70" s="933" t="s">
        <v>799</v>
      </c>
      <c r="AT70" s="933" t="s">
        <v>805</v>
      </c>
    </row>
    <row r="71" spans="1:46" ht="45" x14ac:dyDescent="0.25">
      <c r="A71" s="936" t="s">
        <v>558</v>
      </c>
      <c r="B71" s="850" t="str">
        <f>[1]előirányzat!B70</f>
        <v>Mikosszéplak  Község Önkormányzata</v>
      </c>
      <c r="C71" s="848">
        <v>344</v>
      </c>
      <c r="D71" s="929">
        <f>'[2]2009. évi előirányzat'!M71</f>
        <v>0</v>
      </c>
      <c r="E71" s="929">
        <f>'[2]2009. évi előirányzat'!N71</f>
        <v>0</v>
      </c>
      <c r="F71" s="929">
        <f>'[2]2009. évi előirányzat'!O71</f>
        <v>0</v>
      </c>
      <c r="G71" s="929">
        <f>'[2]2010. évi előirányzat'!J71</f>
        <v>0</v>
      </c>
      <c r="H71" s="929">
        <f>'[2]2010. évi előirányzat'!K71</f>
        <v>0</v>
      </c>
      <c r="I71" s="929">
        <f>'[2]2011. évi előirányzat'!J71</f>
        <v>0</v>
      </c>
      <c r="J71" s="929">
        <f>'[2]2011. évi előirányzat'!K71</f>
        <v>0</v>
      </c>
      <c r="K71" s="929">
        <f>'[2]2012. évi előirányzat'!J71</f>
        <v>0</v>
      </c>
      <c r="L71" s="929">
        <f>'[2]2012. évi előirányzat'!K71</f>
        <v>0</v>
      </c>
      <c r="M71" s="929">
        <f>'[2]2013. előirányzat'!J71</f>
        <v>0</v>
      </c>
      <c r="N71" s="929">
        <f>'[2]2013. előirányzat'!K71</f>
        <v>0</v>
      </c>
      <c r="O71" s="929">
        <f>'[2]2014. évi előirányzat'!J71</f>
        <v>0</v>
      </c>
      <c r="P71" s="929">
        <f>'[2]2014. évi előirányzat'!K71</f>
        <v>0</v>
      </c>
      <c r="Q71" s="929">
        <f>'[2]2015. évi előirányzat'!J71</f>
        <v>0</v>
      </c>
      <c r="R71" s="929">
        <f>'[2]2015. évi előirányzat'!K71</f>
        <v>0</v>
      </c>
      <c r="S71" s="929">
        <f>'[2]2016 előirányzat'!J71</f>
        <v>0</v>
      </c>
      <c r="T71" s="929">
        <f>'[2]2016 előirányzat'!K71</f>
        <v>0</v>
      </c>
      <c r="U71" s="929">
        <f>'[2]2017. előirányzat'!J71</f>
        <v>0</v>
      </c>
      <c r="V71" s="929">
        <f>'[2]2017. előirányzat'!K71</f>
        <v>-172000</v>
      </c>
      <c r="W71" s="929">
        <f>'[2]2018. előirányzat'!J71</f>
        <v>0</v>
      </c>
      <c r="X71" s="929">
        <f>'[2]2018. előirányzat'!K71</f>
        <v>-172000</v>
      </c>
      <c r="Y71" s="929">
        <f>'[2]2019. előirányzat'!J71</f>
        <v>0</v>
      </c>
      <c r="Z71" s="929">
        <f>'[2]2019. előirányzat'!K71</f>
        <v>0</v>
      </c>
      <c r="AA71" s="929">
        <f>'[2]2020. előirányzat'!G71</f>
        <v>0</v>
      </c>
      <c r="AB71" s="930">
        <f t="shared" si="10"/>
        <v>0</v>
      </c>
      <c r="AC71" s="930">
        <f t="shared" si="11"/>
        <v>-344000</v>
      </c>
      <c r="AD71" s="930">
        <f t="shared" si="12"/>
        <v>0</v>
      </c>
      <c r="AE71" s="930">
        <f t="shared" si="13"/>
        <v>-344000</v>
      </c>
      <c r="AF71" s="931">
        <f t="shared" si="14"/>
        <v>0</v>
      </c>
      <c r="AG71" s="931">
        <f>AE71+(2*34400)+275200</f>
        <v>0</v>
      </c>
      <c r="AH71" s="931">
        <f t="shared" si="15"/>
        <v>0</v>
      </c>
      <c r="AI71" s="929">
        <f>'[2]2021. előirányzat'!G71</f>
        <v>34400</v>
      </c>
      <c r="AJ71" s="929">
        <f>'[2]2022. előirányzat'!G71</f>
        <v>34400</v>
      </c>
      <c r="AK71" s="929">
        <f>'[2]2023. előirányzat'!G71</f>
        <v>34400</v>
      </c>
      <c r="AL71" s="932">
        <f t="shared" si="16"/>
        <v>103200</v>
      </c>
      <c r="AM71" s="932">
        <f t="shared" si="17"/>
        <v>0</v>
      </c>
      <c r="AN71" s="932">
        <f t="shared" si="18"/>
        <v>0</v>
      </c>
      <c r="AO71" s="932">
        <f t="shared" si="19"/>
        <v>103200</v>
      </c>
      <c r="AP71" s="933"/>
      <c r="AQ71" s="934"/>
      <c r="AR71" s="935"/>
      <c r="AS71" s="933"/>
      <c r="AT71" s="933" t="s">
        <v>797</v>
      </c>
    </row>
    <row r="72" spans="1:46" ht="45" x14ac:dyDescent="0.25">
      <c r="A72" s="936" t="s">
        <v>559</v>
      </c>
      <c r="B72" s="850" t="str">
        <f>[1]előirányzat!B71</f>
        <v>Molnaszecsőd  Község Önkormányzata</v>
      </c>
      <c r="C72" s="848">
        <v>431</v>
      </c>
      <c r="D72" s="929">
        <f>'[2]2009. évi előirányzat'!M72</f>
        <v>0</v>
      </c>
      <c r="E72" s="929">
        <f>'[2]2009. évi előirányzat'!N72</f>
        <v>0</v>
      </c>
      <c r="F72" s="929">
        <f>'[2]2009. évi előirányzat'!O72</f>
        <v>0</v>
      </c>
      <c r="G72" s="929">
        <f>'[2]2010. évi előirányzat'!J72</f>
        <v>0</v>
      </c>
      <c r="H72" s="929">
        <f>'[2]2010. évi előirányzat'!K72</f>
        <v>0</v>
      </c>
      <c r="I72" s="929">
        <f>'[2]2011. évi előirányzat'!J72</f>
        <v>0</v>
      </c>
      <c r="J72" s="929">
        <f>'[2]2011. évi előirányzat'!K72</f>
        <v>0</v>
      </c>
      <c r="K72" s="929">
        <f>'[2]2012. évi előirányzat'!J72</f>
        <v>0</v>
      </c>
      <c r="L72" s="929">
        <f>'[2]2012. évi előirányzat'!K72</f>
        <v>0</v>
      </c>
      <c r="M72" s="929">
        <f>'[2]2013. előirányzat'!J72</f>
        <v>0</v>
      </c>
      <c r="N72" s="929">
        <f>'[2]2013. előirányzat'!K72</f>
        <v>0</v>
      </c>
      <c r="O72" s="929">
        <f>'[2]2014. évi előirányzat'!J72</f>
        <v>0</v>
      </c>
      <c r="P72" s="929">
        <f>'[2]2014. évi előirányzat'!K72</f>
        <v>0</v>
      </c>
      <c r="Q72" s="929">
        <f>'[2]2015. évi előirányzat'!J72</f>
        <v>0</v>
      </c>
      <c r="R72" s="929">
        <f>'[2]2015. évi előirányzat'!K72</f>
        <v>0</v>
      </c>
      <c r="S72" s="929">
        <f>'[2]2016 előirányzat'!J72</f>
        <v>0</v>
      </c>
      <c r="T72" s="929">
        <f>'[2]2016 előirányzat'!K72</f>
        <v>0</v>
      </c>
      <c r="U72" s="929">
        <f>'[2]2017. előirányzat'!J72</f>
        <v>0</v>
      </c>
      <c r="V72" s="929">
        <f>'[2]2017. előirányzat'!K72</f>
        <v>0</v>
      </c>
      <c r="W72" s="929">
        <f>'[2]2018. előirányzat'!J72</f>
        <v>0</v>
      </c>
      <c r="X72" s="929">
        <f>'[2]2018. előirányzat'!K72</f>
        <v>0</v>
      </c>
      <c r="Y72" s="929">
        <f>'[2]2019. előirányzat'!J72</f>
        <v>0</v>
      </c>
      <c r="Z72" s="929">
        <f>'[2]2019. előirányzat'!K72</f>
        <v>0</v>
      </c>
      <c r="AA72" s="929">
        <f>'[2]2020. előirányzat'!G72</f>
        <v>0</v>
      </c>
      <c r="AB72" s="930">
        <f t="shared" si="10"/>
        <v>0</v>
      </c>
      <c r="AC72" s="930">
        <f t="shared" si="11"/>
        <v>0</v>
      </c>
      <c r="AD72" s="930">
        <f t="shared" si="12"/>
        <v>0</v>
      </c>
      <c r="AE72" s="930">
        <f t="shared" si="13"/>
        <v>0</v>
      </c>
      <c r="AF72" s="931">
        <f t="shared" si="14"/>
        <v>0</v>
      </c>
      <c r="AG72" s="931">
        <f>AC72</f>
        <v>0</v>
      </c>
      <c r="AH72" s="931">
        <f t="shared" si="15"/>
        <v>0</v>
      </c>
      <c r="AI72" s="929">
        <f>'[2]2021. előirányzat'!G72</f>
        <v>43100</v>
      </c>
      <c r="AJ72" s="929">
        <f>'[2]2022. előirányzat'!G72</f>
        <v>43100</v>
      </c>
      <c r="AK72" s="929">
        <f>'[2]2023. előirányzat'!G72</f>
        <v>43100</v>
      </c>
      <c r="AL72" s="932">
        <f t="shared" si="16"/>
        <v>129300</v>
      </c>
      <c r="AM72" s="932">
        <f t="shared" si="17"/>
        <v>0</v>
      </c>
      <c r="AN72" s="932">
        <f t="shared" si="18"/>
        <v>0</v>
      </c>
      <c r="AO72" s="932">
        <f t="shared" si="19"/>
        <v>129300</v>
      </c>
      <c r="AP72" s="933"/>
      <c r="AQ72" s="934"/>
      <c r="AR72" s="935"/>
      <c r="AS72" s="933"/>
      <c r="AT72" s="933" t="s">
        <v>803</v>
      </c>
    </row>
    <row r="73" spans="1:46" ht="30" x14ac:dyDescent="0.25">
      <c r="A73" s="847" t="s">
        <v>560</v>
      </c>
      <c r="B73" s="850" t="str">
        <f>[1]előirányzat!B72</f>
        <v>Nádasd  Község Önkormányzata</v>
      </c>
      <c r="C73" s="848">
        <v>1337</v>
      </c>
      <c r="D73" s="929">
        <f>'[2]2009. évi előirányzat'!M73</f>
        <v>0</v>
      </c>
      <c r="E73" s="929">
        <f>'[2]2009. évi előirányzat'!N73</f>
        <v>0</v>
      </c>
      <c r="F73" s="929">
        <f>'[2]2009. évi előirányzat'!O73</f>
        <v>0</v>
      </c>
      <c r="G73" s="929">
        <f>'[2]2010. évi előirányzat'!J73</f>
        <v>0</v>
      </c>
      <c r="H73" s="929">
        <f>'[2]2010. évi előirányzat'!K73</f>
        <v>0</v>
      </c>
      <c r="I73" s="929">
        <f>'[2]2011. évi előirányzat'!J73</f>
        <v>0</v>
      </c>
      <c r="J73" s="929">
        <f>'[2]2011. évi előirányzat'!K73</f>
        <v>0</v>
      </c>
      <c r="K73" s="929">
        <f>'[2]2012. évi előirányzat'!J73</f>
        <v>0</v>
      </c>
      <c r="L73" s="929">
        <f>'[2]2012. évi előirányzat'!K73</f>
        <v>0</v>
      </c>
      <c r="M73" s="929">
        <f>'[2]2013. előirányzat'!J73</f>
        <v>0</v>
      </c>
      <c r="N73" s="929">
        <f>'[2]2013. előirányzat'!K73</f>
        <v>0</v>
      </c>
      <c r="O73" s="929">
        <f>'[2]2014. évi előirányzat'!J73</f>
        <v>0</v>
      </c>
      <c r="P73" s="929">
        <f>'[2]2014. évi előirányzat'!K73</f>
        <v>0</v>
      </c>
      <c r="Q73" s="929">
        <f>'[2]2015. évi előirányzat'!J73</f>
        <v>0</v>
      </c>
      <c r="R73" s="929">
        <f>'[2]2015. évi előirányzat'!K73</f>
        <v>0</v>
      </c>
      <c r="S73" s="929">
        <f>'[2]2016 előirányzat'!J73</f>
        <v>0</v>
      </c>
      <c r="T73" s="929">
        <f>'[2]2016 előirányzat'!K73</f>
        <v>0</v>
      </c>
      <c r="U73" s="929">
        <f>'[2]2017. előirányzat'!J73</f>
        <v>0</v>
      </c>
      <c r="V73" s="929">
        <f>'[2]2017. előirányzat'!K73</f>
        <v>0</v>
      </c>
      <c r="W73" s="929">
        <f>'[2]2018. előirányzat'!J73</f>
        <v>0</v>
      </c>
      <c r="X73" s="929">
        <f>'[2]2018. előirányzat'!K73</f>
        <v>0</v>
      </c>
      <c r="Y73" s="929">
        <f>'[2]2019. előirányzat'!J73</f>
        <v>0</v>
      </c>
      <c r="Z73" s="929">
        <f>'[2]2019. előirányzat'!K73</f>
        <v>0</v>
      </c>
      <c r="AA73" s="929">
        <f>'[2]2020. előirányzat'!G73</f>
        <v>0</v>
      </c>
      <c r="AB73" s="930">
        <f t="shared" si="10"/>
        <v>0</v>
      </c>
      <c r="AC73" s="930">
        <f t="shared" si="11"/>
        <v>0</v>
      </c>
      <c r="AD73" s="930">
        <f t="shared" si="12"/>
        <v>0</v>
      </c>
      <c r="AE73" s="930">
        <f t="shared" si="13"/>
        <v>0</v>
      </c>
      <c r="AF73" s="931">
        <f t="shared" si="14"/>
        <v>0</v>
      </c>
      <c r="AG73" s="931">
        <f>AC73</f>
        <v>0</v>
      </c>
      <c r="AH73" s="931">
        <f t="shared" si="15"/>
        <v>0</v>
      </c>
      <c r="AI73" s="929">
        <f>'[2]2021. előirányzat'!G73</f>
        <v>0</v>
      </c>
      <c r="AJ73" s="929">
        <f>'[2]2022. előirányzat'!G73</f>
        <v>0</v>
      </c>
      <c r="AK73" s="929">
        <f>'[2]2023. előirányzat'!G73</f>
        <v>133700.00000000003</v>
      </c>
      <c r="AL73" s="932">
        <f t="shared" si="16"/>
        <v>133700.00000000003</v>
      </c>
      <c r="AM73" s="932">
        <f t="shared" si="17"/>
        <v>0</v>
      </c>
      <c r="AN73" s="932">
        <f t="shared" si="18"/>
        <v>0</v>
      </c>
      <c r="AO73" s="932">
        <f t="shared" si="19"/>
        <v>133700.00000000003</v>
      </c>
      <c r="AP73" s="939"/>
      <c r="AQ73" s="934"/>
      <c r="AR73" s="935"/>
      <c r="AS73" s="933"/>
      <c r="AT73" s="933" t="s">
        <v>803</v>
      </c>
    </row>
    <row r="74" spans="1:46" x14ac:dyDescent="0.25">
      <c r="A74" s="658"/>
      <c r="B74" s="851" t="s">
        <v>705</v>
      </c>
      <c r="C74" s="658"/>
      <c r="D74" s="658">
        <f>'[2]2009. évi előirányzat'!M74</f>
        <v>0</v>
      </c>
      <c r="E74" s="658">
        <f>'[2]2009. évi előirányzat'!N74</f>
        <v>0</v>
      </c>
      <c r="F74" s="658">
        <f>'[2]2009. évi előirányzat'!O74</f>
        <v>0</v>
      </c>
      <c r="G74" s="658">
        <f>'[2]2010. évi előirányzat'!J74</f>
        <v>0</v>
      </c>
      <c r="H74" s="658">
        <f>'[2]2010. évi előirányzat'!K74</f>
        <v>0</v>
      </c>
      <c r="I74" s="658">
        <f>'[2]2011. évi előirányzat'!J74</f>
        <v>0</v>
      </c>
      <c r="J74" s="658">
        <f>'[2]2011. évi előirányzat'!K74</f>
        <v>0</v>
      </c>
      <c r="K74" s="658">
        <f>'[2]2012. évi előirányzat'!J74</f>
        <v>0</v>
      </c>
      <c r="L74" s="658">
        <f>'[2]2012. évi előirányzat'!K74</f>
        <v>0</v>
      </c>
      <c r="M74" s="658">
        <f>'[2]2013. előirányzat'!J74</f>
        <v>0</v>
      </c>
      <c r="N74" s="658">
        <f>'[2]2013. előirányzat'!K74</f>
        <v>0</v>
      </c>
      <c r="O74" s="658">
        <f>'[2]2014. évi előirányzat'!J74</f>
        <v>0</v>
      </c>
      <c r="P74" s="658">
        <f>'[2]2014. évi előirányzat'!K74</f>
        <v>0</v>
      </c>
      <c r="Q74" s="658">
        <f>'[2]2015. évi előirányzat'!J74</f>
        <v>0</v>
      </c>
      <c r="R74" s="658">
        <f>'[2]2015. évi előirányzat'!K74</f>
        <v>0</v>
      </c>
      <c r="S74" s="658">
        <f>'[2]2016 előirányzat'!J74</f>
        <v>0</v>
      </c>
      <c r="T74" s="658">
        <f>'[2]2016 előirányzat'!K74</f>
        <v>0</v>
      </c>
      <c r="U74" s="658">
        <f>'[2]2017. előirányzat'!J74</f>
        <v>0</v>
      </c>
      <c r="V74" s="658">
        <f>'[2]2017. előirányzat'!K74</f>
        <v>0</v>
      </c>
      <c r="W74" s="658">
        <f>'[2]2018. előirányzat'!J74</f>
        <v>0</v>
      </c>
      <c r="X74" s="658">
        <f>'[2]2018. előirányzat'!K74</f>
        <v>0</v>
      </c>
      <c r="Y74" s="658">
        <f>'[2]2019. előirányzat'!J74</f>
        <v>0</v>
      </c>
      <c r="Z74" s="658">
        <f>'[2]2019. előirányzat'!K74</f>
        <v>0</v>
      </c>
      <c r="AA74" s="658">
        <f>'[2]2020. előirányzat'!G74</f>
        <v>0</v>
      </c>
      <c r="AB74" s="658">
        <f t="shared" si="10"/>
        <v>0</v>
      </c>
      <c r="AC74" s="658">
        <f t="shared" si="11"/>
        <v>0</v>
      </c>
      <c r="AD74" s="658">
        <f t="shared" si="12"/>
        <v>0</v>
      </c>
      <c r="AE74" s="658">
        <f t="shared" si="13"/>
        <v>0</v>
      </c>
      <c r="AF74" s="658"/>
      <c r="AG74" s="658"/>
      <c r="AH74" s="937">
        <f t="shared" si="15"/>
        <v>0</v>
      </c>
      <c r="AI74" s="938">
        <f>'[2]2021. előirányzat'!G74</f>
        <v>0</v>
      </c>
      <c r="AJ74" s="938">
        <f>'[2]2022. előirányzat'!G74</f>
        <v>0</v>
      </c>
      <c r="AK74" s="938">
        <f>'[2]2023. előirányzat'!G74</f>
        <v>0</v>
      </c>
      <c r="AL74" s="937">
        <f t="shared" si="16"/>
        <v>0</v>
      </c>
      <c r="AM74" s="937">
        <f t="shared" si="17"/>
        <v>0</v>
      </c>
      <c r="AN74" s="937">
        <f t="shared" si="18"/>
        <v>0</v>
      </c>
      <c r="AO74" s="937">
        <f t="shared" si="19"/>
        <v>0</v>
      </c>
      <c r="AP74" s="933"/>
      <c r="AQ74" s="934"/>
      <c r="AR74" s="935"/>
      <c r="AS74" s="933"/>
      <c r="AT74" s="933"/>
    </row>
    <row r="75" spans="1:46" ht="30" x14ac:dyDescent="0.25">
      <c r="A75" s="936" t="s">
        <v>561</v>
      </c>
      <c r="B75" s="850" t="str">
        <f>[1]előirányzat!B73</f>
        <v>Nagymizdó  Község Önkormányzata</v>
      </c>
      <c r="C75" s="848">
        <v>127</v>
      </c>
      <c r="D75" s="929">
        <f>'[2]2009. évi előirányzat'!M75</f>
        <v>0</v>
      </c>
      <c r="E75" s="929">
        <f>'[2]2009. évi előirányzat'!N75</f>
        <v>0</v>
      </c>
      <c r="F75" s="929">
        <f>'[2]2009. évi előirányzat'!O75</f>
        <v>0</v>
      </c>
      <c r="G75" s="929">
        <f>'[2]2010. évi előirányzat'!J75</f>
        <v>0</v>
      </c>
      <c r="H75" s="929">
        <f>'[2]2010. évi előirányzat'!K75</f>
        <v>0</v>
      </c>
      <c r="I75" s="929">
        <f>'[2]2011. évi előirányzat'!J75</f>
        <v>0</v>
      </c>
      <c r="J75" s="929">
        <f>'[2]2011. évi előirányzat'!K75</f>
        <v>0</v>
      </c>
      <c r="K75" s="929">
        <f>'[2]2012. évi előirányzat'!J75</f>
        <v>0</v>
      </c>
      <c r="L75" s="929">
        <f>'[2]2012. évi előirányzat'!K75</f>
        <v>0</v>
      </c>
      <c r="M75" s="929">
        <f>'[2]2013. előirányzat'!J75</f>
        <v>0</v>
      </c>
      <c r="N75" s="929">
        <f>'[2]2013. előirányzat'!K75</f>
        <v>0</v>
      </c>
      <c r="O75" s="929">
        <f>'[2]2014. évi előirányzat'!J75</f>
        <v>0</v>
      </c>
      <c r="P75" s="929">
        <f>'[2]2014. évi előirányzat'!K75</f>
        <v>0</v>
      </c>
      <c r="Q75" s="929">
        <f>'[2]2015. évi előirányzat'!J75</f>
        <v>0</v>
      </c>
      <c r="R75" s="929">
        <f>'[2]2015. évi előirányzat'!K75</f>
        <v>0</v>
      </c>
      <c r="S75" s="929">
        <f>'[2]2016 előirányzat'!J75</f>
        <v>0</v>
      </c>
      <c r="T75" s="929">
        <f>'[2]2016 előirányzat'!K75</f>
        <v>0</v>
      </c>
      <c r="U75" s="929">
        <f>'[2]2017. előirányzat'!J75</f>
        <v>0</v>
      </c>
      <c r="V75" s="929">
        <f>'[2]2017. előirányzat'!K75</f>
        <v>-63500</v>
      </c>
      <c r="W75" s="929">
        <f>'[2]2018. előirányzat'!J75</f>
        <v>0</v>
      </c>
      <c r="X75" s="929">
        <f>'[2]2018. előirányzat'!K75</f>
        <v>0</v>
      </c>
      <c r="Y75" s="929">
        <f>'[2]2019. előirányzat'!J75</f>
        <v>0</v>
      </c>
      <c r="Z75" s="929">
        <f>'[2]2019. előirányzat'!K75</f>
        <v>0</v>
      </c>
      <c r="AA75" s="929">
        <f>'[2]2020. előirányzat'!G75</f>
        <v>0</v>
      </c>
      <c r="AB75" s="930">
        <f t="shared" si="10"/>
        <v>0</v>
      </c>
      <c r="AC75" s="930">
        <f t="shared" si="11"/>
        <v>-63500</v>
      </c>
      <c r="AD75" s="930">
        <f t="shared" si="12"/>
        <v>0</v>
      </c>
      <c r="AE75" s="930">
        <f t="shared" si="13"/>
        <v>-63500</v>
      </c>
      <c r="AF75" s="931">
        <f t="shared" si="14"/>
        <v>0</v>
      </c>
      <c r="AG75" s="931">
        <f>AE75+(3*12700)+25400</f>
        <v>0</v>
      </c>
      <c r="AH75" s="931">
        <f t="shared" si="15"/>
        <v>0</v>
      </c>
      <c r="AI75" s="929">
        <f>'[2]2021. előirányzat'!G75</f>
        <v>0</v>
      </c>
      <c r="AJ75" s="929">
        <f>'[2]2022. előirányzat'!G75</f>
        <v>0</v>
      </c>
      <c r="AK75" s="929">
        <f>'[2]2023. előirányzat'!G75</f>
        <v>12700.000000000002</v>
      </c>
      <c r="AL75" s="932">
        <f t="shared" si="16"/>
        <v>12700.000000000002</v>
      </c>
      <c r="AM75" s="932">
        <f t="shared" si="17"/>
        <v>0</v>
      </c>
      <c r="AN75" s="932">
        <f t="shared" si="18"/>
        <v>0</v>
      </c>
      <c r="AO75" s="932">
        <f t="shared" si="19"/>
        <v>12700.000000000002</v>
      </c>
      <c r="AP75" s="933"/>
      <c r="AQ75" s="934"/>
      <c r="AR75" s="935"/>
      <c r="AS75" s="933"/>
      <c r="AT75" s="933" t="s">
        <v>803</v>
      </c>
    </row>
    <row r="76" spans="1:46" ht="30" x14ac:dyDescent="0.25">
      <c r="A76" s="936" t="s">
        <v>562</v>
      </c>
      <c r="B76" s="850" t="str">
        <f>[1]előirányzat!B74</f>
        <v>Nagyrákos  Község Önkormányzata</v>
      </c>
      <c r="C76" s="848">
        <v>280</v>
      </c>
      <c r="D76" s="929">
        <f>'[2]2009. évi előirányzat'!M76</f>
        <v>0</v>
      </c>
      <c r="E76" s="929">
        <f>'[2]2009. évi előirányzat'!N76</f>
        <v>0</v>
      </c>
      <c r="F76" s="929">
        <f>'[2]2009. évi előirányzat'!O76</f>
        <v>0</v>
      </c>
      <c r="G76" s="929">
        <f>'[2]2010. évi előirányzat'!J76</f>
        <v>0</v>
      </c>
      <c r="H76" s="929">
        <f>'[2]2010. évi előirányzat'!K76</f>
        <v>0</v>
      </c>
      <c r="I76" s="929">
        <f>'[2]2011. évi előirányzat'!J76</f>
        <v>0</v>
      </c>
      <c r="J76" s="929">
        <f>'[2]2011. évi előirányzat'!K76</f>
        <v>0</v>
      </c>
      <c r="K76" s="929">
        <f>'[2]2012. évi előirányzat'!J76</f>
        <v>0</v>
      </c>
      <c r="L76" s="929">
        <f>'[2]2012. évi előirányzat'!K76</f>
        <v>0</v>
      </c>
      <c r="M76" s="929">
        <f>'[2]2013. előirányzat'!J76</f>
        <v>0</v>
      </c>
      <c r="N76" s="929">
        <f>'[2]2013. előirányzat'!K76</f>
        <v>0</v>
      </c>
      <c r="O76" s="929">
        <f>'[2]2014. évi előirányzat'!J76</f>
        <v>0</v>
      </c>
      <c r="P76" s="929">
        <f>'[2]2014. évi előirányzat'!K76</f>
        <v>0</v>
      </c>
      <c r="Q76" s="929">
        <f>'[2]2015. évi előirányzat'!J76</f>
        <v>0</v>
      </c>
      <c r="R76" s="929">
        <f>'[2]2015. évi előirányzat'!K76</f>
        <v>0</v>
      </c>
      <c r="S76" s="929">
        <f>'[2]2016 előirányzat'!J76</f>
        <v>0</v>
      </c>
      <c r="T76" s="929">
        <f>'[2]2016 előirányzat'!K76</f>
        <v>0</v>
      </c>
      <c r="U76" s="929">
        <f>'[2]2017. előirányzat'!J76</f>
        <v>0</v>
      </c>
      <c r="V76" s="929">
        <f>'[2]2017. előirányzat'!K76</f>
        <v>-140000</v>
      </c>
      <c r="W76" s="929">
        <f>'[2]2018. előirányzat'!J76</f>
        <v>0</v>
      </c>
      <c r="X76" s="929">
        <f>'[2]2018. előirányzat'!K76</f>
        <v>-140000</v>
      </c>
      <c r="Y76" s="929">
        <f>'[2]2019. előirányzat'!J76</f>
        <v>0</v>
      </c>
      <c r="Z76" s="929">
        <f>'[2]2019. előirányzat'!K76</f>
        <v>-140000</v>
      </c>
      <c r="AA76" s="929">
        <f>'[2]2020. előirányzat'!G76</f>
        <v>0</v>
      </c>
      <c r="AB76" s="930">
        <f t="shared" si="10"/>
        <v>0</v>
      </c>
      <c r="AC76" s="930">
        <f t="shared" si="11"/>
        <v>-420000</v>
      </c>
      <c r="AD76" s="930">
        <f t="shared" si="12"/>
        <v>0</v>
      </c>
      <c r="AE76" s="930">
        <f t="shared" si="13"/>
        <v>-420000</v>
      </c>
      <c r="AF76" s="931">
        <f t="shared" si="14"/>
        <v>0</v>
      </c>
      <c r="AG76" s="931">
        <f>AE76+28000+392000</f>
        <v>0</v>
      </c>
      <c r="AH76" s="931">
        <f t="shared" si="15"/>
        <v>0</v>
      </c>
      <c r="AI76" s="929">
        <f>'[2]2021. előirányzat'!G76</f>
        <v>28000</v>
      </c>
      <c r="AJ76" s="929">
        <f>'[2]2022. előirányzat'!G76</f>
        <v>28000</v>
      </c>
      <c r="AK76" s="929">
        <f>'[2]2023. előirányzat'!G76</f>
        <v>28000</v>
      </c>
      <c r="AL76" s="932">
        <f t="shared" si="16"/>
        <v>84000</v>
      </c>
      <c r="AM76" s="932">
        <f t="shared" si="17"/>
        <v>0</v>
      </c>
      <c r="AN76" s="932">
        <f t="shared" si="18"/>
        <v>0</v>
      </c>
      <c r="AO76" s="932">
        <f t="shared" si="19"/>
        <v>84000</v>
      </c>
      <c r="AP76" s="933"/>
      <c r="AQ76" s="934"/>
      <c r="AR76" s="935"/>
      <c r="AS76" s="933"/>
      <c r="AT76" s="933" t="s">
        <v>798</v>
      </c>
    </row>
    <row r="77" spans="1:46" ht="30" x14ac:dyDescent="0.25">
      <c r="A77" s="847" t="s">
        <v>563</v>
      </c>
      <c r="B77" s="850" t="str">
        <f>[1]előirányzat!B75</f>
        <v>Nárai  Község Önkormányzata</v>
      </c>
      <c r="C77" s="848">
        <v>1151</v>
      </c>
      <c r="D77" s="929">
        <f>'[2]2009. évi előirányzat'!M77</f>
        <v>0</v>
      </c>
      <c r="E77" s="929">
        <f>'[2]2009. évi előirányzat'!N77</f>
        <v>0</v>
      </c>
      <c r="F77" s="929">
        <f>'[2]2009. évi előirányzat'!O77</f>
        <v>0</v>
      </c>
      <c r="G77" s="929">
        <f>'[2]2010. évi előirányzat'!J77</f>
        <v>0</v>
      </c>
      <c r="H77" s="929">
        <f>'[2]2010. évi előirányzat'!K77</f>
        <v>0</v>
      </c>
      <c r="I77" s="929">
        <f>'[2]2011. évi előirányzat'!J77</f>
        <v>0</v>
      </c>
      <c r="J77" s="929">
        <f>'[2]2011. évi előirányzat'!K77</f>
        <v>0</v>
      </c>
      <c r="K77" s="929">
        <f>'[2]2012. évi előirányzat'!J77</f>
        <v>0</v>
      </c>
      <c r="L77" s="929">
        <f>'[2]2012. évi előirányzat'!K77</f>
        <v>0</v>
      </c>
      <c r="M77" s="929">
        <f>'[2]2013. előirányzat'!J77</f>
        <v>0</v>
      </c>
      <c r="N77" s="929">
        <f>'[2]2013. előirányzat'!K77</f>
        <v>0</v>
      </c>
      <c r="O77" s="929">
        <f>'[2]2014. évi előirányzat'!J77</f>
        <v>0</v>
      </c>
      <c r="P77" s="929">
        <f>'[2]2014. évi előirányzat'!K77</f>
        <v>0</v>
      </c>
      <c r="Q77" s="929">
        <f>'[2]2015. évi előirányzat'!J77</f>
        <v>0</v>
      </c>
      <c r="R77" s="929">
        <f>'[2]2015. évi előirányzat'!K77</f>
        <v>0</v>
      </c>
      <c r="S77" s="929">
        <f>'[2]2016 előirányzat'!J77</f>
        <v>0</v>
      </c>
      <c r="T77" s="929">
        <f>'[2]2016 előirányzat'!K77</f>
        <v>0</v>
      </c>
      <c r="U77" s="929">
        <f>'[2]2017. előirányzat'!J77</f>
        <v>0</v>
      </c>
      <c r="V77" s="929">
        <f>'[2]2017. előirányzat'!K77</f>
        <v>-575500</v>
      </c>
      <c r="W77" s="929">
        <f>'[2]2018. előirányzat'!J77</f>
        <v>0</v>
      </c>
      <c r="X77" s="929">
        <f>'[2]2018. előirányzat'!K77</f>
        <v>0</v>
      </c>
      <c r="Y77" s="929">
        <f>'[2]2019. előirányzat'!J77</f>
        <v>0</v>
      </c>
      <c r="Z77" s="929">
        <f>'[2]2019. előirányzat'!K77</f>
        <v>0</v>
      </c>
      <c r="AA77" s="929">
        <f>'[2]2020. előirányzat'!G77</f>
        <v>0</v>
      </c>
      <c r="AB77" s="930">
        <f t="shared" si="10"/>
        <v>0</v>
      </c>
      <c r="AC77" s="930">
        <f t="shared" si="11"/>
        <v>-575500</v>
      </c>
      <c r="AD77" s="930">
        <f t="shared" si="12"/>
        <v>0</v>
      </c>
      <c r="AE77" s="930">
        <f t="shared" si="13"/>
        <v>-575500</v>
      </c>
      <c r="AF77" s="931">
        <f t="shared" si="14"/>
        <v>0</v>
      </c>
      <c r="AG77" s="931">
        <f>AC77+(2*115100)+345300</f>
        <v>0</v>
      </c>
      <c r="AH77" s="931">
        <f t="shared" si="15"/>
        <v>0</v>
      </c>
      <c r="AI77" s="929">
        <f>'[2]2021. előirányzat'!G77</f>
        <v>0</v>
      </c>
      <c r="AJ77" s="929">
        <f>'[2]2022. előirányzat'!G77</f>
        <v>0</v>
      </c>
      <c r="AK77" s="929">
        <f>'[2]2023. előirányzat'!G77</f>
        <v>115100.00000000001</v>
      </c>
      <c r="AL77" s="932">
        <f t="shared" si="16"/>
        <v>115100.00000000001</v>
      </c>
      <c r="AM77" s="932">
        <f t="shared" si="17"/>
        <v>0</v>
      </c>
      <c r="AN77" s="932">
        <f t="shared" si="18"/>
        <v>0</v>
      </c>
      <c r="AO77" s="932">
        <f t="shared" si="19"/>
        <v>115100.00000000001</v>
      </c>
      <c r="AP77" s="933"/>
      <c r="AQ77" s="934"/>
      <c r="AR77" s="935"/>
      <c r="AS77" s="933"/>
      <c r="AT77" s="933" t="s">
        <v>806</v>
      </c>
    </row>
    <row r="78" spans="1:46" ht="30" x14ac:dyDescent="0.25">
      <c r="A78" s="936" t="s">
        <v>564</v>
      </c>
      <c r="B78" s="848" t="str">
        <f>[1]előirányzat!B76</f>
        <v>Narda  Község Önkormányzata</v>
      </c>
      <c r="C78" s="848">
        <v>526</v>
      </c>
      <c r="D78" s="929">
        <f>'[2]2009. évi előirányzat'!M78</f>
        <v>0</v>
      </c>
      <c r="E78" s="929">
        <f>'[2]2009. évi előirányzat'!N78</f>
        <v>0</v>
      </c>
      <c r="F78" s="929">
        <f>'[2]2009. évi előirányzat'!O78</f>
        <v>0</v>
      </c>
      <c r="G78" s="929">
        <f>'[2]2010. évi előirányzat'!J78</f>
        <v>0</v>
      </c>
      <c r="H78" s="929">
        <f>'[2]2010. évi előirányzat'!K78</f>
        <v>0</v>
      </c>
      <c r="I78" s="929">
        <f>'[2]2011. évi előirányzat'!J78</f>
        <v>0</v>
      </c>
      <c r="J78" s="929">
        <f>'[2]2011. évi előirányzat'!K78</f>
        <v>0</v>
      </c>
      <c r="K78" s="929">
        <f>'[2]2012. évi előirányzat'!J78</f>
        <v>0</v>
      </c>
      <c r="L78" s="929">
        <f>'[2]2012. évi előirányzat'!K78</f>
        <v>0</v>
      </c>
      <c r="M78" s="929">
        <f>'[2]2013. előirányzat'!J78</f>
        <v>0</v>
      </c>
      <c r="N78" s="929">
        <f>'[2]2013. előirányzat'!K78</f>
        <v>0</v>
      </c>
      <c r="O78" s="929">
        <f>'[2]2014. évi előirányzat'!J78</f>
        <v>0</v>
      </c>
      <c r="P78" s="929">
        <f>'[2]2014. évi előirányzat'!K78</f>
        <v>0</v>
      </c>
      <c r="Q78" s="929">
        <f>'[2]2015. évi előirányzat'!J78</f>
        <v>0</v>
      </c>
      <c r="R78" s="929">
        <f>'[2]2015. évi előirányzat'!K78</f>
        <v>0</v>
      </c>
      <c r="S78" s="929">
        <f>'[2]2016 előirányzat'!J78</f>
        <v>0</v>
      </c>
      <c r="T78" s="929">
        <f>'[2]2016 előirányzat'!K78</f>
        <v>0</v>
      </c>
      <c r="U78" s="929">
        <f>'[2]2017. előirányzat'!J78</f>
        <v>52600</v>
      </c>
      <c r="V78" s="929">
        <f>'[2]2017. előirányzat'!K78</f>
        <v>263000</v>
      </c>
      <c r="W78" s="929">
        <f>'[2]2018. előirányzat'!J78</f>
        <v>52600</v>
      </c>
      <c r="X78" s="929">
        <f>'[2]2018. előirányzat'!K78</f>
        <v>263000</v>
      </c>
      <c r="Y78" s="929">
        <f>'[2]2019. előirányzat'!J78</f>
        <v>52600</v>
      </c>
      <c r="Z78" s="929">
        <f>'[2]2019. előirányzat'!K78</f>
        <v>263000</v>
      </c>
      <c r="AA78" s="929">
        <f>'[2]2020. előirányzat'!G78</f>
        <v>52600</v>
      </c>
      <c r="AB78" s="930">
        <f t="shared" si="10"/>
        <v>210400</v>
      </c>
      <c r="AC78" s="930">
        <f t="shared" si="11"/>
        <v>789000</v>
      </c>
      <c r="AD78" s="930">
        <f t="shared" si="12"/>
        <v>0</v>
      </c>
      <c r="AE78" s="930">
        <f t="shared" si="13"/>
        <v>999400</v>
      </c>
      <c r="AF78" s="931">
        <f t="shared" si="14"/>
        <v>210400</v>
      </c>
      <c r="AG78" s="931">
        <f>AC78</f>
        <v>789000</v>
      </c>
      <c r="AH78" s="931">
        <f t="shared" si="15"/>
        <v>999400</v>
      </c>
      <c r="AI78" s="929">
        <f>'[2]2021. előirányzat'!G78</f>
        <v>52600</v>
      </c>
      <c r="AJ78" s="929">
        <f>'[2]2022. előirányzat'!G78</f>
        <v>52600</v>
      </c>
      <c r="AK78" s="929">
        <f>'[2]2023. előirányzat'!G78</f>
        <v>52600</v>
      </c>
      <c r="AL78" s="932">
        <f t="shared" si="16"/>
        <v>368200</v>
      </c>
      <c r="AM78" s="932">
        <f t="shared" si="17"/>
        <v>789000</v>
      </c>
      <c r="AN78" s="932">
        <f t="shared" si="18"/>
        <v>0</v>
      </c>
      <c r="AO78" s="932">
        <f t="shared" si="19"/>
        <v>1157200</v>
      </c>
      <c r="AP78" s="933"/>
      <c r="AQ78" s="934">
        <f>V78+X78+Z78</f>
        <v>789000</v>
      </c>
      <c r="AR78" s="935">
        <f>AO78-AQ78</f>
        <v>368200</v>
      </c>
      <c r="AS78" s="933"/>
      <c r="AT78" s="933" t="s">
        <v>806</v>
      </c>
    </row>
    <row r="79" spans="1:46" ht="30" x14ac:dyDescent="0.25">
      <c r="A79" s="936" t="s">
        <v>565</v>
      </c>
      <c r="B79" s="852" t="str">
        <f>[1]előirányzat!B77</f>
        <v>Nemesbőd Község Önkormányzata</v>
      </c>
      <c r="C79" s="848">
        <v>614</v>
      </c>
      <c r="D79" s="929">
        <f>'[2]2009. évi előirányzat'!M79</f>
        <v>0</v>
      </c>
      <c r="E79" s="929">
        <f>'[2]2009. évi előirányzat'!N79</f>
        <v>0</v>
      </c>
      <c r="F79" s="929">
        <f>'[2]2009. évi előirányzat'!O79</f>
        <v>0</v>
      </c>
      <c r="G79" s="929">
        <f>'[2]2010. évi előirányzat'!J79</f>
        <v>0</v>
      </c>
      <c r="H79" s="929">
        <f>'[2]2010. évi előirányzat'!K79</f>
        <v>0</v>
      </c>
      <c r="I79" s="929">
        <f>'[2]2011. évi előirányzat'!J79</f>
        <v>0</v>
      </c>
      <c r="J79" s="929">
        <f>'[2]2011. évi előirányzat'!K79</f>
        <v>0</v>
      </c>
      <c r="K79" s="929">
        <f>'[2]2012. évi előirányzat'!J79</f>
        <v>0</v>
      </c>
      <c r="L79" s="929">
        <f>'[2]2012. évi előirányzat'!K79</f>
        <v>0</v>
      </c>
      <c r="M79" s="929">
        <f>'[2]2013. előirányzat'!J79</f>
        <v>0</v>
      </c>
      <c r="N79" s="929">
        <f>'[2]2013. előirányzat'!K79</f>
        <v>0</v>
      </c>
      <c r="O79" s="929">
        <f>'[2]2014. évi előirányzat'!J79</f>
        <v>0</v>
      </c>
      <c r="P79" s="929">
        <f>'[2]2014. évi előirányzat'!K79</f>
        <v>0</v>
      </c>
      <c r="Q79" s="929">
        <f>'[2]2015. évi előirányzat'!J79</f>
        <v>0</v>
      </c>
      <c r="R79" s="929">
        <f>'[2]2015. évi előirányzat'!K79</f>
        <v>0</v>
      </c>
      <c r="S79" s="929">
        <f>'[2]2016 előirányzat'!J79</f>
        <v>0</v>
      </c>
      <c r="T79" s="929">
        <f>'[2]2016 előirányzat'!K79</f>
        <v>0</v>
      </c>
      <c r="U79" s="929">
        <f>'[2]2017. előirányzat'!J79</f>
        <v>0</v>
      </c>
      <c r="V79" s="929">
        <f>'[2]2017. előirányzat'!K79</f>
        <v>0</v>
      </c>
      <c r="W79" s="929">
        <f>'[2]2018. előirányzat'!J79</f>
        <v>0</v>
      </c>
      <c r="X79" s="929">
        <f>'[2]2018. előirányzat'!K79</f>
        <v>0</v>
      </c>
      <c r="Y79" s="929">
        <f>'[2]2019. előirányzat'!J79</f>
        <v>0</v>
      </c>
      <c r="Z79" s="929">
        <f>'[2]2019. előirányzat'!K79</f>
        <v>0</v>
      </c>
      <c r="AA79" s="929">
        <f>'[2]2020. előirányzat'!G79</f>
        <v>0</v>
      </c>
      <c r="AB79" s="930">
        <f t="shared" si="10"/>
        <v>0</v>
      </c>
      <c r="AC79" s="930">
        <f t="shared" si="11"/>
        <v>0</v>
      </c>
      <c r="AD79" s="930">
        <f t="shared" si="12"/>
        <v>0</v>
      </c>
      <c r="AE79" s="930">
        <f t="shared" si="13"/>
        <v>0</v>
      </c>
      <c r="AF79" s="931">
        <f t="shared" si="14"/>
        <v>0</v>
      </c>
      <c r="AG79" s="931">
        <f>AC79</f>
        <v>0</v>
      </c>
      <c r="AH79" s="931">
        <f t="shared" si="15"/>
        <v>0</v>
      </c>
      <c r="AI79" s="929">
        <f>'[2]2021. előirányzat'!G79</f>
        <v>0</v>
      </c>
      <c r="AJ79" s="929">
        <f>'[2]2022. előirányzat'!G79</f>
        <v>0</v>
      </c>
      <c r="AK79" s="929">
        <f>'[2]2023. előirányzat'!G79</f>
        <v>0</v>
      </c>
      <c r="AL79" s="932">
        <f t="shared" si="16"/>
        <v>0</v>
      </c>
      <c r="AM79" s="932">
        <f t="shared" si="17"/>
        <v>0</v>
      </c>
      <c r="AN79" s="932">
        <f t="shared" si="18"/>
        <v>0</v>
      </c>
      <c r="AO79" s="932">
        <f t="shared" si="19"/>
        <v>0</v>
      </c>
      <c r="AP79" s="939" t="s">
        <v>807</v>
      </c>
      <c r="AQ79" s="934">
        <f>V79+X79+Z79</f>
        <v>0</v>
      </c>
      <c r="AR79" s="935">
        <f>AO79-AQ79</f>
        <v>0</v>
      </c>
      <c r="AS79" s="933"/>
      <c r="AT79" s="933" t="s">
        <v>806</v>
      </c>
    </row>
    <row r="80" spans="1:46" ht="30" x14ac:dyDescent="0.25">
      <c r="A80" s="847" t="s">
        <v>566</v>
      </c>
      <c r="B80" s="850" t="str">
        <f>[1]előirányzat!B78</f>
        <v>Nemescsó Község Önkormányzata</v>
      </c>
      <c r="C80" s="848">
        <v>324</v>
      </c>
      <c r="D80" s="929">
        <f>'[2]2009. évi előirányzat'!M80</f>
        <v>0</v>
      </c>
      <c r="E80" s="929">
        <f>'[2]2009. évi előirányzat'!N80</f>
        <v>0</v>
      </c>
      <c r="F80" s="929">
        <f>'[2]2009. évi előirányzat'!O80</f>
        <v>0</v>
      </c>
      <c r="G80" s="929">
        <f>'[2]2010. évi előirányzat'!J80</f>
        <v>0</v>
      </c>
      <c r="H80" s="929">
        <f>'[2]2010. évi előirányzat'!K80</f>
        <v>0</v>
      </c>
      <c r="I80" s="929">
        <f>'[2]2011. évi előirányzat'!J80</f>
        <v>0</v>
      </c>
      <c r="J80" s="929">
        <f>'[2]2011. évi előirányzat'!K80</f>
        <v>0</v>
      </c>
      <c r="K80" s="929">
        <f>'[2]2012. évi előirányzat'!J80</f>
        <v>0</v>
      </c>
      <c r="L80" s="929">
        <f>'[2]2012. évi előirányzat'!K80</f>
        <v>0</v>
      </c>
      <c r="M80" s="929">
        <f>'[2]2013. előirányzat'!J80</f>
        <v>0</v>
      </c>
      <c r="N80" s="929">
        <f>'[2]2013. előirányzat'!K80</f>
        <v>0</v>
      </c>
      <c r="O80" s="929">
        <f>'[2]2014. évi előirányzat'!J80</f>
        <v>0</v>
      </c>
      <c r="P80" s="929">
        <f>'[2]2014. évi előirányzat'!K80</f>
        <v>0</v>
      </c>
      <c r="Q80" s="929">
        <f>'[2]2015. évi előirányzat'!J80</f>
        <v>0</v>
      </c>
      <c r="R80" s="929">
        <f>'[2]2015. évi előirányzat'!K80</f>
        <v>0</v>
      </c>
      <c r="S80" s="929">
        <f>'[2]2016 előirányzat'!J80</f>
        <v>0</v>
      </c>
      <c r="T80" s="929">
        <f>'[2]2016 előirányzat'!K80</f>
        <v>0</v>
      </c>
      <c r="U80" s="929">
        <f>'[2]2017. előirányzat'!J80</f>
        <v>0</v>
      </c>
      <c r="V80" s="929">
        <f>'[2]2017. előirányzat'!K80</f>
        <v>0</v>
      </c>
      <c r="W80" s="929">
        <f>'[2]2018. előirányzat'!J80</f>
        <v>0</v>
      </c>
      <c r="X80" s="929">
        <f>'[2]2018. előirányzat'!K80</f>
        <v>0</v>
      </c>
      <c r="Y80" s="929">
        <f>'[2]2019. előirányzat'!J80</f>
        <v>0</v>
      </c>
      <c r="Z80" s="929">
        <f>'[2]2019. előirányzat'!K80</f>
        <v>0</v>
      </c>
      <c r="AA80" s="929">
        <f>'[2]2020. előirányzat'!G80</f>
        <v>0</v>
      </c>
      <c r="AB80" s="930">
        <f t="shared" si="10"/>
        <v>0</v>
      </c>
      <c r="AC80" s="930">
        <f t="shared" si="11"/>
        <v>0</v>
      </c>
      <c r="AD80" s="930">
        <f t="shared" si="12"/>
        <v>0</v>
      </c>
      <c r="AE80" s="930">
        <f t="shared" si="13"/>
        <v>0</v>
      </c>
      <c r="AF80" s="931">
        <f t="shared" si="14"/>
        <v>0</v>
      </c>
      <c r="AG80" s="931">
        <f>AE80</f>
        <v>0</v>
      </c>
      <c r="AH80" s="931">
        <f t="shared" si="15"/>
        <v>0</v>
      </c>
      <c r="AI80" s="929">
        <f>'[2]2021. előirányzat'!G80</f>
        <v>0</v>
      </c>
      <c r="AJ80" s="929">
        <f>'[2]2022. előirányzat'!G80</f>
        <v>0</v>
      </c>
      <c r="AK80" s="929">
        <f>'[2]2023. előirányzat'!G80</f>
        <v>0</v>
      </c>
      <c r="AL80" s="932">
        <f t="shared" si="16"/>
        <v>0</v>
      </c>
      <c r="AM80" s="932">
        <f t="shared" si="17"/>
        <v>0</v>
      </c>
      <c r="AN80" s="932">
        <f t="shared" si="18"/>
        <v>0</v>
      </c>
      <c r="AO80" s="932">
        <f t="shared" si="19"/>
        <v>0</v>
      </c>
      <c r="AP80" s="933"/>
      <c r="AQ80" s="934"/>
      <c r="AR80" s="935"/>
      <c r="AS80" s="933"/>
      <c r="AT80" s="933" t="s">
        <v>801</v>
      </c>
    </row>
    <row r="81" spans="1:46" ht="30" x14ac:dyDescent="0.25">
      <c r="A81" s="936" t="s">
        <v>567</v>
      </c>
      <c r="B81" s="850" t="str">
        <f>[1]előirányzat!B79</f>
        <v>Nemeskocs Község Önkormányzata</v>
      </c>
      <c r="C81" s="848">
        <v>331</v>
      </c>
      <c r="D81" s="929">
        <f>'[2]2009. évi előirányzat'!M81</f>
        <v>0</v>
      </c>
      <c r="E81" s="929">
        <f>'[2]2009. évi előirányzat'!N81</f>
        <v>0</v>
      </c>
      <c r="F81" s="929">
        <f>'[2]2009. évi előirányzat'!O81</f>
        <v>0</v>
      </c>
      <c r="G81" s="929">
        <f>'[2]2010. évi előirányzat'!J81</f>
        <v>0</v>
      </c>
      <c r="H81" s="929">
        <f>'[2]2010. évi előirányzat'!K81</f>
        <v>0</v>
      </c>
      <c r="I81" s="929">
        <f>'[2]2011. évi előirányzat'!J81</f>
        <v>0</v>
      </c>
      <c r="J81" s="929">
        <f>'[2]2011. évi előirányzat'!K81</f>
        <v>0</v>
      </c>
      <c r="K81" s="929">
        <f>'[2]2012. évi előirányzat'!J81</f>
        <v>0</v>
      </c>
      <c r="L81" s="929">
        <f>'[2]2012. évi előirányzat'!K81</f>
        <v>0</v>
      </c>
      <c r="M81" s="929">
        <f>'[2]2013. előirányzat'!J81</f>
        <v>0</v>
      </c>
      <c r="N81" s="929">
        <f>'[2]2013. előirányzat'!K81</f>
        <v>0</v>
      </c>
      <c r="O81" s="929">
        <f>'[2]2014. évi előirányzat'!J81</f>
        <v>0</v>
      </c>
      <c r="P81" s="929">
        <f>'[2]2014. évi előirányzat'!K81</f>
        <v>0</v>
      </c>
      <c r="Q81" s="929">
        <f>'[2]2015. évi előirányzat'!J81</f>
        <v>0</v>
      </c>
      <c r="R81" s="929">
        <f>'[2]2015. évi előirányzat'!K81</f>
        <v>0</v>
      </c>
      <c r="S81" s="929">
        <f>'[2]2016 előirányzat'!J81</f>
        <v>0</v>
      </c>
      <c r="T81" s="929">
        <f>'[2]2016 előirányzat'!K81</f>
        <v>0</v>
      </c>
      <c r="U81" s="929">
        <f>'[2]2017. előirányzat'!J81</f>
        <v>0</v>
      </c>
      <c r="V81" s="929">
        <f>'[2]2017. előirányzat'!K81</f>
        <v>-165500</v>
      </c>
      <c r="W81" s="929">
        <f>'[2]2018. előirányzat'!J81</f>
        <v>0</v>
      </c>
      <c r="X81" s="929">
        <f>'[2]2018. előirányzat'!K81</f>
        <v>0</v>
      </c>
      <c r="Y81" s="929">
        <f>'[2]2019. előirányzat'!J81</f>
        <v>0</v>
      </c>
      <c r="Z81" s="929">
        <f>'[2]2019. előirányzat'!K81</f>
        <v>0</v>
      </c>
      <c r="AA81" s="929">
        <f>'[2]2020. előirányzat'!G81</f>
        <v>0</v>
      </c>
      <c r="AB81" s="930">
        <f t="shared" si="10"/>
        <v>0</v>
      </c>
      <c r="AC81" s="930">
        <f t="shared" si="11"/>
        <v>-165500</v>
      </c>
      <c r="AD81" s="930">
        <f t="shared" si="12"/>
        <v>0</v>
      </c>
      <c r="AE81" s="930">
        <f t="shared" si="13"/>
        <v>-165500</v>
      </c>
      <c r="AF81" s="931">
        <f t="shared" si="14"/>
        <v>0</v>
      </c>
      <c r="AG81" s="931">
        <f>AE81+33100+132400</f>
        <v>0</v>
      </c>
      <c r="AH81" s="931">
        <f t="shared" si="15"/>
        <v>0</v>
      </c>
      <c r="AI81" s="929">
        <f>'[2]2021. előirányzat'!G81</f>
        <v>0</v>
      </c>
      <c r="AJ81" s="929">
        <f>'[2]2022. előirányzat'!G81</f>
        <v>0</v>
      </c>
      <c r="AK81" s="929">
        <f>'[2]2023. előirányzat'!G81</f>
        <v>0</v>
      </c>
      <c r="AL81" s="932">
        <f t="shared" si="16"/>
        <v>0</v>
      </c>
      <c r="AM81" s="932">
        <f t="shared" si="17"/>
        <v>0</v>
      </c>
      <c r="AN81" s="932">
        <f t="shared" si="18"/>
        <v>0</v>
      </c>
      <c r="AO81" s="932">
        <f t="shared" si="19"/>
        <v>0</v>
      </c>
      <c r="AP81" s="933"/>
      <c r="AQ81" s="934"/>
      <c r="AR81" s="935"/>
      <c r="AS81" s="933"/>
      <c r="AT81" s="933" t="s">
        <v>800</v>
      </c>
    </row>
    <row r="82" spans="1:46" ht="30" x14ac:dyDescent="0.25">
      <c r="A82" s="936" t="s">
        <v>568</v>
      </c>
      <c r="B82" s="852" t="str">
        <f>[1]előirányzat!B80</f>
        <v>Nemeskolta Község Önkormányzata</v>
      </c>
      <c r="C82" s="848">
        <v>390</v>
      </c>
      <c r="D82" s="929">
        <f>'[2]2009. évi előirányzat'!M82</f>
        <v>0</v>
      </c>
      <c r="E82" s="929">
        <f>'[2]2009. évi előirányzat'!N82</f>
        <v>0</v>
      </c>
      <c r="F82" s="929">
        <f>'[2]2009. évi előirányzat'!O82</f>
        <v>0</v>
      </c>
      <c r="G82" s="929">
        <f>'[2]2010. évi előirányzat'!J82</f>
        <v>0</v>
      </c>
      <c r="H82" s="929">
        <f>'[2]2010. évi előirányzat'!K82</f>
        <v>0</v>
      </c>
      <c r="I82" s="929">
        <f>'[2]2011. évi előirányzat'!J82</f>
        <v>0</v>
      </c>
      <c r="J82" s="929">
        <f>'[2]2011. évi előirányzat'!K82</f>
        <v>0</v>
      </c>
      <c r="K82" s="929">
        <f>'[2]2012. évi előirányzat'!J82</f>
        <v>0</v>
      </c>
      <c r="L82" s="929">
        <f>'[2]2012. évi előirányzat'!K82</f>
        <v>0</v>
      </c>
      <c r="M82" s="929">
        <f>'[2]2013. előirányzat'!J82</f>
        <v>0</v>
      </c>
      <c r="N82" s="929">
        <f>'[2]2013. előirányzat'!K82</f>
        <v>0</v>
      </c>
      <c r="O82" s="929">
        <f>'[2]2014. évi előirányzat'!J82</f>
        <v>0</v>
      </c>
      <c r="P82" s="929">
        <f>'[2]2014. évi előirányzat'!K82</f>
        <v>147834</v>
      </c>
      <c r="Q82" s="929">
        <f>'[2]2015. évi előirányzat'!J82</f>
        <v>39000</v>
      </c>
      <c r="R82" s="929">
        <f>'[2]2015. évi előirányzat'!K82</f>
        <v>195000</v>
      </c>
      <c r="S82" s="929">
        <f>'[2]2016 előirányzat'!J82</f>
        <v>39000</v>
      </c>
      <c r="T82" s="929">
        <f>'[2]2016 előirányzat'!K82</f>
        <v>195000</v>
      </c>
      <c r="U82" s="929">
        <f>'[2]2017. előirányzat'!J82</f>
        <v>39000</v>
      </c>
      <c r="V82" s="929">
        <f>'[2]2017. előirányzat'!K82</f>
        <v>195000</v>
      </c>
      <c r="W82" s="929">
        <f>'[2]2018. előirányzat'!J82</f>
        <v>39000</v>
      </c>
      <c r="X82" s="929">
        <f>'[2]2018. előirányzat'!K82</f>
        <v>195000</v>
      </c>
      <c r="Y82" s="929">
        <f>'[2]2019. előirányzat'!J82</f>
        <v>39000</v>
      </c>
      <c r="Z82" s="929">
        <f>'[2]2019. előirányzat'!K82</f>
        <v>195000</v>
      </c>
      <c r="AA82" s="929">
        <f>'[2]2020. előirányzat'!G82</f>
        <v>39000</v>
      </c>
      <c r="AB82" s="930">
        <f t="shared" si="10"/>
        <v>234000</v>
      </c>
      <c r="AC82" s="930">
        <f t="shared" si="11"/>
        <v>1122834</v>
      </c>
      <c r="AD82" s="930">
        <f t="shared" si="12"/>
        <v>0</v>
      </c>
      <c r="AE82" s="930">
        <f t="shared" si="13"/>
        <v>1356834</v>
      </c>
      <c r="AF82" s="931">
        <f t="shared" si="14"/>
        <v>234000</v>
      </c>
      <c r="AG82" s="931">
        <f>AC82</f>
        <v>1122834</v>
      </c>
      <c r="AH82" s="931">
        <f t="shared" si="15"/>
        <v>1356834</v>
      </c>
      <c r="AI82" s="929">
        <f>'[2]2021. előirányzat'!G82</f>
        <v>39000</v>
      </c>
      <c r="AJ82" s="929">
        <f>'[2]2022. előirányzat'!G82</f>
        <v>39000</v>
      </c>
      <c r="AK82" s="929">
        <f>'[2]2023. előirányzat'!G82</f>
        <v>39000</v>
      </c>
      <c r="AL82" s="932">
        <f t="shared" si="16"/>
        <v>351000</v>
      </c>
      <c r="AM82" s="932">
        <f t="shared" si="17"/>
        <v>1122834</v>
      </c>
      <c r="AN82" s="932">
        <f t="shared" si="18"/>
        <v>0</v>
      </c>
      <c r="AO82" s="932">
        <f t="shared" si="19"/>
        <v>1473834</v>
      </c>
      <c r="AP82" s="939" t="s">
        <v>761</v>
      </c>
      <c r="AQ82" s="934">
        <f>V82+X82+Z82</f>
        <v>585000</v>
      </c>
      <c r="AR82" s="935">
        <f>AO82-AQ82</f>
        <v>888834</v>
      </c>
      <c r="AS82" s="933"/>
      <c r="AT82" s="933" t="s">
        <v>806</v>
      </c>
    </row>
    <row r="83" spans="1:46" ht="45" x14ac:dyDescent="0.25">
      <c r="A83" s="847" t="s">
        <v>569</v>
      </c>
      <c r="B83" s="850" t="str">
        <f>[1]előirányzat!B81</f>
        <v>Nemesmedves Község Önkormányzata</v>
      </c>
      <c r="C83" s="848">
        <v>21</v>
      </c>
      <c r="D83" s="929">
        <f>'[2]2009. évi előirányzat'!M83</f>
        <v>0</v>
      </c>
      <c r="E83" s="929">
        <f>'[2]2009. évi előirányzat'!N83</f>
        <v>0</v>
      </c>
      <c r="F83" s="929">
        <f>'[2]2009. évi előirányzat'!O83</f>
        <v>0</v>
      </c>
      <c r="G83" s="929">
        <f>'[2]2010. évi előirányzat'!J83</f>
        <v>0</v>
      </c>
      <c r="H83" s="929">
        <f>'[2]2010. évi előirányzat'!K83</f>
        <v>0</v>
      </c>
      <c r="I83" s="929">
        <f>'[2]2011. évi előirányzat'!J83</f>
        <v>0</v>
      </c>
      <c r="J83" s="929">
        <f>'[2]2011. évi előirányzat'!K83</f>
        <v>0</v>
      </c>
      <c r="K83" s="929">
        <f>'[2]2012. évi előirányzat'!J83</f>
        <v>0</v>
      </c>
      <c r="L83" s="929">
        <f>'[2]2012. évi előirányzat'!K83</f>
        <v>0</v>
      </c>
      <c r="M83" s="929">
        <f>'[2]2013. előirányzat'!J83</f>
        <v>0</v>
      </c>
      <c r="N83" s="929">
        <f>'[2]2013. előirányzat'!K83</f>
        <v>0</v>
      </c>
      <c r="O83" s="929">
        <f>'[2]2014. évi előirányzat'!J83</f>
        <v>0</v>
      </c>
      <c r="P83" s="929">
        <f>'[2]2014. évi előirányzat'!K83</f>
        <v>0</v>
      </c>
      <c r="Q83" s="929">
        <f>'[2]2015. évi előirányzat'!J83</f>
        <v>0</v>
      </c>
      <c r="R83" s="929">
        <f>'[2]2015. évi előirányzat'!K83</f>
        <v>0</v>
      </c>
      <c r="S83" s="929">
        <f>'[2]2016 előirányzat'!J83</f>
        <v>0</v>
      </c>
      <c r="T83" s="929">
        <f>'[2]2016 előirányzat'!K83</f>
        <v>0</v>
      </c>
      <c r="U83" s="929">
        <f>'[2]2017. előirányzat'!J83</f>
        <v>0</v>
      </c>
      <c r="V83" s="929">
        <f>'[2]2017. előirányzat'!K83</f>
        <v>0</v>
      </c>
      <c r="W83" s="929">
        <f>'[2]2018. előirányzat'!J83</f>
        <v>0</v>
      </c>
      <c r="X83" s="929">
        <f>'[2]2018. előirányzat'!K83</f>
        <v>0</v>
      </c>
      <c r="Y83" s="929">
        <f>'[2]2019. előirányzat'!J83</f>
        <v>0</v>
      </c>
      <c r="Z83" s="929">
        <f>'[2]2019. előirányzat'!K83</f>
        <v>0</v>
      </c>
      <c r="AA83" s="929">
        <f>'[2]2020. előirányzat'!G83</f>
        <v>0</v>
      </c>
      <c r="AB83" s="930">
        <f t="shared" si="10"/>
        <v>0</v>
      </c>
      <c r="AC83" s="930">
        <f t="shared" si="11"/>
        <v>0</v>
      </c>
      <c r="AD83" s="930">
        <f t="shared" si="12"/>
        <v>0</v>
      </c>
      <c r="AE83" s="930">
        <f t="shared" si="13"/>
        <v>0</v>
      </c>
      <c r="AF83" s="931">
        <f t="shared" si="14"/>
        <v>0</v>
      </c>
      <c r="AG83" s="931">
        <f>AE83</f>
        <v>0</v>
      </c>
      <c r="AH83" s="931">
        <f t="shared" si="15"/>
        <v>0</v>
      </c>
      <c r="AI83" s="929">
        <f>'[2]2021. előirányzat'!G83</f>
        <v>0</v>
      </c>
      <c r="AJ83" s="929">
        <f>'[2]2022. előirányzat'!G83</f>
        <v>0</v>
      </c>
      <c r="AK83" s="929">
        <f>'[2]2023. előirányzat'!G83</f>
        <v>2100</v>
      </c>
      <c r="AL83" s="932">
        <f t="shared" si="16"/>
        <v>2100</v>
      </c>
      <c r="AM83" s="932">
        <f t="shared" si="17"/>
        <v>0</v>
      </c>
      <c r="AN83" s="932">
        <f t="shared" si="18"/>
        <v>0</v>
      </c>
      <c r="AO83" s="932">
        <f t="shared" si="19"/>
        <v>2100</v>
      </c>
      <c r="AP83" s="933"/>
      <c r="AQ83" s="934"/>
      <c r="AR83" s="935"/>
      <c r="AS83" s="933"/>
      <c r="AT83" s="933" t="s">
        <v>804</v>
      </c>
    </row>
    <row r="84" spans="1:46" ht="45" x14ac:dyDescent="0.25">
      <c r="A84" s="936" t="s">
        <v>570</v>
      </c>
      <c r="B84" s="850" t="str">
        <f>[1]előirányzat!B82</f>
        <v>Nemesrempeholló Község Önkormányzata</v>
      </c>
      <c r="C84" s="848">
        <v>304</v>
      </c>
      <c r="D84" s="929">
        <f>'[2]2009. évi előirányzat'!M84</f>
        <v>0</v>
      </c>
      <c r="E84" s="929">
        <f>'[2]2009. évi előirányzat'!N84</f>
        <v>0</v>
      </c>
      <c r="F84" s="929">
        <f>'[2]2009. évi előirányzat'!O84</f>
        <v>0</v>
      </c>
      <c r="G84" s="929">
        <f>'[2]2010. évi előirányzat'!J84</f>
        <v>0</v>
      </c>
      <c r="H84" s="929">
        <f>'[2]2010. évi előirányzat'!K84</f>
        <v>0</v>
      </c>
      <c r="I84" s="929">
        <f>'[2]2011. évi előirányzat'!J84</f>
        <v>0</v>
      </c>
      <c r="J84" s="929">
        <f>'[2]2011. évi előirányzat'!K84</f>
        <v>0</v>
      </c>
      <c r="K84" s="929">
        <f>'[2]2012. évi előirányzat'!J84</f>
        <v>0</v>
      </c>
      <c r="L84" s="929">
        <f>'[2]2012. évi előirányzat'!K84</f>
        <v>0</v>
      </c>
      <c r="M84" s="929">
        <f>'[2]2013. előirányzat'!J84</f>
        <v>0</v>
      </c>
      <c r="N84" s="929">
        <f>'[2]2013. előirányzat'!K84</f>
        <v>0</v>
      </c>
      <c r="O84" s="929">
        <f>'[2]2014. évi előirányzat'!J84</f>
        <v>0</v>
      </c>
      <c r="P84" s="929">
        <f>'[2]2014. évi előirányzat'!K84</f>
        <v>0</v>
      </c>
      <c r="Q84" s="929">
        <f>'[2]2015. évi előirányzat'!J84</f>
        <v>0</v>
      </c>
      <c r="R84" s="929">
        <f>'[2]2015. évi előirányzat'!K84</f>
        <v>0</v>
      </c>
      <c r="S84" s="929">
        <f>'[2]2016 előirányzat'!J84</f>
        <v>0</v>
      </c>
      <c r="T84" s="929">
        <f>'[2]2016 előirányzat'!K84</f>
        <v>0</v>
      </c>
      <c r="U84" s="929">
        <f>'[2]2017. előirányzat'!J84</f>
        <v>0</v>
      </c>
      <c r="V84" s="929">
        <f>'[2]2017. előirányzat'!K84</f>
        <v>0</v>
      </c>
      <c r="W84" s="929">
        <f>'[2]2018. előirányzat'!J84</f>
        <v>0</v>
      </c>
      <c r="X84" s="929">
        <f>'[2]2018. előirányzat'!K84</f>
        <v>0</v>
      </c>
      <c r="Y84" s="929">
        <f>'[2]2019. előirányzat'!J84</f>
        <v>0</v>
      </c>
      <c r="Z84" s="929">
        <f>'[2]2019. előirányzat'!K84</f>
        <v>0</v>
      </c>
      <c r="AA84" s="929">
        <f>'[2]2020. előirányzat'!G84</f>
        <v>0</v>
      </c>
      <c r="AB84" s="930">
        <f t="shared" si="10"/>
        <v>0</v>
      </c>
      <c r="AC84" s="930">
        <f t="shared" si="11"/>
        <v>0</v>
      </c>
      <c r="AD84" s="930">
        <f t="shared" si="12"/>
        <v>0</v>
      </c>
      <c r="AE84" s="930">
        <f t="shared" si="13"/>
        <v>0</v>
      </c>
      <c r="AF84" s="931">
        <f t="shared" si="14"/>
        <v>0</v>
      </c>
      <c r="AG84" s="931">
        <f>AC84</f>
        <v>0</v>
      </c>
      <c r="AH84" s="931">
        <f t="shared" si="15"/>
        <v>0</v>
      </c>
      <c r="AI84" s="929">
        <f>'[2]2021. előirányzat'!G84</f>
        <v>0</v>
      </c>
      <c r="AJ84" s="929">
        <f>'[2]2022. előirányzat'!G84</f>
        <v>30400.000000000004</v>
      </c>
      <c r="AK84" s="929">
        <f>'[2]2023. előirányzat'!G84</f>
        <v>30400.000000000004</v>
      </c>
      <c r="AL84" s="932">
        <f t="shared" si="16"/>
        <v>60800.000000000007</v>
      </c>
      <c r="AM84" s="932">
        <f t="shared" si="17"/>
        <v>0</v>
      </c>
      <c r="AN84" s="932">
        <f t="shared" si="18"/>
        <v>0</v>
      </c>
      <c r="AO84" s="932">
        <f t="shared" si="19"/>
        <v>60800.000000000007</v>
      </c>
      <c r="AP84" s="933"/>
      <c r="AQ84" s="934"/>
      <c r="AR84" s="935"/>
      <c r="AS84" s="933"/>
      <c r="AT84" s="933" t="s">
        <v>803</v>
      </c>
    </row>
    <row r="85" spans="1:46" ht="30" x14ac:dyDescent="0.25">
      <c r="A85" s="658" t="s">
        <v>571</v>
      </c>
      <c r="B85" s="851" t="str">
        <f>[1]előirányzat!B83</f>
        <v>Nick Község Önkormányzata</v>
      </c>
      <c r="C85" s="658"/>
      <c r="D85" s="658">
        <f>'[2]2009. évi előirányzat'!M85</f>
        <v>0</v>
      </c>
      <c r="E85" s="658">
        <f>'[2]2009. évi előirányzat'!N85</f>
        <v>0</v>
      </c>
      <c r="F85" s="658">
        <f>'[2]2009. évi előirányzat'!O85</f>
        <v>0</v>
      </c>
      <c r="G85" s="658">
        <f>'[2]2010. évi előirányzat'!J85</f>
        <v>0</v>
      </c>
      <c r="H85" s="658">
        <f>'[2]2010. évi előirányzat'!K85</f>
        <v>0</v>
      </c>
      <c r="I85" s="658">
        <f>'[2]2011. évi előirányzat'!J85</f>
        <v>0</v>
      </c>
      <c r="J85" s="658">
        <f>'[2]2011. évi előirányzat'!K85</f>
        <v>0</v>
      </c>
      <c r="K85" s="658">
        <f>'[2]2012. évi előirányzat'!J85</f>
        <v>0</v>
      </c>
      <c r="L85" s="658">
        <f>'[2]2012. évi előirányzat'!K85</f>
        <v>0</v>
      </c>
      <c r="M85" s="658">
        <f>'[2]2013. előirányzat'!J85</f>
        <v>0</v>
      </c>
      <c r="N85" s="658">
        <f>'[2]2013. előirányzat'!K85</f>
        <v>0</v>
      </c>
      <c r="O85" s="658">
        <f>'[2]2014. évi előirányzat'!J85</f>
        <v>0</v>
      </c>
      <c r="P85" s="658">
        <f>'[2]2014. évi előirányzat'!K85</f>
        <v>0</v>
      </c>
      <c r="Q85" s="658">
        <f>'[2]2015. évi előirányzat'!J85</f>
        <v>0</v>
      </c>
      <c r="R85" s="658">
        <f>'[2]2015. évi előirányzat'!K85</f>
        <v>0</v>
      </c>
      <c r="S85" s="658">
        <f>'[2]2016 előirányzat'!J85</f>
        <v>0</v>
      </c>
      <c r="T85" s="658">
        <f>'[2]2016 előirányzat'!K85</f>
        <v>0</v>
      </c>
      <c r="U85" s="658">
        <f>'[2]2017. előirányzat'!J85</f>
        <v>0</v>
      </c>
      <c r="V85" s="658">
        <f>'[2]2017. előirányzat'!K85</f>
        <v>0</v>
      </c>
      <c r="W85" s="658">
        <f>'[2]2018. előirányzat'!J85</f>
        <v>0</v>
      </c>
      <c r="X85" s="658">
        <f>'[2]2018. előirányzat'!K85</f>
        <v>0</v>
      </c>
      <c r="Y85" s="658">
        <f>'[2]2019. előirányzat'!J85</f>
        <v>0</v>
      </c>
      <c r="Z85" s="658">
        <f>'[2]2019. előirányzat'!K85</f>
        <v>0</v>
      </c>
      <c r="AA85" s="658">
        <f>'[2]2020. előirányzat'!G85</f>
        <v>0</v>
      </c>
      <c r="AB85" s="658">
        <f t="shared" si="10"/>
        <v>0</v>
      </c>
      <c r="AC85" s="658">
        <f t="shared" si="11"/>
        <v>0</v>
      </c>
      <c r="AD85" s="658">
        <f t="shared" si="12"/>
        <v>0</v>
      </c>
      <c r="AE85" s="658">
        <f t="shared" si="13"/>
        <v>0</v>
      </c>
      <c r="AF85" s="658"/>
      <c r="AG85" s="658"/>
      <c r="AH85" s="937">
        <f t="shared" si="15"/>
        <v>0</v>
      </c>
      <c r="AI85" s="938">
        <f>'[2]2021. előirányzat'!G85</f>
        <v>0</v>
      </c>
      <c r="AJ85" s="938">
        <f>'[2]2022. előirányzat'!G85</f>
        <v>0</v>
      </c>
      <c r="AK85" s="938">
        <f>'[2]2023. előirányzat'!G85</f>
        <v>0</v>
      </c>
      <c r="AL85" s="937">
        <f t="shared" si="16"/>
        <v>0</v>
      </c>
      <c r="AM85" s="937">
        <f t="shared" si="17"/>
        <v>0</v>
      </c>
      <c r="AN85" s="937">
        <f t="shared" si="18"/>
        <v>0</v>
      </c>
      <c r="AO85" s="937">
        <f t="shared" si="19"/>
        <v>0</v>
      </c>
      <c r="AP85" s="933"/>
      <c r="AQ85" s="934"/>
      <c r="AR85" s="935"/>
      <c r="AS85" s="933"/>
      <c r="AT85" s="933"/>
    </row>
    <row r="86" spans="1:46" ht="30" x14ac:dyDescent="0.25">
      <c r="A86" s="847" t="s">
        <v>572</v>
      </c>
      <c r="B86" s="850" t="str">
        <f>[1]előirányzat!B84</f>
        <v>Nyőgér Község Önkormányzata</v>
      </c>
      <c r="C86" s="848">
        <v>334</v>
      </c>
      <c r="D86" s="929">
        <f>'[2]2009. évi előirányzat'!M86</f>
        <v>0</v>
      </c>
      <c r="E86" s="929">
        <f>'[2]2009. évi előirányzat'!N86</f>
        <v>0</v>
      </c>
      <c r="F86" s="929">
        <f>'[2]2009. évi előirányzat'!O86</f>
        <v>0</v>
      </c>
      <c r="G86" s="929">
        <f>'[2]2010. évi előirányzat'!J86</f>
        <v>0</v>
      </c>
      <c r="H86" s="929">
        <f>'[2]2010. évi előirányzat'!K86</f>
        <v>0</v>
      </c>
      <c r="I86" s="929">
        <f>'[2]2011. évi előirányzat'!J86</f>
        <v>0</v>
      </c>
      <c r="J86" s="929">
        <f>'[2]2011. évi előirányzat'!K86</f>
        <v>0</v>
      </c>
      <c r="K86" s="929">
        <f>'[2]2012. évi előirányzat'!J86</f>
        <v>0</v>
      </c>
      <c r="L86" s="929">
        <f>'[2]2012. évi előirányzat'!K86</f>
        <v>0</v>
      </c>
      <c r="M86" s="929">
        <f>'[2]2013. előirányzat'!J86</f>
        <v>0</v>
      </c>
      <c r="N86" s="929">
        <f>'[2]2013. előirányzat'!K86</f>
        <v>0</v>
      </c>
      <c r="O86" s="929">
        <f>'[2]2014. évi előirányzat'!J86</f>
        <v>0</v>
      </c>
      <c r="P86" s="929">
        <f>'[2]2014. évi előirányzat'!K86</f>
        <v>0</v>
      </c>
      <c r="Q86" s="929">
        <f>'[2]2015. évi előirányzat'!J86</f>
        <v>0</v>
      </c>
      <c r="R86" s="929">
        <f>'[2]2015. évi előirányzat'!K86</f>
        <v>0</v>
      </c>
      <c r="S86" s="929">
        <f>'[2]2016 előirányzat'!J86</f>
        <v>0</v>
      </c>
      <c r="T86" s="929">
        <f>'[2]2016 előirányzat'!K86</f>
        <v>0</v>
      </c>
      <c r="U86" s="929">
        <f>'[2]2017. előirányzat'!J86</f>
        <v>0</v>
      </c>
      <c r="V86" s="929">
        <f>'[2]2017. előirányzat'!K86</f>
        <v>-167000</v>
      </c>
      <c r="W86" s="929">
        <f>'[2]2018. előirányzat'!J86</f>
        <v>0</v>
      </c>
      <c r="X86" s="929">
        <f>'[2]2018. előirányzat'!K86</f>
        <v>0</v>
      </c>
      <c r="Y86" s="929">
        <f>'[2]2019. előirányzat'!J86</f>
        <v>0</v>
      </c>
      <c r="Z86" s="929">
        <f>'[2]2019. előirányzat'!K86</f>
        <v>0</v>
      </c>
      <c r="AA86" s="929">
        <f>'[2]2020. előirányzat'!G86</f>
        <v>0</v>
      </c>
      <c r="AB86" s="930">
        <f t="shared" si="10"/>
        <v>0</v>
      </c>
      <c r="AC86" s="930">
        <f t="shared" si="11"/>
        <v>-167000</v>
      </c>
      <c r="AD86" s="930">
        <f t="shared" si="12"/>
        <v>0</v>
      </c>
      <c r="AE86" s="930">
        <f t="shared" si="13"/>
        <v>-167000</v>
      </c>
      <c r="AF86" s="931">
        <f t="shared" si="14"/>
        <v>0</v>
      </c>
      <c r="AG86" s="931">
        <f>AC86+(300+2*33400)+99900</f>
        <v>0</v>
      </c>
      <c r="AH86" s="931">
        <f t="shared" si="15"/>
        <v>0</v>
      </c>
      <c r="AI86" s="929">
        <f>'[2]2021. előirányzat'!G86</f>
        <v>0</v>
      </c>
      <c r="AJ86" s="929">
        <f>'[2]2022. előirányzat'!G86</f>
        <v>0</v>
      </c>
      <c r="AK86" s="929">
        <f>'[2]2023. előirányzat'!G86</f>
        <v>0</v>
      </c>
      <c r="AL86" s="932">
        <f t="shared" si="16"/>
        <v>0</v>
      </c>
      <c r="AM86" s="932">
        <f t="shared" si="17"/>
        <v>0</v>
      </c>
      <c r="AN86" s="932">
        <f t="shared" si="18"/>
        <v>0</v>
      </c>
      <c r="AO86" s="932">
        <f t="shared" si="19"/>
        <v>0</v>
      </c>
      <c r="AP86" s="933"/>
      <c r="AQ86" s="934"/>
      <c r="AR86" s="935"/>
      <c r="AS86" s="933"/>
      <c r="AT86" s="933" t="s">
        <v>800</v>
      </c>
    </row>
    <row r="87" spans="1:46" ht="30" x14ac:dyDescent="0.25">
      <c r="A87" s="936" t="s">
        <v>573</v>
      </c>
      <c r="B87" s="850" t="str">
        <f>[1]előirányzat!B85</f>
        <v>Ólmod Község Önkormányzata</v>
      </c>
      <c r="C87" s="848">
        <v>87</v>
      </c>
      <c r="D87" s="929">
        <f>'[2]2009. évi előirányzat'!M87</f>
        <v>0</v>
      </c>
      <c r="E87" s="929">
        <f>'[2]2009. évi előirányzat'!N87</f>
        <v>0</v>
      </c>
      <c r="F87" s="929">
        <f>'[2]2009. évi előirányzat'!O87</f>
        <v>0</v>
      </c>
      <c r="G87" s="929">
        <f>'[2]2010. évi előirányzat'!J87</f>
        <v>0</v>
      </c>
      <c r="H87" s="929">
        <f>'[2]2010. évi előirányzat'!K87</f>
        <v>0</v>
      </c>
      <c r="I87" s="929">
        <f>'[2]2011. évi előirányzat'!J87</f>
        <v>0</v>
      </c>
      <c r="J87" s="929">
        <f>'[2]2011. évi előirányzat'!K87</f>
        <v>0</v>
      </c>
      <c r="K87" s="929">
        <f>'[2]2012. évi előirányzat'!J87</f>
        <v>0</v>
      </c>
      <c r="L87" s="929">
        <f>'[2]2012. évi előirányzat'!K87</f>
        <v>0</v>
      </c>
      <c r="M87" s="929">
        <f>'[2]2013. előirányzat'!J87</f>
        <v>0</v>
      </c>
      <c r="N87" s="929">
        <f>'[2]2013. előirányzat'!K87</f>
        <v>0</v>
      </c>
      <c r="O87" s="929">
        <f>'[2]2014. évi előirányzat'!J87</f>
        <v>0</v>
      </c>
      <c r="P87" s="929">
        <f>'[2]2014. évi előirányzat'!K87</f>
        <v>0</v>
      </c>
      <c r="Q87" s="929">
        <f>'[2]2015. évi előirányzat'!J87</f>
        <v>0</v>
      </c>
      <c r="R87" s="929">
        <f>'[2]2015. évi előirányzat'!K87</f>
        <v>0</v>
      </c>
      <c r="S87" s="929">
        <f>'[2]2016 előirányzat'!J87</f>
        <v>0</v>
      </c>
      <c r="T87" s="929">
        <f>'[2]2016 előirányzat'!K87</f>
        <v>0</v>
      </c>
      <c r="U87" s="929">
        <f>'[2]2017. előirányzat'!J87</f>
        <v>0</v>
      </c>
      <c r="V87" s="929">
        <f>'[2]2017. előirányzat'!K87</f>
        <v>0</v>
      </c>
      <c r="W87" s="929">
        <f>'[2]2018. előirányzat'!J87</f>
        <v>0</v>
      </c>
      <c r="X87" s="929">
        <f>'[2]2018. előirányzat'!K87</f>
        <v>0</v>
      </c>
      <c r="Y87" s="929">
        <f>'[2]2019. előirányzat'!J87</f>
        <v>0</v>
      </c>
      <c r="Z87" s="929">
        <f>'[2]2019. előirányzat'!K87</f>
        <v>0</v>
      </c>
      <c r="AA87" s="929">
        <f>'[2]2020. előirányzat'!G87</f>
        <v>0</v>
      </c>
      <c r="AB87" s="930">
        <f t="shared" si="10"/>
        <v>0</v>
      </c>
      <c r="AC87" s="930">
        <f t="shared" si="11"/>
        <v>0</v>
      </c>
      <c r="AD87" s="930">
        <f t="shared" si="12"/>
        <v>0</v>
      </c>
      <c r="AE87" s="930">
        <f t="shared" si="13"/>
        <v>0</v>
      </c>
      <c r="AF87" s="931">
        <f t="shared" si="14"/>
        <v>0</v>
      </c>
      <c r="AG87" s="931">
        <f>AE87</f>
        <v>0</v>
      </c>
      <c r="AH87" s="931">
        <f t="shared" si="15"/>
        <v>0</v>
      </c>
      <c r="AI87" s="929">
        <f>'[2]2021. előirányzat'!G87</f>
        <v>0</v>
      </c>
      <c r="AJ87" s="929">
        <f>'[2]2022. előirányzat'!G87</f>
        <v>8700.0000000000018</v>
      </c>
      <c r="AK87" s="929">
        <f>'[2]2023. előirányzat'!G87</f>
        <v>8700.0000000000018</v>
      </c>
      <c r="AL87" s="932">
        <f t="shared" si="16"/>
        <v>17400.000000000004</v>
      </c>
      <c r="AM87" s="932">
        <f t="shared" si="17"/>
        <v>0</v>
      </c>
      <c r="AN87" s="932">
        <f t="shared" si="18"/>
        <v>0</v>
      </c>
      <c r="AO87" s="932">
        <f t="shared" si="19"/>
        <v>17400.000000000004</v>
      </c>
      <c r="AP87" s="933"/>
      <c r="AQ87" s="934"/>
      <c r="AR87" s="935"/>
      <c r="AS87" s="933"/>
      <c r="AT87" s="933" t="s">
        <v>801</v>
      </c>
    </row>
    <row r="88" spans="1:46" ht="30" x14ac:dyDescent="0.25">
      <c r="A88" s="936" t="s">
        <v>574</v>
      </c>
      <c r="B88" s="850" t="str">
        <f>[1]előirányzat!B86</f>
        <v>Orfalu Község Önkormányzata</v>
      </c>
      <c r="C88" s="848">
        <v>57</v>
      </c>
      <c r="D88" s="929">
        <f>'[2]2009. évi előirányzat'!M88</f>
        <v>0</v>
      </c>
      <c r="E88" s="929">
        <f>'[2]2009. évi előirányzat'!N88</f>
        <v>0</v>
      </c>
      <c r="F88" s="929">
        <f>'[2]2009. évi előirányzat'!O88</f>
        <v>0</v>
      </c>
      <c r="G88" s="929">
        <f>'[2]2010. évi előirányzat'!J88</f>
        <v>0</v>
      </c>
      <c r="H88" s="929">
        <f>'[2]2010. évi előirányzat'!K88</f>
        <v>0</v>
      </c>
      <c r="I88" s="929">
        <f>'[2]2011. évi előirányzat'!J88</f>
        <v>0</v>
      </c>
      <c r="J88" s="929">
        <f>'[2]2011. évi előirányzat'!K88</f>
        <v>0</v>
      </c>
      <c r="K88" s="929">
        <f>'[2]2012. évi előirányzat'!J88</f>
        <v>0</v>
      </c>
      <c r="L88" s="929">
        <f>'[2]2012. évi előirányzat'!K88</f>
        <v>0</v>
      </c>
      <c r="M88" s="929">
        <f>'[2]2013. előirányzat'!J88</f>
        <v>0</v>
      </c>
      <c r="N88" s="929">
        <f>'[2]2013. előirányzat'!K88</f>
        <v>0</v>
      </c>
      <c r="O88" s="929">
        <f>'[2]2014. évi előirányzat'!J88</f>
        <v>0</v>
      </c>
      <c r="P88" s="929">
        <f>'[2]2014. évi előirányzat'!K88</f>
        <v>0</v>
      </c>
      <c r="Q88" s="929">
        <f>'[2]2015. évi előirányzat'!J88</f>
        <v>0</v>
      </c>
      <c r="R88" s="929">
        <f>'[2]2015. évi előirányzat'!K88</f>
        <v>0</v>
      </c>
      <c r="S88" s="929">
        <f>'[2]2016 előirányzat'!J88</f>
        <v>0</v>
      </c>
      <c r="T88" s="929">
        <f>'[2]2016 előirányzat'!K88</f>
        <v>0</v>
      </c>
      <c r="U88" s="929">
        <f>'[2]2017. előirányzat'!J88</f>
        <v>0</v>
      </c>
      <c r="V88" s="929">
        <f>'[2]2017. előirányzat'!K88</f>
        <v>0</v>
      </c>
      <c r="W88" s="929">
        <f>'[2]2018. előirányzat'!J88</f>
        <v>0</v>
      </c>
      <c r="X88" s="929">
        <f>'[2]2018. előirányzat'!K88</f>
        <v>0</v>
      </c>
      <c r="Y88" s="929">
        <f>'[2]2019. előirányzat'!J88</f>
        <v>0</v>
      </c>
      <c r="Z88" s="929">
        <f>'[2]2019. előirányzat'!K88</f>
        <v>0</v>
      </c>
      <c r="AA88" s="929">
        <f>'[2]2020. előirányzat'!G88</f>
        <v>0</v>
      </c>
      <c r="AB88" s="930">
        <f t="shared" si="10"/>
        <v>0</v>
      </c>
      <c r="AC88" s="930">
        <f t="shared" si="11"/>
        <v>0</v>
      </c>
      <c r="AD88" s="930">
        <f t="shared" si="12"/>
        <v>0</v>
      </c>
      <c r="AE88" s="930">
        <f t="shared" si="13"/>
        <v>0</v>
      </c>
      <c r="AF88" s="931">
        <f t="shared" si="14"/>
        <v>0</v>
      </c>
      <c r="AG88" s="931">
        <f>AC88</f>
        <v>0</v>
      </c>
      <c r="AH88" s="931">
        <f t="shared" si="15"/>
        <v>0</v>
      </c>
      <c r="AI88" s="929">
        <f>'[2]2021. előirányzat'!G88</f>
        <v>0</v>
      </c>
      <c r="AJ88" s="929">
        <f>'[2]2022. előirányzat'!G88</f>
        <v>5700</v>
      </c>
      <c r="AK88" s="929">
        <f>'[2]2023. előirányzat'!G88</f>
        <v>5700</v>
      </c>
      <c r="AL88" s="932">
        <f t="shared" si="16"/>
        <v>11400</v>
      </c>
      <c r="AM88" s="932">
        <f t="shared" si="17"/>
        <v>0</v>
      </c>
      <c r="AN88" s="932">
        <f t="shared" si="18"/>
        <v>0</v>
      </c>
      <c r="AO88" s="932">
        <f t="shared" si="19"/>
        <v>11400</v>
      </c>
      <c r="AP88" s="933"/>
      <c r="AQ88" s="934"/>
      <c r="AR88" s="935"/>
      <c r="AS88" s="933"/>
      <c r="AT88" s="933" t="s">
        <v>804</v>
      </c>
    </row>
    <row r="89" spans="1:46" ht="45" x14ac:dyDescent="0.25">
      <c r="A89" s="847" t="s">
        <v>575</v>
      </c>
      <c r="B89" s="850" t="str">
        <f>[1]előirányzat!B87</f>
        <v>Ostffyasszonyfa Község Önkormányzata</v>
      </c>
      <c r="C89" s="848">
        <v>834</v>
      </c>
      <c r="D89" s="929">
        <f>'[2]2009. évi előirányzat'!M89</f>
        <v>0</v>
      </c>
      <c r="E89" s="929">
        <f>'[2]2009. évi előirányzat'!N89</f>
        <v>0</v>
      </c>
      <c r="F89" s="929">
        <f>'[2]2009. évi előirányzat'!O89</f>
        <v>0</v>
      </c>
      <c r="G89" s="929">
        <f>'[2]2010. évi előirányzat'!J89</f>
        <v>0</v>
      </c>
      <c r="H89" s="929">
        <f>'[2]2010. évi előirányzat'!K89</f>
        <v>0</v>
      </c>
      <c r="I89" s="929">
        <f>'[2]2011. évi előirányzat'!J89</f>
        <v>0</v>
      </c>
      <c r="J89" s="929">
        <f>'[2]2011. évi előirányzat'!K89</f>
        <v>0</v>
      </c>
      <c r="K89" s="929">
        <f>'[2]2012. évi előirányzat'!J89</f>
        <v>0</v>
      </c>
      <c r="L89" s="929">
        <f>'[2]2012. évi előirányzat'!K89</f>
        <v>0</v>
      </c>
      <c r="M89" s="929">
        <f>'[2]2013. előirányzat'!J89</f>
        <v>0</v>
      </c>
      <c r="N89" s="929">
        <f>'[2]2013. előirányzat'!K89</f>
        <v>0</v>
      </c>
      <c r="O89" s="929">
        <f>'[2]2014. évi előirányzat'!J89</f>
        <v>0</v>
      </c>
      <c r="P89" s="929">
        <f>'[2]2014. évi előirányzat'!K89</f>
        <v>0</v>
      </c>
      <c r="Q89" s="929">
        <f>'[2]2015. évi előirányzat'!J89</f>
        <v>0</v>
      </c>
      <c r="R89" s="929">
        <f>'[2]2015. évi előirányzat'!K89</f>
        <v>0</v>
      </c>
      <c r="S89" s="929">
        <f>'[2]2016 előirányzat'!J89</f>
        <v>0</v>
      </c>
      <c r="T89" s="929">
        <f>'[2]2016 előirányzat'!K89</f>
        <v>0</v>
      </c>
      <c r="U89" s="929">
        <f>'[2]2017. előirányzat'!J89</f>
        <v>0</v>
      </c>
      <c r="V89" s="929">
        <f>'[2]2017. előirányzat'!K89</f>
        <v>-417000</v>
      </c>
      <c r="W89" s="929">
        <f>'[2]2018. előirányzat'!J89</f>
        <v>0</v>
      </c>
      <c r="X89" s="929">
        <f>'[2]2018. előirányzat'!K89</f>
        <v>-417000</v>
      </c>
      <c r="Y89" s="929">
        <f>'[2]2019. előirányzat'!J89</f>
        <v>0</v>
      </c>
      <c r="Z89" s="929">
        <f>'[2]2019. előirányzat'!K89</f>
        <v>0</v>
      </c>
      <c r="AA89" s="929">
        <f>'[2]2020. előirányzat'!G89</f>
        <v>0</v>
      </c>
      <c r="AB89" s="930">
        <f t="shared" si="10"/>
        <v>0</v>
      </c>
      <c r="AC89" s="930">
        <f t="shared" si="11"/>
        <v>-834000</v>
      </c>
      <c r="AD89" s="930">
        <f t="shared" si="12"/>
        <v>0</v>
      </c>
      <c r="AE89" s="930">
        <f t="shared" si="13"/>
        <v>-834000</v>
      </c>
      <c r="AF89" s="931">
        <f t="shared" si="14"/>
        <v>0</v>
      </c>
      <c r="AG89" s="931">
        <f>AE89+(2*83400)+667200</f>
        <v>0</v>
      </c>
      <c r="AH89" s="931">
        <f t="shared" si="15"/>
        <v>0</v>
      </c>
      <c r="AI89" s="929">
        <f>'[2]2021. előirányzat'!G89</f>
        <v>0</v>
      </c>
      <c r="AJ89" s="929">
        <f>'[2]2022. előirányzat'!G89</f>
        <v>0</v>
      </c>
      <c r="AK89" s="929">
        <f>'[2]2023. előirányzat'!G89</f>
        <v>0</v>
      </c>
      <c r="AL89" s="932">
        <f t="shared" si="16"/>
        <v>0</v>
      </c>
      <c r="AM89" s="932">
        <f t="shared" si="17"/>
        <v>0</v>
      </c>
      <c r="AN89" s="932">
        <f t="shared" si="18"/>
        <v>0</v>
      </c>
      <c r="AO89" s="932">
        <f t="shared" si="19"/>
        <v>0</v>
      </c>
      <c r="AP89" s="933"/>
      <c r="AQ89" s="934"/>
      <c r="AR89" s="935"/>
      <c r="AS89" s="933"/>
      <c r="AT89" s="933" t="s">
        <v>800</v>
      </c>
    </row>
    <row r="90" spans="1:46" ht="30" x14ac:dyDescent="0.25">
      <c r="A90" s="936" t="s">
        <v>576</v>
      </c>
      <c r="B90" s="850" t="str">
        <f>[1]előirányzat!B88</f>
        <v>Ölbő Község Önkormányzata</v>
      </c>
      <c r="C90" s="848">
        <f>[1]előirányzat!D88</f>
        <v>771</v>
      </c>
      <c r="D90" s="929">
        <f>'[2]2009. évi előirányzat'!M90</f>
        <v>0</v>
      </c>
      <c r="E90" s="929">
        <f>'[2]2009. évi előirányzat'!N90</f>
        <v>0</v>
      </c>
      <c r="F90" s="929">
        <f>'[2]2009. évi előirányzat'!O90</f>
        <v>0</v>
      </c>
      <c r="G90" s="929">
        <f>'[2]2010. évi előirányzat'!J90</f>
        <v>0</v>
      </c>
      <c r="H90" s="929">
        <f>'[2]2010. évi előirányzat'!K90</f>
        <v>0</v>
      </c>
      <c r="I90" s="929">
        <f>'[2]2011. évi előirányzat'!J90</f>
        <v>0</v>
      </c>
      <c r="J90" s="929">
        <f>'[2]2011. évi előirányzat'!K90</f>
        <v>0</v>
      </c>
      <c r="K90" s="929">
        <f>'[2]2012. évi előirányzat'!J90</f>
        <v>0</v>
      </c>
      <c r="L90" s="929">
        <f>'[2]2012. évi előirányzat'!K90</f>
        <v>0</v>
      </c>
      <c r="M90" s="929">
        <f>'[2]2013. előirányzat'!J90</f>
        <v>0</v>
      </c>
      <c r="N90" s="929">
        <f>'[2]2013. előirányzat'!K90</f>
        <v>0</v>
      </c>
      <c r="O90" s="929">
        <f>'[2]2014. évi előirányzat'!J90</f>
        <v>0</v>
      </c>
      <c r="P90" s="929">
        <f>'[2]2014. évi előirányzat'!K90</f>
        <v>0</v>
      </c>
      <c r="Q90" s="929">
        <f>'[2]2015. évi előirányzat'!J90</f>
        <v>0</v>
      </c>
      <c r="R90" s="929">
        <f>'[2]2015. évi előirányzat'!K90</f>
        <v>0</v>
      </c>
      <c r="S90" s="929">
        <f>'[2]2016 előirányzat'!J90</f>
        <v>0</v>
      </c>
      <c r="T90" s="929">
        <f>'[2]2016 előirányzat'!K90</f>
        <v>0</v>
      </c>
      <c r="U90" s="929">
        <f>'[2]2017. előirányzat'!J90</f>
        <v>0</v>
      </c>
      <c r="V90" s="929">
        <f>'[2]2017. előirányzat'!K90</f>
        <v>0</v>
      </c>
      <c r="W90" s="929">
        <f>'[2]2018. előirányzat'!J90</f>
        <v>0</v>
      </c>
      <c r="X90" s="929">
        <f>'[2]2018. előirányzat'!K90</f>
        <v>0</v>
      </c>
      <c r="Y90" s="929">
        <f>'[2]2019. előirányzat'!J90</f>
        <v>0</v>
      </c>
      <c r="Z90" s="929">
        <f>'[2]2019. előirányzat'!K90</f>
        <v>0</v>
      </c>
      <c r="AA90" s="929">
        <f>'[2]2020. előirányzat'!G90</f>
        <v>0</v>
      </c>
      <c r="AB90" s="930">
        <f t="shared" si="10"/>
        <v>0</v>
      </c>
      <c r="AC90" s="930">
        <f t="shared" si="11"/>
        <v>0</v>
      </c>
      <c r="AD90" s="930">
        <f t="shared" si="12"/>
        <v>0</v>
      </c>
      <c r="AE90" s="930">
        <f t="shared" si="13"/>
        <v>0</v>
      </c>
      <c r="AF90" s="931">
        <f t="shared" si="14"/>
        <v>0</v>
      </c>
      <c r="AG90" s="931">
        <f>AE90</f>
        <v>0</v>
      </c>
      <c r="AH90" s="931">
        <f t="shared" si="15"/>
        <v>0</v>
      </c>
      <c r="AI90" s="929">
        <f>'[2]2021. előirányzat'!G90</f>
        <v>0</v>
      </c>
      <c r="AJ90" s="929">
        <f>'[2]2022. előirányzat'!G90</f>
        <v>77100.000000000015</v>
      </c>
      <c r="AK90" s="929">
        <f>'[2]2023. előirányzat'!G90</f>
        <v>77100.000000000015</v>
      </c>
      <c r="AL90" s="932">
        <f t="shared" si="16"/>
        <v>154200.00000000003</v>
      </c>
      <c r="AM90" s="932">
        <f t="shared" si="17"/>
        <v>0</v>
      </c>
      <c r="AN90" s="932">
        <f t="shared" si="18"/>
        <v>0</v>
      </c>
      <c r="AO90" s="932">
        <f t="shared" si="19"/>
        <v>154200.00000000003</v>
      </c>
      <c r="AP90" s="933"/>
      <c r="AQ90" s="934"/>
      <c r="AR90" s="935"/>
      <c r="AS90" s="933"/>
      <c r="AT90" s="933" t="s">
        <v>800</v>
      </c>
    </row>
    <row r="91" spans="1:46" ht="45" x14ac:dyDescent="0.25">
      <c r="A91" s="936" t="s">
        <v>577</v>
      </c>
      <c r="B91" s="850" t="str">
        <f>[1]előirányzat!B89</f>
        <v>Őrimagyarosd Község Önkormányzata</v>
      </c>
      <c r="C91" s="848">
        <v>234</v>
      </c>
      <c r="D91" s="929">
        <f>'[2]2009. évi előirányzat'!M91</f>
        <v>0</v>
      </c>
      <c r="E91" s="929">
        <f>'[2]2009. évi előirányzat'!N91</f>
        <v>0</v>
      </c>
      <c r="F91" s="929">
        <f>'[2]2009. évi előirányzat'!O91</f>
        <v>0</v>
      </c>
      <c r="G91" s="929">
        <f>'[2]2010. évi előirányzat'!J91</f>
        <v>0</v>
      </c>
      <c r="H91" s="929">
        <f>'[2]2010. évi előirányzat'!K91</f>
        <v>0</v>
      </c>
      <c r="I91" s="929">
        <f>'[2]2011. évi előirányzat'!J91</f>
        <v>0</v>
      </c>
      <c r="J91" s="929">
        <f>'[2]2011. évi előirányzat'!K91</f>
        <v>0</v>
      </c>
      <c r="K91" s="929">
        <f>'[2]2012. évi előirányzat'!J91</f>
        <v>0</v>
      </c>
      <c r="L91" s="929">
        <f>'[2]2012. évi előirányzat'!K91</f>
        <v>0</v>
      </c>
      <c r="M91" s="929">
        <f>'[2]2013. előirányzat'!J91</f>
        <v>0</v>
      </c>
      <c r="N91" s="929">
        <f>'[2]2013. előirányzat'!K91</f>
        <v>0</v>
      </c>
      <c r="O91" s="929">
        <f>'[2]2014. évi előirányzat'!J91</f>
        <v>0</v>
      </c>
      <c r="P91" s="929">
        <f>'[2]2014. évi előirányzat'!K91</f>
        <v>0</v>
      </c>
      <c r="Q91" s="929">
        <f>'[2]2015. évi előirányzat'!J91</f>
        <v>0</v>
      </c>
      <c r="R91" s="929">
        <f>'[2]2015. évi előirányzat'!K91</f>
        <v>0</v>
      </c>
      <c r="S91" s="929">
        <f>'[2]2016 előirányzat'!J91</f>
        <v>0</v>
      </c>
      <c r="T91" s="929">
        <f>'[2]2016 előirányzat'!K91</f>
        <v>0</v>
      </c>
      <c r="U91" s="929">
        <f>'[2]2017. előirányzat'!J91</f>
        <v>0</v>
      </c>
      <c r="V91" s="929">
        <f>'[2]2017. előirányzat'!K91</f>
        <v>-117000</v>
      </c>
      <c r="W91" s="929">
        <f>'[2]2018. előirányzat'!J91</f>
        <v>0</v>
      </c>
      <c r="X91" s="929">
        <f>'[2]2018. előirányzat'!K91</f>
        <v>-117000</v>
      </c>
      <c r="Y91" s="929">
        <f>'[2]2019. előirányzat'!J91</f>
        <v>0</v>
      </c>
      <c r="Z91" s="929">
        <f>'[2]2019. előirányzat'!K91</f>
        <v>-117000</v>
      </c>
      <c r="AA91" s="929">
        <f>'[2]2020. előirányzat'!G91</f>
        <v>0</v>
      </c>
      <c r="AB91" s="930">
        <f t="shared" si="10"/>
        <v>0</v>
      </c>
      <c r="AC91" s="930">
        <f t="shared" si="11"/>
        <v>-351000</v>
      </c>
      <c r="AD91" s="930">
        <f t="shared" si="12"/>
        <v>0</v>
      </c>
      <c r="AE91" s="930">
        <f t="shared" si="13"/>
        <v>-351000</v>
      </c>
      <c r="AF91" s="931">
        <f t="shared" si="14"/>
        <v>0</v>
      </c>
      <c r="AG91" s="931">
        <f>AE91+23400+327600</f>
        <v>0</v>
      </c>
      <c r="AH91" s="931">
        <f t="shared" si="15"/>
        <v>0</v>
      </c>
      <c r="AI91" s="929">
        <f>'[2]2021. előirányzat'!G91</f>
        <v>0</v>
      </c>
      <c r="AJ91" s="929">
        <f>'[2]2022. előirányzat'!G91</f>
        <v>0</v>
      </c>
      <c r="AK91" s="929">
        <f>'[2]2023. előirányzat'!G91</f>
        <v>0</v>
      </c>
      <c r="AL91" s="932">
        <f t="shared" si="16"/>
        <v>0</v>
      </c>
      <c r="AM91" s="932">
        <f t="shared" si="17"/>
        <v>0</v>
      </c>
      <c r="AN91" s="932">
        <f t="shared" si="18"/>
        <v>0</v>
      </c>
      <c r="AO91" s="932">
        <f t="shared" si="19"/>
        <v>0</v>
      </c>
      <c r="AP91" s="933"/>
      <c r="AQ91" s="934"/>
      <c r="AR91" s="935"/>
      <c r="AS91" s="933"/>
      <c r="AT91" s="933" t="s">
        <v>798</v>
      </c>
    </row>
    <row r="92" spans="1:46" ht="45" x14ac:dyDescent="0.25">
      <c r="A92" s="847" t="s">
        <v>578</v>
      </c>
      <c r="B92" s="848" t="str">
        <f>[1]előirányzat!B90</f>
        <v>Őriszentpéter Község Önkormányzata</v>
      </c>
      <c r="C92" s="848">
        <v>1233</v>
      </c>
      <c r="D92" s="929">
        <f>'[2]2009. évi előirányzat'!M92</f>
        <v>0</v>
      </c>
      <c r="E92" s="929">
        <f>'[2]2009. évi előirányzat'!N92</f>
        <v>0</v>
      </c>
      <c r="F92" s="929">
        <f>'[2]2009. évi előirányzat'!O92</f>
        <v>0</v>
      </c>
      <c r="G92" s="929">
        <f>'[2]2010. évi előirányzat'!J92</f>
        <v>0</v>
      </c>
      <c r="H92" s="929">
        <f>'[2]2010. évi előirányzat'!K92</f>
        <v>0</v>
      </c>
      <c r="I92" s="929">
        <f>'[2]2011. évi előirányzat'!J92</f>
        <v>0</v>
      </c>
      <c r="J92" s="929">
        <f>'[2]2011. évi előirányzat'!K92</f>
        <v>0</v>
      </c>
      <c r="K92" s="929">
        <f>'[2]2012. évi előirányzat'!J92</f>
        <v>0</v>
      </c>
      <c r="L92" s="929">
        <f>'[2]2012. évi előirányzat'!K92</f>
        <v>0</v>
      </c>
      <c r="M92" s="929">
        <f>'[2]2013. előirányzat'!J92</f>
        <v>0</v>
      </c>
      <c r="N92" s="929">
        <f>'[2]2013. előirányzat'!K92</f>
        <v>0</v>
      </c>
      <c r="O92" s="929">
        <f>'[2]2014. évi előirányzat'!J92</f>
        <v>0</v>
      </c>
      <c r="P92" s="929">
        <f>'[2]2014. évi előirányzat'!K92</f>
        <v>0</v>
      </c>
      <c r="Q92" s="929">
        <f>'[2]2015. évi előirányzat'!J92</f>
        <v>0</v>
      </c>
      <c r="R92" s="929">
        <f>'[2]2015. évi előirányzat'!K92</f>
        <v>0</v>
      </c>
      <c r="S92" s="929">
        <f>'[2]2016 előirányzat'!J92</f>
        <v>123300.00000000001</v>
      </c>
      <c r="T92" s="929">
        <f>'[2]2016 előirányzat'!K92</f>
        <v>616500</v>
      </c>
      <c r="U92" s="929">
        <f>'[2]2017. előirányzat'!J92</f>
        <v>123300.00000000001</v>
      </c>
      <c r="V92" s="929">
        <f>'[2]2017. előirányzat'!K92</f>
        <v>616500</v>
      </c>
      <c r="W92" s="929">
        <f>'[2]2018. előirányzat'!J92</f>
        <v>123300.00000000001</v>
      </c>
      <c r="X92" s="929">
        <f>'[2]2018. előirányzat'!K92</f>
        <v>616500</v>
      </c>
      <c r="Y92" s="929">
        <f>'[2]2019. előirányzat'!J92</f>
        <v>123300.00000000001</v>
      </c>
      <c r="Z92" s="929">
        <f>'[2]2019. előirányzat'!K92</f>
        <v>616500</v>
      </c>
      <c r="AA92" s="929">
        <f>'[2]2020. előirányzat'!G92</f>
        <v>123300.00000000001</v>
      </c>
      <c r="AB92" s="930">
        <f t="shared" si="10"/>
        <v>616500.00000000012</v>
      </c>
      <c r="AC92" s="930">
        <f t="shared" si="11"/>
        <v>2466000</v>
      </c>
      <c r="AD92" s="930">
        <f t="shared" si="12"/>
        <v>0</v>
      </c>
      <c r="AE92" s="930">
        <f t="shared" si="13"/>
        <v>3082500</v>
      </c>
      <c r="AF92" s="931">
        <f t="shared" si="14"/>
        <v>616500.00000000012</v>
      </c>
      <c r="AG92" s="931">
        <f>AC92</f>
        <v>2466000</v>
      </c>
      <c r="AH92" s="931">
        <f t="shared" si="15"/>
        <v>3082500</v>
      </c>
      <c r="AI92" s="929">
        <f>'[2]2021. előirányzat'!G92</f>
        <v>123300.00000000001</v>
      </c>
      <c r="AJ92" s="929">
        <f>'[2]2022. előirányzat'!G92</f>
        <v>123300.00000000001</v>
      </c>
      <c r="AK92" s="929">
        <f>'[2]2023. előirányzat'!G92</f>
        <v>123300.00000000001</v>
      </c>
      <c r="AL92" s="932">
        <f t="shared" si="16"/>
        <v>986400.00000000012</v>
      </c>
      <c r="AM92" s="932">
        <f t="shared" si="17"/>
        <v>2466000</v>
      </c>
      <c r="AN92" s="932">
        <f t="shared" si="18"/>
        <v>0</v>
      </c>
      <c r="AO92" s="932">
        <f t="shared" si="19"/>
        <v>3452400</v>
      </c>
      <c r="AP92" s="933"/>
      <c r="AQ92" s="934">
        <f>V92+X92+Z92</f>
        <v>1849500</v>
      </c>
      <c r="AR92" s="935">
        <f>AO92-AQ92</f>
        <v>1602900</v>
      </c>
      <c r="AS92" s="933"/>
      <c r="AT92" s="933" t="s">
        <v>798</v>
      </c>
    </row>
    <row r="93" spans="1:46" ht="30" x14ac:dyDescent="0.25">
      <c r="A93" s="936" t="s">
        <v>579</v>
      </c>
      <c r="B93" s="850" t="str">
        <f>[1]előirányzat!B91</f>
        <v>Pankasz Község Önkormányzata</v>
      </c>
      <c r="C93" s="848">
        <v>443</v>
      </c>
      <c r="D93" s="929">
        <f>'[2]2009. évi előirányzat'!M93</f>
        <v>0</v>
      </c>
      <c r="E93" s="929">
        <f>'[2]2009. évi előirányzat'!N93</f>
        <v>0</v>
      </c>
      <c r="F93" s="929">
        <f>'[2]2009. évi előirányzat'!O93</f>
        <v>0</v>
      </c>
      <c r="G93" s="929">
        <f>'[2]2010. évi előirányzat'!J93</f>
        <v>0</v>
      </c>
      <c r="H93" s="929">
        <f>'[2]2010. évi előirányzat'!K93</f>
        <v>0</v>
      </c>
      <c r="I93" s="929">
        <f>'[2]2011. évi előirányzat'!J93</f>
        <v>0</v>
      </c>
      <c r="J93" s="929">
        <f>'[2]2011. évi előirányzat'!K93</f>
        <v>0</v>
      </c>
      <c r="K93" s="929">
        <f>'[2]2012. évi előirányzat'!J93</f>
        <v>0</v>
      </c>
      <c r="L93" s="929">
        <f>'[2]2012. évi előirányzat'!K93</f>
        <v>0</v>
      </c>
      <c r="M93" s="929">
        <f>'[2]2013. előirányzat'!J93</f>
        <v>0</v>
      </c>
      <c r="N93" s="929">
        <f>'[2]2013. előirányzat'!K93</f>
        <v>0</v>
      </c>
      <c r="O93" s="929">
        <f>'[2]2014. évi előirányzat'!J93</f>
        <v>0</v>
      </c>
      <c r="P93" s="929">
        <f>'[2]2014. évi előirányzat'!K93</f>
        <v>0</v>
      </c>
      <c r="Q93" s="929">
        <f>'[2]2015. évi előirányzat'!J93</f>
        <v>0</v>
      </c>
      <c r="R93" s="929">
        <f>'[2]2015. évi előirányzat'!K93</f>
        <v>0</v>
      </c>
      <c r="S93" s="929">
        <f>'[2]2016 előirányzat'!J93</f>
        <v>0</v>
      </c>
      <c r="T93" s="929">
        <f>'[2]2016 előirányzat'!K93</f>
        <v>0</v>
      </c>
      <c r="U93" s="929">
        <f>'[2]2017. előirányzat'!J93</f>
        <v>0</v>
      </c>
      <c r="V93" s="929">
        <f>'[2]2017. előirányzat'!K93</f>
        <v>-221500</v>
      </c>
      <c r="W93" s="929">
        <f>'[2]2018. előirányzat'!J93</f>
        <v>0</v>
      </c>
      <c r="X93" s="929">
        <f>'[2]2018. előirányzat'!K93</f>
        <v>-221500</v>
      </c>
      <c r="Y93" s="929">
        <f>'[2]2019. előirányzat'!J93</f>
        <v>0</v>
      </c>
      <c r="Z93" s="929">
        <f>'[2]2019. előirányzat'!K93</f>
        <v>-221500</v>
      </c>
      <c r="AA93" s="929">
        <f>'[2]2020. előirányzat'!G93</f>
        <v>0</v>
      </c>
      <c r="AB93" s="930">
        <f t="shared" si="10"/>
        <v>0</v>
      </c>
      <c r="AC93" s="930">
        <f t="shared" si="11"/>
        <v>-664500</v>
      </c>
      <c r="AD93" s="930">
        <f t="shared" si="12"/>
        <v>0</v>
      </c>
      <c r="AE93" s="930">
        <f t="shared" si="13"/>
        <v>-664500</v>
      </c>
      <c r="AF93" s="931">
        <f t="shared" si="14"/>
        <v>0</v>
      </c>
      <c r="AG93" s="931">
        <f>AE93+44300+620200</f>
        <v>0</v>
      </c>
      <c r="AH93" s="931">
        <f t="shared" si="15"/>
        <v>0</v>
      </c>
      <c r="AI93" s="929">
        <f>'[2]2021. előirányzat'!G93</f>
        <v>0</v>
      </c>
      <c r="AJ93" s="929">
        <f>'[2]2022. előirányzat'!G93</f>
        <v>0</v>
      </c>
      <c r="AK93" s="929">
        <f>'[2]2023. előirányzat'!G93</f>
        <v>0</v>
      </c>
      <c r="AL93" s="932">
        <f t="shared" si="16"/>
        <v>0</v>
      </c>
      <c r="AM93" s="932">
        <f t="shared" si="17"/>
        <v>0</v>
      </c>
      <c r="AN93" s="932">
        <f t="shared" si="18"/>
        <v>0</v>
      </c>
      <c r="AO93" s="932">
        <f t="shared" si="19"/>
        <v>0</v>
      </c>
      <c r="AP93" s="933"/>
      <c r="AQ93" s="934"/>
      <c r="AR93" s="935"/>
      <c r="AS93" s="933"/>
      <c r="AT93" s="933" t="s">
        <v>798</v>
      </c>
    </row>
    <row r="94" spans="1:46" ht="30" x14ac:dyDescent="0.25">
      <c r="A94" s="936" t="s">
        <v>580</v>
      </c>
      <c r="B94" s="850" t="str">
        <f>[1]előirányzat!B92</f>
        <v>Pápoc Község Önkormányzata</v>
      </c>
      <c r="C94" s="848">
        <v>360</v>
      </c>
      <c r="D94" s="929">
        <f>'[2]2009. évi előirányzat'!M94</f>
        <v>0</v>
      </c>
      <c r="E94" s="929">
        <f>'[2]2009. évi előirányzat'!N94</f>
        <v>0</v>
      </c>
      <c r="F94" s="929">
        <f>'[2]2009. évi előirányzat'!O94</f>
        <v>0</v>
      </c>
      <c r="G94" s="929">
        <f>'[2]2010. évi előirányzat'!J94</f>
        <v>0</v>
      </c>
      <c r="H94" s="929">
        <f>'[2]2010. évi előirányzat'!K94</f>
        <v>0</v>
      </c>
      <c r="I94" s="929">
        <f>'[2]2011. évi előirányzat'!J94</f>
        <v>0</v>
      </c>
      <c r="J94" s="929">
        <f>'[2]2011. évi előirányzat'!K94</f>
        <v>0</v>
      </c>
      <c r="K94" s="929">
        <f>'[2]2012. évi előirányzat'!J94</f>
        <v>0</v>
      </c>
      <c r="L94" s="929">
        <f>'[2]2012. évi előirányzat'!K94</f>
        <v>0</v>
      </c>
      <c r="M94" s="929">
        <f>'[2]2013. előirányzat'!J94</f>
        <v>0</v>
      </c>
      <c r="N94" s="929">
        <f>'[2]2013. előirányzat'!K94</f>
        <v>0</v>
      </c>
      <c r="O94" s="929">
        <f>'[2]2014. évi előirányzat'!J94</f>
        <v>0</v>
      </c>
      <c r="P94" s="929">
        <f>'[2]2014. évi előirányzat'!K94</f>
        <v>0</v>
      </c>
      <c r="Q94" s="929">
        <f>'[2]2015. évi előirányzat'!J94</f>
        <v>0</v>
      </c>
      <c r="R94" s="929">
        <f>'[2]2015. évi előirányzat'!K94</f>
        <v>0</v>
      </c>
      <c r="S94" s="929">
        <f>'[2]2016 előirányzat'!J94</f>
        <v>0</v>
      </c>
      <c r="T94" s="929">
        <f>'[2]2016 előirányzat'!K94</f>
        <v>0</v>
      </c>
      <c r="U94" s="929">
        <f>'[2]2017. előirányzat'!J94</f>
        <v>0</v>
      </c>
      <c r="V94" s="929">
        <f>'[2]2017. előirányzat'!K94</f>
        <v>-180000</v>
      </c>
      <c r="W94" s="929">
        <f>'[2]2018. előirányzat'!J94</f>
        <v>0</v>
      </c>
      <c r="X94" s="929">
        <f>'[2]2018. előirányzat'!K94</f>
        <v>-109000</v>
      </c>
      <c r="Y94" s="929">
        <f>'[2]2019. előirányzat'!J94</f>
        <v>0</v>
      </c>
      <c r="Z94" s="929">
        <f>'[2]2019. előirányzat'!K94</f>
        <v>0</v>
      </c>
      <c r="AA94" s="929">
        <f>'[2]2020. előirányzat'!G94</f>
        <v>0</v>
      </c>
      <c r="AB94" s="930">
        <f t="shared" si="10"/>
        <v>0</v>
      </c>
      <c r="AC94" s="930">
        <f t="shared" si="11"/>
        <v>-289000</v>
      </c>
      <c r="AD94" s="930">
        <f t="shared" si="12"/>
        <v>0</v>
      </c>
      <c r="AE94" s="930">
        <f>(AB94+AC94+AD94)+3*36000+181000</f>
        <v>0</v>
      </c>
      <c r="AF94" s="931">
        <f t="shared" si="14"/>
        <v>0</v>
      </c>
      <c r="AG94" s="931">
        <f>AC94+180000+109000</f>
        <v>0</v>
      </c>
      <c r="AH94" s="931">
        <f t="shared" si="15"/>
        <v>0</v>
      </c>
      <c r="AI94" s="929">
        <f>'[2]2021. előirányzat'!G94</f>
        <v>0</v>
      </c>
      <c r="AJ94" s="929">
        <f>'[2]2022. előirányzat'!G94</f>
        <v>0</v>
      </c>
      <c r="AK94" s="929">
        <f>'[2]2023. előirányzat'!G94</f>
        <v>0</v>
      </c>
      <c r="AL94" s="932">
        <f t="shared" si="16"/>
        <v>0</v>
      </c>
      <c r="AM94" s="932">
        <f t="shared" si="17"/>
        <v>0</v>
      </c>
      <c r="AN94" s="932">
        <f t="shared" si="18"/>
        <v>0</v>
      </c>
      <c r="AO94" s="932">
        <f t="shared" si="19"/>
        <v>0</v>
      </c>
      <c r="AP94" s="933"/>
      <c r="AQ94" s="934"/>
      <c r="AR94" s="935"/>
      <c r="AS94" s="933"/>
      <c r="AT94" s="933" t="s">
        <v>800</v>
      </c>
    </row>
    <row r="95" spans="1:46" ht="30" x14ac:dyDescent="0.25">
      <c r="A95" s="847" t="s">
        <v>581</v>
      </c>
      <c r="B95" s="850" t="str">
        <f>[1]előirányzat!B93</f>
        <v>Pecöl Község Önkormányzata</v>
      </c>
      <c r="C95" s="848">
        <v>802</v>
      </c>
      <c r="D95" s="929">
        <f>'[2]2009. évi előirányzat'!M95</f>
        <v>0</v>
      </c>
      <c r="E95" s="929">
        <f>'[2]2009. évi előirányzat'!N95</f>
        <v>0</v>
      </c>
      <c r="F95" s="929">
        <f>'[2]2009. évi előirányzat'!O95</f>
        <v>0</v>
      </c>
      <c r="G95" s="929">
        <f>'[2]2010. évi előirányzat'!J95</f>
        <v>0</v>
      </c>
      <c r="H95" s="929">
        <f>'[2]2010. évi előirányzat'!K95</f>
        <v>0</v>
      </c>
      <c r="I95" s="929">
        <f>'[2]2011. évi előirányzat'!J95</f>
        <v>0</v>
      </c>
      <c r="J95" s="929">
        <f>'[2]2011. évi előirányzat'!K95</f>
        <v>0</v>
      </c>
      <c r="K95" s="929">
        <f>'[2]2012. évi előirányzat'!J95</f>
        <v>0</v>
      </c>
      <c r="L95" s="929">
        <f>'[2]2012. évi előirányzat'!K95</f>
        <v>0</v>
      </c>
      <c r="M95" s="929">
        <f>'[2]2013. előirányzat'!J95</f>
        <v>0</v>
      </c>
      <c r="N95" s="929">
        <f>'[2]2013. előirányzat'!K95</f>
        <v>0</v>
      </c>
      <c r="O95" s="929">
        <f>'[2]2014. évi előirányzat'!J95</f>
        <v>0</v>
      </c>
      <c r="P95" s="929">
        <f>'[2]2014. évi előirányzat'!K95</f>
        <v>0</v>
      </c>
      <c r="Q95" s="929">
        <f>'[2]2015. évi előirányzat'!J95</f>
        <v>0</v>
      </c>
      <c r="R95" s="929">
        <f>'[2]2015. évi előirányzat'!K95</f>
        <v>0</v>
      </c>
      <c r="S95" s="929">
        <f>'[2]2016 előirányzat'!J95</f>
        <v>0</v>
      </c>
      <c r="T95" s="929">
        <f>'[2]2016 előirányzat'!K95</f>
        <v>0</v>
      </c>
      <c r="U95" s="929">
        <f>'[2]2017. előirányzat'!J95</f>
        <v>0</v>
      </c>
      <c r="V95" s="929">
        <f>'[2]2017. előirányzat'!K95</f>
        <v>-401000</v>
      </c>
      <c r="W95" s="929">
        <f>'[2]2018. előirányzat'!J95</f>
        <v>0</v>
      </c>
      <c r="X95" s="929">
        <f>'[2]2018. előirányzat'!K95</f>
        <v>-401000</v>
      </c>
      <c r="Y95" s="929">
        <f>'[2]2019. előirányzat'!J95</f>
        <v>0</v>
      </c>
      <c r="Z95" s="929">
        <f>'[2]2019. előirányzat'!K95</f>
        <v>0</v>
      </c>
      <c r="AA95" s="929">
        <f>'[2]2020. előirányzat'!G95</f>
        <v>0</v>
      </c>
      <c r="AB95" s="930">
        <f t="shared" si="10"/>
        <v>0</v>
      </c>
      <c r="AC95" s="930">
        <f t="shared" si="11"/>
        <v>-802000</v>
      </c>
      <c r="AD95" s="930">
        <f t="shared" si="12"/>
        <v>0</v>
      </c>
      <c r="AE95" s="930">
        <f t="shared" si="13"/>
        <v>-802000</v>
      </c>
      <c r="AF95" s="931">
        <f t="shared" si="14"/>
        <v>0</v>
      </c>
      <c r="AG95" s="931">
        <f>AE95+(2*80200)+641600</f>
        <v>0</v>
      </c>
      <c r="AH95" s="931">
        <f t="shared" si="15"/>
        <v>0</v>
      </c>
      <c r="AI95" s="929">
        <f>'[2]2021. előirányzat'!G95</f>
        <v>0</v>
      </c>
      <c r="AJ95" s="929">
        <f>'[2]2022. előirányzat'!G95</f>
        <v>0</v>
      </c>
      <c r="AK95" s="929">
        <f>'[2]2023. előirányzat'!G95</f>
        <v>0</v>
      </c>
      <c r="AL95" s="932">
        <f t="shared" si="16"/>
        <v>0</v>
      </c>
      <c r="AM95" s="932">
        <f t="shared" si="17"/>
        <v>0</v>
      </c>
      <c r="AN95" s="932">
        <f t="shared" si="18"/>
        <v>0</v>
      </c>
      <c r="AO95" s="932">
        <f t="shared" si="19"/>
        <v>0</v>
      </c>
      <c r="AP95" s="933"/>
      <c r="AQ95" s="934"/>
      <c r="AR95" s="935"/>
      <c r="AS95" s="933"/>
      <c r="AT95" s="933" t="s">
        <v>800</v>
      </c>
    </row>
    <row r="96" spans="1:46" ht="30" x14ac:dyDescent="0.25">
      <c r="A96" s="936" t="s">
        <v>582</v>
      </c>
      <c r="B96" s="848" t="str">
        <f>[1]előirányzat!B94</f>
        <v>Perenye Község Önkormányzata</v>
      </c>
      <c r="C96" s="848">
        <v>691</v>
      </c>
      <c r="D96" s="929">
        <f>'[2]2009. évi előirányzat'!M96</f>
        <v>0</v>
      </c>
      <c r="E96" s="929">
        <f>'[2]2009. évi előirányzat'!N96</f>
        <v>0</v>
      </c>
      <c r="F96" s="929">
        <f>'[2]2009. évi előirányzat'!O96</f>
        <v>0</v>
      </c>
      <c r="G96" s="929">
        <f>'[2]2010. évi előirányzat'!J96</f>
        <v>0</v>
      </c>
      <c r="H96" s="929">
        <f>'[2]2010. évi előirányzat'!K96</f>
        <v>0</v>
      </c>
      <c r="I96" s="929">
        <f>'[2]2011. évi előirányzat'!J96</f>
        <v>0</v>
      </c>
      <c r="J96" s="929">
        <f>'[2]2011. évi előirányzat'!K96</f>
        <v>0</v>
      </c>
      <c r="K96" s="929">
        <f>'[2]2012. évi előirányzat'!J96</f>
        <v>0</v>
      </c>
      <c r="L96" s="929">
        <f>'[2]2012. évi előirányzat'!K96</f>
        <v>0</v>
      </c>
      <c r="M96" s="929">
        <f>'[2]2013. előirányzat'!J96</f>
        <v>0</v>
      </c>
      <c r="N96" s="929">
        <f>'[2]2013. előirányzat'!K96</f>
        <v>0</v>
      </c>
      <c r="O96" s="929">
        <f>'[2]2014. évi előirányzat'!J96</f>
        <v>0</v>
      </c>
      <c r="P96" s="929">
        <f>'[2]2014. évi előirányzat'!K96</f>
        <v>0</v>
      </c>
      <c r="Q96" s="929">
        <f>'[2]2015. évi előirányzat'!J96</f>
        <v>0</v>
      </c>
      <c r="R96" s="929">
        <f>'[2]2015. évi előirányzat'!K96</f>
        <v>0</v>
      </c>
      <c r="S96" s="929">
        <f>'[2]2016 előirányzat'!J96</f>
        <v>69100.000000000015</v>
      </c>
      <c r="T96" s="929">
        <f>'[2]2016 előirányzat'!K96</f>
        <v>345500</v>
      </c>
      <c r="U96" s="929">
        <f>'[2]2017. előirányzat'!J96</f>
        <v>69100.000000000015</v>
      </c>
      <c r="V96" s="929">
        <f>'[2]2017. előirányzat'!K96</f>
        <v>345500</v>
      </c>
      <c r="W96" s="929">
        <f>'[2]2018. előirányzat'!J96</f>
        <v>69100.000000000015</v>
      </c>
      <c r="X96" s="929">
        <f>'[2]2018. előirányzat'!K96</f>
        <v>345500</v>
      </c>
      <c r="Y96" s="929">
        <f>'[2]2019. előirányzat'!J96</f>
        <v>69100.000000000015</v>
      </c>
      <c r="Z96" s="929">
        <f>'[2]2019. előirányzat'!K96</f>
        <v>345500</v>
      </c>
      <c r="AA96" s="929">
        <f>'[2]2020. előirányzat'!G96</f>
        <v>69100.000000000015</v>
      </c>
      <c r="AB96" s="930">
        <f t="shared" si="10"/>
        <v>345500.00000000006</v>
      </c>
      <c r="AC96" s="930">
        <f t="shared" si="11"/>
        <v>1382000</v>
      </c>
      <c r="AD96" s="930">
        <f t="shared" si="12"/>
        <v>0</v>
      </c>
      <c r="AE96" s="930">
        <f t="shared" si="13"/>
        <v>1727500</v>
      </c>
      <c r="AF96" s="931">
        <f t="shared" si="14"/>
        <v>345500.00000000006</v>
      </c>
      <c r="AG96" s="931">
        <f>AC96</f>
        <v>1382000</v>
      </c>
      <c r="AH96" s="931">
        <f t="shared" si="15"/>
        <v>1727500</v>
      </c>
      <c r="AI96" s="929">
        <f>'[2]2021. előirányzat'!G96</f>
        <v>69100.000000000015</v>
      </c>
      <c r="AJ96" s="929">
        <f>'[2]2022. előirányzat'!G96</f>
        <v>69100.000000000015</v>
      </c>
      <c r="AK96" s="929">
        <f>'[2]2023. előirányzat'!G96</f>
        <v>69100.000000000015</v>
      </c>
      <c r="AL96" s="932">
        <f t="shared" si="16"/>
        <v>552800.00000000012</v>
      </c>
      <c r="AM96" s="932">
        <f t="shared" si="17"/>
        <v>1382000</v>
      </c>
      <c r="AN96" s="932">
        <f t="shared" si="18"/>
        <v>0</v>
      </c>
      <c r="AO96" s="932">
        <f t="shared" si="19"/>
        <v>1934800</v>
      </c>
      <c r="AP96" s="933"/>
      <c r="AQ96" s="934">
        <f>V96+X96+Z96</f>
        <v>1036500</v>
      </c>
      <c r="AR96" s="935">
        <f>AO96-AQ96</f>
        <v>898300</v>
      </c>
      <c r="AS96" s="933"/>
      <c r="AT96" s="933" t="s">
        <v>805</v>
      </c>
    </row>
    <row r="97" spans="1:46" ht="30" x14ac:dyDescent="0.25">
      <c r="A97" s="936" t="s">
        <v>583</v>
      </c>
      <c r="B97" s="850" t="str">
        <f>[1]előirányzat!B95</f>
        <v>Peresznye Község Önkormányzata</v>
      </c>
      <c r="C97" s="848">
        <v>676</v>
      </c>
      <c r="D97" s="929">
        <f>'[2]2009. évi előirányzat'!M97</f>
        <v>0</v>
      </c>
      <c r="E97" s="929">
        <f>'[2]2009. évi előirányzat'!N97</f>
        <v>0</v>
      </c>
      <c r="F97" s="929">
        <f>'[2]2009. évi előirányzat'!O97</f>
        <v>0</v>
      </c>
      <c r="G97" s="929">
        <f>'[2]2010. évi előirányzat'!J97</f>
        <v>0</v>
      </c>
      <c r="H97" s="929">
        <f>'[2]2010. évi előirányzat'!K97</f>
        <v>0</v>
      </c>
      <c r="I97" s="929">
        <f>'[2]2011. évi előirányzat'!J97</f>
        <v>0</v>
      </c>
      <c r="J97" s="929">
        <f>'[2]2011. évi előirányzat'!K97</f>
        <v>0</v>
      </c>
      <c r="K97" s="929">
        <f>'[2]2012. évi előirányzat'!J97</f>
        <v>0</v>
      </c>
      <c r="L97" s="929">
        <f>'[2]2012. évi előirányzat'!K97</f>
        <v>0</v>
      </c>
      <c r="M97" s="929">
        <f>'[2]2013. előirányzat'!J97</f>
        <v>0</v>
      </c>
      <c r="N97" s="929">
        <f>'[2]2013. előirányzat'!K97</f>
        <v>0</v>
      </c>
      <c r="O97" s="929">
        <f>'[2]2014. évi előirányzat'!J97</f>
        <v>0</v>
      </c>
      <c r="P97" s="929">
        <f>'[2]2014. évi előirányzat'!K97</f>
        <v>0</v>
      </c>
      <c r="Q97" s="929">
        <f>'[2]2015. évi előirányzat'!J97</f>
        <v>0</v>
      </c>
      <c r="R97" s="929">
        <f>'[2]2015. évi előirányzat'!K97</f>
        <v>0</v>
      </c>
      <c r="S97" s="929">
        <f>'[2]2016 előirányzat'!J97</f>
        <v>0</v>
      </c>
      <c r="T97" s="929">
        <f>'[2]2016 előirányzat'!K97</f>
        <v>0</v>
      </c>
      <c r="U97" s="929">
        <f>'[2]2017. előirányzat'!J97</f>
        <v>0</v>
      </c>
      <c r="V97" s="929">
        <f>'[2]2017. előirányzat'!K97</f>
        <v>0</v>
      </c>
      <c r="W97" s="929">
        <f>'[2]2018. előirányzat'!J97</f>
        <v>0</v>
      </c>
      <c r="X97" s="929">
        <f>'[2]2018. előirányzat'!K97</f>
        <v>0</v>
      </c>
      <c r="Y97" s="929">
        <f>'[2]2019. előirányzat'!J97</f>
        <v>0</v>
      </c>
      <c r="Z97" s="929">
        <f>'[2]2019. előirányzat'!K97</f>
        <v>0</v>
      </c>
      <c r="AA97" s="929">
        <f>'[2]2020. előirányzat'!G97</f>
        <v>0</v>
      </c>
      <c r="AB97" s="930">
        <f t="shared" si="10"/>
        <v>0</v>
      </c>
      <c r="AC97" s="930">
        <f t="shared" si="11"/>
        <v>0</v>
      </c>
      <c r="AD97" s="930">
        <f t="shared" si="12"/>
        <v>0</v>
      </c>
      <c r="AE97" s="930">
        <f t="shared" si="13"/>
        <v>0</v>
      </c>
      <c r="AF97" s="931">
        <f t="shared" si="14"/>
        <v>0</v>
      </c>
      <c r="AG97" s="931">
        <f>AE97</f>
        <v>0</v>
      </c>
      <c r="AH97" s="931">
        <f t="shared" si="15"/>
        <v>0</v>
      </c>
      <c r="AI97" s="929">
        <f>'[2]2021. előirányzat'!G97</f>
        <v>0</v>
      </c>
      <c r="AJ97" s="929">
        <f>'[2]2022. előirányzat'!G97</f>
        <v>67600.000000000015</v>
      </c>
      <c r="AK97" s="929">
        <f>'[2]2023. előirányzat'!G97</f>
        <v>67600.000000000015</v>
      </c>
      <c r="AL97" s="932">
        <f t="shared" si="16"/>
        <v>135200.00000000003</v>
      </c>
      <c r="AM97" s="932">
        <f t="shared" si="17"/>
        <v>0</v>
      </c>
      <c r="AN97" s="932">
        <f t="shared" si="18"/>
        <v>0</v>
      </c>
      <c r="AO97" s="932">
        <f t="shared" si="19"/>
        <v>135200.00000000003</v>
      </c>
      <c r="AP97" s="933"/>
      <c r="AQ97" s="934"/>
      <c r="AR97" s="935"/>
      <c r="AS97" s="933"/>
      <c r="AT97" s="933" t="s">
        <v>801</v>
      </c>
    </row>
    <row r="98" spans="1:46" ht="45" x14ac:dyDescent="0.25">
      <c r="A98" s="847" t="s">
        <v>584</v>
      </c>
      <c r="B98" s="850" t="str">
        <f>[1]előirányzat!B96</f>
        <v>Pinkamindszent Község Önkormányzata</v>
      </c>
      <c r="C98" s="848">
        <v>160</v>
      </c>
      <c r="D98" s="929">
        <f>'[2]2009. évi előirányzat'!M98</f>
        <v>0</v>
      </c>
      <c r="E98" s="929">
        <f>'[2]2009. évi előirányzat'!N98</f>
        <v>0</v>
      </c>
      <c r="F98" s="929">
        <f>'[2]2009. évi előirányzat'!O98</f>
        <v>0</v>
      </c>
      <c r="G98" s="929">
        <f>'[2]2010. évi előirányzat'!J98</f>
        <v>0</v>
      </c>
      <c r="H98" s="929">
        <f>'[2]2010. évi előirányzat'!K98</f>
        <v>0</v>
      </c>
      <c r="I98" s="929">
        <f>'[2]2011. évi előirányzat'!J98</f>
        <v>0</v>
      </c>
      <c r="J98" s="929">
        <f>'[2]2011. évi előirányzat'!K98</f>
        <v>0</v>
      </c>
      <c r="K98" s="929">
        <f>'[2]2012. évi előirányzat'!J98</f>
        <v>0</v>
      </c>
      <c r="L98" s="929">
        <f>'[2]2012. évi előirányzat'!K98</f>
        <v>0</v>
      </c>
      <c r="M98" s="929">
        <f>'[2]2013. előirányzat'!J98</f>
        <v>0</v>
      </c>
      <c r="N98" s="929">
        <f>'[2]2013. előirányzat'!K98</f>
        <v>0</v>
      </c>
      <c r="O98" s="929">
        <f>'[2]2014. évi előirányzat'!J98</f>
        <v>0</v>
      </c>
      <c r="P98" s="929">
        <f>'[2]2014. évi előirányzat'!K98</f>
        <v>0</v>
      </c>
      <c r="Q98" s="929">
        <f>'[2]2015. évi előirányzat'!J98</f>
        <v>0</v>
      </c>
      <c r="R98" s="929">
        <f>'[2]2015. évi előirányzat'!K98</f>
        <v>0</v>
      </c>
      <c r="S98" s="929">
        <f>'[2]2016 előirányzat'!J98</f>
        <v>0</v>
      </c>
      <c r="T98" s="929">
        <f>'[2]2016 előirányzat'!K98</f>
        <v>0</v>
      </c>
      <c r="U98" s="929">
        <f>'[2]2017. előirányzat'!J98</f>
        <v>0</v>
      </c>
      <c r="V98" s="929">
        <f>'[2]2017. előirányzat'!K98</f>
        <v>-80000</v>
      </c>
      <c r="W98" s="929">
        <f>'[2]2018. előirányzat'!J98</f>
        <v>0</v>
      </c>
      <c r="X98" s="929">
        <f>'[2]2018. előirányzat'!K98</f>
        <v>0</v>
      </c>
      <c r="Y98" s="929">
        <f>'[2]2019. előirányzat'!J98</f>
        <v>0</v>
      </c>
      <c r="Z98" s="929">
        <f>'[2]2019. előirányzat'!K98</f>
        <v>0</v>
      </c>
      <c r="AA98" s="929">
        <f>'[2]2020. előirányzat'!G98</f>
        <v>0</v>
      </c>
      <c r="AB98" s="930">
        <f t="shared" si="10"/>
        <v>0</v>
      </c>
      <c r="AC98" s="930">
        <f t="shared" si="11"/>
        <v>-80000</v>
      </c>
      <c r="AD98" s="930">
        <f t="shared" si="12"/>
        <v>0</v>
      </c>
      <c r="AE98" s="930">
        <f t="shared" si="13"/>
        <v>-80000</v>
      </c>
      <c r="AF98" s="931">
        <f t="shared" si="14"/>
        <v>0</v>
      </c>
      <c r="AG98" s="931">
        <f>AE98+(3*16000)+32000</f>
        <v>0</v>
      </c>
      <c r="AH98" s="931">
        <f t="shared" si="15"/>
        <v>0</v>
      </c>
      <c r="AI98" s="929">
        <f>'[2]2021. előirányzat'!G98</f>
        <v>16000</v>
      </c>
      <c r="AJ98" s="929">
        <f>'[2]2022. előirányzat'!G98</f>
        <v>16000</v>
      </c>
      <c r="AK98" s="929">
        <f>'[2]2023. előirányzat'!G98</f>
        <v>16000</v>
      </c>
      <c r="AL98" s="932">
        <f t="shared" si="16"/>
        <v>48000</v>
      </c>
      <c r="AM98" s="932">
        <f t="shared" si="17"/>
        <v>0</v>
      </c>
      <c r="AN98" s="932">
        <f t="shared" si="18"/>
        <v>0</v>
      </c>
      <c r="AO98" s="932">
        <f t="shared" si="19"/>
        <v>48000</v>
      </c>
      <c r="AP98" s="933"/>
      <c r="AQ98" s="934"/>
      <c r="AR98" s="935"/>
      <c r="AS98" s="933"/>
      <c r="AT98" s="933" t="s">
        <v>803</v>
      </c>
    </row>
    <row r="99" spans="1:46" ht="30" x14ac:dyDescent="0.25">
      <c r="A99" s="936" t="s">
        <v>585</v>
      </c>
      <c r="B99" s="850" t="str">
        <f>[1]előirányzat!B97</f>
        <v>Pusztacsó Község Önkormányzata</v>
      </c>
      <c r="C99" s="848">
        <v>162</v>
      </c>
      <c r="D99" s="929">
        <f>'[2]2009. évi előirányzat'!M99</f>
        <v>0</v>
      </c>
      <c r="E99" s="929">
        <f>'[2]2009. évi előirányzat'!N99</f>
        <v>0</v>
      </c>
      <c r="F99" s="929">
        <f>'[2]2009. évi előirányzat'!O99</f>
        <v>0</v>
      </c>
      <c r="G99" s="929">
        <f>'[2]2010. évi előirányzat'!J99</f>
        <v>0</v>
      </c>
      <c r="H99" s="929">
        <f>'[2]2010. évi előirányzat'!K99</f>
        <v>0</v>
      </c>
      <c r="I99" s="929">
        <f>'[2]2011. évi előirányzat'!J99</f>
        <v>0</v>
      </c>
      <c r="J99" s="929">
        <f>'[2]2011. évi előirányzat'!K99</f>
        <v>0</v>
      </c>
      <c r="K99" s="929">
        <f>'[2]2012. évi előirányzat'!J99</f>
        <v>0</v>
      </c>
      <c r="L99" s="929">
        <f>'[2]2012. évi előirányzat'!K99</f>
        <v>0</v>
      </c>
      <c r="M99" s="929">
        <f>'[2]2013. előirányzat'!J99</f>
        <v>0</v>
      </c>
      <c r="N99" s="929">
        <f>'[2]2013. előirányzat'!K99</f>
        <v>0</v>
      </c>
      <c r="O99" s="929">
        <f>'[2]2014. évi előirányzat'!J99</f>
        <v>0</v>
      </c>
      <c r="P99" s="929">
        <f>'[2]2014. évi előirányzat'!K99</f>
        <v>0</v>
      </c>
      <c r="Q99" s="929">
        <f>'[2]2015. évi előirányzat'!J99</f>
        <v>0</v>
      </c>
      <c r="R99" s="929">
        <f>'[2]2015. évi előirányzat'!K99</f>
        <v>0</v>
      </c>
      <c r="S99" s="929">
        <f>'[2]2016 előirányzat'!J99</f>
        <v>0</v>
      </c>
      <c r="T99" s="929">
        <f>'[2]2016 előirányzat'!K99</f>
        <v>0</v>
      </c>
      <c r="U99" s="929">
        <f>'[2]2017. előirányzat'!J99</f>
        <v>0</v>
      </c>
      <c r="V99" s="929">
        <f>'[2]2017. előirányzat'!K99</f>
        <v>0</v>
      </c>
      <c r="W99" s="929">
        <f>'[2]2018. előirányzat'!J99</f>
        <v>0</v>
      </c>
      <c r="X99" s="929">
        <f>'[2]2018. előirányzat'!K99</f>
        <v>0</v>
      </c>
      <c r="Y99" s="929">
        <f>'[2]2019. előirányzat'!J99</f>
        <v>0</v>
      </c>
      <c r="Z99" s="929">
        <f>'[2]2019. előirányzat'!K99</f>
        <v>0</v>
      </c>
      <c r="AA99" s="929">
        <f>'[2]2020. előirányzat'!G99</f>
        <v>0</v>
      </c>
      <c r="AB99" s="930">
        <f t="shared" si="10"/>
        <v>0</v>
      </c>
      <c r="AC99" s="930">
        <f t="shared" si="11"/>
        <v>0</v>
      </c>
      <c r="AD99" s="930">
        <f t="shared" si="12"/>
        <v>0</v>
      </c>
      <c r="AE99" s="930">
        <f t="shared" si="13"/>
        <v>0</v>
      </c>
      <c r="AF99" s="931">
        <f t="shared" si="14"/>
        <v>0</v>
      </c>
      <c r="AG99" s="931">
        <f>AE99</f>
        <v>0</v>
      </c>
      <c r="AH99" s="931">
        <f t="shared" si="15"/>
        <v>0</v>
      </c>
      <c r="AI99" s="929">
        <f>'[2]2021. előirányzat'!G99</f>
        <v>0</v>
      </c>
      <c r="AJ99" s="929">
        <f>'[2]2022. előirányzat'!G99</f>
        <v>0</v>
      </c>
      <c r="AK99" s="929">
        <f>'[2]2023. előirányzat'!G99</f>
        <v>0</v>
      </c>
      <c r="AL99" s="932">
        <f t="shared" si="16"/>
        <v>0</v>
      </c>
      <c r="AM99" s="932">
        <f t="shared" si="17"/>
        <v>0</v>
      </c>
      <c r="AN99" s="932">
        <f t="shared" si="18"/>
        <v>0</v>
      </c>
      <c r="AO99" s="932">
        <f t="shared" si="19"/>
        <v>0</v>
      </c>
      <c r="AP99" s="933"/>
      <c r="AQ99" s="934"/>
      <c r="AR99" s="935"/>
      <c r="AS99" s="933"/>
      <c r="AT99" s="933" t="s">
        <v>801</v>
      </c>
    </row>
    <row r="100" spans="1:46" ht="45" x14ac:dyDescent="0.25">
      <c r="A100" s="936" t="s">
        <v>586</v>
      </c>
      <c r="B100" s="850" t="str">
        <f>[1]előirányzat!B98</f>
        <v>Püspökmolnári Község Önkormányzata</v>
      </c>
      <c r="C100" s="848">
        <v>982</v>
      </c>
      <c r="D100" s="929">
        <f>'[2]2009. évi előirányzat'!M100</f>
        <v>0</v>
      </c>
      <c r="E100" s="929">
        <f>'[2]2009. évi előirányzat'!N100</f>
        <v>0</v>
      </c>
      <c r="F100" s="929">
        <f>'[2]2009. évi előirányzat'!O100</f>
        <v>0</v>
      </c>
      <c r="G100" s="929">
        <f>'[2]2010. évi előirányzat'!J100</f>
        <v>0</v>
      </c>
      <c r="H100" s="929">
        <f>'[2]2010. évi előirányzat'!K100</f>
        <v>0</v>
      </c>
      <c r="I100" s="929">
        <f>'[2]2011. évi előirányzat'!J100</f>
        <v>0</v>
      </c>
      <c r="J100" s="929">
        <f>'[2]2011. évi előirányzat'!K100</f>
        <v>0</v>
      </c>
      <c r="K100" s="929">
        <f>'[2]2012. évi előirányzat'!J100</f>
        <v>0</v>
      </c>
      <c r="L100" s="929">
        <f>'[2]2012. évi előirányzat'!K100</f>
        <v>0</v>
      </c>
      <c r="M100" s="929">
        <f>'[2]2013. előirányzat'!J100</f>
        <v>0</v>
      </c>
      <c r="N100" s="929">
        <f>'[2]2013. előirányzat'!K100</f>
        <v>0</v>
      </c>
      <c r="O100" s="929">
        <f>'[2]2014. évi előirányzat'!J100</f>
        <v>0</v>
      </c>
      <c r="P100" s="929">
        <f>'[2]2014. évi előirányzat'!K100</f>
        <v>0</v>
      </c>
      <c r="Q100" s="929">
        <f>'[2]2015. évi előirányzat'!J100</f>
        <v>0</v>
      </c>
      <c r="R100" s="929">
        <f>'[2]2015. évi előirányzat'!K100</f>
        <v>0</v>
      </c>
      <c r="S100" s="929">
        <f>'[2]2016 előirányzat'!J100</f>
        <v>0</v>
      </c>
      <c r="T100" s="929">
        <f>'[2]2016 előirányzat'!K100</f>
        <v>0</v>
      </c>
      <c r="U100" s="929">
        <f>'[2]2017. előirányzat'!J100</f>
        <v>0</v>
      </c>
      <c r="V100" s="929">
        <f>'[2]2017. előirányzat'!K100</f>
        <v>-491000</v>
      </c>
      <c r="W100" s="929">
        <f>'[2]2018. előirányzat'!J100</f>
        <v>0</v>
      </c>
      <c r="X100" s="929">
        <f>'[2]2018. előirányzat'!K100</f>
        <v>0</v>
      </c>
      <c r="Y100" s="929">
        <f>'[2]2019. előirányzat'!J100</f>
        <v>0</v>
      </c>
      <c r="Z100" s="929">
        <f>'[2]2019. előirányzat'!K100</f>
        <v>0</v>
      </c>
      <c r="AA100" s="929">
        <f>'[2]2020. előirányzat'!G100</f>
        <v>0</v>
      </c>
      <c r="AB100" s="930">
        <f t="shared" si="10"/>
        <v>0</v>
      </c>
      <c r="AC100" s="930">
        <f t="shared" si="11"/>
        <v>-491000</v>
      </c>
      <c r="AD100" s="930">
        <f t="shared" si="12"/>
        <v>0</v>
      </c>
      <c r="AE100" s="930">
        <f t="shared" si="13"/>
        <v>-491000</v>
      </c>
      <c r="AF100" s="931">
        <f t="shared" si="14"/>
        <v>0</v>
      </c>
      <c r="AG100" s="931">
        <f>AE100+(3*98200)+196400</f>
        <v>0</v>
      </c>
      <c r="AH100" s="931">
        <f t="shared" si="15"/>
        <v>0</v>
      </c>
      <c r="AI100" s="929">
        <f>'[2]2021. előirányzat'!G100</f>
        <v>0</v>
      </c>
      <c r="AJ100" s="929">
        <f>'[2]2022. előirányzat'!G100</f>
        <v>0</v>
      </c>
      <c r="AK100" s="929">
        <f>'[2]2023. előirányzat'!G100</f>
        <v>0</v>
      </c>
      <c r="AL100" s="932">
        <f t="shared" si="16"/>
        <v>0</v>
      </c>
      <c r="AM100" s="932">
        <f t="shared" si="17"/>
        <v>0</v>
      </c>
      <c r="AN100" s="932">
        <f t="shared" si="18"/>
        <v>0</v>
      </c>
      <c r="AO100" s="932">
        <f t="shared" si="19"/>
        <v>0</v>
      </c>
      <c r="AP100" s="933"/>
      <c r="AQ100" s="934"/>
      <c r="AR100" s="935"/>
      <c r="AS100" s="933"/>
      <c r="AT100" s="933" t="s">
        <v>797</v>
      </c>
    </row>
    <row r="101" spans="1:46" ht="30" x14ac:dyDescent="0.25">
      <c r="A101" s="847" t="s">
        <v>587</v>
      </c>
      <c r="B101" s="848" t="str">
        <f>[1]előirányzat!B99</f>
        <v>Rábahídvég Község Önkormányzata</v>
      </c>
      <c r="C101" s="848">
        <v>1009</v>
      </c>
      <c r="D101" s="929">
        <f>'[2]2009. évi előirányzat'!M101</f>
        <v>0</v>
      </c>
      <c r="E101" s="929">
        <f>'[2]2009. évi előirányzat'!N101</f>
        <v>0</v>
      </c>
      <c r="F101" s="929">
        <f>'[2]2009. évi előirányzat'!O101</f>
        <v>0</v>
      </c>
      <c r="G101" s="929">
        <f>'[2]2010. évi előirányzat'!J101</f>
        <v>0</v>
      </c>
      <c r="H101" s="929">
        <f>'[2]2010. évi előirányzat'!K101</f>
        <v>0</v>
      </c>
      <c r="I101" s="929">
        <f>'[2]2011. évi előirányzat'!J101</f>
        <v>0</v>
      </c>
      <c r="J101" s="929">
        <f>'[2]2011. évi előirányzat'!K101</f>
        <v>0</v>
      </c>
      <c r="K101" s="929">
        <f>'[2]2012. évi előirányzat'!J101</f>
        <v>0</v>
      </c>
      <c r="L101" s="929">
        <f>'[2]2012. évi előirányzat'!K101</f>
        <v>0</v>
      </c>
      <c r="M101" s="929">
        <f>'[2]2013. előirányzat'!J101</f>
        <v>0</v>
      </c>
      <c r="N101" s="929">
        <f>'[2]2013. előirányzat'!K101</f>
        <v>0</v>
      </c>
      <c r="O101" s="929">
        <f>'[2]2014. évi előirányzat'!J101</f>
        <v>0</v>
      </c>
      <c r="P101" s="929">
        <f>'[2]2014. évi előirányzat'!K101</f>
        <v>0</v>
      </c>
      <c r="Q101" s="929">
        <f>'[2]2015. évi előirányzat'!J101</f>
        <v>100900</v>
      </c>
      <c r="R101" s="929">
        <f>'[2]2015. évi előirányzat'!K101</f>
        <v>504500</v>
      </c>
      <c r="S101" s="929">
        <f>'[2]2016 előirányzat'!J101</f>
        <v>100900</v>
      </c>
      <c r="T101" s="929">
        <f>'[2]2016 előirányzat'!K101</f>
        <v>504500</v>
      </c>
      <c r="U101" s="929">
        <f>'[2]2017. előirányzat'!J101</f>
        <v>100900</v>
      </c>
      <c r="V101" s="929">
        <f>'[2]2017. előirányzat'!K101</f>
        <v>504500</v>
      </c>
      <c r="W101" s="929">
        <f>'[2]2018. előirányzat'!J101</f>
        <v>100900</v>
      </c>
      <c r="X101" s="929">
        <f>'[2]2018. előirányzat'!K101</f>
        <v>504500</v>
      </c>
      <c r="Y101" s="929">
        <f>'[2]2019. előirányzat'!J101</f>
        <v>100900</v>
      </c>
      <c r="Z101" s="929">
        <f>'[2]2019. előirányzat'!K101</f>
        <v>504500</v>
      </c>
      <c r="AA101" s="929">
        <f>'[2]2020. előirányzat'!G101</f>
        <v>100900</v>
      </c>
      <c r="AB101" s="930">
        <f t="shared" si="10"/>
        <v>605400</v>
      </c>
      <c r="AC101" s="930">
        <f t="shared" si="11"/>
        <v>2522500</v>
      </c>
      <c r="AD101" s="930">
        <f t="shared" si="12"/>
        <v>0</v>
      </c>
      <c r="AE101" s="930">
        <f t="shared" si="13"/>
        <v>3127900</v>
      </c>
      <c r="AF101" s="931">
        <f t="shared" si="14"/>
        <v>605400</v>
      </c>
      <c r="AG101" s="931">
        <f>AC101</f>
        <v>2522500</v>
      </c>
      <c r="AH101" s="931">
        <f t="shared" si="15"/>
        <v>3127900</v>
      </c>
      <c r="AI101" s="929">
        <f>'[2]2021. előirányzat'!G101</f>
        <v>100900</v>
      </c>
      <c r="AJ101" s="929">
        <f>'[2]2022. előirányzat'!G101</f>
        <v>100900</v>
      </c>
      <c r="AK101" s="929">
        <f>'[2]2023. előirányzat'!G101</f>
        <v>100900</v>
      </c>
      <c r="AL101" s="932">
        <f t="shared" si="16"/>
        <v>908100</v>
      </c>
      <c r="AM101" s="932">
        <f t="shared" si="17"/>
        <v>2522500</v>
      </c>
      <c r="AN101" s="932">
        <f t="shared" si="18"/>
        <v>0</v>
      </c>
      <c r="AO101" s="932">
        <f t="shared" si="19"/>
        <v>3430600</v>
      </c>
      <c r="AP101" s="933"/>
      <c r="AQ101" s="934">
        <f>V101+X101+Z101</f>
        <v>1513500</v>
      </c>
      <c r="AR101" s="935">
        <f>AO101-AQ101</f>
        <v>1917100</v>
      </c>
      <c r="AS101" s="933"/>
      <c r="AT101" s="933" t="s">
        <v>797</v>
      </c>
    </row>
    <row r="102" spans="1:46" ht="30" x14ac:dyDescent="0.25">
      <c r="A102" s="936" t="s">
        <v>588</v>
      </c>
      <c r="B102" s="850" t="str">
        <f>[1]előirányzat!B100</f>
        <v>Rábatöttös Község Önkormányzata</v>
      </c>
      <c r="C102" s="848">
        <v>221</v>
      </c>
      <c r="D102" s="929">
        <f>'[2]2009. évi előirányzat'!M102</f>
        <v>0</v>
      </c>
      <c r="E102" s="929">
        <f>'[2]2009. évi előirányzat'!N102</f>
        <v>0</v>
      </c>
      <c r="F102" s="929">
        <f>'[2]2009. évi előirányzat'!O102</f>
        <v>0</v>
      </c>
      <c r="G102" s="929">
        <f>'[2]2010. évi előirányzat'!J102</f>
        <v>0</v>
      </c>
      <c r="H102" s="929">
        <f>'[2]2010. évi előirányzat'!K102</f>
        <v>0</v>
      </c>
      <c r="I102" s="929">
        <f>'[2]2011. évi előirányzat'!J102</f>
        <v>0</v>
      </c>
      <c r="J102" s="929">
        <f>'[2]2011. évi előirányzat'!K102</f>
        <v>0</v>
      </c>
      <c r="K102" s="929">
        <f>'[2]2012. évi előirányzat'!J102</f>
        <v>0</v>
      </c>
      <c r="L102" s="929">
        <f>'[2]2012. évi előirányzat'!K102</f>
        <v>0</v>
      </c>
      <c r="M102" s="929">
        <f>'[2]2013. előirányzat'!J102</f>
        <v>0</v>
      </c>
      <c r="N102" s="929">
        <f>'[2]2013. előirányzat'!K102</f>
        <v>0</v>
      </c>
      <c r="O102" s="929">
        <f>'[2]2014. évi előirányzat'!J102</f>
        <v>0</v>
      </c>
      <c r="P102" s="929">
        <f>'[2]2014. évi előirányzat'!K102</f>
        <v>0</v>
      </c>
      <c r="Q102" s="929">
        <f>'[2]2015. évi előirányzat'!J102</f>
        <v>0</v>
      </c>
      <c r="R102" s="929">
        <f>'[2]2015. évi előirányzat'!K102</f>
        <v>0</v>
      </c>
      <c r="S102" s="929">
        <f>'[2]2016 előirányzat'!J102</f>
        <v>0</v>
      </c>
      <c r="T102" s="929">
        <f>'[2]2016 előirányzat'!K102</f>
        <v>0</v>
      </c>
      <c r="U102" s="929">
        <f>'[2]2017. előirányzat'!J102</f>
        <v>0</v>
      </c>
      <c r="V102" s="929">
        <f>'[2]2017. előirányzat'!K102</f>
        <v>-110500</v>
      </c>
      <c r="W102" s="929">
        <f>'[2]2018. előirányzat'!J102</f>
        <v>0</v>
      </c>
      <c r="X102" s="929">
        <f>'[2]2018. előirányzat'!K102</f>
        <v>-110500</v>
      </c>
      <c r="Y102" s="929">
        <f>'[2]2019. előirányzat'!J102</f>
        <v>0</v>
      </c>
      <c r="Z102" s="929">
        <f>'[2]2019. előirányzat'!K102</f>
        <v>0</v>
      </c>
      <c r="AA102" s="929">
        <f>'[2]2020. előirányzat'!G102</f>
        <v>0</v>
      </c>
      <c r="AB102" s="930">
        <f t="shared" si="10"/>
        <v>0</v>
      </c>
      <c r="AC102" s="930">
        <f t="shared" si="11"/>
        <v>-221000</v>
      </c>
      <c r="AD102" s="930">
        <f t="shared" si="12"/>
        <v>0</v>
      </c>
      <c r="AE102" s="930">
        <f t="shared" si="13"/>
        <v>-221000</v>
      </c>
      <c r="AF102" s="931">
        <f t="shared" si="14"/>
        <v>0</v>
      </c>
      <c r="AG102" s="931">
        <f>AC102+(2*22100)+176800</f>
        <v>0</v>
      </c>
      <c r="AH102" s="931">
        <f t="shared" si="15"/>
        <v>0</v>
      </c>
      <c r="AI102" s="929">
        <f>'[2]2021. előirányzat'!G102</f>
        <v>0</v>
      </c>
      <c r="AJ102" s="929">
        <f>'[2]2022. előirányzat'!G102</f>
        <v>0</v>
      </c>
      <c r="AK102" s="929">
        <f>'[2]2023. előirányzat'!G102</f>
        <v>22100</v>
      </c>
      <c r="AL102" s="932">
        <f t="shared" si="16"/>
        <v>22100</v>
      </c>
      <c r="AM102" s="932">
        <f t="shared" si="17"/>
        <v>0</v>
      </c>
      <c r="AN102" s="932">
        <f t="shared" si="18"/>
        <v>0</v>
      </c>
      <c r="AO102" s="932">
        <f t="shared" si="19"/>
        <v>22100</v>
      </c>
      <c r="AP102" s="933"/>
      <c r="AQ102" s="934"/>
      <c r="AR102" s="935"/>
      <c r="AS102" s="933"/>
      <c r="AT102" s="933" t="s">
        <v>805</v>
      </c>
    </row>
    <row r="103" spans="1:46" ht="30" x14ac:dyDescent="0.25">
      <c r="A103" s="936" t="s">
        <v>589</v>
      </c>
      <c r="B103" s="850" t="str">
        <f>[1]előirányzat!B101</f>
        <v>Rátót Község Önkormányzata</v>
      </c>
      <c r="C103" s="848">
        <v>244</v>
      </c>
      <c r="D103" s="929">
        <f>'[2]2009. évi előirányzat'!M103</f>
        <v>0</v>
      </c>
      <c r="E103" s="929">
        <f>'[2]2009. évi előirányzat'!N103</f>
        <v>0</v>
      </c>
      <c r="F103" s="929">
        <f>'[2]2009. évi előirányzat'!O103</f>
        <v>0</v>
      </c>
      <c r="G103" s="929">
        <f>'[2]2010. évi előirányzat'!J103</f>
        <v>0</v>
      </c>
      <c r="H103" s="929">
        <f>'[2]2010. évi előirányzat'!K103</f>
        <v>0</v>
      </c>
      <c r="I103" s="929">
        <f>'[2]2011. évi előirányzat'!J103</f>
        <v>0</v>
      </c>
      <c r="J103" s="929">
        <f>'[2]2011. évi előirányzat'!K103</f>
        <v>0</v>
      </c>
      <c r="K103" s="929">
        <f>'[2]2012. évi előirányzat'!J103</f>
        <v>0</v>
      </c>
      <c r="L103" s="929">
        <f>'[2]2012. évi előirányzat'!K103</f>
        <v>0</v>
      </c>
      <c r="M103" s="929">
        <f>'[2]2013. előirányzat'!J103</f>
        <v>0</v>
      </c>
      <c r="N103" s="929">
        <f>'[2]2013. előirányzat'!K103</f>
        <v>0</v>
      </c>
      <c r="O103" s="929">
        <f>'[2]2014. évi előirányzat'!J103</f>
        <v>0</v>
      </c>
      <c r="P103" s="929">
        <f>'[2]2014. évi előirányzat'!K103</f>
        <v>0</v>
      </c>
      <c r="Q103" s="929">
        <f>'[2]2015. évi előirányzat'!J103</f>
        <v>0</v>
      </c>
      <c r="R103" s="929">
        <f>'[2]2015. évi előirányzat'!K103</f>
        <v>0</v>
      </c>
      <c r="S103" s="929">
        <f>'[2]2016 előirányzat'!J103</f>
        <v>0</v>
      </c>
      <c r="T103" s="929">
        <f>'[2]2016 előirányzat'!K103</f>
        <v>0</v>
      </c>
      <c r="U103" s="929">
        <f>'[2]2017. előirányzat'!J103</f>
        <v>0</v>
      </c>
      <c r="V103" s="929">
        <f>'[2]2017. előirányzat'!K103</f>
        <v>0</v>
      </c>
      <c r="W103" s="929">
        <f>'[2]2018. előirányzat'!J103</f>
        <v>0</v>
      </c>
      <c r="X103" s="929">
        <f>'[2]2018. előirányzat'!K103</f>
        <v>0</v>
      </c>
      <c r="Y103" s="929">
        <f>'[2]2019. előirányzat'!J103</f>
        <v>0</v>
      </c>
      <c r="Z103" s="929">
        <f>'[2]2019. előirányzat'!K103</f>
        <v>0</v>
      </c>
      <c r="AA103" s="929">
        <f>'[2]2020. előirányzat'!G103</f>
        <v>0</v>
      </c>
      <c r="AB103" s="930">
        <f t="shared" si="10"/>
        <v>0</v>
      </c>
      <c r="AC103" s="930">
        <f t="shared" si="11"/>
        <v>0</v>
      </c>
      <c r="AD103" s="930">
        <f t="shared" si="12"/>
        <v>0</v>
      </c>
      <c r="AE103" s="930">
        <f t="shared" si="13"/>
        <v>0</v>
      </c>
      <c r="AF103" s="931">
        <f t="shared" si="14"/>
        <v>0</v>
      </c>
      <c r="AG103" s="931">
        <f>AE103</f>
        <v>0</v>
      </c>
      <c r="AH103" s="931">
        <f t="shared" si="15"/>
        <v>0</v>
      </c>
      <c r="AI103" s="929">
        <f>'[2]2021. előirányzat'!G103</f>
        <v>0</v>
      </c>
      <c r="AJ103" s="929">
        <f>'[2]2022. előirányzat'!G103</f>
        <v>0</v>
      </c>
      <c r="AK103" s="929">
        <f>'[2]2023. előirányzat'!G103</f>
        <v>24400.000000000004</v>
      </c>
      <c r="AL103" s="932">
        <f t="shared" si="16"/>
        <v>24400.000000000004</v>
      </c>
      <c r="AM103" s="932">
        <f t="shared" si="17"/>
        <v>0</v>
      </c>
      <c r="AN103" s="932">
        <f t="shared" si="18"/>
        <v>0</v>
      </c>
      <c r="AO103" s="932">
        <f t="shared" si="19"/>
        <v>24400.000000000004</v>
      </c>
      <c r="AP103" s="933"/>
      <c r="AQ103" s="934"/>
      <c r="AR103" s="935"/>
      <c r="AS103" s="933"/>
      <c r="AT103" s="933" t="s">
        <v>804</v>
      </c>
    </row>
    <row r="104" spans="1:46" ht="30" x14ac:dyDescent="0.25">
      <c r="A104" s="847" t="s">
        <v>590</v>
      </c>
      <c r="B104" s="850" t="str">
        <f>[1]előirányzat!B102</f>
        <v>Répcelak Város Önkormányzata</v>
      </c>
      <c r="C104" s="848">
        <v>2506</v>
      </c>
      <c r="D104" s="929">
        <f>'[2]2009. évi előirányzat'!M104</f>
        <v>0</v>
      </c>
      <c r="E104" s="929">
        <f>'[2]2009. évi előirányzat'!N104</f>
        <v>0</v>
      </c>
      <c r="F104" s="929">
        <f>'[2]2009. évi előirányzat'!O104</f>
        <v>0</v>
      </c>
      <c r="G104" s="929">
        <f>'[2]2010. évi előirányzat'!J104</f>
        <v>0</v>
      </c>
      <c r="H104" s="929">
        <f>'[2]2010. évi előirányzat'!K104</f>
        <v>0</v>
      </c>
      <c r="I104" s="929">
        <f>'[2]2011. évi előirányzat'!J104</f>
        <v>0</v>
      </c>
      <c r="J104" s="929">
        <f>'[2]2011. évi előirányzat'!K104</f>
        <v>0</v>
      </c>
      <c r="K104" s="929">
        <f>'[2]2012. évi előirányzat'!J104</f>
        <v>0</v>
      </c>
      <c r="L104" s="929">
        <f>'[2]2012. évi előirányzat'!K104</f>
        <v>0</v>
      </c>
      <c r="M104" s="929">
        <f>'[2]2013. előirányzat'!J104</f>
        <v>0</v>
      </c>
      <c r="N104" s="929">
        <f>'[2]2013. előirányzat'!K104</f>
        <v>0</v>
      </c>
      <c r="O104" s="929">
        <f>'[2]2014. évi előirányzat'!J104</f>
        <v>0</v>
      </c>
      <c r="P104" s="929">
        <f>'[2]2014. évi előirányzat'!K104</f>
        <v>0</v>
      </c>
      <c r="Q104" s="929">
        <f>'[2]2015. évi előirányzat'!J104</f>
        <v>0</v>
      </c>
      <c r="R104" s="929">
        <f>'[2]2015. évi előirányzat'!K104</f>
        <v>0</v>
      </c>
      <c r="S104" s="929">
        <f>'[2]2016 előirányzat'!J104</f>
        <v>0</v>
      </c>
      <c r="T104" s="929">
        <f>'[2]2016 előirányzat'!K104</f>
        <v>0</v>
      </c>
      <c r="U104" s="929">
        <f>'[2]2017. előirányzat'!J104</f>
        <v>0</v>
      </c>
      <c r="V104" s="929">
        <f>'[2]2017. előirányzat'!K104</f>
        <v>-1253000</v>
      </c>
      <c r="W104" s="929">
        <f>'[2]2018. előirányzat'!J104</f>
        <v>0</v>
      </c>
      <c r="X104" s="929">
        <f>'[2]2018. előirányzat'!K104</f>
        <v>0</v>
      </c>
      <c r="Y104" s="929">
        <f>'[2]2019. előirányzat'!J104</f>
        <v>0</v>
      </c>
      <c r="Z104" s="929">
        <f>'[2]2019. előirányzat'!K104</f>
        <v>0</v>
      </c>
      <c r="AA104" s="929">
        <f>'[2]2020. előirányzat'!G104</f>
        <v>0</v>
      </c>
      <c r="AB104" s="930">
        <f t="shared" si="10"/>
        <v>0</v>
      </c>
      <c r="AC104" s="930">
        <f t="shared" si="11"/>
        <v>-1253000</v>
      </c>
      <c r="AD104" s="930">
        <f t="shared" si="12"/>
        <v>0</v>
      </c>
      <c r="AE104" s="930">
        <f t="shared" si="13"/>
        <v>-1253000</v>
      </c>
      <c r="AF104" s="931">
        <f t="shared" si="14"/>
        <v>0</v>
      </c>
      <c r="AG104" s="931">
        <f>AE104+1253000</f>
        <v>0</v>
      </c>
      <c r="AH104" s="931">
        <f t="shared" si="15"/>
        <v>0</v>
      </c>
      <c r="AI104" s="929">
        <f>'[2]2021. előirányzat'!G104</f>
        <v>0</v>
      </c>
      <c r="AJ104" s="929">
        <f>'[2]2022. előirányzat'!G104</f>
        <v>0</v>
      </c>
      <c r="AK104" s="929">
        <f>'[2]2023. előirányzat'!G104</f>
        <v>0</v>
      </c>
      <c r="AL104" s="932">
        <f t="shared" si="16"/>
        <v>0</v>
      </c>
      <c r="AM104" s="932">
        <f t="shared" si="17"/>
        <v>0</v>
      </c>
      <c r="AN104" s="932">
        <f t="shared" si="18"/>
        <v>0</v>
      </c>
      <c r="AO104" s="932">
        <f t="shared" si="19"/>
        <v>0</v>
      </c>
      <c r="AP104" s="933"/>
      <c r="AQ104" s="934"/>
      <c r="AR104" s="935"/>
      <c r="AS104" s="933"/>
      <c r="AT104" s="933" t="s">
        <v>800</v>
      </c>
    </row>
    <row r="105" spans="1:46" ht="30" x14ac:dyDescent="0.25">
      <c r="A105" s="936" t="s">
        <v>591</v>
      </c>
      <c r="B105" s="850" t="str">
        <f>[1]előirányzat!B103</f>
        <v>Rum Község Önkormányzata</v>
      </c>
      <c r="C105" s="848">
        <v>1270</v>
      </c>
      <c r="D105" s="929">
        <f>'[2]2009. évi előirányzat'!M105</f>
        <v>0</v>
      </c>
      <c r="E105" s="929">
        <f>'[2]2009. évi előirányzat'!N105</f>
        <v>0</v>
      </c>
      <c r="F105" s="929">
        <f>'[2]2009. évi előirányzat'!O105</f>
        <v>0</v>
      </c>
      <c r="G105" s="929">
        <f>'[2]2010. évi előirányzat'!J105</f>
        <v>0</v>
      </c>
      <c r="H105" s="929">
        <f>'[2]2010. évi előirányzat'!K105</f>
        <v>0</v>
      </c>
      <c r="I105" s="929">
        <f>'[2]2011. évi előirányzat'!J105</f>
        <v>0</v>
      </c>
      <c r="J105" s="929">
        <f>'[2]2011. évi előirányzat'!K105</f>
        <v>0</v>
      </c>
      <c r="K105" s="929">
        <f>'[2]2012. évi előirányzat'!J105</f>
        <v>0</v>
      </c>
      <c r="L105" s="929">
        <f>'[2]2012. évi előirányzat'!K105</f>
        <v>0</v>
      </c>
      <c r="M105" s="929">
        <f>'[2]2013. előirányzat'!J105</f>
        <v>0</v>
      </c>
      <c r="N105" s="929">
        <f>'[2]2013. előirányzat'!K105</f>
        <v>0</v>
      </c>
      <c r="O105" s="929">
        <f>'[2]2014. évi előirányzat'!J105</f>
        <v>0</v>
      </c>
      <c r="P105" s="929">
        <f>'[2]2014. évi előirányzat'!K105</f>
        <v>0</v>
      </c>
      <c r="Q105" s="929">
        <f>'[2]2015. évi előirányzat'!J105</f>
        <v>0</v>
      </c>
      <c r="R105" s="929">
        <f>'[2]2015. évi előirányzat'!K105</f>
        <v>0</v>
      </c>
      <c r="S105" s="929">
        <f>'[2]2016 előirányzat'!J105</f>
        <v>0</v>
      </c>
      <c r="T105" s="929">
        <f>'[2]2016 előirányzat'!K105</f>
        <v>0</v>
      </c>
      <c r="U105" s="929">
        <f>'[2]2017. előirányzat'!J105</f>
        <v>0</v>
      </c>
      <c r="V105" s="929">
        <f>'[2]2017. előirányzat'!K105</f>
        <v>-635000</v>
      </c>
      <c r="W105" s="929">
        <f>'[2]2018. előirányzat'!J105</f>
        <v>0</v>
      </c>
      <c r="X105" s="929">
        <f>'[2]2018. előirányzat'!K105</f>
        <v>-253000</v>
      </c>
      <c r="Y105" s="929">
        <f>'[2]2019. előirányzat'!J105</f>
        <v>0</v>
      </c>
      <c r="Z105" s="929">
        <f>'[2]2019. előirányzat'!K105</f>
        <v>0</v>
      </c>
      <c r="AA105" s="929">
        <f>'[2]2020. előirányzat'!G105</f>
        <v>0</v>
      </c>
      <c r="AB105" s="930">
        <f t="shared" si="10"/>
        <v>0</v>
      </c>
      <c r="AC105" s="930">
        <f t="shared" si="11"/>
        <v>-888000</v>
      </c>
      <c r="AD105" s="930">
        <f t="shared" si="12"/>
        <v>0</v>
      </c>
      <c r="AE105" s="930">
        <f t="shared" si="13"/>
        <v>-888000</v>
      </c>
      <c r="AF105" s="931">
        <f t="shared" si="14"/>
        <v>0</v>
      </c>
      <c r="AG105" s="931">
        <f>AE105+(2*127000)+634000</f>
        <v>0</v>
      </c>
      <c r="AH105" s="931">
        <f t="shared" si="15"/>
        <v>0</v>
      </c>
      <c r="AI105" s="929">
        <f>'[2]2021. előirányzat'!G105</f>
        <v>0</v>
      </c>
      <c r="AJ105" s="929">
        <f>'[2]2022. előirányzat'!G105</f>
        <v>0</v>
      </c>
      <c r="AK105" s="929">
        <f>'[2]2023. előirányzat'!G105</f>
        <v>0</v>
      </c>
      <c r="AL105" s="932">
        <f t="shared" si="16"/>
        <v>0</v>
      </c>
      <c r="AM105" s="932">
        <f t="shared" si="17"/>
        <v>0</v>
      </c>
      <c r="AN105" s="932">
        <f t="shared" si="18"/>
        <v>0</v>
      </c>
      <c r="AO105" s="932">
        <f t="shared" si="19"/>
        <v>0</v>
      </c>
      <c r="AP105" s="933"/>
      <c r="AQ105" s="934"/>
      <c r="AR105" s="935"/>
      <c r="AS105" s="933"/>
      <c r="AT105" s="933" t="s">
        <v>805</v>
      </c>
    </row>
    <row r="106" spans="1:46" ht="30" x14ac:dyDescent="0.25">
      <c r="A106" s="936" t="s">
        <v>592</v>
      </c>
      <c r="B106" s="850" t="str">
        <f>[1]előirányzat!B104</f>
        <v>Sajtoskál Község Önkormányzata</v>
      </c>
      <c r="C106" s="848">
        <v>425</v>
      </c>
      <c r="D106" s="929">
        <f>'[2]2009. évi előirányzat'!M106</f>
        <v>0</v>
      </c>
      <c r="E106" s="929">
        <f>'[2]2009. évi előirányzat'!N106</f>
        <v>0</v>
      </c>
      <c r="F106" s="929">
        <f>'[2]2009. évi előirányzat'!O106</f>
        <v>0</v>
      </c>
      <c r="G106" s="929">
        <f>'[2]2010. évi előirányzat'!J106</f>
        <v>0</v>
      </c>
      <c r="H106" s="929">
        <f>'[2]2010. évi előirányzat'!K106</f>
        <v>0</v>
      </c>
      <c r="I106" s="929">
        <f>'[2]2011. évi előirányzat'!J106</f>
        <v>0</v>
      </c>
      <c r="J106" s="929">
        <f>'[2]2011. évi előirányzat'!K106</f>
        <v>0</v>
      </c>
      <c r="K106" s="929">
        <f>'[2]2012. évi előirányzat'!J106</f>
        <v>0</v>
      </c>
      <c r="L106" s="929">
        <f>'[2]2012. évi előirányzat'!K106</f>
        <v>0</v>
      </c>
      <c r="M106" s="929">
        <f>'[2]2013. előirányzat'!J106</f>
        <v>0</v>
      </c>
      <c r="N106" s="929">
        <f>'[2]2013. előirányzat'!K106</f>
        <v>0</v>
      </c>
      <c r="O106" s="929">
        <f>'[2]2014. évi előirányzat'!J106</f>
        <v>0</v>
      </c>
      <c r="P106" s="929">
        <f>'[2]2014. évi előirányzat'!K106</f>
        <v>0</v>
      </c>
      <c r="Q106" s="929">
        <f>'[2]2015. évi előirányzat'!J106</f>
        <v>0</v>
      </c>
      <c r="R106" s="929">
        <f>'[2]2015. évi előirányzat'!K106</f>
        <v>0</v>
      </c>
      <c r="S106" s="929">
        <f>'[2]2016 előirányzat'!J106</f>
        <v>0</v>
      </c>
      <c r="T106" s="929">
        <f>'[2]2016 előirányzat'!K106</f>
        <v>0</v>
      </c>
      <c r="U106" s="929">
        <f>'[2]2017. előirányzat'!J106</f>
        <v>0</v>
      </c>
      <c r="V106" s="929">
        <f>'[2]2017. előirányzat'!K106</f>
        <v>-212500</v>
      </c>
      <c r="W106" s="929">
        <f>'[2]2018. előirányzat'!J106</f>
        <v>0</v>
      </c>
      <c r="X106" s="929">
        <f>'[2]2018. előirányzat'!K106</f>
        <v>-212500</v>
      </c>
      <c r="Y106" s="929">
        <f>'[2]2019. előirányzat'!J106</f>
        <v>0</v>
      </c>
      <c r="Z106" s="929">
        <f>'[2]2019. előirányzat'!K106</f>
        <v>0</v>
      </c>
      <c r="AA106" s="929">
        <f>'[2]2020. előirányzat'!G106</f>
        <v>0</v>
      </c>
      <c r="AB106" s="930">
        <f t="shared" si="10"/>
        <v>0</v>
      </c>
      <c r="AC106" s="930">
        <f t="shared" si="11"/>
        <v>-425000</v>
      </c>
      <c r="AD106" s="930">
        <f t="shared" si="12"/>
        <v>0</v>
      </c>
      <c r="AE106" s="930">
        <f t="shared" si="13"/>
        <v>-425000</v>
      </c>
      <c r="AF106" s="931">
        <f t="shared" si="14"/>
        <v>0</v>
      </c>
      <c r="AG106" s="931">
        <f>AE106+42500+382500</f>
        <v>0</v>
      </c>
      <c r="AH106" s="931">
        <f t="shared" si="15"/>
        <v>0</v>
      </c>
      <c r="AI106" s="929">
        <f>'[2]2021. előirányzat'!G106</f>
        <v>0</v>
      </c>
      <c r="AJ106" s="929">
        <f>'[2]2022. előirányzat'!G106</f>
        <v>0</v>
      </c>
      <c r="AK106" s="929">
        <f>'[2]2023. előirányzat'!G106</f>
        <v>0</v>
      </c>
      <c r="AL106" s="932">
        <f t="shared" si="16"/>
        <v>0</v>
      </c>
      <c r="AM106" s="932">
        <f t="shared" si="17"/>
        <v>0</v>
      </c>
      <c r="AN106" s="932">
        <f t="shared" si="18"/>
        <v>0</v>
      </c>
      <c r="AO106" s="932">
        <f t="shared" si="19"/>
        <v>0</v>
      </c>
      <c r="AP106" s="933"/>
      <c r="AQ106" s="934"/>
      <c r="AR106" s="935"/>
      <c r="AS106" s="933"/>
      <c r="AT106" s="933" t="s">
        <v>802</v>
      </c>
    </row>
    <row r="107" spans="1:46" ht="30" x14ac:dyDescent="0.25">
      <c r="A107" s="847" t="s">
        <v>593</v>
      </c>
      <c r="B107" s="850" t="str">
        <f>[1]előirányzat!B105</f>
        <v>Salköveskút Község Önkormányzata</v>
      </c>
      <c r="C107" s="848">
        <v>490</v>
      </c>
      <c r="D107" s="929">
        <f>'[2]2009. évi előirányzat'!M107</f>
        <v>0</v>
      </c>
      <c r="E107" s="929">
        <f>'[2]2009. évi előirányzat'!N107</f>
        <v>0</v>
      </c>
      <c r="F107" s="929">
        <f>'[2]2009. évi előirányzat'!O107</f>
        <v>0</v>
      </c>
      <c r="G107" s="929">
        <f>'[2]2010. évi előirányzat'!J107</f>
        <v>0</v>
      </c>
      <c r="H107" s="929">
        <f>'[2]2010. évi előirányzat'!K107</f>
        <v>0</v>
      </c>
      <c r="I107" s="929">
        <f>'[2]2011. évi előirányzat'!J107</f>
        <v>0</v>
      </c>
      <c r="J107" s="929">
        <f>'[2]2011. évi előirányzat'!K107</f>
        <v>0</v>
      </c>
      <c r="K107" s="929">
        <f>'[2]2012. évi előirányzat'!J107</f>
        <v>0</v>
      </c>
      <c r="L107" s="929">
        <f>'[2]2012. évi előirányzat'!K107</f>
        <v>0</v>
      </c>
      <c r="M107" s="929">
        <f>'[2]2013. előirányzat'!J107</f>
        <v>0</v>
      </c>
      <c r="N107" s="929">
        <f>'[2]2013. előirányzat'!K107</f>
        <v>0</v>
      </c>
      <c r="O107" s="929">
        <f>'[2]2014. évi előirányzat'!J107</f>
        <v>0</v>
      </c>
      <c r="P107" s="929">
        <f>'[2]2014. évi előirányzat'!K107</f>
        <v>0</v>
      </c>
      <c r="Q107" s="929">
        <f>'[2]2015. évi előirányzat'!J107</f>
        <v>0</v>
      </c>
      <c r="R107" s="929">
        <f>'[2]2015. évi előirányzat'!K107</f>
        <v>0</v>
      </c>
      <c r="S107" s="929">
        <f>'[2]2016 előirányzat'!J107</f>
        <v>0</v>
      </c>
      <c r="T107" s="929">
        <f>'[2]2016 előirányzat'!K107</f>
        <v>0</v>
      </c>
      <c r="U107" s="929">
        <f>'[2]2017. előirányzat'!J107</f>
        <v>0</v>
      </c>
      <c r="V107" s="929">
        <f>'[2]2017. előirányzat'!K107</f>
        <v>-245000</v>
      </c>
      <c r="W107" s="929">
        <f>'[2]2018. előirányzat'!J107</f>
        <v>0</v>
      </c>
      <c r="X107" s="929">
        <f>'[2]2018. előirányzat'!K107</f>
        <v>0</v>
      </c>
      <c r="Y107" s="929">
        <f>'[2]2019. előirányzat'!J107</f>
        <v>0</v>
      </c>
      <c r="Z107" s="929">
        <f>'[2]2019. előirányzat'!K107</f>
        <v>0</v>
      </c>
      <c r="AA107" s="929">
        <f>'[2]2020. előirányzat'!G107</f>
        <v>0</v>
      </c>
      <c r="AB107" s="930">
        <f t="shared" si="10"/>
        <v>0</v>
      </c>
      <c r="AC107" s="930">
        <f t="shared" si="11"/>
        <v>-245000</v>
      </c>
      <c r="AD107" s="930">
        <f t="shared" si="12"/>
        <v>0</v>
      </c>
      <c r="AE107" s="930">
        <f t="shared" si="13"/>
        <v>-245000</v>
      </c>
      <c r="AF107" s="931">
        <f t="shared" si="14"/>
        <v>0</v>
      </c>
      <c r="AG107" s="931">
        <f>AE107+(3*49000)+98000</f>
        <v>0</v>
      </c>
      <c r="AH107" s="931">
        <f t="shared" si="15"/>
        <v>0</v>
      </c>
      <c r="AI107" s="929">
        <f>'[2]2021. előirányzat'!G107</f>
        <v>0</v>
      </c>
      <c r="AJ107" s="929">
        <f>'[2]2022. előirányzat'!G107</f>
        <v>0</v>
      </c>
      <c r="AK107" s="929">
        <f>'[2]2023. előirányzat'!G107</f>
        <v>0</v>
      </c>
      <c r="AL107" s="932">
        <f t="shared" si="16"/>
        <v>0</v>
      </c>
      <c r="AM107" s="932">
        <f t="shared" si="17"/>
        <v>0</v>
      </c>
      <c r="AN107" s="932">
        <f t="shared" si="18"/>
        <v>0</v>
      </c>
      <c r="AO107" s="932">
        <f t="shared" si="19"/>
        <v>0</v>
      </c>
      <c r="AP107" s="933"/>
      <c r="AQ107" s="934"/>
      <c r="AR107" s="935"/>
      <c r="AS107" s="933"/>
      <c r="AT107" s="933" t="s">
        <v>805</v>
      </c>
    </row>
    <row r="108" spans="1:46" ht="30" x14ac:dyDescent="0.25">
      <c r="A108" s="936" t="s">
        <v>594</v>
      </c>
      <c r="B108" s="848" t="str">
        <f>[1]előirányzat!B106</f>
        <v>Sé Község Önkormányzata</v>
      </c>
      <c r="C108" s="848">
        <v>1409</v>
      </c>
      <c r="D108" s="929">
        <f>'[2]2009. évi előirányzat'!M108</f>
        <v>0</v>
      </c>
      <c r="E108" s="929">
        <f>'[2]2009. évi előirányzat'!N108</f>
        <v>0</v>
      </c>
      <c r="F108" s="929">
        <f>'[2]2009. évi előirányzat'!O108</f>
        <v>0</v>
      </c>
      <c r="G108" s="929">
        <f>'[2]2010. évi előirányzat'!J108</f>
        <v>0</v>
      </c>
      <c r="H108" s="929">
        <f>'[2]2010. évi előirányzat'!K108</f>
        <v>0</v>
      </c>
      <c r="I108" s="929">
        <f>'[2]2011. évi előirányzat'!J108</f>
        <v>0</v>
      </c>
      <c r="J108" s="929">
        <f>'[2]2011. évi előirányzat'!K108</f>
        <v>0</v>
      </c>
      <c r="K108" s="929">
        <f>'[2]2012. évi előirányzat'!J108</f>
        <v>0</v>
      </c>
      <c r="L108" s="929">
        <f>'[2]2012. évi előirányzat'!K108</f>
        <v>0</v>
      </c>
      <c r="M108" s="929">
        <f>'[2]2013. előirányzat'!J108</f>
        <v>0</v>
      </c>
      <c r="N108" s="929">
        <f>'[2]2013. előirányzat'!K108</f>
        <v>0</v>
      </c>
      <c r="O108" s="929">
        <f>'[2]2014. évi előirányzat'!J108</f>
        <v>0</v>
      </c>
      <c r="P108" s="929">
        <f>'[2]2014. évi előirányzat'!K108</f>
        <v>0</v>
      </c>
      <c r="Q108" s="929">
        <f>'[2]2015. évi előirányzat'!J108</f>
        <v>0</v>
      </c>
      <c r="R108" s="929">
        <f>'[2]2015. évi előirányzat'!K108</f>
        <v>0</v>
      </c>
      <c r="S108" s="929">
        <f>'[2]2016 előirányzat'!J108</f>
        <v>0</v>
      </c>
      <c r="T108" s="929">
        <f>'[2]2016 előirányzat'!K108</f>
        <v>0</v>
      </c>
      <c r="U108" s="929">
        <f>'[2]2017. előirányzat'!J108</f>
        <v>140900</v>
      </c>
      <c r="V108" s="929">
        <f>'[2]2017. előirányzat'!K108</f>
        <v>704500</v>
      </c>
      <c r="W108" s="929">
        <f>'[2]2018. előirányzat'!J108</f>
        <v>140900</v>
      </c>
      <c r="X108" s="929">
        <f>'[2]2018. előirányzat'!K108</f>
        <v>704500</v>
      </c>
      <c r="Y108" s="929">
        <f>'[2]2019. előirányzat'!J108</f>
        <v>140900</v>
      </c>
      <c r="Z108" s="929">
        <f>'[2]2019. előirányzat'!K108</f>
        <v>704500</v>
      </c>
      <c r="AA108" s="929">
        <f>'[2]2020. előirányzat'!G108</f>
        <v>140900</v>
      </c>
      <c r="AB108" s="930">
        <f t="shared" si="10"/>
        <v>563600</v>
      </c>
      <c r="AC108" s="930">
        <f t="shared" si="11"/>
        <v>2113500</v>
      </c>
      <c r="AD108" s="930">
        <f t="shared" si="12"/>
        <v>0</v>
      </c>
      <c r="AE108" s="930">
        <f t="shared" si="13"/>
        <v>2677100</v>
      </c>
      <c r="AF108" s="931">
        <f t="shared" si="14"/>
        <v>563600</v>
      </c>
      <c r="AG108" s="931">
        <f>AC108</f>
        <v>2113500</v>
      </c>
      <c r="AH108" s="931">
        <f t="shared" si="15"/>
        <v>2677100</v>
      </c>
      <c r="AI108" s="929">
        <f>'[2]2021. előirányzat'!G108</f>
        <v>140900</v>
      </c>
      <c r="AJ108" s="929">
        <f>'[2]2022. előirányzat'!G108</f>
        <v>140900</v>
      </c>
      <c r="AK108" s="929">
        <f>'[2]2023. előirányzat'!G108</f>
        <v>140900</v>
      </c>
      <c r="AL108" s="932">
        <f t="shared" si="16"/>
        <v>986300</v>
      </c>
      <c r="AM108" s="932">
        <f t="shared" si="17"/>
        <v>2113500</v>
      </c>
      <c r="AN108" s="932">
        <f t="shared" si="18"/>
        <v>0</v>
      </c>
      <c r="AO108" s="932">
        <f t="shared" si="19"/>
        <v>3099800</v>
      </c>
      <c r="AP108" s="933"/>
      <c r="AQ108" s="934">
        <f>V108+X108+Z108</f>
        <v>2113500</v>
      </c>
      <c r="AR108" s="935">
        <f>AO108-AQ108</f>
        <v>986300</v>
      </c>
      <c r="AS108" s="933"/>
      <c r="AT108" s="933" t="s">
        <v>805</v>
      </c>
    </row>
    <row r="109" spans="1:46" ht="30" x14ac:dyDescent="0.25">
      <c r="A109" s="936" t="s">
        <v>595</v>
      </c>
      <c r="B109" s="852" t="str">
        <f>[1]előirányzat!B107</f>
        <v>Sorkifalud Község Önkormányzata</v>
      </c>
      <c r="C109" s="848">
        <v>690</v>
      </c>
      <c r="D109" s="929">
        <f>'[2]2009. évi előirányzat'!M109</f>
        <v>0</v>
      </c>
      <c r="E109" s="929">
        <f>'[2]2009. évi előirányzat'!N109</f>
        <v>0</v>
      </c>
      <c r="F109" s="929">
        <f>'[2]2009. évi előirányzat'!O109</f>
        <v>0</v>
      </c>
      <c r="G109" s="929">
        <f>'[2]2010. évi előirányzat'!J109</f>
        <v>0</v>
      </c>
      <c r="H109" s="929">
        <f>'[2]2010. évi előirányzat'!K109</f>
        <v>0</v>
      </c>
      <c r="I109" s="929">
        <f>'[2]2011. évi előirányzat'!J109</f>
        <v>0</v>
      </c>
      <c r="J109" s="929">
        <f>'[2]2011. évi előirányzat'!K109</f>
        <v>0</v>
      </c>
      <c r="K109" s="929">
        <f>'[2]2012. évi előirányzat'!J109</f>
        <v>0</v>
      </c>
      <c r="L109" s="929">
        <f>'[2]2012. évi előirányzat'!K109</f>
        <v>0</v>
      </c>
      <c r="M109" s="929">
        <f>'[2]2013. előirányzat'!J109</f>
        <v>0</v>
      </c>
      <c r="N109" s="929">
        <f>'[2]2013. előirányzat'!K109</f>
        <v>0</v>
      </c>
      <c r="O109" s="929">
        <f>'[2]2014. évi előirányzat'!J109</f>
        <v>0</v>
      </c>
      <c r="P109" s="929">
        <f>'[2]2014. évi előirányzat'!K109</f>
        <v>287500</v>
      </c>
      <c r="Q109" s="929">
        <f>'[2]2015. évi előirányzat'!J109</f>
        <v>69000</v>
      </c>
      <c r="R109" s="929">
        <f>'[2]2015. évi előirányzat'!K109</f>
        <v>345000</v>
      </c>
      <c r="S109" s="929">
        <f>'[2]2016 előirányzat'!J109</f>
        <v>69000</v>
      </c>
      <c r="T109" s="929">
        <f>'[2]2016 előirányzat'!K109</f>
        <v>345000</v>
      </c>
      <c r="U109" s="929">
        <f>'[2]2017. előirányzat'!J109</f>
        <v>69000</v>
      </c>
      <c r="V109" s="929">
        <f>'[2]2017. előirányzat'!K109</f>
        <v>345000</v>
      </c>
      <c r="W109" s="929">
        <f>'[2]2018. előirányzat'!J109</f>
        <v>69000</v>
      </c>
      <c r="X109" s="929">
        <f>'[2]2018. előirányzat'!K109</f>
        <v>345000</v>
      </c>
      <c r="Y109" s="929">
        <f>'[2]2019. előirányzat'!J109</f>
        <v>69000</v>
      </c>
      <c r="Z109" s="929">
        <f>'[2]2019. előirányzat'!K109</f>
        <v>345000</v>
      </c>
      <c r="AA109" s="929">
        <f>'[2]2020. előirányzat'!G109</f>
        <v>69000</v>
      </c>
      <c r="AB109" s="930">
        <f t="shared" si="10"/>
        <v>414000</v>
      </c>
      <c r="AC109" s="930">
        <f t="shared" si="11"/>
        <v>2012500</v>
      </c>
      <c r="AD109" s="930">
        <f t="shared" si="12"/>
        <v>0</v>
      </c>
      <c r="AE109" s="930">
        <f t="shared" si="13"/>
        <v>2426500</v>
      </c>
      <c r="AF109" s="931">
        <f t="shared" si="14"/>
        <v>414000</v>
      </c>
      <c r="AG109" s="931">
        <f>AC109</f>
        <v>2012500</v>
      </c>
      <c r="AH109" s="931">
        <f t="shared" si="15"/>
        <v>2426500</v>
      </c>
      <c r="AI109" s="929">
        <f>'[2]2021. előirányzat'!G109</f>
        <v>69000</v>
      </c>
      <c r="AJ109" s="929">
        <f>'[2]2022. előirányzat'!G109</f>
        <v>69000</v>
      </c>
      <c r="AK109" s="929">
        <f>'[2]2023. előirányzat'!G109</f>
        <v>69000</v>
      </c>
      <c r="AL109" s="932">
        <f t="shared" si="16"/>
        <v>621000</v>
      </c>
      <c r="AM109" s="932">
        <f t="shared" si="17"/>
        <v>2012500</v>
      </c>
      <c r="AN109" s="932">
        <f t="shared" si="18"/>
        <v>0</v>
      </c>
      <c r="AO109" s="932">
        <f t="shared" si="19"/>
        <v>2633500</v>
      </c>
      <c r="AP109" s="939" t="s">
        <v>761</v>
      </c>
      <c r="AQ109" s="934">
        <f>V109+X109+Z109</f>
        <v>1035000</v>
      </c>
      <c r="AR109" s="935">
        <f>AO109-AQ109</f>
        <v>1598500</v>
      </c>
      <c r="AS109" s="933"/>
      <c r="AT109" s="933" t="s">
        <v>805</v>
      </c>
    </row>
    <row r="110" spans="1:46" ht="30" x14ac:dyDescent="0.25">
      <c r="A110" s="847" t="s">
        <v>596</v>
      </c>
      <c r="B110" s="852" t="str">
        <f>[1]előirányzat!B108</f>
        <v>Sorkikápolna Község Önkormányzata</v>
      </c>
      <c r="C110" s="848">
        <v>265</v>
      </c>
      <c r="D110" s="929">
        <f>'[2]2009. évi előirányzat'!M110</f>
        <v>0</v>
      </c>
      <c r="E110" s="929">
        <f>'[2]2009. évi előirányzat'!N110</f>
        <v>0</v>
      </c>
      <c r="F110" s="929">
        <f>'[2]2009. évi előirányzat'!O110</f>
        <v>0</v>
      </c>
      <c r="G110" s="929">
        <f>'[2]2010. évi előirányzat'!J110</f>
        <v>0</v>
      </c>
      <c r="H110" s="929">
        <f>'[2]2010. évi előirányzat'!K110</f>
        <v>0</v>
      </c>
      <c r="I110" s="929">
        <f>'[2]2011. évi előirányzat'!J110</f>
        <v>0</v>
      </c>
      <c r="J110" s="929">
        <f>'[2]2011. évi előirányzat'!K110</f>
        <v>0</v>
      </c>
      <c r="K110" s="929">
        <f>'[2]2012. évi előirányzat'!J110</f>
        <v>0</v>
      </c>
      <c r="L110" s="929">
        <f>'[2]2012. évi előirányzat'!K110</f>
        <v>0</v>
      </c>
      <c r="M110" s="929">
        <f>'[2]2013. előirányzat'!J110</f>
        <v>0</v>
      </c>
      <c r="N110" s="929">
        <f>'[2]2013. előirányzat'!K110</f>
        <v>0</v>
      </c>
      <c r="O110" s="929">
        <f>'[2]2014. évi előirányzat'!J110</f>
        <v>0</v>
      </c>
      <c r="P110" s="929">
        <f>'[2]2014. évi előirányzat'!K110</f>
        <v>0</v>
      </c>
      <c r="Q110" s="929">
        <f>'[2]2015. évi előirányzat'!J110</f>
        <v>26500</v>
      </c>
      <c r="R110" s="929">
        <f>'[2]2015. évi előirányzat'!K110</f>
        <v>132500</v>
      </c>
      <c r="S110" s="929">
        <f>'[2]2016 előirányzat'!J110</f>
        <v>26500</v>
      </c>
      <c r="T110" s="929">
        <f>'[2]2016 előirányzat'!K110</f>
        <v>132500</v>
      </c>
      <c r="U110" s="929">
        <f>'[2]2017. előirányzat'!J110</f>
        <v>26500</v>
      </c>
      <c r="V110" s="929">
        <f>'[2]2017. előirányzat'!K110</f>
        <v>132500</v>
      </c>
      <c r="W110" s="929">
        <f>'[2]2018. előirányzat'!J110</f>
        <v>26500</v>
      </c>
      <c r="X110" s="929">
        <f>'[2]2018. előirányzat'!K110</f>
        <v>132500</v>
      </c>
      <c r="Y110" s="929">
        <f>'[2]2019. előirányzat'!J110</f>
        <v>26500</v>
      </c>
      <c r="Z110" s="929">
        <f>'[2]2019. előirányzat'!K110</f>
        <v>132500</v>
      </c>
      <c r="AA110" s="929">
        <f>'[2]2020. előirányzat'!G110</f>
        <v>26500</v>
      </c>
      <c r="AB110" s="930">
        <f t="shared" si="10"/>
        <v>159000</v>
      </c>
      <c r="AC110" s="930">
        <f t="shared" si="11"/>
        <v>662500</v>
      </c>
      <c r="AD110" s="930">
        <f t="shared" si="12"/>
        <v>0</v>
      </c>
      <c r="AE110" s="930">
        <f t="shared" si="13"/>
        <v>821500</v>
      </c>
      <c r="AF110" s="931">
        <f t="shared" si="14"/>
        <v>159000</v>
      </c>
      <c r="AG110" s="931">
        <f>AC110</f>
        <v>662500</v>
      </c>
      <c r="AH110" s="931">
        <f t="shared" si="15"/>
        <v>821500</v>
      </c>
      <c r="AI110" s="929">
        <f>'[2]2021. előirányzat'!G110</f>
        <v>26500</v>
      </c>
      <c r="AJ110" s="929">
        <f>'[2]2022. előirányzat'!G110</f>
        <v>26500</v>
      </c>
      <c r="AK110" s="929">
        <f>'[2]2023. előirányzat'!G110</f>
        <v>26500</v>
      </c>
      <c r="AL110" s="932">
        <f t="shared" si="16"/>
        <v>238500</v>
      </c>
      <c r="AM110" s="932">
        <f t="shared" si="17"/>
        <v>662500</v>
      </c>
      <c r="AN110" s="932">
        <f t="shared" si="18"/>
        <v>0</v>
      </c>
      <c r="AO110" s="932">
        <f t="shared" si="19"/>
        <v>901000</v>
      </c>
      <c r="AP110" s="939" t="s">
        <v>761</v>
      </c>
      <c r="AQ110" s="934">
        <f>V110+X110+Z110</f>
        <v>397500</v>
      </c>
      <c r="AR110" s="935">
        <f>AO110-AQ110</f>
        <v>503500</v>
      </c>
      <c r="AS110" s="933"/>
      <c r="AT110" s="933" t="s">
        <v>805</v>
      </c>
    </row>
    <row r="111" spans="1:46" ht="30" x14ac:dyDescent="0.25">
      <c r="A111" s="936" t="s">
        <v>597</v>
      </c>
      <c r="B111" s="852" t="str">
        <f>[1]előirányzat!B109</f>
        <v>Sorokpolány Község Önkormányzata</v>
      </c>
      <c r="C111" s="848">
        <v>854</v>
      </c>
      <c r="D111" s="929">
        <f>'[2]2009. évi előirányzat'!M111</f>
        <v>0</v>
      </c>
      <c r="E111" s="929">
        <f>'[2]2009. évi előirányzat'!N111</f>
        <v>0</v>
      </c>
      <c r="F111" s="929">
        <f>'[2]2009. évi előirányzat'!O111</f>
        <v>0</v>
      </c>
      <c r="G111" s="929">
        <f>'[2]2010. évi előirányzat'!J111</f>
        <v>0</v>
      </c>
      <c r="H111" s="929">
        <f>'[2]2010. évi előirányzat'!K111</f>
        <v>0</v>
      </c>
      <c r="I111" s="929">
        <f>'[2]2011. évi előirányzat'!J111</f>
        <v>0</v>
      </c>
      <c r="J111" s="929">
        <f>'[2]2011. évi előirányzat'!K111</f>
        <v>0</v>
      </c>
      <c r="K111" s="929">
        <f>'[2]2012. évi előirányzat'!J111</f>
        <v>0</v>
      </c>
      <c r="L111" s="929">
        <f>'[2]2012. évi előirányzat'!K111</f>
        <v>0</v>
      </c>
      <c r="M111" s="929">
        <f>'[2]2013. előirányzat'!J111</f>
        <v>0</v>
      </c>
      <c r="N111" s="929">
        <f>'[2]2013. előirányzat'!K111</f>
        <v>0</v>
      </c>
      <c r="O111" s="929">
        <f>'[2]2014. évi előirányzat'!J111</f>
        <v>0</v>
      </c>
      <c r="P111" s="929">
        <f>'[2]2014. évi előirányzat'!K111</f>
        <v>0</v>
      </c>
      <c r="Q111" s="929">
        <f>'[2]2015. évi előirányzat'!J111</f>
        <v>85400</v>
      </c>
      <c r="R111" s="929">
        <f>'[2]2015. évi előirányzat'!K111</f>
        <v>427000</v>
      </c>
      <c r="S111" s="929">
        <f>'[2]2016 előirányzat'!J111</f>
        <v>85400</v>
      </c>
      <c r="T111" s="929">
        <f>'[2]2016 előirányzat'!K111</f>
        <v>427000</v>
      </c>
      <c r="U111" s="929">
        <f>'[2]2017. előirányzat'!J111</f>
        <v>85400</v>
      </c>
      <c r="V111" s="929">
        <f>'[2]2017. előirányzat'!K111</f>
        <v>427000</v>
      </c>
      <c r="W111" s="929">
        <f>'[2]2018. előirányzat'!J111</f>
        <v>85400</v>
      </c>
      <c r="X111" s="929">
        <f>'[2]2018. előirányzat'!K111</f>
        <v>427000</v>
      </c>
      <c r="Y111" s="929">
        <f>'[2]2019. előirányzat'!J111</f>
        <v>85400</v>
      </c>
      <c r="Z111" s="929">
        <f>'[2]2019. előirányzat'!K111</f>
        <v>427000</v>
      </c>
      <c r="AA111" s="929">
        <f>'[2]2020. előirányzat'!G111</f>
        <v>85400</v>
      </c>
      <c r="AB111" s="930">
        <f t="shared" si="10"/>
        <v>512400</v>
      </c>
      <c r="AC111" s="930">
        <f t="shared" si="11"/>
        <v>2135000</v>
      </c>
      <c r="AD111" s="930">
        <f t="shared" si="12"/>
        <v>0</v>
      </c>
      <c r="AE111" s="930">
        <f t="shared" si="13"/>
        <v>2647400</v>
      </c>
      <c r="AF111" s="931">
        <f t="shared" si="14"/>
        <v>512400</v>
      </c>
      <c r="AG111" s="931">
        <f>AC111</f>
        <v>2135000</v>
      </c>
      <c r="AH111" s="931">
        <f t="shared" si="15"/>
        <v>2647400</v>
      </c>
      <c r="AI111" s="929">
        <f>'[2]2021. előirányzat'!G111</f>
        <v>85400</v>
      </c>
      <c r="AJ111" s="929">
        <f>'[2]2022. előirányzat'!G111</f>
        <v>85400</v>
      </c>
      <c r="AK111" s="929">
        <f>'[2]2023. előirányzat'!G111</f>
        <v>85400</v>
      </c>
      <c r="AL111" s="932">
        <f t="shared" si="16"/>
        <v>768600</v>
      </c>
      <c r="AM111" s="932">
        <f t="shared" si="17"/>
        <v>2135000</v>
      </c>
      <c r="AN111" s="932">
        <f t="shared" si="18"/>
        <v>0</v>
      </c>
      <c r="AO111" s="932">
        <f t="shared" si="19"/>
        <v>2903600</v>
      </c>
      <c r="AP111" s="939" t="s">
        <v>761</v>
      </c>
      <c r="AQ111" s="934">
        <f>V111+X111+Z111</f>
        <v>1281000</v>
      </c>
      <c r="AR111" s="935">
        <f>AO111-AQ111</f>
        <v>1622600</v>
      </c>
      <c r="AS111" s="933"/>
      <c r="AT111" s="933" t="s">
        <v>805</v>
      </c>
    </row>
    <row r="112" spans="1:46" ht="30" x14ac:dyDescent="0.25">
      <c r="A112" s="936" t="s">
        <v>598</v>
      </c>
      <c r="B112" s="850" t="str">
        <f>[1]előirányzat!B110</f>
        <v>Söpte Község Önkormányzata</v>
      </c>
      <c r="C112" s="848">
        <v>803</v>
      </c>
      <c r="D112" s="929">
        <f>'[2]2009. évi előirányzat'!M112</f>
        <v>0</v>
      </c>
      <c r="E112" s="929">
        <f>'[2]2009. évi előirányzat'!N112</f>
        <v>0</v>
      </c>
      <c r="F112" s="929">
        <f>'[2]2009. évi előirányzat'!O112</f>
        <v>0</v>
      </c>
      <c r="G112" s="929">
        <f>'[2]2010. évi előirányzat'!J112</f>
        <v>0</v>
      </c>
      <c r="H112" s="929">
        <f>'[2]2010. évi előirányzat'!K112</f>
        <v>0</v>
      </c>
      <c r="I112" s="929">
        <f>'[2]2011. évi előirányzat'!J112</f>
        <v>0</v>
      </c>
      <c r="J112" s="929">
        <f>'[2]2011. évi előirányzat'!K112</f>
        <v>0</v>
      </c>
      <c r="K112" s="929">
        <f>'[2]2012. évi előirányzat'!J112</f>
        <v>0</v>
      </c>
      <c r="L112" s="929">
        <f>'[2]2012. évi előirányzat'!K112</f>
        <v>0</v>
      </c>
      <c r="M112" s="929">
        <f>'[2]2013. előirányzat'!J112</f>
        <v>0</v>
      </c>
      <c r="N112" s="929">
        <f>'[2]2013. előirányzat'!K112</f>
        <v>0</v>
      </c>
      <c r="O112" s="929">
        <f>'[2]2014. évi előirányzat'!J112</f>
        <v>0</v>
      </c>
      <c r="P112" s="929">
        <f>'[2]2014. évi előirányzat'!K112</f>
        <v>0</v>
      </c>
      <c r="Q112" s="929">
        <f>'[2]2015. évi előirányzat'!J112</f>
        <v>0</v>
      </c>
      <c r="R112" s="929">
        <f>'[2]2015. évi előirányzat'!K112</f>
        <v>0</v>
      </c>
      <c r="S112" s="929">
        <f>'[2]2016 előirányzat'!J112</f>
        <v>0</v>
      </c>
      <c r="T112" s="929">
        <f>'[2]2016 előirányzat'!K112</f>
        <v>0</v>
      </c>
      <c r="U112" s="929">
        <f>'[2]2017. előirányzat'!J112</f>
        <v>0</v>
      </c>
      <c r="V112" s="929">
        <f>'[2]2017. előirányzat'!K112</f>
        <v>-401500</v>
      </c>
      <c r="W112" s="929">
        <f>'[2]2018. előirányzat'!J112</f>
        <v>0</v>
      </c>
      <c r="X112" s="929">
        <f>'[2]2018. előirányzat'!K112</f>
        <v>0</v>
      </c>
      <c r="Y112" s="929">
        <f>'[2]2019. előirányzat'!J112</f>
        <v>0</v>
      </c>
      <c r="Z112" s="929">
        <f>'[2]2019. előirányzat'!K112</f>
        <v>0</v>
      </c>
      <c r="AA112" s="929">
        <f>'[2]2020. előirányzat'!G112</f>
        <v>0</v>
      </c>
      <c r="AB112" s="930">
        <f t="shared" si="10"/>
        <v>0</v>
      </c>
      <c r="AC112" s="930">
        <f t="shared" si="11"/>
        <v>-401500</v>
      </c>
      <c r="AD112" s="930">
        <f t="shared" si="12"/>
        <v>0</v>
      </c>
      <c r="AE112" s="930">
        <f t="shared" si="13"/>
        <v>-401500</v>
      </c>
      <c r="AF112" s="931">
        <f t="shared" si="14"/>
        <v>0</v>
      </c>
      <c r="AG112" s="931">
        <f>AE112+(3*80300)+160600</f>
        <v>0</v>
      </c>
      <c r="AH112" s="931">
        <f t="shared" si="15"/>
        <v>0</v>
      </c>
      <c r="AI112" s="929">
        <f>'[2]2021. előirányzat'!G112</f>
        <v>0</v>
      </c>
      <c r="AJ112" s="929">
        <f>'[2]2022. előirányzat'!G112</f>
        <v>0</v>
      </c>
      <c r="AK112" s="929">
        <f>'[2]2023. előirányzat'!G112</f>
        <v>0</v>
      </c>
      <c r="AL112" s="932">
        <f t="shared" si="16"/>
        <v>0</v>
      </c>
      <c r="AM112" s="932">
        <f t="shared" si="17"/>
        <v>0</v>
      </c>
      <c r="AN112" s="932">
        <f t="shared" si="18"/>
        <v>0</v>
      </c>
      <c r="AO112" s="932">
        <f t="shared" si="19"/>
        <v>0</v>
      </c>
      <c r="AP112" s="933"/>
      <c r="AQ112" s="934"/>
      <c r="AR112" s="935"/>
      <c r="AS112" s="933"/>
      <c r="AT112" s="933" t="s">
        <v>805</v>
      </c>
    </row>
    <row r="113" spans="1:49" ht="30" x14ac:dyDescent="0.25">
      <c r="A113" s="847" t="s">
        <v>599</v>
      </c>
      <c r="B113" s="850" t="str">
        <f>[1]előirányzat!B111</f>
        <v>Szaknyér Község Önkormányzata</v>
      </c>
      <c r="C113" s="848">
        <v>67</v>
      </c>
      <c r="D113" s="929">
        <f>'[2]2009. évi előirányzat'!M113</f>
        <v>0</v>
      </c>
      <c r="E113" s="929">
        <f>'[2]2009. évi előirányzat'!N113</f>
        <v>0</v>
      </c>
      <c r="F113" s="929">
        <f>'[2]2009. évi előirányzat'!O113</f>
        <v>0</v>
      </c>
      <c r="G113" s="929">
        <f>'[2]2010. évi előirányzat'!J113</f>
        <v>0</v>
      </c>
      <c r="H113" s="929">
        <f>'[2]2010. évi előirányzat'!K113</f>
        <v>0</v>
      </c>
      <c r="I113" s="929">
        <f>'[2]2011. évi előirányzat'!J113</f>
        <v>0</v>
      </c>
      <c r="J113" s="929">
        <f>'[2]2011. évi előirányzat'!K113</f>
        <v>0</v>
      </c>
      <c r="K113" s="929">
        <f>'[2]2012. évi előirányzat'!J113</f>
        <v>0</v>
      </c>
      <c r="L113" s="929">
        <f>'[2]2012. évi előirányzat'!K113</f>
        <v>0</v>
      </c>
      <c r="M113" s="929">
        <f>'[2]2013. előirányzat'!J113</f>
        <v>0</v>
      </c>
      <c r="N113" s="929">
        <f>'[2]2013. előirányzat'!K113</f>
        <v>0</v>
      </c>
      <c r="O113" s="929">
        <f>'[2]2014. évi előirányzat'!J113</f>
        <v>0</v>
      </c>
      <c r="P113" s="929">
        <f>'[2]2014. évi előirányzat'!K113</f>
        <v>0</v>
      </c>
      <c r="Q113" s="929">
        <f>'[2]2015. évi előirányzat'!J113</f>
        <v>0</v>
      </c>
      <c r="R113" s="929">
        <f>'[2]2015. évi előirányzat'!K113</f>
        <v>0</v>
      </c>
      <c r="S113" s="929">
        <f>'[2]2016 előirányzat'!J113</f>
        <v>0</v>
      </c>
      <c r="T113" s="929">
        <f>'[2]2016 előirányzat'!K113</f>
        <v>0</v>
      </c>
      <c r="U113" s="929">
        <f>'[2]2017. előirányzat'!J113</f>
        <v>0</v>
      </c>
      <c r="V113" s="929">
        <f>'[2]2017. előirányzat'!K113</f>
        <v>-33500</v>
      </c>
      <c r="W113" s="929">
        <f>'[2]2018. előirányzat'!J113</f>
        <v>0</v>
      </c>
      <c r="X113" s="929">
        <f>'[2]2018. előirányzat'!K113</f>
        <v>-33500</v>
      </c>
      <c r="Y113" s="929">
        <f>'[2]2019. előirányzat'!J113</f>
        <v>0</v>
      </c>
      <c r="Z113" s="929">
        <f>'[2]2019. előirányzat'!K113</f>
        <v>-33500</v>
      </c>
      <c r="AA113" s="929">
        <f>'[2]2020. előirányzat'!G113</f>
        <v>0</v>
      </c>
      <c r="AB113" s="930">
        <f t="shared" si="10"/>
        <v>0</v>
      </c>
      <c r="AC113" s="930">
        <f t="shared" si="11"/>
        <v>-100500</v>
      </c>
      <c r="AD113" s="930">
        <f t="shared" si="12"/>
        <v>0</v>
      </c>
      <c r="AE113" s="930">
        <f t="shared" si="13"/>
        <v>-100500</v>
      </c>
      <c r="AF113" s="931">
        <f t="shared" si="14"/>
        <v>0</v>
      </c>
      <c r="AG113" s="931">
        <f>AE113+6700+93800</f>
        <v>0</v>
      </c>
      <c r="AH113" s="931">
        <f t="shared" si="15"/>
        <v>0</v>
      </c>
      <c r="AI113" s="929">
        <f>'[2]2021. előirányzat'!G113</f>
        <v>0</v>
      </c>
      <c r="AJ113" s="929">
        <f>'[2]2022. előirányzat'!G113</f>
        <v>0</v>
      </c>
      <c r="AK113" s="929">
        <f>'[2]2023. előirányzat'!G113</f>
        <v>0</v>
      </c>
      <c r="AL113" s="932">
        <f t="shared" si="16"/>
        <v>0</v>
      </c>
      <c r="AM113" s="932">
        <f t="shared" si="17"/>
        <v>0</v>
      </c>
      <c r="AN113" s="932">
        <f t="shared" si="18"/>
        <v>0</v>
      </c>
      <c r="AO113" s="932">
        <f t="shared" si="19"/>
        <v>0</v>
      </c>
      <c r="AP113" s="933"/>
      <c r="AQ113" s="934"/>
      <c r="AR113" s="935"/>
      <c r="AS113" s="933"/>
      <c r="AT113" s="933" t="s">
        <v>798</v>
      </c>
    </row>
    <row r="114" spans="1:49" ht="30" x14ac:dyDescent="0.25">
      <c r="A114" s="936" t="s">
        <v>600</v>
      </c>
      <c r="B114" s="850" t="str">
        <f>[1]előirányzat!B112</f>
        <v>Szalafő Község Önkormányzata</v>
      </c>
      <c r="C114" s="848">
        <v>224</v>
      </c>
      <c r="D114" s="929">
        <f>'[2]2009. évi előirányzat'!M114</f>
        <v>0</v>
      </c>
      <c r="E114" s="929">
        <f>'[2]2009. évi előirányzat'!N114</f>
        <v>0</v>
      </c>
      <c r="F114" s="929">
        <f>'[2]2009. évi előirányzat'!O114</f>
        <v>0</v>
      </c>
      <c r="G114" s="929">
        <f>'[2]2010. évi előirányzat'!J114</f>
        <v>0</v>
      </c>
      <c r="H114" s="929">
        <f>'[2]2010. évi előirányzat'!K114</f>
        <v>0</v>
      </c>
      <c r="I114" s="929">
        <f>'[2]2011. évi előirányzat'!J114</f>
        <v>0</v>
      </c>
      <c r="J114" s="929">
        <f>'[2]2011. évi előirányzat'!K114</f>
        <v>0</v>
      </c>
      <c r="K114" s="929">
        <f>'[2]2012. évi előirányzat'!J114</f>
        <v>0</v>
      </c>
      <c r="L114" s="929">
        <f>'[2]2012. évi előirányzat'!K114</f>
        <v>0</v>
      </c>
      <c r="M114" s="929">
        <f>'[2]2013. előirányzat'!J114</f>
        <v>0</v>
      </c>
      <c r="N114" s="929">
        <f>'[2]2013. előirányzat'!K114</f>
        <v>0</v>
      </c>
      <c r="O114" s="929">
        <f>'[2]2014. évi előirányzat'!J114</f>
        <v>0</v>
      </c>
      <c r="P114" s="929">
        <f>'[2]2014. évi előirányzat'!K114</f>
        <v>0</v>
      </c>
      <c r="Q114" s="929">
        <f>'[2]2015. évi előirányzat'!J114</f>
        <v>0</v>
      </c>
      <c r="R114" s="929">
        <f>'[2]2015. évi előirányzat'!K114</f>
        <v>0</v>
      </c>
      <c r="S114" s="929">
        <f>'[2]2016 előirányzat'!J114</f>
        <v>0</v>
      </c>
      <c r="T114" s="929">
        <f>'[2]2016 előirányzat'!K114</f>
        <v>0</v>
      </c>
      <c r="U114" s="929">
        <f>'[2]2017. előirányzat'!J114</f>
        <v>0</v>
      </c>
      <c r="V114" s="929">
        <f>'[2]2017. előirányzat'!K114</f>
        <v>-112000</v>
      </c>
      <c r="W114" s="929">
        <f>'[2]2018. előirányzat'!J114</f>
        <v>0</v>
      </c>
      <c r="X114" s="929">
        <f>'[2]2018. előirányzat'!K114</f>
        <v>-112000</v>
      </c>
      <c r="Y114" s="929">
        <f>'[2]2019. előirányzat'!J114</f>
        <v>0</v>
      </c>
      <c r="Z114" s="929">
        <f>'[2]2019. előirányzat'!K114</f>
        <v>0</v>
      </c>
      <c r="AA114" s="929">
        <f>'[2]2020. előirányzat'!G114</f>
        <v>0</v>
      </c>
      <c r="AB114" s="930">
        <f t="shared" si="10"/>
        <v>0</v>
      </c>
      <c r="AC114" s="930">
        <f t="shared" si="11"/>
        <v>-224000</v>
      </c>
      <c r="AD114" s="930">
        <f t="shared" si="12"/>
        <v>0</v>
      </c>
      <c r="AE114" s="930">
        <f t="shared" si="13"/>
        <v>-224000</v>
      </c>
      <c r="AF114" s="931">
        <f t="shared" si="14"/>
        <v>0</v>
      </c>
      <c r="AG114" s="931">
        <f>AE114+(2*22400)+179200</f>
        <v>0</v>
      </c>
      <c r="AH114" s="931">
        <f t="shared" si="15"/>
        <v>0</v>
      </c>
      <c r="AI114" s="929">
        <f>'[2]2021. előirányzat'!G114</f>
        <v>0</v>
      </c>
      <c r="AJ114" s="929">
        <f>'[2]2022. előirányzat'!G114</f>
        <v>0</v>
      </c>
      <c r="AK114" s="929">
        <f>'[2]2023. előirányzat'!G114</f>
        <v>0</v>
      </c>
      <c r="AL114" s="932">
        <f t="shared" si="16"/>
        <v>0</v>
      </c>
      <c r="AM114" s="932">
        <f t="shared" si="17"/>
        <v>0</v>
      </c>
      <c r="AN114" s="932">
        <f t="shared" si="18"/>
        <v>0</v>
      </c>
      <c r="AO114" s="932">
        <f t="shared" si="19"/>
        <v>0</v>
      </c>
      <c r="AP114" s="933"/>
      <c r="AQ114" s="934"/>
      <c r="AR114" s="935"/>
      <c r="AS114" s="933"/>
      <c r="AT114" s="933" t="s">
        <v>798</v>
      </c>
    </row>
    <row r="115" spans="1:49" ht="30" x14ac:dyDescent="0.25">
      <c r="A115" s="936" t="s">
        <v>601</v>
      </c>
      <c r="B115" s="850" t="str">
        <f>[1]előirányzat!B113</f>
        <v>Szarvaskend Község Önkormányzata</v>
      </c>
      <c r="C115" s="848">
        <v>233</v>
      </c>
      <c r="D115" s="929">
        <f>'[2]2009. évi előirányzat'!M115</f>
        <v>0</v>
      </c>
      <c r="E115" s="929">
        <f>'[2]2009. évi előirányzat'!N115</f>
        <v>0</v>
      </c>
      <c r="F115" s="929">
        <f>'[2]2009. évi előirányzat'!O115</f>
        <v>0</v>
      </c>
      <c r="G115" s="929">
        <f>'[2]2010. évi előirányzat'!J115</f>
        <v>0</v>
      </c>
      <c r="H115" s="929">
        <f>'[2]2010. évi előirányzat'!K115</f>
        <v>0</v>
      </c>
      <c r="I115" s="929">
        <f>'[2]2011. évi előirányzat'!J115</f>
        <v>0</v>
      </c>
      <c r="J115" s="929">
        <f>'[2]2011. évi előirányzat'!K115</f>
        <v>0</v>
      </c>
      <c r="K115" s="929">
        <f>'[2]2012. évi előirányzat'!J115</f>
        <v>0</v>
      </c>
      <c r="L115" s="929">
        <f>'[2]2012. évi előirányzat'!K115</f>
        <v>0</v>
      </c>
      <c r="M115" s="929">
        <f>'[2]2013. előirányzat'!J115</f>
        <v>0</v>
      </c>
      <c r="N115" s="929">
        <f>'[2]2013. előirányzat'!K115</f>
        <v>0</v>
      </c>
      <c r="O115" s="929">
        <f>'[2]2014. évi előirányzat'!J115</f>
        <v>0</v>
      </c>
      <c r="P115" s="929">
        <f>'[2]2014. évi előirányzat'!K115</f>
        <v>0</v>
      </c>
      <c r="Q115" s="929">
        <f>'[2]2015. évi előirányzat'!J115</f>
        <v>0</v>
      </c>
      <c r="R115" s="929">
        <f>'[2]2015. évi előirányzat'!K115</f>
        <v>0</v>
      </c>
      <c r="S115" s="929">
        <f>'[2]2016 előirányzat'!J115</f>
        <v>0</v>
      </c>
      <c r="T115" s="929">
        <f>'[2]2016 előirányzat'!K115</f>
        <v>0</v>
      </c>
      <c r="U115" s="929">
        <f>'[2]2017. előirányzat'!J115</f>
        <v>0</v>
      </c>
      <c r="V115" s="929">
        <f>'[2]2017. előirányzat'!K115</f>
        <v>0</v>
      </c>
      <c r="W115" s="929">
        <f>'[2]2018. előirányzat'!J115</f>
        <v>0</v>
      </c>
      <c r="X115" s="929">
        <f>'[2]2018. előirányzat'!K115</f>
        <v>0</v>
      </c>
      <c r="Y115" s="929">
        <f>'[2]2019. előirányzat'!J115</f>
        <v>0</v>
      </c>
      <c r="Z115" s="929">
        <f>'[2]2019. előirányzat'!K115</f>
        <v>0</v>
      </c>
      <c r="AA115" s="929">
        <f>'[2]2020. előirányzat'!G115</f>
        <v>0</v>
      </c>
      <c r="AB115" s="930">
        <f t="shared" si="10"/>
        <v>0</v>
      </c>
      <c r="AC115" s="930">
        <f t="shared" si="11"/>
        <v>0</v>
      </c>
      <c r="AD115" s="930">
        <f t="shared" si="12"/>
        <v>0</v>
      </c>
      <c r="AE115" s="930">
        <f t="shared" si="13"/>
        <v>0</v>
      </c>
      <c r="AF115" s="931">
        <f t="shared" si="14"/>
        <v>0</v>
      </c>
      <c r="AG115" s="931">
        <f>AC115</f>
        <v>0</v>
      </c>
      <c r="AH115" s="931">
        <f t="shared" si="15"/>
        <v>0</v>
      </c>
      <c r="AI115" s="929">
        <f>'[2]2021. előirányzat'!G115</f>
        <v>0</v>
      </c>
      <c r="AJ115" s="929">
        <f>'[2]2022. előirányzat'!G115</f>
        <v>0</v>
      </c>
      <c r="AK115" s="929">
        <f>'[2]2023. előirányzat'!G115</f>
        <v>23300</v>
      </c>
      <c r="AL115" s="932">
        <f t="shared" si="16"/>
        <v>23300</v>
      </c>
      <c r="AM115" s="932">
        <f t="shared" si="17"/>
        <v>0</v>
      </c>
      <c r="AN115" s="932">
        <f t="shared" si="18"/>
        <v>0</v>
      </c>
      <c r="AO115" s="932">
        <f t="shared" si="19"/>
        <v>23300</v>
      </c>
      <c r="AP115" s="933"/>
      <c r="AQ115" s="934"/>
      <c r="AR115" s="935"/>
      <c r="AS115" s="933"/>
      <c r="AT115" s="933" t="s">
        <v>803</v>
      </c>
    </row>
    <row r="116" spans="1:49" ht="30" x14ac:dyDescent="0.25">
      <c r="A116" s="847" t="s">
        <v>706</v>
      </c>
      <c r="B116" s="850" t="str">
        <f>[1]előirányzat!B114</f>
        <v>Szemenye Község Önkormányzata</v>
      </c>
      <c r="C116" s="848">
        <v>333</v>
      </c>
      <c r="D116" s="929">
        <f>'[2]2009. évi előirányzat'!M116</f>
        <v>0</v>
      </c>
      <c r="E116" s="929">
        <f>'[2]2009. évi előirányzat'!N116</f>
        <v>0</v>
      </c>
      <c r="F116" s="929">
        <f>'[2]2009. évi előirányzat'!O116</f>
        <v>0</v>
      </c>
      <c r="G116" s="929">
        <f>'[2]2010. évi előirányzat'!J116</f>
        <v>0</v>
      </c>
      <c r="H116" s="929">
        <f>'[2]2010. évi előirányzat'!K116</f>
        <v>0</v>
      </c>
      <c r="I116" s="929">
        <f>'[2]2011. évi előirányzat'!J116</f>
        <v>0</v>
      </c>
      <c r="J116" s="929">
        <f>'[2]2011. évi előirányzat'!K116</f>
        <v>0</v>
      </c>
      <c r="K116" s="929">
        <f>'[2]2012. évi előirányzat'!J116</f>
        <v>0</v>
      </c>
      <c r="L116" s="929">
        <f>'[2]2012. évi előirányzat'!K116</f>
        <v>0</v>
      </c>
      <c r="M116" s="929">
        <f>'[2]2013. előirányzat'!J116</f>
        <v>0</v>
      </c>
      <c r="N116" s="929">
        <f>'[2]2013. előirányzat'!K116</f>
        <v>0</v>
      </c>
      <c r="O116" s="929">
        <f>'[2]2014. évi előirányzat'!J116</f>
        <v>0</v>
      </c>
      <c r="P116" s="929">
        <f>'[2]2014. évi előirányzat'!K116</f>
        <v>0</v>
      </c>
      <c r="Q116" s="929">
        <f>'[2]2015. évi előirányzat'!J116</f>
        <v>0</v>
      </c>
      <c r="R116" s="929">
        <f>'[2]2015. évi előirányzat'!K116</f>
        <v>0</v>
      </c>
      <c r="S116" s="929">
        <f>'[2]2016 előirányzat'!J116</f>
        <v>0</v>
      </c>
      <c r="T116" s="929">
        <f>'[2]2016 előirányzat'!K116</f>
        <v>0</v>
      </c>
      <c r="U116" s="929">
        <f>'[2]2017. előirányzat'!J116</f>
        <v>0</v>
      </c>
      <c r="V116" s="929">
        <f>'[2]2017. előirányzat'!K116</f>
        <v>-166500</v>
      </c>
      <c r="W116" s="929">
        <f>'[2]2018. előirányzat'!J116</f>
        <v>0</v>
      </c>
      <c r="X116" s="929">
        <f>'[2]2018. előirányzat'!K116</f>
        <v>0</v>
      </c>
      <c r="Y116" s="929">
        <f>'[2]2019. előirányzat'!J116</f>
        <v>0</v>
      </c>
      <c r="Z116" s="929">
        <f>'[2]2019. előirányzat'!K116</f>
        <v>0</v>
      </c>
      <c r="AA116" s="929">
        <f>'[2]2020. előirányzat'!G116</f>
        <v>0</v>
      </c>
      <c r="AB116" s="930">
        <f t="shared" si="10"/>
        <v>0</v>
      </c>
      <c r="AC116" s="930">
        <f t="shared" si="11"/>
        <v>-166500</v>
      </c>
      <c r="AD116" s="930">
        <f t="shared" si="12"/>
        <v>0</v>
      </c>
      <c r="AE116" s="930">
        <f t="shared" si="13"/>
        <v>-166500</v>
      </c>
      <c r="AF116" s="931">
        <f t="shared" si="14"/>
        <v>0</v>
      </c>
      <c r="AG116" s="931">
        <f>AE116+(3*33300)+66600</f>
        <v>0</v>
      </c>
      <c r="AH116" s="931">
        <f t="shared" si="15"/>
        <v>0</v>
      </c>
      <c r="AI116" s="929">
        <f>'[2]2021. előirányzat'!G116</f>
        <v>33300.000000000007</v>
      </c>
      <c r="AJ116" s="929">
        <f>'[2]2022. előirányzat'!G116</f>
        <v>33300.000000000007</v>
      </c>
      <c r="AK116" s="929">
        <f>'[2]2023. előirányzat'!G116</f>
        <v>33300.000000000007</v>
      </c>
      <c r="AL116" s="932">
        <f t="shared" si="16"/>
        <v>99900.000000000029</v>
      </c>
      <c r="AM116" s="932">
        <f t="shared" si="17"/>
        <v>0</v>
      </c>
      <c r="AN116" s="932">
        <f t="shared" si="18"/>
        <v>0</v>
      </c>
      <c r="AO116" s="932">
        <f t="shared" si="19"/>
        <v>99900.000000000029</v>
      </c>
      <c r="AP116" s="933"/>
      <c r="AQ116" s="934"/>
      <c r="AR116" s="935"/>
      <c r="AS116" s="933"/>
      <c r="AT116" s="933" t="s">
        <v>797</v>
      </c>
    </row>
    <row r="117" spans="1:49" ht="30" x14ac:dyDescent="0.25">
      <c r="A117" s="936" t="s">
        <v>707</v>
      </c>
      <c r="B117" s="852" t="str">
        <f>[1]előirányzat!B115</f>
        <v>Szentgotthárd Város Önkormányzata</v>
      </c>
      <c r="C117" s="848">
        <v>9047</v>
      </c>
      <c r="D117" s="929">
        <f>'[2]2009. évi előirányzat'!M117</f>
        <v>0</v>
      </c>
      <c r="E117" s="929">
        <f>'[2]2009. évi előirányzat'!N117</f>
        <v>0</v>
      </c>
      <c r="F117" s="929">
        <f>'[2]2009. évi előirányzat'!O117</f>
        <v>0</v>
      </c>
      <c r="G117" s="929">
        <f>'[2]2010. évi előirányzat'!J117</f>
        <v>0</v>
      </c>
      <c r="H117" s="929">
        <f>'[2]2010. évi előirányzat'!K117</f>
        <v>0</v>
      </c>
      <c r="I117" s="929">
        <f>'[2]2011. évi előirányzat'!J117</f>
        <v>0</v>
      </c>
      <c r="J117" s="929">
        <f>'[2]2011. évi előirányzat'!K117</f>
        <v>0</v>
      </c>
      <c r="K117" s="929">
        <f>'[2]2012. évi előirányzat'!J117</f>
        <v>0</v>
      </c>
      <c r="L117" s="929">
        <f>'[2]2012. évi előirányzat'!K117</f>
        <v>0</v>
      </c>
      <c r="M117" s="929">
        <f>'[2]2013. előirányzat'!J117</f>
        <v>0</v>
      </c>
      <c r="N117" s="929">
        <f>'[2]2013. előirányzat'!K117</f>
        <v>0</v>
      </c>
      <c r="O117" s="929">
        <f>'[2]2014. évi előirányzat'!J117</f>
        <v>0</v>
      </c>
      <c r="P117" s="929">
        <f>'[2]2014. évi előirányzat'!K117</f>
        <v>0</v>
      </c>
      <c r="Q117" s="929">
        <f>'[2]2015. évi előirányzat'!J117</f>
        <v>0</v>
      </c>
      <c r="R117" s="929">
        <f>'[2]2015. évi előirányzat'!K117</f>
        <v>0</v>
      </c>
      <c r="S117" s="929">
        <f>'[2]2016 előirányzat'!J117</f>
        <v>0</v>
      </c>
      <c r="T117" s="929">
        <f>'[2]2016 előirányzat'!K117</f>
        <v>0</v>
      </c>
      <c r="U117" s="929">
        <f>'[2]2017. előirányzat'!J117</f>
        <v>0</v>
      </c>
      <c r="V117" s="929">
        <f>'[2]2017. előirányzat'!K117</f>
        <v>0</v>
      </c>
      <c r="W117" s="929">
        <f>'[2]2018. előirányzat'!J117</f>
        <v>0</v>
      </c>
      <c r="X117" s="929">
        <f>'[2]2018. előirányzat'!K117</f>
        <v>0</v>
      </c>
      <c r="Y117" s="929">
        <f>'[2]2019. előirányzat'!J117</f>
        <v>0</v>
      </c>
      <c r="Z117" s="929">
        <f>'[2]2019. előirányzat'!K117</f>
        <v>0</v>
      </c>
      <c r="AA117" s="929">
        <f>'[2]2020. előirányzat'!G117</f>
        <v>0</v>
      </c>
      <c r="AB117" s="930">
        <f t="shared" si="10"/>
        <v>0</v>
      </c>
      <c r="AC117" s="930">
        <f t="shared" si="11"/>
        <v>0</v>
      </c>
      <c r="AD117" s="930">
        <f t="shared" si="12"/>
        <v>0</v>
      </c>
      <c r="AE117" s="930">
        <f t="shared" si="13"/>
        <v>0</v>
      </c>
      <c r="AF117" s="931">
        <f t="shared" si="14"/>
        <v>0</v>
      </c>
      <c r="AG117" s="931">
        <f>AC117</f>
        <v>0</v>
      </c>
      <c r="AH117" s="931">
        <f t="shared" si="15"/>
        <v>0</v>
      </c>
      <c r="AI117" s="929">
        <f>'[2]2021. előirányzat'!G117</f>
        <v>0</v>
      </c>
      <c r="AJ117" s="929">
        <f>'[2]2022. előirányzat'!G117</f>
        <v>0</v>
      </c>
      <c r="AK117" s="929">
        <f>'[2]2023. előirányzat'!G117</f>
        <v>904700</v>
      </c>
      <c r="AL117" s="932">
        <f t="shared" si="16"/>
        <v>904700</v>
      </c>
      <c r="AM117" s="932">
        <f t="shared" si="17"/>
        <v>0</v>
      </c>
      <c r="AN117" s="932">
        <f t="shared" si="18"/>
        <v>0</v>
      </c>
      <c r="AO117" s="932">
        <f t="shared" si="19"/>
        <v>904700</v>
      </c>
      <c r="AP117" s="939"/>
      <c r="AQ117" s="934">
        <f>V117+X117+Z117</f>
        <v>0</v>
      </c>
      <c r="AR117" s="935" t="s">
        <v>783</v>
      </c>
      <c r="AS117" s="933"/>
      <c r="AT117" s="933" t="s">
        <v>804</v>
      </c>
      <c r="AW117" s="941"/>
    </row>
    <row r="118" spans="1:49" ht="30" x14ac:dyDescent="0.25">
      <c r="A118" s="936" t="s">
        <v>708</v>
      </c>
      <c r="B118" s="850" t="str">
        <f>[1]előirányzat!B116</f>
        <v>Szőce Község Önkormányzata</v>
      </c>
      <c r="C118" s="848">
        <v>389</v>
      </c>
      <c r="D118" s="929">
        <f>'[2]2009. évi előirányzat'!M118</f>
        <v>0</v>
      </c>
      <c r="E118" s="929">
        <f>'[2]2009. évi előirányzat'!N118</f>
        <v>0</v>
      </c>
      <c r="F118" s="929">
        <f>'[2]2009. évi előirányzat'!O118</f>
        <v>0</v>
      </c>
      <c r="G118" s="929">
        <f>'[2]2010. évi előirányzat'!J118</f>
        <v>0</v>
      </c>
      <c r="H118" s="929">
        <f>'[2]2010. évi előirányzat'!K118</f>
        <v>0</v>
      </c>
      <c r="I118" s="929">
        <f>'[2]2011. évi előirányzat'!J118</f>
        <v>0</v>
      </c>
      <c r="J118" s="929">
        <f>'[2]2011. évi előirányzat'!K118</f>
        <v>0</v>
      </c>
      <c r="K118" s="929">
        <f>'[2]2012. évi előirányzat'!J118</f>
        <v>0</v>
      </c>
      <c r="L118" s="929">
        <f>'[2]2012. évi előirányzat'!K118</f>
        <v>0</v>
      </c>
      <c r="M118" s="929">
        <f>'[2]2013. előirányzat'!J118</f>
        <v>0</v>
      </c>
      <c r="N118" s="929">
        <f>'[2]2013. előirányzat'!K118</f>
        <v>0</v>
      </c>
      <c r="O118" s="929">
        <f>'[2]2014. évi előirányzat'!J118</f>
        <v>0</v>
      </c>
      <c r="P118" s="929">
        <f>'[2]2014. évi előirányzat'!K118</f>
        <v>0</v>
      </c>
      <c r="Q118" s="929">
        <f>'[2]2015. évi előirányzat'!J118</f>
        <v>0</v>
      </c>
      <c r="R118" s="929">
        <f>'[2]2015. évi előirányzat'!K118</f>
        <v>0</v>
      </c>
      <c r="S118" s="929">
        <f>'[2]2016 előirányzat'!J118</f>
        <v>0</v>
      </c>
      <c r="T118" s="929">
        <f>'[2]2016 előirányzat'!K118</f>
        <v>0</v>
      </c>
      <c r="U118" s="929">
        <f>'[2]2017. előirányzat'!J118</f>
        <v>0</v>
      </c>
      <c r="V118" s="929">
        <f>'[2]2017. előirányzat'!K118</f>
        <v>-194500</v>
      </c>
      <c r="W118" s="929">
        <f>'[2]2018. előirányzat'!J118</f>
        <v>0</v>
      </c>
      <c r="X118" s="929">
        <f>'[2]2018. előirányzat'!K118</f>
        <v>0</v>
      </c>
      <c r="Y118" s="929">
        <f>'[2]2019. előirányzat'!J118</f>
        <v>0</v>
      </c>
      <c r="Z118" s="929">
        <f>'[2]2019. előirányzat'!K118</f>
        <v>0</v>
      </c>
      <c r="AA118" s="929">
        <f>'[2]2020. előirányzat'!G118</f>
        <v>0</v>
      </c>
      <c r="AB118" s="930">
        <f t="shared" si="10"/>
        <v>0</v>
      </c>
      <c r="AC118" s="930">
        <f t="shared" si="11"/>
        <v>-194500</v>
      </c>
      <c r="AD118" s="930">
        <f t="shared" si="12"/>
        <v>0</v>
      </c>
      <c r="AE118" s="930">
        <f t="shared" si="13"/>
        <v>-194500</v>
      </c>
      <c r="AF118" s="931">
        <f t="shared" si="14"/>
        <v>0</v>
      </c>
      <c r="AG118" s="931">
        <f>AE118+(2*38900)+116700</f>
        <v>0</v>
      </c>
      <c r="AH118" s="931">
        <f t="shared" si="15"/>
        <v>0</v>
      </c>
      <c r="AI118" s="929">
        <f>'[2]2021. előirányzat'!G118</f>
        <v>0</v>
      </c>
      <c r="AJ118" s="929">
        <f>'[2]2022. előirányzat'!G118</f>
        <v>0</v>
      </c>
      <c r="AK118" s="929">
        <f>'[2]2023. előirányzat'!G118</f>
        <v>38900.000000000007</v>
      </c>
      <c r="AL118" s="932">
        <f t="shared" si="16"/>
        <v>38900.000000000007</v>
      </c>
      <c r="AM118" s="932">
        <f t="shared" si="17"/>
        <v>0</v>
      </c>
      <c r="AN118" s="932">
        <f t="shared" si="18"/>
        <v>0</v>
      </c>
      <c r="AO118" s="932">
        <f t="shared" si="19"/>
        <v>38900.000000000007</v>
      </c>
      <c r="AP118" s="933"/>
      <c r="AQ118" s="934"/>
      <c r="AR118" s="935"/>
      <c r="AS118" s="933"/>
      <c r="AT118" s="933" t="s">
        <v>798</v>
      </c>
    </row>
    <row r="119" spans="1:49" ht="30" x14ac:dyDescent="0.25">
      <c r="A119" s="847" t="s">
        <v>709</v>
      </c>
      <c r="B119" s="848" t="str">
        <f>[1]előirányzat!B117</f>
        <v>Tanakajd Község Önkormányzata</v>
      </c>
      <c r="C119" s="848">
        <v>792</v>
      </c>
      <c r="D119" s="929">
        <f>'[2]2009. évi előirányzat'!M119</f>
        <v>0</v>
      </c>
      <c r="E119" s="929">
        <f>'[2]2009. évi előirányzat'!N119</f>
        <v>0</v>
      </c>
      <c r="F119" s="929">
        <f>'[2]2009. évi előirányzat'!O119</f>
        <v>0</v>
      </c>
      <c r="G119" s="929">
        <f>'[2]2010. évi előirányzat'!J119</f>
        <v>0</v>
      </c>
      <c r="H119" s="929">
        <f>'[2]2010. évi előirányzat'!K119</f>
        <v>0</v>
      </c>
      <c r="I119" s="929">
        <f>'[2]2011. évi előirányzat'!J119</f>
        <v>0</v>
      </c>
      <c r="J119" s="929">
        <f>'[2]2011. évi előirányzat'!K119</f>
        <v>0</v>
      </c>
      <c r="K119" s="929">
        <f>'[2]2012. évi előirányzat'!J119</f>
        <v>0</v>
      </c>
      <c r="L119" s="929">
        <f>'[2]2012. évi előirányzat'!K119</f>
        <v>0</v>
      </c>
      <c r="M119" s="929">
        <f>'[2]2013. előirányzat'!J119</f>
        <v>0</v>
      </c>
      <c r="N119" s="929">
        <f>'[2]2013. előirányzat'!K119</f>
        <v>0</v>
      </c>
      <c r="O119" s="929">
        <f>'[2]2014. évi előirányzat'!J119</f>
        <v>0</v>
      </c>
      <c r="P119" s="929">
        <f>'[2]2014. évi előirányzat'!K119</f>
        <v>0</v>
      </c>
      <c r="Q119" s="929">
        <f>'[2]2015. évi előirányzat'!J119</f>
        <v>0</v>
      </c>
      <c r="R119" s="929">
        <f>'[2]2015. évi előirányzat'!K119</f>
        <v>0</v>
      </c>
      <c r="S119" s="929">
        <f>'[2]2016 előirányzat'!J119</f>
        <v>0</v>
      </c>
      <c r="T119" s="929">
        <f>'[2]2016 előirányzat'!K119</f>
        <v>0</v>
      </c>
      <c r="U119" s="929">
        <f>'[2]2017. előirányzat'!J119</f>
        <v>0</v>
      </c>
      <c r="V119" s="929">
        <f>'[2]2017. előirányzat'!K119</f>
        <v>352532</v>
      </c>
      <c r="W119" s="929">
        <f>'[2]2018. előirányzat'!J119</f>
        <v>79200</v>
      </c>
      <c r="X119" s="929">
        <f>'[2]2018. előirányzat'!K119</f>
        <v>396000</v>
      </c>
      <c r="Y119" s="929">
        <f>'[2]2019. előirányzat'!J119</f>
        <v>79200</v>
      </c>
      <c r="Z119" s="929">
        <f>'[2]2019. előirányzat'!K119</f>
        <v>396000</v>
      </c>
      <c r="AA119" s="929">
        <f>'[2]2020. előirányzat'!G119</f>
        <v>79200</v>
      </c>
      <c r="AB119" s="930">
        <f t="shared" si="10"/>
        <v>237600</v>
      </c>
      <c r="AC119" s="930">
        <f t="shared" si="11"/>
        <v>1144532</v>
      </c>
      <c r="AD119" s="930">
        <f t="shared" si="12"/>
        <v>0</v>
      </c>
      <c r="AE119" s="930">
        <f t="shared" si="13"/>
        <v>1382132</v>
      </c>
      <c r="AF119" s="931">
        <f t="shared" si="14"/>
        <v>237600</v>
      </c>
      <c r="AG119" s="931">
        <f>AC119</f>
        <v>1144532</v>
      </c>
      <c r="AH119" s="931">
        <f t="shared" si="15"/>
        <v>1382132</v>
      </c>
      <c r="AI119" s="929">
        <f>'[2]2021. előirányzat'!G119</f>
        <v>79200</v>
      </c>
      <c r="AJ119" s="929">
        <f>'[2]2022. előirányzat'!G119</f>
        <v>79200</v>
      </c>
      <c r="AK119" s="929">
        <f>'[2]2023. előirányzat'!G119</f>
        <v>79200</v>
      </c>
      <c r="AL119" s="932">
        <f t="shared" si="16"/>
        <v>475200</v>
      </c>
      <c r="AM119" s="932">
        <f t="shared" si="17"/>
        <v>1144532</v>
      </c>
      <c r="AN119" s="932">
        <f t="shared" si="18"/>
        <v>0</v>
      </c>
      <c r="AO119" s="932">
        <f t="shared" si="19"/>
        <v>1619732</v>
      </c>
      <c r="AP119" s="933"/>
      <c r="AQ119" s="934">
        <f>V119+X119+Z119</f>
        <v>1144532</v>
      </c>
      <c r="AR119" s="935">
        <f>AO119-AQ119</f>
        <v>475200</v>
      </c>
      <c r="AS119" s="933"/>
      <c r="AT119" s="933" t="s">
        <v>805</v>
      </c>
    </row>
    <row r="120" spans="1:49" ht="45" x14ac:dyDescent="0.25">
      <c r="A120" s="936" t="s">
        <v>710</v>
      </c>
      <c r="B120" s="852" t="str">
        <f>[1]előirányzat!B118</f>
        <v>Táplánszentkereszt Község Önkormányzata</v>
      </c>
      <c r="C120" s="848">
        <v>2484</v>
      </c>
      <c r="D120" s="929">
        <f>'[2]2009. évi előirányzat'!M120</f>
        <v>0</v>
      </c>
      <c r="E120" s="929">
        <f>'[2]2009. évi előirányzat'!N120</f>
        <v>0</v>
      </c>
      <c r="F120" s="929">
        <f>'[2]2009. évi előirányzat'!O120</f>
        <v>0</v>
      </c>
      <c r="G120" s="929">
        <f>'[2]2010. évi előirányzat'!J120</f>
        <v>0</v>
      </c>
      <c r="H120" s="929">
        <f>'[2]2010. évi előirányzat'!K120</f>
        <v>0</v>
      </c>
      <c r="I120" s="929">
        <f>'[2]2011. évi előirányzat'!J120</f>
        <v>0</v>
      </c>
      <c r="J120" s="929">
        <f>'[2]2011. évi előirányzat'!K120</f>
        <v>0</v>
      </c>
      <c r="K120" s="929">
        <f>'[2]2012. évi előirányzat'!J120</f>
        <v>0</v>
      </c>
      <c r="L120" s="929">
        <f>'[2]2012. évi előirányzat'!K120</f>
        <v>0</v>
      </c>
      <c r="M120" s="929">
        <f>'[2]2013. előirányzat'!J120</f>
        <v>0</v>
      </c>
      <c r="N120" s="929">
        <f>'[2]2013. előirányzat'!K120</f>
        <v>0</v>
      </c>
      <c r="O120" s="929">
        <f>'[2]2014. évi előirányzat'!J120</f>
        <v>0</v>
      </c>
      <c r="P120" s="929">
        <f>'[2]2014. évi előirányzat'!K120</f>
        <v>0</v>
      </c>
      <c r="Q120" s="929">
        <f>'[2]2015. évi előirányzat'!J120</f>
        <v>0</v>
      </c>
      <c r="R120" s="929">
        <f>'[2]2015. évi előirányzat'!K120</f>
        <v>0</v>
      </c>
      <c r="S120" s="929">
        <f>'[2]2016 előirányzat'!J120</f>
        <v>0</v>
      </c>
      <c r="T120" s="929">
        <f>'[2]2016 előirányzat'!K120</f>
        <v>0</v>
      </c>
      <c r="U120" s="929">
        <f>'[2]2017. előirányzat'!J120</f>
        <v>0</v>
      </c>
      <c r="V120" s="929">
        <f>'[2]2017. előirányzat'!K120</f>
        <v>0</v>
      </c>
      <c r="W120" s="929">
        <f>'[2]2018. előirányzat'!J120</f>
        <v>0</v>
      </c>
      <c r="X120" s="929">
        <f>'[2]2018. előirányzat'!K120</f>
        <v>0</v>
      </c>
      <c r="Y120" s="929">
        <f>'[2]2019. előirányzat'!J120</f>
        <v>0</v>
      </c>
      <c r="Z120" s="929">
        <f>'[2]2019. előirányzat'!K120</f>
        <v>0</v>
      </c>
      <c r="AA120" s="929">
        <f>'[2]2020. előirányzat'!G120</f>
        <v>0</v>
      </c>
      <c r="AB120" s="930">
        <f t="shared" si="10"/>
        <v>0</v>
      </c>
      <c r="AC120" s="930">
        <f t="shared" si="11"/>
        <v>0</v>
      </c>
      <c r="AD120" s="930">
        <f t="shared" si="12"/>
        <v>0</v>
      </c>
      <c r="AE120" s="930">
        <f t="shared" si="13"/>
        <v>0</v>
      </c>
      <c r="AF120" s="931">
        <f t="shared" si="14"/>
        <v>0</v>
      </c>
      <c r="AG120" s="931">
        <f>AC120</f>
        <v>0</v>
      </c>
      <c r="AH120" s="931">
        <f t="shared" si="15"/>
        <v>0</v>
      </c>
      <c r="AI120" s="929">
        <f>'[2]2021. előirányzat'!G120</f>
        <v>0</v>
      </c>
      <c r="AJ120" s="929">
        <f>'[2]2022. előirányzat'!G120</f>
        <v>0</v>
      </c>
      <c r="AK120" s="929">
        <f>'[2]2023. előirányzat'!G120</f>
        <v>248400</v>
      </c>
      <c r="AL120" s="932">
        <f t="shared" si="16"/>
        <v>248400</v>
      </c>
      <c r="AM120" s="932">
        <f t="shared" si="17"/>
        <v>0</v>
      </c>
      <c r="AN120" s="932">
        <f t="shared" si="18"/>
        <v>0</v>
      </c>
      <c r="AO120" s="932">
        <f t="shared" si="19"/>
        <v>248400</v>
      </c>
      <c r="AP120" s="939" t="s">
        <v>807</v>
      </c>
      <c r="AQ120" s="934">
        <f>V120+X120+Z120</f>
        <v>0</v>
      </c>
      <c r="AR120" s="935">
        <f>AO120-AQ120</f>
        <v>248400</v>
      </c>
      <c r="AS120" s="933"/>
      <c r="AT120" s="933" t="s">
        <v>805</v>
      </c>
      <c r="AW120" s="941"/>
    </row>
    <row r="121" spans="1:49" ht="30" x14ac:dyDescent="0.25">
      <c r="A121" s="936" t="s">
        <v>711</v>
      </c>
      <c r="B121" s="850" t="str">
        <f>[1]előirányzat!B119</f>
        <v>Telekes Község Önkormányzata</v>
      </c>
      <c r="C121" s="848">
        <v>547</v>
      </c>
      <c r="D121" s="929">
        <f>'[2]2009. évi előirányzat'!M121</f>
        <v>0</v>
      </c>
      <c r="E121" s="929">
        <f>'[2]2009. évi előirányzat'!N121</f>
        <v>0</v>
      </c>
      <c r="F121" s="929">
        <f>'[2]2009. évi előirányzat'!O121</f>
        <v>0</v>
      </c>
      <c r="G121" s="929">
        <f>'[2]2010. évi előirányzat'!J121</f>
        <v>0</v>
      </c>
      <c r="H121" s="929">
        <f>'[2]2010. évi előirányzat'!K121</f>
        <v>0</v>
      </c>
      <c r="I121" s="929">
        <f>'[2]2011. évi előirányzat'!J121</f>
        <v>0</v>
      </c>
      <c r="J121" s="929">
        <f>'[2]2011. évi előirányzat'!K121</f>
        <v>0</v>
      </c>
      <c r="K121" s="929">
        <f>'[2]2012. évi előirányzat'!J121</f>
        <v>0</v>
      </c>
      <c r="L121" s="929">
        <f>'[2]2012. évi előirányzat'!K121</f>
        <v>0</v>
      </c>
      <c r="M121" s="929">
        <f>'[2]2013. előirányzat'!J121</f>
        <v>0</v>
      </c>
      <c r="N121" s="929">
        <f>'[2]2013. előirányzat'!K121</f>
        <v>0</v>
      </c>
      <c r="O121" s="929">
        <f>'[2]2014. évi előirányzat'!J121</f>
        <v>0</v>
      </c>
      <c r="P121" s="929">
        <f>'[2]2014. évi előirányzat'!K121</f>
        <v>0</v>
      </c>
      <c r="Q121" s="929">
        <f>'[2]2015. évi előirányzat'!J121</f>
        <v>0</v>
      </c>
      <c r="R121" s="929">
        <f>'[2]2015. évi előirányzat'!K121</f>
        <v>0</v>
      </c>
      <c r="S121" s="929">
        <f>'[2]2016 előirányzat'!J121</f>
        <v>0</v>
      </c>
      <c r="T121" s="929">
        <f>'[2]2016 előirányzat'!K121</f>
        <v>0</v>
      </c>
      <c r="U121" s="929">
        <f>'[2]2017. előirányzat'!J121</f>
        <v>0</v>
      </c>
      <c r="V121" s="929">
        <f>'[2]2017. előirányzat'!K121</f>
        <v>-273500</v>
      </c>
      <c r="W121" s="929">
        <f>'[2]2018. előirányzat'!J121</f>
        <v>0</v>
      </c>
      <c r="X121" s="929">
        <f>'[2]2018. előirányzat'!K121</f>
        <v>0</v>
      </c>
      <c r="Y121" s="929">
        <f>'[2]2019. előirányzat'!J121</f>
        <v>0</v>
      </c>
      <c r="Z121" s="929">
        <f>'[2]2019. előirányzat'!K121</f>
        <v>0</v>
      </c>
      <c r="AA121" s="929">
        <f>'[2]2020. előirányzat'!G121</f>
        <v>0</v>
      </c>
      <c r="AB121" s="930">
        <f t="shared" si="10"/>
        <v>0</v>
      </c>
      <c r="AC121" s="930">
        <f t="shared" si="11"/>
        <v>-273500</v>
      </c>
      <c r="AD121" s="930">
        <f t="shared" si="12"/>
        <v>0</v>
      </c>
      <c r="AE121" s="930">
        <f>AB121+AC121+AD121</f>
        <v>-273500</v>
      </c>
      <c r="AF121" s="931">
        <f t="shared" si="14"/>
        <v>0</v>
      </c>
      <c r="AG121" s="931">
        <v>0</v>
      </c>
      <c r="AH121" s="931">
        <f t="shared" si="15"/>
        <v>0</v>
      </c>
      <c r="AI121" s="929">
        <f>'[2]2021. előirányzat'!G121</f>
        <v>0</v>
      </c>
      <c r="AJ121" s="929">
        <f>'[2]2022. előirányzat'!G121</f>
        <v>0</v>
      </c>
      <c r="AK121" s="929">
        <f>'[2]2023. előirányzat'!G121</f>
        <v>0</v>
      </c>
      <c r="AL121" s="932">
        <f t="shared" si="16"/>
        <v>0</v>
      </c>
      <c r="AM121" s="932">
        <f t="shared" si="17"/>
        <v>0</v>
      </c>
      <c r="AN121" s="932">
        <f t="shared" si="18"/>
        <v>0</v>
      </c>
      <c r="AO121" s="932">
        <f t="shared" si="19"/>
        <v>0</v>
      </c>
      <c r="AP121" s="933"/>
      <c r="AQ121" s="934"/>
      <c r="AR121" s="935"/>
      <c r="AS121" s="933"/>
      <c r="AT121" s="933" t="s">
        <v>797</v>
      </c>
      <c r="AW121" s="446"/>
    </row>
    <row r="122" spans="1:49" ht="30" x14ac:dyDescent="0.25">
      <c r="A122" s="847" t="s">
        <v>712</v>
      </c>
      <c r="B122" s="848" t="str">
        <f>[1]előirányzat!B120</f>
        <v>Torony Község Önkormányzata</v>
      </c>
      <c r="C122" s="848">
        <v>1721</v>
      </c>
      <c r="D122" s="929">
        <f>'[2]2009. évi előirányzat'!M122</f>
        <v>0</v>
      </c>
      <c r="E122" s="929">
        <f>'[2]2009. évi előirányzat'!N122</f>
        <v>0</v>
      </c>
      <c r="F122" s="929">
        <f>'[2]2009. évi előirányzat'!O122</f>
        <v>0</v>
      </c>
      <c r="G122" s="929">
        <f>'[2]2010. évi előirányzat'!J122</f>
        <v>0</v>
      </c>
      <c r="H122" s="929">
        <f>'[2]2010. évi előirányzat'!K122</f>
        <v>0</v>
      </c>
      <c r="I122" s="929">
        <f>'[2]2011. évi előirányzat'!J122</f>
        <v>0</v>
      </c>
      <c r="J122" s="929">
        <f>'[2]2011. évi előirányzat'!K122</f>
        <v>0</v>
      </c>
      <c r="K122" s="929">
        <f>'[2]2012. évi előirányzat'!J122</f>
        <v>0</v>
      </c>
      <c r="L122" s="929">
        <f>'[2]2012. évi előirányzat'!K122</f>
        <v>0</v>
      </c>
      <c r="M122" s="929">
        <f>'[2]2013. előirányzat'!J122</f>
        <v>0</v>
      </c>
      <c r="N122" s="929">
        <f>'[2]2013. előirányzat'!K122</f>
        <v>0</v>
      </c>
      <c r="O122" s="929">
        <f>'[2]2014. évi előirányzat'!J122</f>
        <v>0</v>
      </c>
      <c r="P122" s="929">
        <f>'[2]2014. évi előirányzat'!K122</f>
        <v>0</v>
      </c>
      <c r="Q122" s="929">
        <f>'[2]2015. évi előirányzat'!J122</f>
        <v>172100.00000000003</v>
      </c>
      <c r="R122" s="929">
        <f>'[2]2015. évi előirányzat'!K122</f>
        <v>860500</v>
      </c>
      <c r="S122" s="929">
        <f>'[2]2016 előirányzat'!J122</f>
        <v>172100.00000000003</v>
      </c>
      <c r="T122" s="929">
        <f>'[2]2016 előirányzat'!K122</f>
        <v>860500</v>
      </c>
      <c r="U122" s="929">
        <f>'[2]2017. előirányzat'!J122</f>
        <v>172100.00000000003</v>
      </c>
      <c r="V122" s="929">
        <f>'[2]2017. előirányzat'!K122</f>
        <v>860500</v>
      </c>
      <c r="W122" s="929">
        <f>'[2]2018. előirányzat'!J122</f>
        <v>172100.00000000003</v>
      </c>
      <c r="X122" s="929">
        <f>'[2]2018. előirányzat'!K122</f>
        <v>860500</v>
      </c>
      <c r="Y122" s="929">
        <f>'[2]2019. előirányzat'!J122</f>
        <v>172100.00000000003</v>
      </c>
      <c r="Z122" s="929">
        <f>'[2]2019. előirányzat'!K122</f>
        <v>860500</v>
      </c>
      <c r="AA122" s="929">
        <f>'[2]2020. előirányzat'!G122</f>
        <v>172100.00000000003</v>
      </c>
      <c r="AB122" s="930">
        <f t="shared" si="10"/>
        <v>1032600.0000000001</v>
      </c>
      <c r="AC122" s="930">
        <f t="shared" si="11"/>
        <v>4302500</v>
      </c>
      <c r="AD122" s="930">
        <f t="shared" si="12"/>
        <v>0</v>
      </c>
      <c r="AE122" s="930">
        <f t="shared" si="13"/>
        <v>5335100</v>
      </c>
      <c r="AF122" s="931">
        <f t="shared" si="14"/>
        <v>1032600.0000000001</v>
      </c>
      <c r="AG122" s="931">
        <f>AC122</f>
        <v>4302500</v>
      </c>
      <c r="AH122" s="931">
        <f t="shared" si="15"/>
        <v>5335100</v>
      </c>
      <c r="AI122" s="929">
        <f>'[2]2021. előirányzat'!G122</f>
        <v>172100.00000000003</v>
      </c>
      <c r="AJ122" s="929">
        <f>'[2]2022. előirányzat'!G122</f>
        <v>172100.00000000003</v>
      </c>
      <c r="AK122" s="929">
        <f>'[2]2023. előirányzat'!G122</f>
        <v>172100.00000000003</v>
      </c>
      <c r="AL122" s="932">
        <f t="shared" si="16"/>
        <v>1548900.0000000002</v>
      </c>
      <c r="AM122" s="932">
        <f t="shared" si="17"/>
        <v>4302500</v>
      </c>
      <c r="AN122" s="932">
        <f t="shared" si="18"/>
        <v>0</v>
      </c>
      <c r="AO122" s="932">
        <f t="shared" si="19"/>
        <v>5851400</v>
      </c>
      <c r="AP122" s="933"/>
      <c r="AQ122" s="934">
        <f>V122+X122+Z122</f>
        <v>2581500</v>
      </c>
      <c r="AR122" s="935">
        <f>AO122-AQ122</f>
        <v>3269900</v>
      </c>
      <c r="AS122" s="933"/>
      <c r="AT122" s="933" t="s">
        <v>805</v>
      </c>
    </row>
    <row r="123" spans="1:49" ht="30" x14ac:dyDescent="0.25">
      <c r="A123" s="936" t="s">
        <v>713</v>
      </c>
      <c r="B123" s="850" t="str">
        <f>[1]előirányzat!B121</f>
        <v>Vasalja Község Önkormányzata</v>
      </c>
      <c r="C123" s="848">
        <v>344</v>
      </c>
      <c r="D123" s="929">
        <f>'[2]2009. évi előirányzat'!M123</f>
        <v>0</v>
      </c>
      <c r="E123" s="929">
        <f>'[2]2009. évi előirányzat'!N123</f>
        <v>0</v>
      </c>
      <c r="F123" s="929">
        <f>'[2]2009. évi előirányzat'!O123</f>
        <v>0</v>
      </c>
      <c r="G123" s="929">
        <f>'[2]2010. évi előirányzat'!J123</f>
        <v>0</v>
      </c>
      <c r="H123" s="929">
        <f>'[2]2010. évi előirányzat'!K123</f>
        <v>0</v>
      </c>
      <c r="I123" s="929">
        <f>'[2]2011. évi előirányzat'!J123</f>
        <v>0</v>
      </c>
      <c r="J123" s="929">
        <f>'[2]2011. évi előirányzat'!K123</f>
        <v>0</v>
      </c>
      <c r="K123" s="929">
        <f>'[2]2012. évi előirányzat'!J123</f>
        <v>0</v>
      </c>
      <c r="L123" s="929">
        <f>'[2]2012. évi előirányzat'!K123</f>
        <v>0</v>
      </c>
      <c r="M123" s="929">
        <f>'[2]2013. előirányzat'!J123</f>
        <v>0</v>
      </c>
      <c r="N123" s="929">
        <f>'[2]2013. előirányzat'!K123</f>
        <v>0</v>
      </c>
      <c r="O123" s="929">
        <f>'[2]2014. évi előirányzat'!J123</f>
        <v>0</v>
      </c>
      <c r="P123" s="929">
        <f>'[2]2014. évi előirányzat'!K123</f>
        <v>0</v>
      </c>
      <c r="Q123" s="929">
        <f>'[2]2015. évi előirányzat'!J123</f>
        <v>0</v>
      </c>
      <c r="R123" s="929">
        <f>'[2]2015. évi előirányzat'!K123</f>
        <v>0</v>
      </c>
      <c r="S123" s="929">
        <f>'[2]2016 előirányzat'!J123</f>
        <v>0</v>
      </c>
      <c r="T123" s="929">
        <f>'[2]2016 előirányzat'!K123</f>
        <v>0</v>
      </c>
      <c r="U123" s="929">
        <f>'[2]2017. előirányzat'!J123</f>
        <v>0</v>
      </c>
      <c r="V123" s="929">
        <f>'[2]2017. előirányzat'!K123</f>
        <v>-172000</v>
      </c>
      <c r="W123" s="929">
        <f>'[2]2018. előirányzat'!J123</f>
        <v>0</v>
      </c>
      <c r="X123" s="929">
        <f>'[2]2018. előirányzat'!K123</f>
        <v>0</v>
      </c>
      <c r="Y123" s="929">
        <f>'[2]2019. előirányzat'!J123</f>
        <v>0</v>
      </c>
      <c r="Z123" s="929">
        <f>'[2]2019. előirányzat'!K123</f>
        <v>0</v>
      </c>
      <c r="AA123" s="929">
        <f>'[2]2020. előirányzat'!G123</f>
        <v>0</v>
      </c>
      <c r="AB123" s="930">
        <f t="shared" si="10"/>
        <v>0</v>
      </c>
      <c r="AC123" s="930">
        <f t="shared" si="11"/>
        <v>-172000</v>
      </c>
      <c r="AD123" s="930">
        <f t="shared" si="12"/>
        <v>0</v>
      </c>
      <c r="AE123" s="930">
        <f t="shared" si="13"/>
        <v>-172000</v>
      </c>
      <c r="AF123" s="931">
        <f t="shared" si="14"/>
        <v>0</v>
      </c>
      <c r="AG123" s="931">
        <f>AE123+(3*34400)+68800</f>
        <v>0</v>
      </c>
      <c r="AH123" s="931">
        <f t="shared" si="15"/>
        <v>0</v>
      </c>
      <c r="AI123" s="929">
        <f>'[2]2021. előirányzat'!G123</f>
        <v>34400</v>
      </c>
      <c r="AJ123" s="929">
        <f>'[2]2022. előirányzat'!G123</f>
        <v>34400</v>
      </c>
      <c r="AK123" s="929">
        <f>'[2]2023. előirányzat'!G123</f>
        <v>34400</v>
      </c>
      <c r="AL123" s="932">
        <f t="shared" si="16"/>
        <v>103200</v>
      </c>
      <c r="AM123" s="932">
        <f t="shared" si="17"/>
        <v>0</v>
      </c>
      <c r="AN123" s="932">
        <f t="shared" si="18"/>
        <v>0</v>
      </c>
      <c r="AO123" s="932">
        <f t="shared" si="19"/>
        <v>103200</v>
      </c>
      <c r="AP123" s="933"/>
      <c r="AQ123" s="934"/>
      <c r="AR123" s="935"/>
      <c r="AS123" s="933"/>
      <c r="AT123" s="933" t="s">
        <v>803</v>
      </c>
    </row>
    <row r="124" spans="1:49" ht="30" x14ac:dyDescent="0.25">
      <c r="A124" s="936" t="s">
        <v>714</v>
      </c>
      <c r="B124" s="850" t="str">
        <f>[1]előirányzat!B122</f>
        <v>Vasasszonyfa Község Önkormányzata</v>
      </c>
      <c r="C124" s="848">
        <v>375</v>
      </c>
      <c r="D124" s="929">
        <f>'[2]2009. évi előirányzat'!M124</f>
        <v>0</v>
      </c>
      <c r="E124" s="929">
        <f>'[2]2009. évi előirányzat'!N124</f>
        <v>0</v>
      </c>
      <c r="F124" s="929">
        <f>'[2]2009. évi előirányzat'!O124</f>
        <v>0</v>
      </c>
      <c r="G124" s="929">
        <f>'[2]2010. évi előirányzat'!J124</f>
        <v>0</v>
      </c>
      <c r="H124" s="929">
        <f>'[2]2010. évi előirányzat'!K124</f>
        <v>0</v>
      </c>
      <c r="I124" s="929">
        <f>'[2]2011. évi előirányzat'!J124</f>
        <v>0</v>
      </c>
      <c r="J124" s="929">
        <f>'[2]2011. évi előirányzat'!K124</f>
        <v>0</v>
      </c>
      <c r="K124" s="929">
        <f>'[2]2012. évi előirányzat'!J124</f>
        <v>0</v>
      </c>
      <c r="L124" s="929">
        <f>'[2]2012. évi előirányzat'!K124</f>
        <v>0</v>
      </c>
      <c r="M124" s="929">
        <f>'[2]2013. előirányzat'!J124</f>
        <v>0</v>
      </c>
      <c r="N124" s="929">
        <f>'[2]2013. előirányzat'!K124</f>
        <v>0</v>
      </c>
      <c r="O124" s="929">
        <f>'[2]2014. évi előirányzat'!J124</f>
        <v>0</v>
      </c>
      <c r="P124" s="929">
        <f>'[2]2014. évi előirányzat'!K124</f>
        <v>0</v>
      </c>
      <c r="Q124" s="929">
        <f>'[2]2015. évi előirányzat'!J124</f>
        <v>0</v>
      </c>
      <c r="R124" s="929">
        <f>'[2]2015. évi előirányzat'!K124</f>
        <v>0</v>
      </c>
      <c r="S124" s="929">
        <f>'[2]2016 előirányzat'!J124</f>
        <v>0</v>
      </c>
      <c r="T124" s="929">
        <f>'[2]2016 előirányzat'!K124</f>
        <v>0</v>
      </c>
      <c r="U124" s="929">
        <f>'[2]2017. előirányzat'!J124</f>
        <v>0</v>
      </c>
      <c r="V124" s="929">
        <f>'[2]2017. előirányzat'!K124</f>
        <v>-187500</v>
      </c>
      <c r="W124" s="929">
        <f>'[2]2018. előirányzat'!J124</f>
        <v>0</v>
      </c>
      <c r="X124" s="929">
        <f>'[2]2018. előirányzat'!K124</f>
        <v>0</v>
      </c>
      <c r="Y124" s="929">
        <f>'[2]2019. előirányzat'!J124</f>
        <v>0</v>
      </c>
      <c r="Z124" s="929">
        <f>'[2]2019. előirányzat'!K124</f>
        <v>0</v>
      </c>
      <c r="AA124" s="929">
        <f>'[2]2020. előirányzat'!G124</f>
        <v>0</v>
      </c>
      <c r="AB124" s="930">
        <f t="shared" si="10"/>
        <v>0</v>
      </c>
      <c r="AC124" s="930">
        <f t="shared" si="11"/>
        <v>-187500</v>
      </c>
      <c r="AD124" s="930">
        <f t="shared" si="12"/>
        <v>0</v>
      </c>
      <c r="AE124" s="930">
        <f t="shared" si="13"/>
        <v>-187500</v>
      </c>
      <c r="AF124" s="931">
        <f t="shared" si="14"/>
        <v>0</v>
      </c>
      <c r="AG124" s="931">
        <f>AE124+(3*37500)+75000</f>
        <v>0</v>
      </c>
      <c r="AH124" s="931">
        <f t="shared" si="15"/>
        <v>0</v>
      </c>
      <c r="AI124" s="929">
        <f>'[2]2021. előirányzat'!G124</f>
        <v>0</v>
      </c>
      <c r="AJ124" s="929">
        <f>'[2]2022. előirányzat'!G124</f>
        <v>0</v>
      </c>
      <c r="AK124" s="929">
        <f>'[2]2023. előirányzat'!G124</f>
        <v>0</v>
      </c>
      <c r="AL124" s="932">
        <f t="shared" si="16"/>
        <v>0</v>
      </c>
      <c r="AM124" s="932">
        <f t="shared" si="17"/>
        <v>0</v>
      </c>
      <c r="AN124" s="932">
        <f t="shared" si="18"/>
        <v>0</v>
      </c>
      <c r="AO124" s="932">
        <f t="shared" si="19"/>
        <v>0</v>
      </c>
      <c r="AP124" s="933"/>
      <c r="AQ124" s="934"/>
      <c r="AR124" s="935"/>
      <c r="AS124" s="933"/>
      <c r="AT124" s="933" t="s">
        <v>805</v>
      </c>
    </row>
    <row r="125" spans="1:49" ht="30" x14ac:dyDescent="0.25">
      <c r="A125" s="658" t="s">
        <v>715</v>
      </c>
      <c r="B125" s="851" t="str">
        <f>[1]előirányzat!B123</f>
        <v>Vasegerszeg Község Önkormányzata</v>
      </c>
      <c r="C125" s="658"/>
      <c r="D125" s="658">
        <f>'[2]2009. évi előirányzat'!M125</f>
        <v>0</v>
      </c>
      <c r="E125" s="658">
        <f>'[2]2009. évi előirányzat'!N125</f>
        <v>0</v>
      </c>
      <c r="F125" s="658">
        <f>'[2]2009. évi előirányzat'!O125</f>
        <v>0</v>
      </c>
      <c r="G125" s="658">
        <f>'[2]2010. évi előirányzat'!J125</f>
        <v>0</v>
      </c>
      <c r="H125" s="658">
        <f>'[2]2010. évi előirányzat'!K125</f>
        <v>0</v>
      </c>
      <c r="I125" s="658">
        <f>'[2]2011. évi előirányzat'!J125</f>
        <v>0</v>
      </c>
      <c r="J125" s="658">
        <f>'[2]2011. évi előirányzat'!K125</f>
        <v>0</v>
      </c>
      <c r="K125" s="658">
        <f>'[2]2012. évi előirányzat'!J125</f>
        <v>0</v>
      </c>
      <c r="L125" s="658">
        <f>'[2]2012. évi előirányzat'!K125</f>
        <v>0</v>
      </c>
      <c r="M125" s="658">
        <f>'[2]2013. előirányzat'!J125</f>
        <v>0</v>
      </c>
      <c r="N125" s="658">
        <f>'[2]2013. előirányzat'!K125</f>
        <v>0</v>
      </c>
      <c r="O125" s="658">
        <f>'[2]2014. évi előirányzat'!J125</f>
        <v>0</v>
      </c>
      <c r="P125" s="658">
        <f>'[2]2014. évi előirányzat'!K125</f>
        <v>0</v>
      </c>
      <c r="Q125" s="658">
        <f>'[2]2015. évi előirányzat'!J125</f>
        <v>0</v>
      </c>
      <c r="R125" s="658">
        <f>'[2]2015. évi előirányzat'!K125</f>
        <v>0</v>
      </c>
      <c r="S125" s="658">
        <f>'[2]2016 előirányzat'!J125</f>
        <v>0</v>
      </c>
      <c r="T125" s="658">
        <f>'[2]2016 előirányzat'!K125</f>
        <v>0</v>
      </c>
      <c r="U125" s="658">
        <f>'[2]2017. előirányzat'!J125</f>
        <v>0</v>
      </c>
      <c r="V125" s="658">
        <f>'[2]2017. előirányzat'!K125</f>
        <v>0</v>
      </c>
      <c r="W125" s="658">
        <f>'[2]2018. előirányzat'!J125</f>
        <v>0</v>
      </c>
      <c r="X125" s="658">
        <f>'[2]2018. előirányzat'!K125</f>
        <v>0</v>
      </c>
      <c r="Y125" s="658">
        <f>'[2]2019. előirányzat'!J125</f>
        <v>0</v>
      </c>
      <c r="Z125" s="658">
        <f>'[2]2019. előirányzat'!K125</f>
        <v>0</v>
      </c>
      <c r="AA125" s="658">
        <f>'[2]2020. előirányzat'!G125</f>
        <v>0</v>
      </c>
      <c r="AB125" s="658">
        <f t="shared" si="10"/>
        <v>0</v>
      </c>
      <c r="AC125" s="658">
        <f t="shared" si="11"/>
        <v>0</v>
      </c>
      <c r="AD125" s="658">
        <f t="shared" si="12"/>
        <v>0</v>
      </c>
      <c r="AE125" s="658">
        <f t="shared" si="13"/>
        <v>0</v>
      </c>
      <c r="AF125" s="658"/>
      <c r="AG125" s="658"/>
      <c r="AH125" s="937">
        <f t="shared" si="15"/>
        <v>0</v>
      </c>
      <c r="AI125" s="938">
        <f>'[2]2021. előirányzat'!G125</f>
        <v>0</v>
      </c>
      <c r="AJ125" s="938">
        <f>'[2]2022. előirányzat'!G125</f>
        <v>0</v>
      </c>
      <c r="AK125" s="938">
        <f>'[2]2023. előirányzat'!G125</f>
        <v>0</v>
      </c>
      <c r="AL125" s="938">
        <f t="shared" si="16"/>
        <v>0</v>
      </c>
      <c r="AM125" s="937">
        <f t="shared" si="17"/>
        <v>0</v>
      </c>
      <c r="AN125" s="937">
        <f t="shared" si="18"/>
        <v>0</v>
      </c>
      <c r="AO125" s="937">
        <f t="shared" si="19"/>
        <v>0</v>
      </c>
      <c r="AP125" s="933"/>
      <c r="AQ125" s="934"/>
      <c r="AR125" s="935"/>
      <c r="AS125" s="933"/>
      <c r="AT125" s="933"/>
    </row>
    <row r="126" spans="1:49" ht="30" x14ac:dyDescent="0.25">
      <c r="A126" s="936" t="s">
        <v>716</v>
      </c>
      <c r="B126" s="850" t="str">
        <f>[1]előirányzat!B124</f>
        <v>Vassurány Község Önkormányzata</v>
      </c>
      <c r="C126" s="848">
        <v>844</v>
      </c>
      <c r="D126" s="929">
        <f>'[2]2009. évi előirányzat'!M126</f>
        <v>0</v>
      </c>
      <c r="E126" s="929">
        <f>'[2]2009. évi előirányzat'!N126</f>
        <v>0</v>
      </c>
      <c r="F126" s="929">
        <f>'[2]2009. évi előirányzat'!O126</f>
        <v>0</v>
      </c>
      <c r="G126" s="929">
        <f>'[2]2010. évi előirányzat'!J126</f>
        <v>0</v>
      </c>
      <c r="H126" s="929">
        <f>'[2]2010. évi előirányzat'!K126</f>
        <v>0</v>
      </c>
      <c r="I126" s="929">
        <f>'[2]2011. évi előirányzat'!J126</f>
        <v>0</v>
      </c>
      <c r="J126" s="929">
        <f>'[2]2011. évi előirányzat'!K126</f>
        <v>0</v>
      </c>
      <c r="K126" s="929">
        <f>'[2]2012. évi előirányzat'!J126</f>
        <v>0</v>
      </c>
      <c r="L126" s="929">
        <f>'[2]2012. évi előirányzat'!K126</f>
        <v>0</v>
      </c>
      <c r="M126" s="929">
        <f>'[2]2013. előirányzat'!J126</f>
        <v>0</v>
      </c>
      <c r="N126" s="929">
        <f>'[2]2013. előirányzat'!K126</f>
        <v>0</v>
      </c>
      <c r="O126" s="929">
        <f>'[2]2014. évi előirányzat'!J126</f>
        <v>0</v>
      </c>
      <c r="P126" s="929">
        <f>'[2]2014. évi előirányzat'!K126</f>
        <v>0</v>
      </c>
      <c r="Q126" s="929">
        <f>'[2]2015. évi előirányzat'!J126</f>
        <v>0</v>
      </c>
      <c r="R126" s="929">
        <f>'[2]2015. évi előirányzat'!K126</f>
        <v>0</v>
      </c>
      <c r="S126" s="929">
        <f>'[2]2016 előirányzat'!J126</f>
        <v>0</v>
      </c>
      <c r="T126" s="929">
        <f>'[2]2016 előirányzat'!K126</f>
        <v>0</v>
      </c>
      <c r="U126" s="929">
        <f>'[2]2017. előirányzat'!J126</f>
        <v>0</v>
      </c>
      <c r="V126" s="929">
        <f>'[2]2017. előirányzat'!K126</f>
        <v>-422000</v>
      </c>
      <c r="W126" s="929">
        <f>'[2]2018. előirányzat'!J126</f>
        <v>0</v>
      </c>
      <c r="X126" s="929">
        <f>'[2]2018. előirányzat'!K126</f>
        <v>0</v>
      </c>
      <c r="Y126" s="929">
        <f>'[2]2019. előirányzat'!J126</f>
        <v>0</v>
      </c>
      <c r="Z126" s="929">
        <f>'[2]2019. előirányzat'!K126</f>
        <v>0</v>
      </c>
      <c r="AA126" s="929">
        <f>'[2]2020. előirányzat'!G126</f>
        <v>0</v>
      </c>
      <c r="AB126" s="930">
        <f t="shared" si="10"/>
        <v>0</v>
      </c>
      <c r="AC126" s="930">
        <f t="shared" si="11"/>
        <v>-422000</v>
      </c>
      <c r="AD126" s="930">
        <f t="shared" si="12"/>
        <v>0</v>
      </c>
      <c r="AE126" s="930">
        <f t="shared" si="13"/>
        <v>-422000</v>
      </c>
      <c r="AF126" s="931">
        <f t="shared" si="14"/>
        <v>0</v>
      </c>
      <c r="AG126" s="931">
        <f>AE126+(3*84400)+168800</f>
        <v>0</v>
      </c>
      <c r="AH126" s="931">
        <f t="shared" si="15"/>
        <v>0</v>
      </c>
      <c r="AI126" s="929">
        <f>'[2]2021. előirányzat'!G126</f>
        <v>0</v>
      </c>
      <c r="AJ126" s="929">
        <f>'[2]2022. előirányzat'!G126</f>
        <v>0</v>
      </c>
      <c r="AK126" s="929">
        <f>'[2]2023. előirányzat'!G126</f>
        <v>84400</v>
      </c>
      <c r="AL126" s="932">
        <f t="shared" si="16"/>
        <v>84400</v>
      </c>
      <c r="AM126" s="932">
        <f t="shared" si="17"/>
        <v>0</v>
      </c>
      <c r="AN126" s="932">
        <f t="shared" si="18"/>
        <v>0</v>
      </c>
      <c r="AO126" s="932">
        <f t="shared" si="19"/>
        <v>84400</v>
      </c>
      <c r="AP126" s="933"/>
      <c r="AQ126" s="934"/>
      <c r="AR126" s="935"/>
      <c r="AS126" s="933"/>
      <c r="AT126" s="933" t="s">
        <v>806</v>
      </c>
    </row>
    <row r="127" spans="1:49" ht="30" x14ac:dyDescent="0.25">
      <c r="A127" s="936" t="s">
        <v>717</v>
      </c>
      <c r="B127" s="848" t="str">
        <f>[1]előirányzat!B125</f>
        <v>Vasszécseny Község Önkormányzata</v>
      </c>
      <c r="C127" s="848">
        <v>1463</v>
      </c>
      <c r="D127" s="929">
        <f>'[2]2009. évi előirányzat'!M127</f>
        <v>0</v>
      </c>
      <c r="E127" s="929">
        <f>'[2]2009. évi előirányzat'!N127</f>
        <v>0</v>
      </c>
      <c r="F127" s="929">
        <f>'[2]2009. évi előirányzat'!O127</f>
        <v>0</v>
      </c>
      <c r="G127" s="929">
        <f>'[2]2010. évi előirányzat'!J127</f>
        <v>0</v>
      </c>
      <c r="H127" s="929">
        <f>'[2]2010. évi előirányzat'!K127</f>
        <v>0</v>
      </c>
      <c r="I127" s="929">
        <f>'[2]2011. évi előirányzat'!J127</f>
        <v>0</v>
      </c>
      <c r="J127" s="929">
        <f>'[2]2011. évi előirányzat'!K127</f>
        <v>0</v>
      </c>
      <c r="K127" s="929">
        <f>'[2]2012. évi előirányzat'!J127</f>
        <v>0</v>
      </c>
      <c r="L127" s="929">
        <f>'[2]2012. évi előirányzat'!K127</f>
        <v>0</v>
      </c>
      <c r="M127" s="929">
        <f>'[2]2013. előirányzat'!J127</f>
        <v>0</v>
      </c>
      <c r="N127" s="929">
        <f>'[2]2013. előirányzat'!K127</f>
        <v>0</v>
      </c>
      <c r="O127" s="929">
        <f>'[2]2014. évi előirányzat'!J127</f>
        <v>0</v>
      </c>
      <c r="P127" s="929">
        <f>'[2]2014. évi előirányzat'!K127</f>
        <v>731500</v>
      </c>
      <c r="Q127" s="929">
        <f>'[2]2015. évi előirányzat'!J127</f>
        <v>0</v>
      </c>
      <c r="R127" s="929">
        <f>'[2]2015. évi előirányzat'!K127</f>
        <v>731500</v>
      </c>
      <c r="S127" s="929">
        <f>'[2]2016 előirányzat'!J127</f>
        <v>11085</v>
      </c>
      <c r="T127" s="929">
        <f>'[2]2016 előirányzat'!K127</f>
        <v>731500</v>
      </c>
      <c r="U127" s="929">
        <f>'[2]2017. előirányzat'!J127</f>
        <v>146300</v>
      </c>
      <c r="V127" s="929">
        <f>'[2]2017. előirányzat'!K127</f>
        <v>731500</v>
      </c>
      <c r="W127" s="929">
        <f>'[2]2018. előirányzat'!J127</f>
        <v>146300</v>
      </c>
      <c r="X127" s="929">
        <f>'[2]2018. előirányzat'!K127</f>
        <v>731500</v>
      </c>
      <c r="Y127" s="929">
        <f>'[2]2019. előirányzat'!J127</f>
        <v>146300</v>
      </c>
      <c r="Z127" s="929">
        <f>'[2]2019. előirányzat'!K127</f>
        <v>731500</v>
      </c>
      <c r="AA127" s="929">
        <f>'[2]2020. előirányzat'!G127</f>
        <v>146300</v>
      </c>
      <c r="AB127" s="930">
        <f t="shared" si="10"/>
        <v>596285</v>
      </c>
      <c r="AC127" s="930">
        <f t="shared" si="11"/>
        <v>4389000</v>
      </c>
      <c r="AD127" s="930">
        <f t="shared" si="12"/>
        <v>0</v>
      </c>
      <c r="AE127" s="930">
        <f t="shared" si="13"/>
        <v>4985285</v>
      </c>
      <c r="AF127" s="931">
        <f t="shared" si="14"/>
        <v>596285</v>
      </c>
      <c r="AG127" s="931">
        <f>AC127</f>
        <v>4389000</v>
      </c>
      <c r="AH127" s="931">
        <f t="shared" si="15"/>
        <v>4985285</v>
      </c>
      <c r="AI127" s="929">
        <f>'[2]2021. előirányzat'!G127</f>
        <v>146300</v>
      </c>
      <c r="AJ127" s="929">
        <f>'[2]2022. előirányzat'!G127</f>
        <v>146300</v>
      </c>
      <c r="AK127" s="929">
        <f>'[2]2023. előirányzat'!G127</f>
        <v>146300</v>
      </c>
      <c r="AL127" s="932">
        <f t="shared" si="16"/>
        <v>1035185</v>
      </c>
      <c r="AM127" s="932">
        <f t="shared" si="17"/>
        <v>4389000</v>
      </c>
      <c r="AN127" s="932">
        <f t="shared" si="18"/>
        <v>0</v>
      </c>
      <c r="AO127" s="932">
        <f t="shared" si="19"/>
        <v>5424185</v>
      </c>
      <c r="AP127" s="933"/>
      <c r="AQ127" s="934">
        <f>V127+X127+Z127</f>
        <v>2194500</v>
      </c>
      <c r="AR127" s="935">
        <f>AO127-AQ127</f>
        <v>3229685</v>
      </c>
      <c r="AS127" s="933"/>
      <c r="AT127" s="933" t="s">
        <v>806</v>
      </c>
    </row>
    <row r="128" spans="1:49" ht="30" x14ac:dyDescent="0.25">
      <c r="A128" s="847" t="s">
        <v>718</v>
      </c>
      <c r="B128" s="850" t="str">
        <f>[1]előirányzat!B126</f>
        <v>Vasszilvágy Község Önkormányzata</v>
      </c>
      <c r="C128" s="848">
        <v>434</v>
      </c>
      <c r="D128" s="929">
        <f>'[2]2009. évi előirányzat'!M128</f>
        <v>0</v>
      </c>
      <c r="E128" s="929">
        <f>'[2]2009. évi előirányzat'!N128</f>
        <v>0</v>
      </c>
      <c r="F128" s="929">
        <f>'[2]2009. évi előirányzat'!O128</f>
        <v>0</v>
      </c>
      <c r="G128" s="929">
        <f>'[2]2010. évi előirányzat'!J128</f>
        <v>0</v>
      </c>
      <c r="H128" s="929">
        <f>'[2]2010. évi előirányzat'!K128</f>
        <v>0</v>
      </c>
      <c r="I128" s="929">
        <f>'[2]2011. évi előirányzat'!J128</f>
        <v>0</v>
      </c>
      <c r="J128" s="929">
        <f>'[2]2011. évi előirányzat'!K128</f>
        <v>0</v>
      </c>
      <c r="K128" s="929">
        <f>'[2]2012. évi előirányzat'!J128</f>
        <v>0</v>
      </c>
      <c r="L128" s="929">
        <f>'[2]2012. évi előirányzat'!K128</f>
        <v>0</v>
      </c>
      <c r="M128" s="929">
        <f>'[2]2013. előirányzat'!J128</f>
        <v>0</v>
      </c>
      <c r="N128" s="929">
        <f>'[2]2013. előirányzat'!K128</f>
        <v>0</v>
      </c>
      <c r="O128" s="929">
        <f>'[2]2014. évi előirányzat'!J128</f>
        <v>0</v>
      </c>
      <c r="P128" s="929">
        <f>'[2]2014. évi előirányzat'!K128</f>
        <v>0</v>
      </c>
      <c r="Q128" s="929">
        <f>'[2]2015. évi előirányzat'!J128</f>
        <v>0</v>
      </c>
      <c r="R128" s="929">
        <f>'[2]2015. évi előirányzat'!K128</f>
        <v>0</v>
      </c>
      <c r="S128" s="929">
        <f>'[2]2016 előirányzat'!J128</f>
        <v>0</v>
      </c>
      <c r="T128" s="929">
        <f>'[2]2016 előirányzat'!K128</f>
        <v>0</v>
      </c>
      <c r="U128" s="929">
        <f>'[2]2017. előirányzat'!J128</f>
        <v>0</v>
      </c>
      <c r="V128" s="929">
        <f>'[2]2017. előirányzat'!K128</f>
        <v>-217000</v>
      </c>
      <c r="W128" s="929">
        <f>'[2]2018. előirányzat'!J128</f>
        <v>0</v>
      </c>
      <c r="X128" s="929">
        <f>'[2]2018. előirányzat'!K128</f>
        <v>0</v>
      </c>
      <c r="Y128" s="929">
        <f>'[2]2019. előirányzat'!J128</f>
        <v>0</v>
      </c>
      <c r="Z128" s="929">
        <f>'[2]2019. előirányzat'!K128</f>
        <v>0</v>
      </c>
      <c r="AA128" s="929">
        <f>'[2]2020. előirányzat'!G128</f>
        <v>0</v>
      </c>
      <c r="AB128" s="930">
        <f t="shared" si="10"/>
        <v>0</v>
      </c>
      <c r="AC128" s="930">
        <f t="shared" si="11"/>
        <v>-217000</v>
      </c>
      <c r="AD128" s="930">
        <f t="shared" si="12"/>
        <v>0</v>
      </c>
      <c r="AE128" s="930">
        <f t="shared" si="13"/>
        <v>-217000</v>
      </c>
      <c r="AF128" s="931">
        <f t="shared" si="14"/>
        <v>0</v>
      </c>
      <c r="AG128" s="931">
        <f>AE128+(3*43400)+86800</f>
        <v>0</v>
      </c>
      <c r="AH128" s="931">
        <f t="shared" si="15"/>
        <v>0</v>
      </c>
      <c r="AI128" s="929">
        <f>'[2]2021. előirányzat'!G128</f>
        <v>0</v>
      </c>
      <c r="AJ128" s="929">
        <f>'[2]2022. előirányzat'!G128</f>
        <v>0</v>
      </c>
      <c r="AK128" s="929">
        <f>'[2]2023. előirányzat'!G128</f>
        <v>0</v>
      </c>
      <c r="AL128" s="932">
        <f t="shared" si="16"/>
        <v>0</v>
      </c>
      <c r="AM128" s="932">
        <f t="shared" si="17"/>
        <v>0</v>
      </c>
      <c r="AN128" s="932">
        <f t="shared" si="18"/>
        <v>0</v>
      </c>
      <c r="AO128" s="932">
        <f t="shared" si="19"/>
        <v>0</v>
      </c>
      <c r="AP128" s="933"/>
      <c r="AQ128" s="934"/>
      <c r="AR128" s="935"/>
      <c r="AS128" s="933"/>
      <c r="AT128" s="933" t="s">
        <v>806</v>
      </c>
    </row>
    <row r="129" spans="1:46" ht="30" x14ac:dyDescent="0.25">
      <c r="A129" s="936" t="s">
        <v>719</v>
      </c>
      <c r="B129" s="848" t="str">
        <f>[1]előirányzat!B127</f>
        <v>Vát Község Önkormányzata</v>
      </c>
      <c r="C129" s="848">
        <v>681</v>
      </c>
      <c r="D129" s="929">
        <f>'[2]2009. évi előirányzat'!M129</f>
        <v>0</v>
      </c>
      <c r="E129" s="929">
        <f>'[2]2009. évi előirányzat'!N129</f>
        <v>0</v>
      </c>
      <c r="F129" s="929">
        <f>'[2]2009. évi előirányzat'!O129</f>
        <v>0</v>
      </c>
      <c r="G129" s="929">
        <f>'[2]2010. évi előirányzat'!J129</f>
        <v>0</v>
      </c>
      <c r="H129" s="929">
        <f>'[2]2010. évi előirányzat'!K129</f>
        <v>0</v>
      </c>
      <c r="I129" s="929">
        <f>'[2]2011. évi előirányzat'!J129</f>
        <v>0</v>
      </c>
      <c r="J129" s="929">
        <f>'[2]2011. évi előirányzat'!K129</f>
        <v>0</v>
      </c>
      <c r="K129" s="929">
        <f>'[2]2012. évi előirányzat'!J129</f>
        <v>0</v>
      </c>
      <c r="L129" s="929">
        <f>'[2]2012. évi előirányzat'!K129</f>
        <v>0</v>
      </c>
      <c r="M129" s="929">
        <f>'[2]2013. előirányzat'!J129</f>
        <v>0</v>
      </c>
      <c r="N129" s="929">
        <f>'[2]2013. előirányzat'!K129</f>
        <v>0</v>
      </c>
      <c r="O129" s="929">
        <f>'[2]2014. évi előirányzat'!J129</f>
        <v>0</v>
      </c>
      <c r="P129" s="929">
        <f>'[2]2014. évi előirányzat'!K129</f>
        <v>0</v>
      </c>
      <c r="Q129" s="929">
        <f>'[2]2015. évi előirányzat'!J129</f>
        <v>68100.000000000015</v>
      </c>
      <c r="R129" s="929">
        <f>'[2]2015. évi előirányzat'!K129</f>
        <v>340500</v>
      </c>
      <c r="S129" s="929">
        <f>'[2]2016 előirányzat'!J129</f>
        <v>68100.000000000015</v>
      </c>
      <c r="T129" s="929">
        <f>'[2]2016 előirányzat'!K129</f>
        <v>340500</v>
      </c>
      <c r="U129" s="929">
        <f>'[2]2017. előirányzat'!J129</f>
        <v>68100.000000000015</v>
      </c>
      <c r="V129" s="929">
        <f>'[2]2017. előirányzat'!K129</f>
        <v>340500</v>
      </c>
      <c r="W129" s="929">
        <f>'[2]2018. előirányzat'!J129</f>
        <v>68100.000000000015</v>
      </c>
      <c r="X129" s="929">
        <f>'[2]2018. előirányzat'!K129</f>
        <v>340500</v>
      </c>
      <c r="Y129" s="929">
        <f>'[2]2019. előirányzat'!J129</f>
        <v>68100.000000000015</v>
      </c>
      <c r="Z129" s="929">
        <f>'[2]2019. előirányzat'!K129</f>
        <v>340500</v>
      </c>
      <c r="AA129" s="929">
        <f>'[2]2020. előirányzat'!G129</f>
        <v>68100.000000000015</v>
      </c>
      <c r="AB129" s="930">
        <f t="shared" si="10"/>
        <v>408600.00000000006</v>
      </c>
      <c r="AC129" s="930">
        <f t="shared" si="11"/>
        <v>1702500</v>
      </c>
      <c r="AD129" s="930">
        <f t="shared" si="12"/>
        <v>0</v>
      </c>
      <c r="AE129" s="930">
        <f t="shared" si="13"/>
        <v>2111100</v>
      </c>
      <c r="AF129" s="931">
        <f t="shared" si="14"/>
        <v>408600.00000000006</v>
      </c>
      <c r="AG129" s="931">
        <f>AC129</f>
        <v>1702500</v>
      </c>
      <c r="AH129" s="931">
        <f t="shared" si="15"/>
        <v>2111100</v>
      </c>
      <c r="AI129" s="929">
        <f>'[2]2021. előirányzat'!G129</f>
        <v>68100.000000000015</v>
      </c>
      <c r="AJ129" s="929">
        <f>'[2]2022. előirányzat'!G129</f>
        <v>68100.000000000015</v>
      </c>
      <c r="AK129" s="929">
        <f>'[2]2023. előirányzat'!G129</f>
        <v>68100.000000000015</v>
      </c>
      <c r="AL129" s="932">
        <f t="shared" si="16"/>
        <v>612900.00000000012</v>
      </c>
      <c r="AM129" s="932">
        <f t="shared" si="17"/>
        <v>1702500</v>
      </c>
      <c r="AN129" s="932">
        <f t="shared" si="18"/>
        <v>0</v>
      </c>
      <c r="AO129" s="932">
        <f t="shared" si="19"/>
        <v>2315400</v>
      </c>
      <c r="AP129" s="933">
        <f>340500*3</f>
        <v>1021500</v>
      </c>
      <c r="AQ129" s="934">
        <f>V129+X129+Z129</f>
        <v>1021500</v>
      </c>
      <c r="AR129" s="935">
        <f>AO129-AQ129</f>
        <v>1293900</v>
      </c>
      <c r="AS129" s="933"/>
      <c r="AT129" s="933" t="s">
        <v>806</v>
      </c>
    </row>
    <row r="130" spans="1:46" ht="30" x14ac:dyDescent="0.25">
      <c r="A130" s="936" t="s">
        <v>720</v>
      </c>
      <c r="B130" s="850" t="str">
        <f>[1]előirányzat!B128</f>
        <v>Velem Község Önkormányzata</v>
      </c>
      <c r="C130" s="848">
        <v>337</v>
      </c>
      <c r="D130" s="929">
        <f>'[2]2009. évi előirányzat'!M130</f>
        <v>0</v>
      </c>
      <c r="E130" s="929">
        <f>'[2]2009. évi előirányzat'!N130</f>
        <v>0</v>
      </c>
      <c r="F130" s="929">
        <f>'[2]2009. évi előirányzat'!O130</f>
        <v>0</v>
      </c>
      <c r="G130" s="929">
        <f>'[2]2010. évi előirányzat'!J130</f>
        <v>0</v>
      </c>
      <c r="H130" s="929">
        <f>'[2]2010. évi előirányzat'!K130</f>
        <v>0</v>
      </c>
      <c r="I130" s="929">
        <f>'[2]2011. évi előirányzat'!J130</f>
        <v>0</v>
      </c>
      <c r="J130" s="929">
        <f>'[2]2011. évi előirányzat'!K130</f>
        <v>0</v>
      </c>
      <c r="K130" s="929">
        <f>'[2]2012. évi előirányzat'!J130</f>
        <v>0</v>
      </c>
      <c r="L130" s="929">
        <f>'[2]2012. évi előirányzat'!K130</f>
        <v>0</v>
      </c>
      <c r="M130" s="929">
        <f>'[2]2013. előirányzat'!J130</f>
        <v>0</v>
      </c>
      <c r="N130" s="929">
        <f>'[2]2013. előirányzat'!K130</f>
        <v>0</v>
      </c>
      <c r="O130" s="929">
        <f>'[2]2014. évi előirányzat'!J130</f>
        <v>0</v>
      </c>
      <c r="P130" s="929">
        <f>'[2]2014. évi előirányzat'!K130</f>
        <v>0</v>
      </c>
      <c r="Q130" s="929">
        <f>'[2]2015. évi előirányzat'!J130</f>
        <v>0</v>
      </c>
      <c r="R130" s="929">
        <f>'[2]2015. évi előirányzat'!K130</f>
        <v>0</v>
      </c>
      <c r="S130" s="929">
        <f>'[2]2016 előirányzat'!J130</f>
        <v>0</v>
      </c>
      <c r="T130" s="929">
        <f>'[2]2016 előirányzat'!K130</f>
        <v>0</v>
      </c>
      <c r="U130" s="929">
        <f>'[2]2017. előirányzat'!J130</f>
        <v>0</v>
      </c>
      <c r="V130" s="929">
        <f>'[2]2017. előirányzat'!K130</f>
        <v>-168500</v>
      </c>
      <c r="W130" s="929">
        <f>'[2]2018. előirányzat'!J130</f>
        <v>0</v>
      </c>
      <c r="X130" s="929">
        <f>'[2]2018. előirányzat'!K130</f>
        <v>-2700</v>
      </c>
      <c r="Y130" s="929">
        <f>'[2]2019. előirányzat'!J130</f>
        <v>0</v>
      </c>
      <c r="Z130" s="929">
        <f>'[2]2019. előirányzat'!K130</f>
        <v>0</v>
      </c>
      <c r="AA130" s="929">
        <f>'[2]2020. előirányzat'!G130</f>
        <v>0</v>
      </c>
      <c r="AB130" s="930">
        <f t="shared" si="10"/>
        <v>0</v>
      </c>
      <c r="AC130" s="930">
        <f t="shared" si="11"/>
        <v>-171200</v>
      </c>
      <c r="AD130" s="930">
        <f t="shared" si="12"/>
        <v>0</v>
      </c>
      <c r="AE130" s="930">
        <f t="shared" si="13"/>
        <v>-171200</v>
      </c>
      <c r="AF130" s="931">
        <f t="shared" si="14"/>
        <v>0</v>
      </c>
      <c r="AG130" s="931">
        <f>AE130+33700+137500</f>
        <v>0</v>
      </c>
      <c r="AH130" s="931">
        <f t="shared" si="15"/>
        <v>0</v>
      </c>
      <c r="AI130" s="929">
        <f>'[2]2021. előirányzat'!G130</f>
        <v>0</v>
      </c>
      <c r="AJ130" s="929">
        <f>'[2]2022. előirányzat'!G130</f>
        <v>0</v>
      </c>
      <c r="AK130" s="929">
        <f>'[2]2023. előirányzat'!G130</f>
        <v>0</v>
      </c>
      <c r="AL130" s="932">
        <f t="shared" si="16"/>
        <v>0</v>
      </c>
      <c r="AM130" s="932">
        <f t="shared" si="17"/>
        <v>0</v>
      </c>
      <c r="AN130" s="932">
        <f t="shared" si="18"/>
        <v>0</v>
      </c>
      <c r="AO130" s="932">
        <f t="shared" si="19"/>
        <v>0</v>
      </c>
      <c r="AP130" s="933"/>
      <c r="AQ130" s="934"/>
      <c r="AR130" s="935">
        <f>AO130-AQ130</f>
        <v>0</v>
      </c>
      <c r="AS130" s="933"/>
      <c r="AT130" s="933" t="s">
        <v>801</v>
      </c>
    </row>
    <row r="131" spans="1:46" ht="30" x14ac:dyDescent="0.25">
      <c r="A131" s="847" t="s">
        <v>721</v>
      </c>
      <c r="B131" s="850" t="str">
        <f>[1]előirányzat!B129</f>
        <v>Velemér Község Önkormányzata</v>
      </c>
      <c r="C131" s="848">
        <v>99</v>
      </c>
      <c r="D131" s="929">
        <f>'[2]2009. évi előirányzat'!M131</f>
        <v>0</v>
      </c>
      <c r="E131" s="929">
        <f>'[2]2009. évi előirányzat'!N131</f>
        <v>0</v>
      </c>
      <c r="F131" s="929">
        <f>'[2]2009. évi előirányzat'!O131</f>
        <v>0</v>
      </c>
      <c r="G131" s="929">
        <f>'[2]2010. évi előirányzat'!J131</f>
        <v>0</v>
      </c>
      <c r="H131" s="929">
        <f>'[2]2010. évi előirányzat'!K131</f>
        <v>0</v>
      </c>
      <c r="I131" s="929">
        <f>'[2]2011. évi előirányzat'!J131</f>
        <v>0</v>
      </c>
      <c r="J131" s="929">
        <f>'[2]2011. évi előirányzat'!K131</f>
        <v>0</v>
      </c>
      <c r="K131" s="929">
        <f>'[2]2012. évi előirányzat'!J131</f>
        <v>0</v>
      </c>
      <c r="L131" s="929">
        <f>'[2]2012. évi előirányzat'!K131</f>
        <v>0</v>
      </c>
      <c r="M131" s="929">
        <f>'[2]2013. előirányzat'!J131</f>
        <v>0</v>
      </c>
      <c r="N131" s="929">
        <f>'[2]2013. előirányzat'!K131</f>
        <v>0</v>
      </c>
      <c r="O131" s="929">
        <f>'[2]2014. évi előirányzat'!J131</f>
        <v>0</v>
      </c>
      <c r="P131" s="929">
        <f>'[2]2014. évi előirányzat'!K131</f>
        <v>0</v>
      </c>
      <c r="Q131" s="929">
        <f>'[2]2015. évi előirányzat'!J131</f>
        <v>0</v>
      </c>
      <c r="R131" s="929">
        <f>'[2]2015. évi előirányzat'!K131</f>
        <v>0</v>
      </c>
      <c r="S131" s="929">
        <f>'[2]2016 előirányzat'!J131</f>
        <v>0</v>
      </c>
      <c r="T131" s="929">
        <f>'[2]2016 előirányzat'!K131</f>
        <v>0</v>
      </c>
      <c r="U131" s="929">
        <f>'[2]2017. előirányzat'!J131</f>
        <v>0</v>
      </c>
      <c r="V131" s="929">
        <f>'[2]2017. előirányzat'!K131</f>
        <v>-49500</v>
      </c>
      <c r="W131" s="929">
        <f>'[2]2018. előirányzat'!J131</f>
        <v>0</v>
      </c>
      <c r="X131" s="929">
        <f>'[2]2018. előirányzat'!K131</f>
        <v>-49500</v>
      </c>
      <c r="Y131" s="929">
        <f>'[2]2019. előirányzat'!J131</f>
        <v>0</v>
      </c>
      <c r="Z131" s="929">
        <f>'[2]2019. előirányzat'!K131</f>
        <v>0</v>
      </c>
      <c r="AA131" s="929">
        <f>'[2]2020. előirányzat'!G131</f>
        <v>0</v>
      </c>
      <c r="AB131" s="930">
        <f t="shared" si="10"/>
        <v>0</v>
      </c>
      <c r="AC131" s="930">
        <f t="shared" si="11"/>
        <v>-99000</v>
      </c>
      <c r="AD131" s="930">
        <f t="shared" si="12"/>
        <v>0</v>
      </c>
      <c r="AE131" s="930">
        <f t="shared" si="13"/>
        <v>-99000</v>
      </c>
      <c r="AF131" s="931">
        <f t="shared" si="14"/>
        <v>0</v>
      </c>
      <c r="AG131" s="931">
        <f>AC131+(2*9900)+79200</f>
        <v>0</v>
      </c>
      <c r="AH131" s="931">
        <f t="shared" si="15"/>
        <v>0</v>
      </c>
      <c r="AI131" s="929">
        <f>'[2]2021. előirányzat'!G131</f>
        <v>0</v>
      </c>
      <c r="AJ131" s="929">
        <f>'[2]2022. előirányzat'!G131</f>
        <v>0</v>
      </c>
      <c r="AK131" s="929">
        <f>'[2]2023. előirányzat'!G131</f>
        <v>0</v>
      </c>
      <c r="AL131" s="932">
        <f t="shared" si="16"/>
        <v>0</v>
      </c>
      <c r="AM131" s="932">
        <f t="shared" si="17"/>
        <v>0</v>
      </c>
      <c r="AN131" s="932">
        <f t="shared" si="18"/>
        <v>0</v>
      </c>
      <c r="AO131" s="932">
        <f t="shared" si="19"/>
        <v>0</v>
      </c>
      <c r="AP131" s="933"/>
      <c r="AQ131" s="934"/>
      <c r="AR131" s="935"/>
      <c r="AS131" s="933"/>
      <c r="AT131" s="933" t="s">
        <v>798</v>
      </c>
    </row>
    <row r="132" spans="1:46" ht="30" x14ac:dyDescent="0.25">
      <c r="A132" s="936" t="s">
        <v>722</v>
      </c>
      <c r="B132" s="848" t="str">
        <f>[1]előirányzat!B130</f>
        <v>Vép Város Önkormányzata</v>
      </c>
      <c r="C132" s="848">
        <v>3504</v>
      </c>
      <c r="D132" s="929">
        <f>'[2]2009. évi előirányzat'!M132</f>
        <v>0</v>
      </c>
      <c r="E132" s="929">
        <f>'[2]2009. évi előirányzat'!N132</f>
        <v>0</v>
      </c>
      <c r="F132" s="929">
        <f>'[2]2009. évi előirányzat'!O132</f>
        <v>0</v>
      </c>
      <c r="G132" s="929">
        <f>'[2]2010. évi előirányzat'!J132</f>
        <v>0</v>
      </c>
      <c r="H132" s="929">
        <f>'[2]2010. évi előirányzat'!K132</f>
        <v>0</v>
      </c>
      <c r="I132" s="929">
        <f>'[2]2011. évi előirányzat'!J132</f>
        <v>0</v>
      </c>
      <c r="J132" s="929">
        <f>'[2]2011. évi előirányzat'!K132</f>
        <v>0</v>
      </c>
      <c r="K132" s="929">
        <f>'[2]2012. évi előirányzat'!J132</f>
        <v>0</v>
      </c>
      <c r="L132" s="929">
        <f>'[2]2012. évi előirányzat'!K132</f>
        <v>0</v>
      </c>
      <c r="M132" s="929">
        <f>'[2]2013. előirányzat'!J132</f>
        <v>0</v>
      </c>
      <c r="N132" s="929">
        <f>'[2]2013. előirányzat'!K132</f>
        <v>0</v>
      </c>
      <c r="O132" s="929">
        <f>'[2]2014. évi előirányzat'!J132</f>
        <v>350400.00000000006</v>
      </c>
      <c r="P132" s="929">
        <f>'[2]2014. évi előirányzat'!K132</f>
        <v>1752000</v>
      </c>
      <c r="Q132" s="929">
        <f>'[2]2015. évi előirányzat'!J132</f>
        <v>350400.00000000006</v>
      </c>
      <c r="R132" s="929">
        <f>'[2]2015. évi előirányzat'!K132</f>
        <v>1752000</v>
      </c>
      <c r="S132" s="929">
        <f>'[2]2016 előirányzat'!J132</f>
        <v>350400.00000000006</v>
      </c>
      <c r="T132" s="929">
        <f>'[2]2016 előirányzat'!K132</f>
        <v>1752000</v>
      </c>
      <c r="U132" s="929">
        <f>'[2]2017. előirányzat'!J132</f>
        <v>350400.00000000006</v>
      </c>
      <c r="V132" s="929">
        <f>'[2]2017. előirányzat'!K132</f>
        <v>1752000</v>
      </c>
      <c r="W132" s="929">
        <f>'[2]2018. előirányzat'!J132</f>
        <v>350400.00000000006</v>
      </c>
      <c r="X132" s="929">
        <f>'[2]2018. előirányzat'!K132</f>
        <v>1752000</v>
      </c>
      <c r="Y132" s="929">
        <f>'[2]2019. előirányzat'!J132</f>
        <v>350400.00000000006</v>
      </c>
      <c r="Z132" s="929">
        <f>'[2]2019. előirányzat'!K132</f>
        <v>1752000</v>
      </c>
      <c r="AA132" s="929">
        <f>'[2]2020. előirányzat'!G132</f>
        <v>350400.00000000006</v>
      </c>
      <c r="AB132" s="930">
        <f t="shared" si="10"/>
        <v>2452800.0000000005</v>
      </c>
      <c r="AC132" s="930">
        <f t="shared" si="11"/>
        <v>10512000</v>
      </c>
      <c r="AD132" s="930">
        <f t="shared" si="12"/>
        <v>0</v>
      </c>
      <c r="AE132" s="930">
        <f t="shared" si="13"/>
        <v>12964800</v>
      </c>
      <c r="AF132" s="931">
        <f t="shared" si="14"/>
        <v>2452800.0000000005</v>
      </c>
      <c r="AG132" s="931">
        <f>AC132</f>
        <v>10512000</v>
      </c>
      <c r="AH132" s="931">
        <f t="shared" si="15"/>
        <v>12964800</v>
      </c>
      <c r="AI132" s="929">
        <f>'[2]2021. előirányzat'!G132</f>
        <v>350400.00000000006</v>
      </c>
      <c r="AJ132" s="929">
        <f>'[2]2022. előirányzat'!G132</f>
        <v>350400.00000000006</v>
      </c>
      <c r="AK132" s="929">
        <f>'[2]2023. előirányzat'!G132</f>
        <v>350400.00000000006</v>
      </c>
      <c r="AL132" s="932">
        <f t="shared" si="16"/>
        <v>3504000.0000000005</v>
      </c>
      <c r="AM132" s="932">
        <f t="shared" si="17"/>
        <v>10512000</v>
      </c>
      <c r="AN132" s="932">
        <f t="shared" si="18"/>
        <v>0</v>
      </c>
      <c r="AO132" s="932">
        <f t="shared" si="19"/>
        <v>14016000</v>
      </c>
      <c r="AP132" s="933"/>
      <c r="AQ132" s="934">
        <f>V132+X132+Z132</f>
        <v>5256000</v>
      </c>
      <c r="AR132" s="935">
        <f>AO132-AQ132</f>
        <v>8760000</v>
      </c>
      <c r="AS132" s="933"/>
      <c r="AT132" s="933" t="s">
        <v>806</v>
      </c>
    </row>
    <row r="133" spans="1:46" ht="30" x14ac:dyDescent="0.25">
      <c r="A133" s="936" t="s">
        <v>723</v>
      </c>
      <c r="B133" s="850" t="str">
        <f>[1]előirányzat!B131</f>
        <v>Viszák Község Önkormányzata</v>
      </c>
      <c r="C133" s="848">
        <v>274</v>
      </c>
      <c r="D133" s="929">
        <f>'[2]2009. évi előirányzat'!M133</f>
        <v>0</v>
      </c>
      <c r="E133" s="929">
        <f>'[2]2009. évi előirányzat'!N133</f>
        <v>0</v>
      </c>
      <c r="F133" s="929">
        <f>'[2]2009. évi előirányzat'!O133</f>
        <v>0</v>
      </c>
      <c r="G133" s="929">
        <f>'[2]2010. évi előirányzat'!J133</f>
        <v>0</v>
      </c>
      <c r="H133" s="929">
        <f>'[2]2010. évi előirányzat'!K133</f>
        <v>0</v>
      </c>
      <c r="I133" s="929">
        <f>'[2]2011. évi előirányzat'!J133</f>
        <v>0</v>
      </c>
      <c r="J133" s="929">
        <f>'[2]2011. évi előirányzat'!K133</f>
        <v>0</v>
      </c>
      <c r="K133" s="929">
        <f>'[2]2012. évi előirányzat'!J133</f>
        <v>0</v>
      </c>
      <c r="L133" s="929">
        <f>'[2]2012. évi előirányzat'!K133</f>
        <v>0</v>
      </c>
      <c r="M133" s="929">
        <f>'[2]2013. előirányzat'!J133</f>
        <v>0</v>
      </c>
      <c r="N133" s="929">
        <f>'[2]2013. előirányzat'!K133</f>
        <v>0</v>
      </c>
      <c r="O133" s="929">
        <f>'[2]2014. évi előirányzat'!J133</f>
        <v>0</v>
      </c>
      <c r="P133" s="929">
        <f>'[2]2014. évi előirányzat'!K133</f>
        <v>0</v>
      </c>
      <c r="Q133" s="929">
        <f>'[2]2015. évi előirányzat'!J133</f>
        <v>0</v>
      </c>
      <c r="R133" s="929">
        <f>'[2]2015. évi előirányzat'!K133</f>
        <v>0</v>
      </c>
      <c r="S133" s="929">
        <f>'[2]2016 előirányzat'!J133</f>
        <v>0</v>
      </c>
      <c r="T133" s="929">
        <f>'[2]2016 előirányzat'!K133</f>
        <v>0</v>
      </c>
      <c r="U133" s="929">
        <f>'[2]2017. előirányzat'!J133</f>
        <v>0</v>
      </c>
      <c r="V133" s="929">
        <f>'[2]2017. előirányzat'!K133</f>
        <v>-137000</v>
      </c>
      <c r="W133" s="929">
        <f>'[2]2018. előirányzat'!J133</f>
        <v>0</v>
      </c>
      <c r="X133" s="929">
        <f>'[2]2018. előirányzat'!K133</f>
        <v>-137000</v>
      </c>
      <c r="Y133" s="929">
        <f>'[2]2019. előirányzat'!J133</f>
        <v>0</v>
      </c>
      <c r="Z133" s="929">
        <f>'[2]2019. előirányzat'!K133</f>
        <v>-122600</v>
      </c>
      <c r="AA133" s="929">
        <f>'[2]2020. előirányzat'!G133</f>
        <v>0</v>
      </c>
      <c r="AB133" s="930">
        <f>D133+G133+I133+K133+M133+O133+Q133+S133+U133+W133+Y133+AA133</f>
        <v>0</v>
      </c>
      <c r="AC133" s="930">
        <f>E133+H133+J133+L133+N133+P133+R133+T133+V133+X133+Z133</f>
        <v>-396600</v>
      </c>
      <c r="AD133" s="930">
        <f>F133</f>
        <v>0</v>
      </c>
      <c r="AE133" s="930">
        <f>AB133+AC133+AD133</f>
        <v>-396600</v>
      </c>
      <c r="AF133" s="931">
        <f>AB133</f>
        <v>0</v>
      </c>
      <c r="AG133" s="931">
        <f>AE133+27400+369200</f>
        <v>0</v>
      </c>
      <c r="AH133" s="931">
        <f>AF133+AG133</f>
        <v>0</v>
      </c>
      <c r="AI133" s="929">
        <f>'[2]2021. előirányzat'!G133</f>
        <v>0</v>
      </c>
      <c r="AJ133" s="929">
        <f>'[2]2022. előirányzat'!G133</f>
        <v>0</v>
      </c>
      <c r="AK133" s="929">
        <f>'[2]2023. előirányzat'!G133</f>
        <v>27400.000000000004</v>
      </c>
      <c r="AL133" s="932">
        <f>AF133+AI133+AJ133+AK133</f>
        <v>27400.000000000004</v>
      </c>
      <c r="AM133" s="932">
        <f>AG133</f>
        <v>0</v>
      </c>
      <c r="AN133" s="932">
        <f>AD133</f>
        <v>0</v>
      </c>
      <c r="AO133" s="932">
        <f>AL133+AM133+AN133</f>
        <v>27400.000000000004</v>
      </c>
      <c r="AP133" s="933"/>
      <c r="AQ133" s="934"/>
      <c r="AR133" s="935"/>
      <c r="AS133" s="933"/>
      <c r="AT133" s="933" t="s">
        <v>798</v>
      </c>
    </row>
    <row r="134" spans="1:46" ht="30.75" thickBot="1" x14ac:dyDescent="0.3">
      <c r="A134" s="847" t="s">
        <v>724</v>
      </c>
      <c r="B134" s="850" t="str">
        <f>[1]előirányzat!B132</f>
        <v>Zsennye Község Önkormányzata</v>
      </c>
      <c r="C134" s="848">
        <v>94</v>
      </c>
      <c r="D134" s="929">
        <f>'[2]2009. évi előirányzat'!M134</f>
        <v>0</v>
      </c>
      <c r="E134" s="929">
        <f>'[2]2009. évi előirányzat'!N134</f>
        <v>0</v>
      </c>
      <c r="F134" s="929">
        <f>'[2]2009. évi előirányzat'!O134</f>
        <v>0</v>
      </c>
      <c r="G134" s="929">
        <f>'[2]2010. évi előirányzat'!J134</f>
        <v>0</v>
      </c>
      <c r="H134" s="929">
        <f>'[2]2010. évi előirányzat'!K134</f>
        <v>0</v>
      </c>
      <c r="I134" s="929">
        <f>'[2]2011. évi előirányzat'!J134</f>
        <v>0</v>
      </c>
      <c r="J134" s="929">
        <f>'[2]2011. évi előirányzat'!K134</f>
        <v>0</v>
      </c>
      <c r="K134" s="929">
        <f>'[2]2012. évi előirányzat'!J134</f>
        <v>0</v>
      </c>
      <c r="L134" s="929">
        <f>'[2]2012. évi előirányzat'!K134</f>
        <v>0</v>
      </c>
      <c r="M134" s="929">
        <f>'[2]2013. előirányzat'!J134</f>
        <v>0</v>
      </c>
      <c r="N134" s="929">
        <f>'[2]2013. előirányzat'!K134</f>
        <v>0</v>
      </c>
      <c r="O134" s="929">
        <f>'[2]2014. évi előirányzat'!J134</f>
        <v>0</v>
      </c>
      <c r="P134" s="929">
        <f>'[2]2014. évi előirányzat'!K134</f>
        <v>0</v>
      </c>
      <c r="Q134" s="929">
        <f>'[2]2015. évi előirányzat'!J134</f>
        <v>0</v>
      </c>
      <c r="R134" s="929">
        <f>'[2]2015. évi előirányzat'!K134</f>
        <v>0</v>
      </c>
      <c r="S134" s="929">
        <f>'[2]2016 előirányzat'!J134</f>
        <v>0</v>
      </c>
      <c r="T134" s="929">
        <f>'[2]2016 előirányzat'!K134</f>
        <v>0</v>
      </c>
      <c r="U134" s="929">
        <f>'[2]2017. előirányzat'!J134</f>
        <v>0</v>
      </c>
      <c r="V134" s="929">
        <f>'[2]2017. előirányzat'!K134</f>
        <v>-47000</v>
      </c>
      <c r="W134" s="929">
        <f>'[2]2018. előirányzat'!J134</f>
        <v>0</v>
      </c>
      <c r="X134" s="929">
        <f>'[2]2018. előirányzat'!K134</f>
        <v>-47000</v>
      </c>
      <c r="Y134" s="929">
        <f>'[2]2019. előirányzat'!J134</f>
        <v>0</v>
      </c>
      <c r="Z134" s="929">
        <f>'[2]2019. előirányzat'!K134</f>
        <v>0</v>
      </c>
      <c r="AA134" s="929">
        <f>'[2]2020. előirányzat'!G134</f>
        <v>0</v>
      </c>
      <c r="AB134" s="930">
        <f>D134+G134+I134+K134+M134+O134+Q134+S134+U134+W134+Y134+AA134</f>
        <v>0</v>
      </c>
      <c r="AC134" s="930">
        <f>E134+H134+J134+L134+N134+P134+R134+T134+V134+X134+Z134</f>
        <v>-94000</v>
      </c>
      <c r="AD134" s="930">
        <f>F134</f>
        <v>0</v>
      </c>
      <c r="AE134" s="930">
        <f>AB134+AC134+AD134</f>
        <v>-94000</v>
      </c>
      <c r="AF134" s="931">
        <f>AB134</f>
        <v>0</v>
      </c>
      <c r="AG134" s="931">
        <f>AE134+(2*9400)+75200</f>
        <v>0</v>
      </c>
      <c r="AH134" s="931">
        <f>AF134+AG134</f>
        <v>0</v>
      </c>
      <c r="AI134" s="929">
        <f>'[2]2021. előirányzat'!G134</f>
        <v>0</v>
      </c>
      <c r="AJ134" s="929">
        <f>'[2]2022. előirányzat'!G134</f>
        <v>0</v>
      </c>
      <c r="AK134" s="929">
        <f>'[2]2023. előirányzat'!G134</f>
        <v>9400</v>
      </c>
      <c r="AL134" s="932">
        <f>AF134+AI134+AJ134+AK134</f>
        <v>9400</v>
      </c>
      <c r="AM134" s="932">
        <f>AG134</f>
        <v>0</v>
      </c>
      <c r="AN134" s="932">
        <f>AD134</f>
        <v>0</v>
      </c>
      <c r="AO134" s="932">
        <f>AL134+AM134+AN134</f>
        <v>9400</v>
      </c>
      <c r="AP134" s="933"/>
      <c r="AQ134" s="934"/>
      <c r="AR134" s="935"/>
      <c r="AS134" s="933"/>
      <c r="AT134" s="933" t="s">
        <v>806</v>
      </c>
    </row>
    <row r="135" spans="1:46" ht="16.5" thickBot="1" x14ac:dyDescent="0.3">
      <c r="A135" s="1068" t="s">
        <v>59</v>
      </c>
      <c r="B135" s="1069"/>
      <c r="C135" s="853">
        <f>SUM(C4:C134)</f>
        <v>186526</v>
      </c>
      <c r="D135" s="853">
        <f t="shared" ref="D135:AH135" si="20">SUM(D4:D134)</f>
        <v>0</v>
      </c>
      <c r="E135" s="853">
        <f t="shared" si="20"/>
        <v>0</v>
      </c>
      <c r="F135" s="853">
        <f t="shared" si="20"/>
        <v>0</v>
      </c>
      <c r="G135" s="853">
        <f t="shared" si="20"/>
        <v>0</v>
      </c>
      <c r="H135" s="853">
        <f t="shared" si="20"/>
        <v>0</v>
      </c>
      <c r="I135" s="853">
        <f t="shared" si="20"/>
        <v>0</v>
      </c>
      <c r="J135" s="853">
        <f t="shared" si="20"/>
        <v>0</v>
      </c>
      <c r="K135" s="853">
        <f t="shared" si="20"/>
        <v>0</v>
      </c>
      <c r="L135" s="853">
        <f t="shared" si="20"/>
        <v>0</v>
      </c>
      <c r="M135" s="853">
        <f t="shared" si="20"/>
        <v>0</v>
      </c>
      <c r="N135" s="853">
        <f t="shared" si="20"/>
        <v>0</v>
      </c>
      <c r="O135" s="853">
        <f t="shared" si="20"/>
        <v>430800.00000000006</v>
      </c>
      <c r="P135" s="853">
        <f t="shared" si="20"/>
        <v>3928285</v>
      </c>
      <c r="Q135" s="853">
        <f t="shared" si="20"/>
        <v>1508700</v>
      </c>
      <c r="R135" s="853">
        <f t="shared" si="20"/>
        <v>9598407</v>
      </c>
      <c r="S135" s="853">
        <f t="shared" si="20"/>
        <v>11410985</v>
      </c>
      <c r="T135" s="853">
        <f t="shared" si="20"/>
        <v>58679000</v>
      </c>
      <c r="U135" s="853">
        <f t="shared" si="20"/>
        <v>11883000</v>
      </c>
      <c r="V135" s="853">
        <f t="shared" si="20"/>
        <v>44915521</v>
      </c>
      <c r="W135" s="853">
        <f t="shared" si="20"/>
        <v>11962200</v>
      </c>
      <c r="X135" s="853">
        <f t="shared" si="20"/>
        <v>56115100</v>
      </c>
      <c r="Y135" s="853">
        <f t="shared" si="20"/>
        <v>11994500.000000002</v>
      </c>
      <c r="Z135" s="853">
        <f t="shared" si="20"/>
        <v>59086600</v>
      </c>
      <c r="AA135" s="853">
        <f t="shared" si="20"/>
        <v>12016700.000000002</v>
      </c>
      <c r="AB135" s="854">
        <f t="shared" si="20"/>
        <v>61206885.000000007</v>
      </c>
      <c r="AC135" s="854">
        <f t="shared" si="20"/>
        <v>232322913</v>
      </c>
      <c r="AD135" s="854">
        <f t="shared" si="20"/>
        <v>0</v>
      </c>
      <c r="AE135" s="854">
        <f t="shared" si="20"/>
        <v>293818798</v>
      </c>
      <c r="AF135" s="877">
        <f t="shared" si="20"/>
        <v>61206885.000000007</v>
      </c>
      <c r="AG135" s="877">
        <f t="shared" si="20"/>
        <v>252734713</v>
      </c>
      <c r="AH135" s="877">
        <f t="shared" si="20"/>
        <v>313941598</v>
      </c>
      <c r="AI135" s="942">
        <f>'[2]2021. előirányzat'!G135</f>
        <v>12472600.000000002</v>
      </c>
      <c r="AJ135" s="942">
        <f t="shared" ref="AJ135:AO135" si="21">SUM(AJ4:AJ134)</f>
        <v>12879800.000000002</v>
      </c>
      <c r="AK135" s="942">
        <f t="shared" si="21"/>
        <v>15108000</v>
      </c>
      <c r="AL135" s="942">
        <f t="shared" si="21"/>
        <v>101667287.00000001</v>
      </c>
      <c r="AM135" s="942">
        <f t="shared" si="21"/>
        <v>252734711</v>
      </c>
      <c r="AN135" s="942">
        <f t="shared" si="21"/>
        <v>0</v>
      </c>
      <c r="AO135" s="942">
        <f t="shared" si="21"/>
        <v>354401998</v>
      </c>
      <c r="AP135" s="942"/>
      <c r="AQ135" s="942">
        <f>SUM(AQ4:AQ134)</f>
        <v>180529021</v>
      </c>
      <c r="AR135" s="942">
        <f>SUM(AR4:AR134)</f>
        <v>169877677</v>
      </c>
    </row>
    <row r="136" spans="1:46" x14ac:dyDescent="0.25">
      <c r="C136" s="856"/>
      <c r="AO136" s="446"/>
    </row>
    <row r="137" spans="1:46" x14ac:dyDescent="0.25">
      <c r="AO137" s="446"/>
      <c r="AQ137" s="914"/>
    </row>
    <row r="138" spans="1:46" x14ac:dyDescent="0.25">
      <c r="I138" s="446"/>
      <c r="X138" s="941"/>
      <c r="AF138" s="446"/>
      <c r="AH138" s="446"/>
      <c r="AO138" s="446"/>
      <c r="AQ138" s="914">
        <f>AQ135+AR135</f>
        <v>350406698</v>
      </c>
    </row>
    <row r="139" spans="1:46" x14ac:dyDescent="0.25">
      <c r="V139" s="446"/>
      <c r="W139" s="446"/>
      <c r="X139" s="446"/>
      <c r="Y139" s="446"/>
      <c r="Z139" s="446"/>
      <c r="AA139" s="446"/>
      <c r="AF139">
        <f>40600-33700</f>
        <v>6900</v>
      </c>
      <c r="AO139" s="941"/>
      <c r="AQ139" s="914">
        <f>AO135-AQ138</f>
        <v>3995300</v>
      </c>
    </row>
    <row r="140" spans="1:46" ht="15.75" x14ac:dyDescent="0.25">
      <c r="B140" s="857"/>
      <c r="T140" s="941"/>
      <c r="Z140" s="446"/>
      <c r="AA140" s="446"/>
    </row>
    <row r="141" spans="1:46" x14ac:dyDescent="0.25">
      <c r="C141" s="856"/>
      <c r="AO141" s="446"/>
    </row>
    <row r="143" spans="1:46" x14ac:dyDescent="0.25">
      <c r="K143" s="446"/>
    </row>
    <row r="144" spans="1:46" x14ac:dyDescent="0.25">
      <c r="A144" s="846"/>
      <c r="B144" s="846" t="s">
        <v>762</v>
      </c>
      <c r="C144" s="858" t="s">
        <v>763</v>
      </c>
      <c r="D144" s="658"/>
    </row>
    <row r="145" spans="3:25" ht="45" x14ac:dyDescent="0.25">
      <c r="C145" s="859" t="s">
        <v>764</v>
      </c>
      <c r="D145" s="878" t="s">
        <v>765</v>
      </c>
    </row>
    <row r="146" spans="3:25" ht="30" x14ac:dyDescent="0.25">
      <c r="C146" s="859" t="s">
        <v>766</v>
      </c>
      <c r="D146" s="879" t="s">
        <v>767</v>
      </c>
    </row>
    <row r="153" spans="3:25" x14ac:dyDescent="0.25">
      <c r="Y153" s="941"/>
    </row>
  </sheetData>
  <mergeCells count="39">
    <mergeCell ref="AR1:AR3"/>
    <mergeCell ref="AS1:AS3"/>
    <mergeCell ref="AT1:AT3"/>
    <mergeCell ref="AL2:AN2"/>
    <mergeCell ref="AO2:AO3"/>
    <mergeCell ref="AP1:AP3"/>
    <mergeCell ref="AQ1:AQ3"/>
    <mergeCell ref="Y1:Z1"/>
    <mergeCell ref="A135:B135"/>
    <mergeCell ref="U2:V2"/>
    <mergeCell ref="W2:X2"/>
    <mergeCell ref="Y2:Z2"/>
    <mergeCell ref="A1:A3"/>
    <mergeCell ref="B1:B3"/>
    <mergeCell ref="C1:C3"/>
    <mergeCell ref="D1:F1"/>
    <mergeCell ref="G1:H1"/>
    <mergeCell ref="I1:J1"/>
    <mergeCell ref="D2:F2"/>
    <mergeCell ref="G2:H2"/>
    <mergeCell ref="I2:J2"/>
    <mergeCell ref="K2:L2"/>
    <mergeCell ref="M2:N2"/>
    <mergeCell ref="U1:V1"/>
    <mergeCell ref="O2:P2"/>
    <mergeCell ref="Q2:R2"/>
    <mergeCell ref="S2:T2"/>
    <mergeCell ref="W1:X1"/>
    <mergeCell ref="K1:L1"/>
    <mergeCell ref="M1:N1"/>
    <mergeCell ref="O1:P1"/>
    <mergeCell ref="Q1:R1"/>
    <mergeCell ref="S1:T1"/>
    <mergeCell ref="AE2:AE3"/>
    <mergeCell ref="AF2:AH2"/>
    <mergeCell ref="AL1:AO1"/>
    <mergeCell ref="AB1:AE1"/>
    <mergeCell ref="AF1:AH1"/>
    <mergeCell ref="AB2:A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Q43"/>
  <sheetViews>
    <sheetView zoomScale="98" zoomScaleNormal="98" workbookViewId="0">
      <selection activeCell="K39" sqref="A1:K39"/>
    </sheetView>
  </sheetViews>
  <sheetFormatPr defaultRowHeight="12.75" x14ac:dyDescent="0.2"/>
  <cols>
    <col min="1" max="1" width="9.28515625" customWidth="1"/>
    <col min="2" max="2" width="103.85546875" customWidth="1"/>
    <col min="3" max="4" width="0" hidden="1" customWidth="1"/>
    <col min="5" max="5" width="23.140625" bestFit="1" customWidth="1"/>
    <col min="6" max="8" width="20.5703125" customWidth="1"/>
    <col min="9" max="9" width="18.7109375" customWidth="1"/>
    <col min="10" max="10" width="20.5703125" customWidth="1"/>
    <col min="11" max="11" width="21.5703125" customWidth="1"/>
    <col min="12" max="12" width="17.140625" customWidth="1"/>
    <col min="14" max="14" width="11.140625" bestFit="1" customWidth="1"/>
    <col min="15" max="15" width="27.28515625" customWidth="1"/>
    <col min="16" max="16" width="18.85546875" bestFit="1" customWidth="1"/>
    <col min="17" max="17" width="15.5703125" customWidth="1"/>
    <col min="258" max="259" width="0" hidden="1" customWidth="1"/>
    <col min="260" max="266" width="19.28515625" customWidth="1"/>
    <col min="267" max="267" width="18.7109375" bestFit="1" customWidth="1"/>
    <col min="274" max="274" width="27.28515625" customWidth="1"/>
    <col min="512" max="512" width="9.28515625" customWidth="1"/>
    <col min="513" max="513" width="103.85546875" customWidth="1"/>
    <col min="514" max="515" width="0" hidden="1" customWidth="1"/>
    <col min="516" max="522" width="19.28515625" customWidth="1"/>
    <col min="523" max="523" width="18.7109375" bestFit="1" customWidth="1"/>
    <col min="530" max="530" width="27.28515625" customWidth="1"/>
    <col min="768" max="768" width="9.28515625" customWidth="1"/>
    <col min="769" max="769" width="103.85546875" customWidth="1"/>
    <col min="770" max="771" width="0" hidden="1" customWidth="1"/>
    <col min="772" max="778" width="19.28515625" customWidth="1"/>
    <col min="779" max="779" width="18.7109375" bestFit="1" customWidth="1"/>
    <col min="786" max="786" width="27.28515625" customWidth="1"/>
    <col min="1024" max="1024" width="9.28515625" customWidth="1"/>
    <col min="1025" max="1025" width="103.85546875" customWidth="1"/>
    <col min="1026" max="1027" width="0" hidden="1" customWidth="1"/>
    <col min="1028" max="1034" width="19.28515625" customWidth="1"/>
    <col min="1035" max="1035" width="18.7109375" bestFit="1" customWidth="1"/>
    <col min="1042" max="1042" width="27.28515625" customWidth="1"/>
    <col min="1280" max="1280" width="9.28515625" customWidth="1"/>
    <col min="1281" max="1281" width="103.85546875" customWidth="1"/>
    <col min="1282" max="1283" width="0" hidden="1" customWidth="1"/>
    <col min="1284" max="1290" width="19.28515625" customWidth="1"/>
    <col min="1291" max="1291" width="18.7109375" bestFit="1" customWidth="1"/>
    <col min="1298" max="1298" width="27.28515625" customWidth="1"/>
    <col min="1536" max="1536" width="9.28515625" customWidth="1"/>
    <col min="1537" max="1537" width="103.85546875" customWidth="1"/>
    <col min="1538" max="1539" width="0" hidden="1" customWidth="1"/>
    <col min="1540" max="1546" width="19.28515625" customWidth="1"/>
    <col min="1547" max="1547" width="18.7109375" bestFit="1" customWidth="1"/>
    <col min="1554" max="1554" width="27.28515625" customWidth="1"/>
    <col min="1792" max="1792" width="9.28515625" customWidth="1"/>
    <col min="1793" max="1793" width="103.85546875" customWidth="1"/>
    <col min="1794" max="1795" width="0" hidden="1" customWidth="1"/>
    <col min="1796" max="1802" width="19.28515625" customWidth="1"/>
    <col min="1803" max="1803" width="18.7109375" bestFit="1" customWidth="1"/>
    <col min="1810" max="1810" width="27.28515625" customWidth="1"/>
    <col min="2048" max="2048" width="9.28515625" customWidth="1"/>
    <col min="2049" max="2049" width="103.85546875" customWidth="1"/>
    <col min="2050" max="2051" width="0" hidden="1" customWidth="1"/>
    <col min="2052" max="2058" width="19.28515625" customWidth="1"/>
    <col min="2059" max="2059" width="18.7109375" bestFit="1" customWidth="1"/>
    <col min="2066" max="2066" width="27.28515625" customWidth="1"/>
    <col min="2304" max="2304" width="9.28515625" customWidth="1"/>
    <col min="2305" max="2305" width="103.85546875" customWidth="1"/>
    <col min="2306" max="2307" width="0" hidden="1" customWidth="1"/>
    <col min="2308" max="2314" width="19.28515625" customWidth="1"/>
    <col min="2315" max="2315" width="18.7109375" bestFit="1" customWidth="1"/>
    <col min="2322" max="2322" width="27.28515625" customWidth="1"/>
    <col min="2560" max="2560" width="9.28515625" customWidth="1"/>
    <col min="2561" max="2561" width="103.85546875" customWidth="1"/>
    <col min="2562" max="2563" width="0" hidden="1" customWidth="1"/>
    <col min="2564" max="2570" width="19.28515625" customWidth="1"/>
    <col min="2571" max="2571" width="18.7109375" bestFit="1" customWidth="1"/>
    <col min="2578" max="2578" width="27.28515625" customWidth="1"/>
    <col min="2816" max="2816" width="9.28515625" customWidth="1"/>
    <col min="2817" max="2817" width="103.85546875" customWidth="1"/>
    <col min="2818" max="2819" width="0" hidden="1" customWidth="1"/>
    <col min="2820" max="2826" width="19.28515625" customWidth="1"/>
    <col min="2827" max="2827" width="18.7109375" bestFit="1" customWidth="1"/>
    <col min="2834" max="2834" width="27.28515625" customWidth="1"/>
    <col min="3072" max="3072" width="9.28515625" customWidth="1"/>
    <col min="3073" max="3073" width="103.85546875" customWidth="1"/>
    <col min="3074" max="3075" width="0" hidden="1" customWidth="1"/>
    <col min="3076" max="3082" width="19.28515625" customWidth="1"/>
    <col min="3083" max="3083" width="18.7109375" bestFit="1" customWidth="1"/>
    <col min="3090" max="3090" width="27.28515625" customWidth="1"/>
    <col min="3328" max="3328" width="9.28515625" customWidth="1"/>
    <col min="3329" max="3329" width="103.85546875" customWidth="1"/>
    <col min="3330" max="3331" width="0" hidden="1" customWidth="1"/>
    <col min="3332" max="3338" width="19.28515625" customWidth="1"/>
    <col min="3339" max="3339" width="18.7109375" bestFit="1" customWidth="1"/>
    <col min="3346" max="3346" width="27.28515625" customWidth="1"/>
    <col min="3584" max="3584" width="9.28515625" customWidth="1"/>
    <col min="3585" max="3585" width="103.85546875" customWidth="1"/>
    <col min="3586" max="3587" width="0" hidden="1" customWidth="1"/>
    <col min="3588" max="3594" width="19.28515625" customWidth="1"/>
    <col min="3595" max="3595" width="18.7109375" bestFit="1" customWidth="1"/>
    <col min="3602" max="3602" width="27.28515625" customWidth="1"/>
    <col min="3840" max="3840" width="9.28515625" customWidth="1"/>
    <col min="3841" max="3841" width="103.85546875" customWidth="1"/>
    <col min="3842" max="3843" width="0" hidden="1" customWidth="1"/>
    <col min="3844" max="3850" width="19.28515625" customWidth="1"/>
    <col min="3851" max="3851" width="18.7109375" bestFit="1" customWidth="1"/>
    <col min="3858" max="3858" width="27.28515625" customWidth="1"/>
    <col min="4096" max="4096" width="9.28515625" customWidth="1"/>
    <col min="4097" max="4097" width="103.85546875" customWidth="1"/>
    <col min="4098" max="4099" width="0" hidden="1" customWidth="1"/>
    <col min="4100" max="4106" width="19.28515625" customWidth="1"/>
    <col min="4107" max="4107" width="18.7109375" bestFit="1" customWidth="1"/>
    <col min="4114" max="4114" width="27.28515625" customWidth="1"/>
    <col min="4352" max="4352" width="9.28515625" customWidth="1"/>
    <col min="4353" max="4353" width="103.85546875" customWidth="1"/>
    <col min="4354" max="4355" width="0" hidden="1" customWidth="1"/>
    <col min="4356" max="4362" width="19.28515625" customWidth="1"/>
    <col min="4363" max="4363" width="18.7109375" bestFit="1" customWidth="1"/>
    <col min="4370" max="4370" width="27.28515625" customWidth="1"/>
    <col min="4608" max="4608" width="9.28515625" customWidth="1"/>
    <col min="4609" max="4609" width="103.85546875" customWidth="1"/>
    <col min="4610" max="4611" width="0" hidden="1" customWidth="1"/>
    <col min="4612" max="4618" width="19.28515625" customWidth="1"/>
    <col min="4619" max="4619" width="18.7109375" bestFit="1" customWidth="1"/>
    <col min="4626" max="4626" width="27.28515625" customWidth="1"/>
    <col min="4864" max="4864" width="9.28515625" customWidth="1"/>
    <col min="4865" max="4865" width="103.85546875" customWidth="1"/>
    <col min="4866" max="4867" width="0" hidden="1" customWidth="1"/>
    <col min="4868" max="4874" width="19.28515625" customWidth="1"/>
    <col min="4875" max="4875" width="18.7109375" bestFit="1" customWidth="1"/>
    <col min="4882" max="4882" width="27.28515625" customWidth="1"/>
    <col min="5120" max="5120" width="9.28515625" customWidth="1"/>
    <col min="5121" max="5121" width="103.85546875" customWidth="1"/>
    <col min="5122" max="5123" width="0" hidden="1" customWidth="1"/>
    <col min="5124" max="5130" width="19.28515625" customWidth="1"/>
    <col min="5131" max="5131" width="18.7109375" bestFit="1" customWidth="1"/>
    <col min="5138" max="5138" width="27.28515625" customWidth="1"/>
    <col min="5376" max="5376" width="9.28515625" customWidth="1"/>
    <col min="5377" max="5377" width="103.85546875" customWidth="1"/>
    <col min="5378" max="5379" width="0" hidden="1" customWidth="1"/>
    <col min="5380" max="5386" width="19.28515625" customWidth="1"/>
    <col min="5387" max="5387" width="18.7109375" bestFit="1" customWidth="1"/>
    <col min="5394" max="5394" width="27.28515625" customWidth="1"/>
    <col min="5632" max="5632" width="9.28515625" customWidth="1"/>
    <col min="5633" max="5633" width="103.85546875" customWidth="1"/>
    <col min="5634" max="5635" width="0" hidden="1" customWidth="1"/>
    <col min="5636" max="5642" width="19.28515625" customWidth="1"/>
    <col min="5643" max="5643" width="18.7109375" bestFit="1" customWidth="1"/>
    <col min="5650" max="5650" width="27.28515625" customWidth="1"/>
    <col min="5888" max="5888" width="9.28515625" customWidth="1"/>
    <col min="5889" max="5889" width="103.85546875" customWidth="1"/>
    <col min="5890" max="5891" width="0" hidden="1" customWidth="1"/>
    <col min="5892" max="5898" width="19.28515625" customWidth="1"/>
    <col min="5899" max="5899" width="18.7109375" bestFit="1" customWidth="1"/>
    <col min="5906" max="5906" width="27.28515625" customWidth="1"/>
    <col min="6144" max="6144" width="9.28515625" customWidth="1"/>
    <col min="6145" max="6145" width="103.85546875" customWidth="1"/>
    <col min="6146" max="6147" width="0" hidden="1" customWidth="1"/>
    <col min="6148" max="6154" width="19.28515625" customWidth="1"/>
    <col min="6155" max="6155" width="18.7109375" bestFit="1" customWidth="1"/>
    <col min="6162" max="6162" width="27.28515625" customWidth="1"/>
    <col min="6400" max="6400" width="9.28515625" customWidth="1"/>
    <col min="6401" max="6401" width="103.85546875" customWidth="1"/>
    <col min="6402" max="6403" width="0" hidden="1" customWidth="1"/>
    <col min="6404" max="6410" width="19.28515625" customWidth="1"/>
    <col min="6411" max="6411" width="18.7109375" bestFit="1" customWidth="1"/>
    <col min="6418" max="6418" width="27.28515625" customWidth="1"/>
    <col min="6656" max="6656" width="9.28515625" customWidth="1"/>
    <col min="6657" max="6657" width="103.85546875" customWidth="1"/>
    <col min="6658" max="6659" width="0" hidden="1" customWidth="1"/>
    <col min="6660" max="6666" width="19.28515625" customWidth="1"/>
    <col min="6667" max="6667" width="18.7109375" bestFit="1" customWidth="1"/>
    <col min="6674" max="6674" width="27.28515625" customWidth="1"/>
    <col min="6912" max="6912" width="9.28515625" customWidth="1"/>
    <col min="6913" max="6913" width="103.85546875" customWidth="1"/>
    <col min="6914" max="6915" width="0" hidden="1" customWidth="1"/>
    <col min="6916" max="6922" width="19.28515625" customWidth="1"/>
    <col min="6923" max="6923" width="18.7109375" bestFit="1" customWidth="1"/>
    <col min="6930" max="6930" width="27.28515625" customWidth="1"/>
    <col min="7168" max="7168" width="9.28515625" customWidth="1"/>
    <col min="7169" max="7169" width="103.85546875" customWidth="1"/>
    <col min="7170" max="7171" width="0" hidden="1" customWidth="1"/>
    <col min="7172" max="7178" width="19.28515625" customWidth="1"/>
    <col min="7179" max="7179" width="18.7109375" bestFit="1" customWidth="1"/>
    <col min="7186" max="7186" width="27.28515625" customWidth="1"/>
    <col min="7424" max="7424" width="9.28515625" customWidth="1"/>
    <col min="7425" max="7425" width="103.85546875" customWidth="1"/>
    <col min="7426" max="7427" width="0" hidden="1" customWidth="1"/>
    <col min="7428" max="7434" width="19.28515625" customWidth="1"/>
    <col min="7435" max="7435" width="18.7109375" bestFit="1" customWidth="1"/>
    <col min="7442" max="7442" width="27.28515625" customWidth="1"/>
    <col min="7680" max="7680" width="9.28515625" customWidth="1"/>
    <col min="7681" max="7681" width="103.85546875" customWidth="1"/>
    <col min="7682" max="7683" width="0" hidden="1" customWidth="1"/>
    <col min="7684" max="7690" width="19.28515625" customWidth="1"/>
    <col min="7691" max="7691" width="18.7109375" bestFit="1" customWidth="1"/>
    <col min="7698" max="7698" width="27.28515625" customWidth="1"/>
    <col min="7936" max="7936" width="9.28515625" customWidth="1"/>
    <col min="7937" max="7937" width="103.85546875" customWidth="1"/>
    <col min="7938" max="7939" width="0" hidden="1" customWidth="1"/>
    <col min="7940" max="7946" width="19.28515625" customWidth="1"/>
    <col min="7947" max="7947" width="18.7109375" bestFit="1" customWidth="1"/>
    <col min="7954" max="7954" width="27.28515625" customWidth="1"/>
    <col min="8192" max="8192" width="9.28515625" customWidth="1"/>
    <col min="8193" max="8193" width="103.85546875" customWidth="1"/>
    <col min="8194" max="8195" width="0" hidden="1" customWidth="1"/>
    <col min="8196" max="8202" width="19.28515625" customWidth="1"/>
    <col min="8203" max="8203" width="18.7109375" bestFit="1" customWidth="1"/>
    <col min="8210" max="8210" width="27.28515625" customWidth="1"/>
    <col min="8448" max="8448" width="9.28515625" customWidth="1"/>
    <col min="8449" max="8449" width="103.85546875" customWidth="1"/>
    <col min="8450" max="8451" width="0" hidden="1" customWidth="1"/>
    <col min="8452" max="8458" width="19.28515625" customWidth="1"/>
    <col min="8459" max="8459" width="18.7109375" bestFit="1" customWidth="1"/>
    <col min="8466" max="8466" width="27.28515625" customWidth="1"/>
    <col min="8704" max="8704" width="9.28515625" customWidth="1"/>
    <col min="8705" max="8705" width="103.85546875" customWidth="1"/>
    <col min="8706" max="8707" width="0" hidden="1" customWidth="1"/>
    <col min="8708" max="8714" width="19.28515625" customWidth="1"/>
    <col min="8715" max="8715" width="18.7109375" bestFit="1" customWidth="1"/>
    <col min="8722" max="8722" width="27.28515625" customWidth="1"/>
    <col min="8960" max="8960" width="9.28515625" customWidth="1"/>
    <col min="8961" max="8961" width="103.85546875" customWidth="1"/>
    <col min="8962" max="8963" width="0" hidden="1" customWidth="1"/>
    <col min="8964" max="8970" width="19.28515625" customWidth="1"/>
    <col min="8971" max="8971" width="18.7109375" bestFit="1" customWidth="1"/>
    <col min="8978" max="8978" width="27.28515625" customWidth="1"/>
    <col min="9216" max="9216" width="9.28515625" customWidth="1"/>
    <col min="9217" max="9217" width="103.85546875" customWidth="1"/>
    <col min="9218" max="9219" width="0" hidden="1" customWidth="1"/>
    <col min="9220" max="9226" width="19.28515625" customWidth="1"/>
    <col min="9227" max="9227" width="18.7109375" bestFit="1" customWidth="1"/>
    <col min="9234" max="9234" width="27.28515625" customWidth="1"/>
    <col min="9472" max="9472" width="9.28515625" customWidth="1"/>
    <col min="9473" max="9473" width="103.85546875" customWidth="1"/>
    <col min="9474" max="9475" width="0" hidden="1" customWidth="1"/>
    <col min="9476" max="9482" width="19.28515625" customWidth="1"/>
    <col min="9483" max="9483" width="18.7109375" bestFit="1" customWidth="1"/>
    <col min="9490" max="9490" width="27.28515625" customWidth="1"/>
    <col min="9728" max="9728" width="9.28515625" customWidth="1"/>
    <col min="9729" max="9729" width="103.85546875" customWidth="1"/>
    <col min="9730" max="9731" width="0" hidden="1" customWidth="1"/>
    <col min="9732" max="9738" width="19.28515625" customWidth="1"/>
    <col min="9739" max="9739" width="18.7109375" bestFit="1" customWidth="1"/>
    <col min="9746" max="9746" width="27.28515625" customWidth="1"/>
    <col min="9984" max="9984" width="9.28515625" customWidth="1"/>
    <col min="9985" max="9985" width="103.85546875" customWidth="1"/>
    <col min="9986" max="9987" width="0" hidden="1" customWidth="1"/>
    <col min="9988" max="9994" width="19.28515625" customWidth="1"/>
    <col min="9995" max="9995" width="18.7109375" bestFit="1" customWidth="1"/>
    <col min="10002" max="10002" width="27.28515625" customWidth="1"/>
    <col min="10240" max="10240" width="9.28515625" customWidth="1"/>
    <col min="10241" max="10241" width="103.85546875" customWidth="1"/>
    <col min="10242" max="10243" width="0" hidden="1" customWidth="1"/>
    <col min="10244" max="10250" width="19.28515625" customWidth="1"/>
    <col min="10251" max="10251" width="18.7109375" bestFit="1" customWidth="1"/>
    <col min="10258" max="10258" width="27.28515625" customWidth="1"/>
    <col min="10496" max="10496" width="9.28515625" customWidth="1"/>
    <col min="10497" max="10497" width="103.85546875" customWidth="1"/>
    <col min="10498" max="10499" width="0" hidden="1" customWidth="1"/>
    <col min="10500" max="10506" width="19.28515625" customWidth="1"/>
    <col min="10507" max="10507" width="18.7109375" bestFit="1" customWidth="1"/>
    <col min="10514" max="10514" width="27.28515625" customWidth="1"/>
    <col min="10752" max="10752" width="9.28515625" customWidth="1"/>
    <col min="10753" max="10753" width="103.85546875" customWidth="1"/>
    <col min="10754" max="10755" width="0" hidden="1" customWidth="1"/>
    <col min="10756" max="10762" width="19.28515625" customWidth="1"/>
    <col min="10763" max="10763" width="18.7109375" bestFit="1" customWidth="1"/>
    <col min="10770" max="10770" width="27.28515625" customWidth="1"/>
    <col min="11008" max="11008" width="9.28515625" customWidth="1"/>
    <col min="11009" max="11009" width="103.85546875" customWidth="1"/>
    <col min="11010" max="11011" width="0" hidden="1" customWidth="1"/>
    <col min="11012" max="11018" width="19.28515625" customWidth="1"/>
    <col min="11019" max="11019" width="18.7109375" bestFit="1" customWidth="1"/>
    <col min="11026" max="11026" width="27.28515625" customWidth="1"/>
    <col min="11264" max="11264" width="9.28515625" customWidth="1"/>
    <col min="11265" max="11265" width="103.85546875" customWidth="1"/>
    <col min="11266" max="11267" width="0" hidden="1" customWidth="1"/>
    <col min="11268" max="11274" width="19.28515625" customWidth="1"/>
    <col min="11275" max="11275" width="18.7109375" bestFit="1" customWidth="1"/>
    <col min="11282" max="11282" width="27.28515625" customWidth="1"/>
    <col min="11520" max="11520" width="9.28515625" customWidth="1"/>
    <col min="11521" max="11521" width="103.85546875" customWidth="1"/>
    <col min="11522" max="11523" width="0" hidden="1" customWidth="1"/>
    <col min="11524" max="11530" width="19.28515625" customWidth="1"/>
    <col min="11531" max="11531" width="18.7109375" bestFit="1" customWidth="1"/>
    <col min="11538" max="11538" width="27.28515625" customWidth="1"/>
    <col min="11776" max="11776" width="9.28515625" customWidth="1"/>
    <col min="11777" max="11777" width="103.85546875" customWidth="1"/>
    <col min="11778" max="11779" width="0" hidden="1" customWidth="1"/>
    <col min="11780" max="11786" width="19.28515625" customWidth="1"/>
    <col min="11787" max="11787" width="18.7109375" bestFit="1" customWidth="1"/>
    <col min="11794" max="11794" width="27.28515625" customWidth="1"/>
    <col min="12032" max="12032" width="9.28515625" customWidth="1"/>
    <col min="12033" max="12033" width="103.85546875" customWidth="1"/>
    <col min="12034" max="12035" width="0" hidden="1" customWidth="1"/>
    <col min="12036" max="12042" width="19.28515625" customWidth="1"/>
    <col min="12043" max="12043" width="18.7109375" bestFit="1" customWidth="1"/>
    <col min="12050" max="12050" width="27.28515625" customWidth="1"/>
    <col min="12288" max="12288" width="9.28515625" customWidth="1"/>
    <col min="12289" max="12289" width="103.85546875" customWidth="1"/>
    <col min="12290" max="12291" width="0" hidden="1" customWidth="1"/>
    <col min="12292" max="12298" width="19.28515625" customWidth="1"/>
    <col min="12299" max="12299" width="18.7109375" bestFit="1" customWidth="1"/>
    <col min="12306" max="12306" width="27.28515625" customWidth="1"/>
    <col min="12544" max="12544" width="9.28515625" customWidth="1"/>
    <col min="12545" max="12545" width="103.85546875" customWidth="1"/>
    <col min="12546" max="12547" width="0" hidden="1" customWidth="1"/>
    <col min="12548" max="12554" width="19.28515625" customWidth="1"/>
    <col min="12555" max="12555" width="18.7109375" bestFit="1" customWidth="1"/>
    <col min="12562" max="12562" width="27.28515625" customWidth="1"/>
    <col min="12800" max="12800" width="9.28515625" customWidth="1"/>
    <col min="12801" max="12801" width="103.85546875" customWidth="1"/>
    <col min="12802" max="12803" width="0" hidden="1" customWidth="1"/>
    <col min="12804" max="12810" width="19.28515625" customWidth="1"/>
    <col min="12811" max="12811" width="18.7109375" bestFit="1" customWidth="1"/>
    <col min="12818" max="12818" width="27.28515625" customWidth="1"/>
    <col min="13056" max="13056" width="9.28515625" customWidth="1"/>
    <col min="13057" max="13057" width="103.85546875" customWidth="1"/>
    <col min="13058" max="13059" width="0" hidden="1" customWidth="1"/>
    <col min="13060" max="13066" width="19.28515625" customWidth="1"/>
    <col min="13067" max="13067" width="18.7109375" bestFit="1" customWidth="1"/>
    <col min="13074" max="13074" width="27.28515625" customWidth="1"/>
    <col min="13312" max="13312" width="9.28515625" customWidth="1"/>
    <col min="13313" max="13313" width="103.85546875" customWidth="1"/>
    <col min="13314" max="13315" width="0" hidden="1" customWidth="1"/>
    <col min="13316" max="13322" width="19.28515625" customWidth="1"/>
    <col min="13323" max="13323" width="18.7109375" bestFit="1" customWidth="1"/>
    <col min="13330" max="13330" width="27.28515625" customWidth="1"/>
    <col min="13568" max="13568" width="9.28515625" customWidth="1"/>
    <col min="13569" max="13569" width="103.85546875" customWidth="1"/>
    <col min="13570" max="13571" width="0" hidden="1" customWidth="1"/>
    <col min="13572" max="13578" width="19.28515625" customWidth="1"/>
    <col min="13579" max="13579" width="18.7109375" bestFit="1" customWidth="1"/>
    <col min="13586" max="13586" width="27.28515625" customWidth="1"/>
    <col min="13824" max="13824" width="9.28515625" customWidth="1"/>
    <col min="13825" max="13825" width="103.85546875" customWidth="1"/>
    <col min="13826" max="13827" width="0" hidden="1" customWidth="1"/>
    <col min="13828" max="13834" width="19.28515625" customWidth="1"/>
    <col min="13835" max="13835" width="18.7109375" bestFit="1" customWidth="1"/>
    <col min="13842" max="13842" width="27.28515625" customWidth="1"/>
    <col min="14080" max="14080" width="9.28515625" customWidth="1"/>
    <col min="14081" max="14081" width="103.85546875" customWidth="1"/>
    <col min="14082" max="14083" width="0" hidden="1" customWidth="1"/>
    <col min="14084" max="14090" width="19.28515625" customWidth="1"/>
    <col min="14091" max="14091" width="18.7109375" bestFit="1" customWidth="1"/>
    <col min="14098" max="14098" width="27.28515625" customWidth="1"/>
    <col min="14336" max="14336" width="9.28515625" customWidth="1"/>
    <col min="14337" max="14337" width="103.85546875" customWidth="1"/>
    <col min="14338" max="14339" width="0" hidden="1" customWidth="1"/>
    <col min="14340" max="14346" width="19.28515625" customWidth="1"/>
    <col min="14347" max="14347" width="18.7109375" bestFit="1" customWidth="1"/>
    <col min="14354" max="14354" width="27.28515625" customWidth="1"/>
    <col min="14592" max="14592" width="9.28515625" customWidth="1"/>
    <col min="14593" max="14593" width="103.85546875" customWidth="1"/>
    <col min="14594" max="14595" width="0" hidden="1" customWidth="1"/>
    <col min="14596" max="14602" width="19.28515625" customWidth="1"/>
    <col min="14603" max="14603" width="18.7109375" bestFit="1" customWidth="1"/>
    <col min="14610" max="14610" width="27.28515625" customWidth="1"/>
    <col min="14848" max="14848" width="9.28515625" customWidth="1"/>
    <col min="14849" max="14849" width="103.85546875" customWidth="1"/>
    <col min="14850" max="14851" width="0" hidden="1" customWidth="1"/>
    <col min="14852" max="14858" width="19.28515625" customWidth="1"/>
    <col min="14859" max="14859" width="18.7109375" bestFit="1" customWidth="1"/>
    <col min="14866" max="14866" width="27.28515625" customWidth="1"/>
    <col min="15104" max="15104" width="9.28515625" customWidth="1"/>
    <col min="15105" max="15105" width="103.85546875" customWidth="1"/>
    <col min="15106" max="15107" width="0" hidden="1" customWidth="1"/>
    <col min="15108" max="15114" width="19.28515625" customWidth="1"/>
    <col min="15115" max="15115" width="18.7109375" bestFit="1" customWidth="1"/>
    <col min="15122" max="15122" width="27.28515625" customWidth="1"/>
    <col min="15360" max="15360" width="9.28515625" customWidth="1"/>
    <col min="15361" max="15361" width="103.85546875" customWidth="1"/>
    <col min="15362" max="15363" width="0" hidden="1" customWidth="1"/>
    <col min="15364" max="15370" width="19.28515625" customWidth="1"/>
    <col min="15371" max="15371" width="18.7109375" bestFit="1" customWidth="1"/>
    <col min="15378" max="15378" width="27.28515625" customWidth="1"/>
    <col min="15616" max="15616" width="9.28515625" customWidth="1"/>
    <col min="15617" max="15617" width="103.85546875" customWidth="1"/>
    <col min="15618" max="15619" width="0" hidden="1" customWidth="1"/>
    <col min="15620" max="15626" width="19.28515625" customWidth="1"/>
    <col min="15627" max="15627" width="18.7109375" bestFit="1" customWidth="1"/>
    <col min="15634" max="15634" width="27.28515625" customWidth="1"/>
    <col min="15872" max="15872" width="9.28515625" customWidth="1"/>
    <col min="15873" max="15873" width="103.85546875" customWidth="1"/>
    <col min="15874" max="15875" width="0" hidden="1" customWidth="1"/>
    <col min="15876" max="15882" width="19.28515625" customWidth="1"/>
    <col min="15883" max="15883" width="18.7109375" bestFit="1" customWidth="1"/>
    <col min="15890" max="15890" width="27.28515625" customWidth="1"/>
    <col min="16128" max="16128" width="9.28515625" customWidth="1"/>
    <col min="16129" max="16129" width="103.85546875" customWidth="1"/>
    <col min="16130" max="16131" width="0" hidden="1" customWidth="1"/>
    <col min="16132" max="16138" width="19.28515625" customWidth="1"/>
    <col min="16139" max="16139" width="18.7109375" bestFit="1" customWidth="1"/>
    <col min="16146" max="16146" width="27.28515625" customWidth="1"/>
  </cols>
  <sheetData>
    <row r="1" spans="1:16" ht="15.75" customHeight="1" x14ac:dyDescent="0.25">
      <c r="A1" s="1087" t="s">
        <v>136</v>
      </c>
      <c r="B1" s="1059"/>
      <c r="C1" s="1059"/>
      <c r="D1" s="1059"/>
      <c r="E1" s="1059"/>
      <c r="F1" s="1059"/>
      <c r="G1" s="1059"/>
      <c r="H1" s="1059"/>
      <c r="I1" s="1059"/>
      <c r="J1" s="1059"/>
      <c r="K1" s="1059"/>
    </row>
    <row r="2" spans="1:16" ht="13.5" customHeight="1" x14ac:dyDescent="0.25">
      <c r="A2" s="1087" t="s">
        <v>826</v>
      </c>
      <c r="B2" s="1059"/>
      <c r="C2" s="1059"/>
      <c r="D2" s="1059"/>
      <c r="E2" s="1059"/>
      <c r="F2" s="1059"/>
      <c r="G2" s="1059"/>
      <c r="H2" s="1059"/>
      <c r="I2" s="1059"/>
      <c r="J2" s="1059"/>
      <c r="K2" s="1059"/>
    </row>
    <row r="3" spans="1:16" ht="20.25" customHeight="1" thickBot="1" x14ac:dyDescent="0.25"/>
    <row r="4" spans="1:16" ht="36" customHeight="1" x14ac:dyDescent="0.25">
      <c r="A4" s="60"/>
      <c r="B4" s="61" t="s">
        <v>140</v>
      </c>
      <c r="C4" s="62"/>
      <c r="D4" s="62"/>
      <c r="E4" s="52" t="s">
        <v>901</v>
      </c>
      <c r="F4" s="64" t="s">
        <v>902</v>
      </c>
      <c r="G4" s="64" t="s">
        <v>898</v>
      </c>
      <c r="H4" s="64" t="s">
        <v>824</v>
      </c>
      <c r="I4" s="64" t="s">
        <v>899</v>
      </c>
      <c r="J4" s="64" t="s">
        <v>900</v>
      </c>
      <c r="K4" s="64" t="s">
        <v>903</v>
      </c>
    </row>
    <row r="5" spans="1:16" ht="15.75" x14ac:dyDescent="0.25">
      <c r="A5" s="204" t="s">
        <v>173</v>
      </c>
      <c r="B5" s="271" t="s">
        <v>31</v>
      </c>
      <c r="C5" s="208"/>
      <c r="D5" s="208"/>
      <c r="E5" s="437">
        <v>20967</v>
      </c>
      <c r="F5" s="438">
        <v>17634</v>
      </c>
      <c r="G5" s="438">
        <v>1056</v>
      </c>
      <c r="H5" s="438">
        <v>3000</v>
      </c>
      <c r="I5" s="963"/>
      <c r="J5" s="863">
        <f>F5+G5+H5+I5</f>
        <v>21690</v>
      </c>
      <c r="K5" s="974">
        <v>17317</v>
      </c>
      <c r="L5" s="845"/>
      <c r="M5" s="54"/>
      <c r="P5" s="435"/>
    </row>
    <row r="6" spans="1:16" ht="15.75" x14ac:dyDescent="0.25">
      <c r="A6" s="204" t="s">
        <v>174</v>
      </c>
      <c r="B6" s="271" t="s">
        <v>27</v>
      </c>
      <c r="C6" s="208"/>
      <c r="D6" s="208"/>
      <c r="E6" s="437">
        <v>2794</v>
      </c>
      <c r="F6" s="414">
        <v>1994</v>
      </c>
      <c r="G6" s="414">
        <v>634</v>
      </c>
      <c r="H6" s="414">
        <v>351</v>
      </c>
      <c r="I6" s="964"/>
      <c r="J6" s="863">
        <f t="shared" ref="J6:J16" si="0">F6+G6+H6+I6</f>
        <v>2979</v>
      </c>
      <c r="K6" s="974">
        <v>1880</v>
      </c>
      <c r="P6" s="435"/>
    </row>
    <row r="7" spans="1:16" ht="15.75" x14ac:dyDescent="0.25">
      <c r="A7" s="204" t="s">
        <v>175</v>
      </c>
      <c r="B7" s="271" t="s">
        <v>28</v>
      </c>
      <c r="C7" s="208"/>
      <c r="D7" s="208"/>
      <c r="E7" s="437">
        <v>4700</v>
      </c>
      <c r="F7" s="414">
        <v>6507</v>
      </c>
      <c r="G7" s="414">
        <v>4737</v>
      </c>
      <c r="H7" s="414"/>
      <c r="I7" s="964"/>
      <c r="J7" s="863">
        <f t="shared" si="0"/>
        <v>11244</v>
      </c>
      <c r="K7" s="438">
        <v>5813</v>
      </c>
      <c r="L7" s="910"/>
      <c r="P7" s="435"/>
    </row>
    <row r="8" spans="1:16" ht="31.5" x14ac:dyDescent="0.25">
      <c r="A8" s="204" t="s">
        <v>175</v>
      </c>
      <c r="B8" s="271" t="s">
        <v>657</v>
      </c>
      <c r="C8" s="208"/>
      <c r="D8" s="208"/>
      <c r="E8" s="437">
        <v>17440</v>
      </c>
      <c r="F8" s="414">
        <v>70</v>
      </c>
      <c r="G8" s="414">
        <v>17331</v>
      </c>
      <c r="H8" s="414">
        <v>2534</v>
      </c>
      <c r="I8" s="964"/>
      <c r="J8" s="863">
        <f t="shared" si="0"/>
        <v>19935</v>
      </c>
      <c r="K8" s="438">
        <v>2557</v>
      </c>
      <c r="P8" s="435"/>
    </row>
    <row r="9" spans="1:16" ht="38.25" customHeight="1" x14ac:dyDescent="0.25">
      <c r="A9" s="204" t="s">
        <v>175</v>
      </c>
      <c r="B9" s="271" t="s">
        <v>658</v>
      </c>
      <c r="C9" s="208"/>
      <c r="D9" s="208"/>
      <c r="E9" s="437">
        <v>38000</v>
      </c>
      <c r="F9" s="414">
        <v>38000</v>
      </c>
      <c r="G9" s="414"/>
      <c r="H9" s="414"/>
      <c r="I9" s="964">
        <v>10758</v>
      </c>
      <c r="J9" s="863">
        <f t="shared" si="0"/>
        <v>48758</v>
      </c>
      <c r="K9" s="974">
        <v>48525</v>
      </c>
      <c r="P9" s="435"/>
    </row>
    <row r="10" spans="1:16" ht="54.75" customHeight="1" x14ac:dyDescent="0.25">
      <c r="A10" s="204" t="s">
        <v>411</v>
      </c>
      <c r="B10" s="271" t="s">
        <v>659</v>
      </c>
      <c r="C10" s="208"/>
      <c r="D10" s="208"/>
      <c r="E10" s="437">
        <v>29516</v>
      </c>
      <c r="F10" s="414">
        <v>4645</v>
      </c>
      <c r="G10" s="414">
        <v>9511</v>
      </c>
      <c r="H10" s="414">
        <v>-2534</v>
      </c>
      <c r="I10" s="964"/>
      <c r="J10" s="863">
        <f t="shared" si="0"/>
        <v>11622</v>
      </c>
      <c r="K10" s="974">
        <v>2574</v>
      </c>
      <c r="P10" s="446"/>
    </row>
    <row r="11" spans="1:16" ht="15.75" x14ac:dyDescent="0.25">
      <c r="A11" s="204"/>
      <c r="B11" s="271" t="s">
        <v>29</v>
      </c>
      <c r="C11" s="208"/>
      <c r="D11" s="208"/>
      <c r="E11" s="437"/>
      <c r="F11" s="414"/>
      <c r="G11" s="414"/>
      <c r="H11" s="414"/>
      <c r="I11" s="964"/>
      <c r="J11" s="863">
        <f t="shared" si="0"/>
        <v>0</v>
      </c>
      <c r="K11" s="974"/>
    </row>
    <row r="12" spans="1:16" ht="15.75" x14ac:dyDescent="0.25">
      <c r="A12" s="204"/>
      <c r="B12" s="271" t="s">
        <v>30</v>
      </c>
      <c r="C12" s="208"/>
      <c r="D12" s="208"/>
      <c r="E12" s="437"/>
      <c r="F12" s="414"/>
      <c r="G12" s="414"/>
      <c r="H12" s="414"/>
      <c r="I12" s="964"/>
      <c r="J12" s="863">
        <f t="shared" si="0"/>
        <v>0</v>
      </c>
      <c r="K12" s="974"/>
    </row>
    <row r="13" spans="1:16" ht="15.75" x14ac:dyDescent="0.25">
      <c r="A13" s="204"/>
      <c r="B13" s="219" t="s">
        <v>749</v>
      </c>
      <c r="C13" s="208"/>
      <c r="D13" s="208"/>
      <c r="E13" s="437">
        <v>1500</v>
      </c>
      <c r="F13" s="414">
        <v>1000</v>
      </c>
      <c r="G13" s="414"/>
      <c r="H13" s="414"/>
      <c r="I13" s="964"/>
      <c r="J13" s="863">
        <f t="shared" si="0"/>
        <v>1000</v>
      </c>
      <c r="K13" s="974">
        <v>150</v>
      </c>
    </row>
    <row r="14" spans="1:16" ht="15.75" x14ac:dyDescent="0.25">
      <c r="A14" s="204"/>
      <c r="B14" s="219" t="s">
        <v>49</v>
      </c>
      <c r="C14" s="208"/>
      <c r="D14" s="208"/>
      <c r="E14" s="437"/>
      <c r="F14" s="414"/>
      <c r="G14" s="414"/>
      <c r="H14" s="414"/>
      <c r="I14" s="964"/>
      <c r="J14" s="863">
        <f t="shared" si="0"/>
        <v>0</v>
      </c>
      <c r="K14" s="438"/>
    </row>
    <row r="15" spans="1:16" ht="15.75" x14ac:dyDescent="0.25">
      <c r="A15" s="204"/>
      <c r="B15" s="219" t="s">
        <v>50</v>
      </c>
      <c r="C15" s="208"/>
      <c r="D15" s="208"/>
      <c r="E15" s="437"/>
      <c r="F15" s="414"/>
      <c r="G15" s="414"/>
      <c r="H15" s="414"/>
      <c r="I15" s="964"/>
      <c r="J15" s="863">
        <f t="shared" si="0"/>
        <v>0</v>
      </c>
      <c r="K15" s="438"/>
    </row>
    <row r="16" spans="1:16" ht="15.75" x14ac:dyDescent="0.25">
      <c r="A16" s="204" t="s">
        <v>200</v>
      </c>
      <c r="B16" s="219" t="s">
        <v>51</v>
      </c>
      <c r="C16" s="208"/>
      <c r="D16" s="208"/>
      <c r="E16" s="437"/>
      <c r="F16" s="414"/>
      <c r="G16" s="414"/>
      <c r="H16" s="414"/>
      <c r="I16" s="964"/>
      <c r="J16" s="863">
        <f t="shared" si="0"/>
        <v>0</v>
      </c>
      <c r="K16" s="438"/>
    </row>
    <row r="17" spans="1:14" ht="31.5" x14ac:dyDescent="0.25">
      <c r="A17" s="204"/>
      <c r="B17" s="272" t="s">
        <v>26</v>
      </c>
      <c r="C17" s="208"/>
      <c r="D17" s="208"/>
      <c r="E17" s="439"/>
      <c r="F17" s="440"/>
      <c r="G17" s="440"/>
      <c r="H17" s="440"/>
      <c r="I17" s="965"/>
      <c r="J17" s="440"/>
      <c r="K17" s="440"/>
    </row>
    <row r="18" spans="1:14" ht="15.75" x14ac:dyDescent="0.25">
      <c r="A18" s="204" t="s">
        <v>200</v>
      </c>
      <c r="B18" s="270" t="s">
        <v>16</v>
      </c>
      <c r="C18" s="208"/>
      <c r="D18" s="208"/>
      <c r="E18" s="437">
        <v>347166</v>
      </c>
      <c r="F18" s="414">
        <v>362013</v>
      </c>
      <c r="G18" s="414"/>
      <c r="H18" s="414">
        <v>-3351</v>
      </c>
      <c r="I18" s="964">
        <v>-10758</v>
      </c>
      <c r="J18" s="862">
        <f>F18+G18+H18+I18</f>
        <v>347904</v>
      </c>
      <c r="K18" s="414"/>
    </row>
    <row r="19" spans="1:14" ht="15.75" x14ac:dyDescent="0.25">
      <c r="A19" s="204" t="s">
        <v>200</v>
      </c>
      <c r="B19" s="270" t="s">
        <v>17</v>
      </c>
      <c r="C19" s="208" t="s">
        <v>125</v>
      </c>
      <c r="D19" s="208"/>
      <c r="E19" s="437">
        <v>140000</v>
      </c>
      <c r="F19" s="414">
        <v>140000</v>
      </c>
      <c r="G19" s="414"/>
      <c r="H19" s="414"/>
      <c r="I19" s="964"/>
      <c r="J19" s="862">
        <f>F19+G19+H19+I19</f>
        <v>140000</v>
      </c>
      <c r="K19" s="414"/>
    </row>
    <row r="20" spans="1:14" ht="24.75" customHeight="1" x14ac:dyDescent="0.25">
      <c r="A20" s="204"/>
      <c r="B20" s="230" t="s">
        <v>6</v>
      </c>
      <c r="C20" s="265" t="e">
        <f>SUM(C5,C6,C7,C11,C12,C17,C18,C19+C8)</f>
        <v>#VALUE!</v>
      </c>
      <c r="D20" s="265">
        <f>SUM(D5,D6,D7,D11,D12,D17,D18,D19+D8)</f>
        <v>0</v>
      </c>
      <c r="E20" s="441">
        <f>E5+E6+E7+E8+E9+E10+E11+E12+E13+E14+E15+E16+E17+E18+E19</f>
        <v>602083</v>
      </c>
      <c r="F20" s="441">
        <f t="shared" ref="F20:K20" si="1">SUM(F5:F19)</f>
        <v>571863</v>
      </c>
      <c r="G20" s="441">
        <f t="shared" si="1"/>
        <v>33269</v>
      </c>
      <c r="H20" s="441">
        <f t="shared" si="1"/>
        <v>0</v>
      </c>
      <c r="I20" s="441">
        <f t="shared" si="1"/>
        <v>0</v>
      </c>
      <c r="J20" s="441">
        <f t="shared" si="1"/>
        <v>605132</v>
      </c>
      <c r="K20" s="441">
        <f t="shared" si="1"/>
        <v>78816</v>
      </c>
    </row>
    <row r="21" spans="1:14" ht="20.25" customHeight="1" x14ac:dyDescent="0.3">
      <c r="A21" s="204" t="s">
        <v>176</v>
      </c>
      <c r="B21" s="271" t="s">
        <v>499</v>
      </c>
      <c r="C21" s="208"/>
      <c r="D21" s="208"/>
      <c r="E21" s="437">
        <v>1037</v>
      </c>
      <c r="F21" s="414">
        <v>750</v>
      </c>
      <c r="G21" s="414">
        <v>25</v>
      </c>
      <c r="H21" s="414"/>
      <c r="I21" s="964"/>
      <c r="J21" s="442">
        <f>F21+G21+H21+I21</f>
        <v>775</v>
      </c>
      <c r="K21" s="975">
        <v>349</v>
      </c>
      <c r="N21" s="53"/>
    </row>
    <row r="22" spans="1:14" ht="20.25" customHeight="1" x14ac:dyDescent="0.3">
      <c r="A22" s="204" t="s">
        <v>176</v>
      </c>
      <c r="B22" s="271" t="s">
        <v>498</v>
      </c>
      <c r="C22" s="208"/>
      <c r="D22" s="208"/>
      <c r="E22" s="437"/>
      <c r="F22" s="414">
        <v>0</v>
      </c>
      <c r="G22" s="414"/>
      <c r="H22" s="414"/>
      <c r="I22" s="964"/>
      <c r="J22" s="442">
        <f t="shared" ref="J22:J33" si="2">F22+G22+H22+I22</f>
        <v>0</v>
      </c>
      <c r="K22" s="414"/>
      <c r="N22" s="53"/>
    </row>
    <row r="23" spans="1:14" ht="16.5" x14ac:dyDescent="0.3">
      <c r="A23" s="204" t="s">
        <v>207</v>
      </c>
      <c r="B23" s="271" t="s">
        <v>19</v>
      </c>
      <c r="C23" s="208"/>
      <c r="D23" s="208"/>
      <c r="E23" s="437"/>
      <c r="F23" s="414">
        <v>0</v>
      </c>
      <c r="G23" s="414">
        <v>0</v>
      </c>
      <c r="H23" s="414"/>
      <c r="I23" s="964"/>
      <c r="J23" s="442">
        <f t="shared" si="2"/>
        <v>0</v>
      </c>
      <c r="K23" s="414"/>
      <c r="N23" s="53"/>
    </row>
    <row r="24" spans="1:14" ht="16.5" x14ac:dyDescent="0.3">
      <c r="A24" s="204"/>
      <c r="B24" s="271" t="s">
        <v>21</v>
      </c>
      <c r="C24" s="208"/>
      <c r="D24" s="209" t="e">
        <f>SUM(#REF!,#REF!)</f>
        <v>#REF!</v>
      </c>
      <c r="E24" s="437"/>
      <c r="F24" s="414"/>
      <c r="G24" s="414"/>
      <c r="H24" s="414"/>
      <c r="I24" s="964"/>
      <c r="J24" s="442">
        <f t="shared" si="2"/>
        <v>0</v>
      </c>
      <c r="K24" s="414"/>
      <c r="N24" s="53"/>
    </row>
    <row r="25" spans="1:14" ht="48" x14ac:dyDescent="0.3">
      <c r="A25" s="204"/>
      <c r="B25" s="219" t="s">
        <v>52</v>
      </c>
      <c r="C25" s="208"/>
      <c r="D25" s="208"/>
      <c r="E25" s="437"/>
      <c r="F25" s="414">
        <v>0</v>
      </c>
      <c r="G25" s="414">
        <v>0</v>
      </c>
      <c r="H25" s="414"/>
      <c r="I25" s="964"/>
      <c r="J25" s="442">
        <f t="shared" si="2"/>
        <v>0</v>
      </c>
      <c r="K25" s="414"/>
      <c r="N25" s="54"/>
    </row>
    <row r="26" spans="1:14" ht="16.5" x14ac:dyDescent="0.3">
      <c r="A26" s="204"/>
      <c r="B26" s="219" t="s">
        <v>750</v>
      </c>
      <c r="C26" s="208"/>
      <c r="D26" s="208"/>
      <c r="E26" s="437"/>
      <c r="F26" s="414"/>
      <c r="G26" s="414"/>
      <c r="H26" s="414"/>
      <c r="I26" s="964"/>
      <c r="J26" s="442">
        <f t="shared" si="2"/>
        <v>0</v>
      </c>
      <c r="K26" s="442"/>
      <c r="N26" s="54"/>
    </row>
    <row r="27" spans="1:14" ht="16.5" x14ac:dyDescent="0.3">
      <c r="A27" s="204"/>
      <c r="B27" s="219" t="s">
        <v>53</v>
      </c>
      <c r="C27" s="208"/>
      <c r="D27" s="208"/>
      <c r="E27" s="437"/>
      <c r="F27" s="414"/>
      <c r="G27" s="414"/>
      <c r="H27" s="414"/>
      <c r="I27" s="964"/>
      <c r="J27" s="442">
        <f t="shared" si="2"/>
        <v>0</v>
      </c>
      <c r="K27" s="414"/>
    </row>
    <row r="28" spans="1:14" ht="16.5" x14ac:dyDescent="0.3">
      <c r="A28" s="204"/>
      <c r="B28" s="219" t="s">
        <v>54</v>
      </c>
      <c r="C28" s="208"/>
      <c r="D28" s="208"/>
      <c r="E28" s="437"/>
      <c r="F28" s="414"/>
      <c r="G28" s="414"/>
      <c r="H28" s="414"/>
      <c r="I28" s="964"/>
      <c r="J28" s="442">
        <f t="shared" si="2"/>
        <v>0</v>
      </c>
      <c r="K28" s="414"/>
    </row>
    <row r="29" spans="1:14" ht="16.5" x14ac:dyDescent="0.3">
      <c r="A29" s="204" t="s">
        <v>200</v>
      </c>
      <c r="B29" s="219" t="s">
        <v>55</v>
      </c>
      <c r="C29" s="208"/>
      <c r="D29" s="208"/>
      <c r="E29" s="437">
        <v>844163</v>
      </c>
      <c r="F29" s="414"/>
      <c r="G29" s="414">
        <v>1125596</v>
      </c>
      <c r="H29" s="414"/>
      <c r="I29" s="964"/>
      <c r="J29" s="442">
        <f t="shared" si="2"/>
        <v>1125596</v>
      </c>
      <c r="K29" s="414"/>
    </row>
    <row r="30" spans="1:14" ht="16.5" x14ac:dyDescent="0.3">
      <c r="A30" s="204" t="s">
        <v>200</v>
      </c>
      <c r="B30" s="270" t="s">
        <v>33</v>
      </c>
      <c r="C30" s="208"/>
      <c r="D30" s="208"/>
      <c r="E30" s="437"/>
      <c r="F30" s="414"/>
      <c r="G30" s="414"/>
      <c r="H30" s="414"/>
      <c r="I30" s="964"/>
      <c r="J30" s="442">
        <f t="shared" si="2"/>
        <v>0</v>
      </c>
      <c r="K30" s="414">
        <v>0</v>
      </c>
    </row>
    <row r="31" spans="1:14" ht="16.5" x14ac:dyDescent="0.3">
      <c r="A31" s="204"/>
      <c r="B31" s="270" t="s">
        <v>32</v>
      </c>
      <c r="C31" s="209" t="s">
        <v>126</v>
      </c>
      <c r="D31" s="208">
        <v>6408</v>
      </c>
      <c r="E31" s="437"/>
      <c r="F31" s="414"/>
      <c r="G31" s="414"/>
      <c r="H31" s="414"/>
      <c r="I31" s="964"/>
      <c r="J31" s="442">
        <f t="shared" si="2"/>
        <v>0</v>
      </c>
      <c r="K31" s="414">
        <f>G31+H31+J31</f>
        <v>0</v>
      </c>
    </row>
    <row r="32" spans="1:14" ht="16.5" x14ac:dyDescent="0.3">
      <c r="A32" s="204" t="s">
        <v>218</v>
      </c>
      <c r="B32" s="266" t="s">
        <v>497</v>
      </c>
      <c r="C32" s="209"/>
      <c r="D32" s="208"/>
      <c r="E32" s="443"/>
      <c r="F32" s="414"/>
      <c r="G32" s="414"/>
      <c r="H32" s="414"/>
      <c r="I32" s="964"/>
      <c r="J32" s="442">
        <f t="shared" si="2"/>
        <v>0</v>
      </c>
      <c r="K32" s="414">
        <v>0</v>
      </c>
    </row>
    <row r="33" spans="1:17" ht="16.5" x14ac:dyDescent="0.3">
      <c r="A33" s="204" t="s">
        <v>218</v>
      </c>
      <c r="B33" s="266" t="s">
        <v>500</v>
      </c>
      <c r="C33" s="209"/>
      <c r="D33" s="208"/>
      <c r="E33" s="443"/>
      <c r="F33" s="414"/>
      <c r="G33" s="414"/>
      <c r="H33" s="414"/>
      <c r="I33" s="964">
        <v>1000000</v>
      </c>
      <c r="J33" s="442">
        <f t="shared" si="2"/>
        <v>1000000</v>
      </c>
      <c r="K33" s="414">
        <v>1000000</v>
      </c>
    </row>
    <row r="34" spans="1:17" ht="16.5" x14ac:dyDescent="0.3">
      <c r="A34" s="204"/>
      <c r="B34" s="268" t="s">
        <v>25</v>
      </c>
      <c r="C34" s="208"/>
      <c r="D34" s="208">
        <v>17369</v>
      </c>
      <c r="E34" s="440"/>
      <c r="F34" s="440"/>
      <c r="G34" s="440"/>
      <c r="H34" s="440"/>
      <c r="I34" s="965"/>
      <c r="J34" s="880">
        <f t="shared" ref="J34" si="3">F34+G34+H34</f>
        <v>0</v>
      </c>
      <c r="K34" s="440"/>
      <c r="M34" s="35"/>
    </row>
    <row r="35" spans="1:17" ht="16.5" x14ac:dyDescent="0.3">
      <c r="A35" s="204"/>
      <c r="B35" s="1054" t="s">
        <v>22</v>
      </c>
      <c r="C35" s="208"/>
      <c r="D35" s="267">
        <f>SUM(D31:D34)</f>
        <v>23777</v>
      </c>
      <c r="E35" s="437"/>
      <c r="F35" s="414"/>
      <c r="G35" s="414"/>
      <c r="H35" s="414"/>
      <c r="I35" s="964"/>
      <c r="J35" s="442">
        <f>F35+G35+H35+I35</f>
        <v>0</v>
      </c>
      <c r="K35" s="975"/>
      <c r="M35" s="35"/>
    </row>
    <row r="36" spans="1:17" ht="16.5" x14ac:dyDescent="0.3">
      <c r="A36" s="204"/>
      <c r="B36" s="266" t="s">
        <v>24</v>
      </c>
      <c r="C36" s="208"/>
      <c r="D36" s="208"/>
      <c r="E36" s="437"/>
      <c r="F36" s="414"/>
      <c r="G36" s="414"/>
      <c r="H36" s="414"/>
      <c r="I36" s="964"/>
      <c r="J36" s="442">
        <f t="shared" ref="J36:J37" si="4">F36+G36+H36+I36</f>
        <v>0</v>
      </c>
      <c r="K36" s="414"/>
      <c r="M36" s="35"/>
    </row>
    <row r="37" spans="1:17" ht="16.5" x14ac:dyDescent="0.3">
      <c r="A37" s="204"/>
      <c r="B37" s="266" t="s">
        <v>23</v>
      </c>
      <c r="C37" s="208"/>
      <c r="D37" s="208"/>
      <c r="E37" s="437"/>
      <c r="F37" s="414"/>
      <c r="G37" s="414"/>
      <c r="H37" s="414"/>
      <c r="I37" s="964"/>
      <c r="J37" s="442">
        <f t="shared" si="4"/>
        <v>0</v>
      </c>
      <c r="K37" s="414"/>
    </row>
    <row r="38" spans="1:17" ht="24" customHeight="1" x14ac:dyDescent="0.25">
      <c r="A38" s="204"/>
      <c r="B38" s="230" t="s">
        <v>7</v>
      </c>
      <c r="C38" s="265">
        <f>SUM(C21,C23,C24,C30,C31,C34,C35,C36,C37)</f>
        <v>0</v>
      </c>
      <c r="D38" s="265" t="e">
        <f>SUM(D21,D23,D24,D30,D31,D34,D35,D36,D37)</f>
        <v>#REF!</v>
      </c>
      <c r="E38" s="441">
        <f>E21+E22+E23+E24+E25+E26+E27+E28+E29+E30+E31+E32+E34+E35+E36+E37</f>
        <v>845200</v>
      </c>
      <c r="F38" s="441">
        <f t="shared" ref="F38:I38" si="5">SUM(F21:F37)</f>
        <v>750</v>
      </c>
      <c r="G38" s="441">
        <f t="shared" si="5"/>
        <v>1125621</v>
      </c>
      <c r="H38" s="441">
        <f t="shared" si="5"/>
        <v>0</v>
      </c>
      <c r="I38" s="441">
        <f t="shared" si="5"/>
        <v>1000000</v>
      </c>
      <c r="J38" s="441">
        <f>SUM(J21:J37)</f>
        <v>2126371</v>
      </c>
      <c r="K38" s="441">
        <f>SUM(K21:K37)</f>
        <v>1000349</v>
      </c>
      <c r="O38" s="435"/>
      <c r="P38" s="435"/>
    </row>
    <row r="39" spans="1:17" ht="36" customHeight="1" thickBot="1" x14ac:dyDescent="0.3">
      <c r="A39" s="206"/>
      <c r="B39" s="264" t="s">
        <v>18</v>
      </c>
      <c r="C39" s="263" t="e">
        <f>SUM(C20,C38)</f>
        <v>#VALUE!</v>
      </c>
      <c r="D39" s="263" t="e">
        <f>SUM(D20,D38)</f>
        <v>#REF!</v>
      </c>
      <c r="E39" s="444">
        <f>E20+E38</f>
        <v>1447283</v>
      </c>
      <c r="F39" s="444">
        <f t="shared" ref="F39:K39" si="6">SUM(F20,F38)</f>
        <v>572613</v>
      </c>
      <c r="G39" s="444">
        <f t="shared" si="6"/>
        <v>1158890</v>
      </c>
      <c r="H39" s="444">
        <f t="shared" si="6"/>
        <v>0</v>
      </c>
      <c r="I39" s="444">
        <f t="shared" si="6"/>
        <v>1000000</v>
      </c>
      <c r="J39" s="445">
        <f>F39+G39+H39+I39</f>
        <v>2731503</v>
      </c>
      <c r="K39" s="444">
        <f t="shared" si="6"/>
        <v>1079165</v>
      </c>
      <c r="O39" s="435"/>
      <c r="P39" s="435"/>
    </row>
    <row r="40" spans="1:17" x14ac:dyDescent="0.2">
      <c r="K40" s="344"/>
      <c r="P40" s="435"/>
      <c r="Q40" s="435"/>
    </row>
    <row r="41" spans="1:17" x14ac:dyDescent="0.2">
      <c r="K41" s="344"/>
    </row>
    <row r="42" spans="1:17" x14ac:dyDescent="0.2">
      <c r="K42" s="344"/>
    </row>
    <row r="43" spans="1:17" x14ac:dyDescent="0.2">
      <c r="K43" s="344"/>
    </row>
  </sheetData>
  <mergeCells count="2">
    <mergeCell ref="A1:K1"/>
    <mergeCell ref="A2:K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scale="48" orientation="portrait" r:id="rId1"/>
  <headerFooter alignWithMargins="0">
    <oddHeader>&amp;R&amp;"Bookman Old Style,Normál"3.MELLÉKLET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IU67"/>
  <sheetViews>
    <sheetView workbookViewId="0">
      <selection activeCell="I44" sqref="A1:I44"/>
    </sheetView>
  </sheetViews>
  <sheetFormatPr defaultRowHeight="12.75" x14ac:dyDescent="0.2"/>
  <cols>
    <col min="1" max="1" width="41" customWidth="1"/>
    <col min="2" max="2" width="25.5703125" customWidth="1"/>
    <col min="3" max="3" width="26.7109375" customWidth="1"/>
    <col min="4" max="5" width="31" customWidth="1"/>
    <col min="6" max="6" width="29.7109375" customWidth="1"/>
    <col min="7" max="7" width="29.28515625" customWidth="1"/>
    <col min="8" max="8" width="15.5703125" customWidth="1"/>
    <col min="9" max="9" width="15.85546875" customWidth="1"/>
    <col min="11" max="11" width="12.42578125" customWidth="1"/>
    <col min="13" max="13" width="14.7109375" customWidth="1"/>
    <col min="14" max="14" width="18.28515625" customWidth="1"/>
    <col min="15" max="15" width="16.42578125" customWidth="1"/>
    <col min="257" max="257" width="41" customWidth="1"/>
    <col min="258" max="263" width="32.85546875" customWidth="1"/>
    <col min="264" max="264" width="21.28515625" customWidth="1"/>
    <col min="265" max="265" width="15.85546875" customWidth="1"/>
    <col min="267" max="267" width="12.42578125" customWidth="1"/>
    <col min="269" max="269" width="14.7109375" customWidth="1"/>
    <col min="270" max="270" width="18.28515625" customWidth="1"/>
    <col min="271" max="271" width="16.42578125" customWidth="1"/>
    <col min="513" max="513" width="41" customWidth="1"/>
    <col min="514" max="519" width="32.85546875" customWidth="1"/>
    <col min="520" max="520" width="21.28515625" customWidth="1"/>
    <col min="521" max="521" width="15.85546875" customWidth="1"/>
    <col min="523" max="523" width="12.42578125" customWidth="1"/>
    <col min="525" max="525" width="14.7109375" customWidth="1"/>
    <col min="526" max="526" width="18.28515625" customWidth="1"/>
    <col min="527" max="527" width="16.42578125" customWidth="1"/>
    <col min="769" max="769" width="41" customWidth="1"/>
    <col min="770" max="775" width="32.85546875" customWidth="1"/>
    <col min="776" max="776" width="21.28515625" customWidth="1"/>
    <col min="777" max="777" width="15.85546875" customWidth="1"/>
    <col min="779" max="779" width="12.42578125" customWidth="1"/>
    <col min="781" max="781" width="14.7109375" customWidth="1"/>
    <col min="782" max="782" width="18.28515625" customWidth="1"/>
    <col min="783" max="783" width="16.42578125" customWidth="1"/>
    <col min="1025" max="1025" width="41" customWidth="1"/>
    <col min="1026" max="1031" width="32.85546875" customWidth="1"/>
    <col min="1032" max="1032" width="21.28515625" customWidth="1"/>
    <col min="1033" max="1033" width="15.85546875" customWidth="1"/>
    <col min="1035" max="1035" width="12.42578125" customWidth="1"/>
    <col min="1037" max="1037" width="14.7109375" customWidth="1"/>
    <col min="1038" max="1038" width="18.28515625" customWidth="1"/>
    <col min="1039" max="1039" width="16.42578125" customWidth="1"/>
    <col min="1281" max="1281" width="41" customWidth="1"/>
    <col min="1282" max="1287" width="32.85546875" customWidth="1"/>
    <col min="1288" max="1288" width="21.28515625" customWidth="1"/>
    <col min="1289" max="1289" width="15.85546875" customWidth="1"/>
    <col min="1291" max="1291" width="12.42578125" customWidth="1"/>
    <col min="1293" max="1293" width="14.7109375" customWidth="1"/>
    <col min="1294" max="1294" width="18.28515625" customWidth="1"/>
    <col min="1295" max="1295" width="16.42578125" customWidth="1"/>
    <col min="1537" max="1537" width="41" customWidth="1"/>
    <col min="1538" max="1543" width="32.85546875" customWidth="1"/>
    <col min="1544" max="1544" width="21.28515625" customWidth="1"/>
    <col min="1545" max="1545" width="15.85546875" customWidth="1"/>
    <col min="1547" max="1547" width="12.42578125" customWidth="1"/>
    <col min="1549" max="1549" width="14.7109375" customWidth="1"/>
    <col min="1550" max="1550" width="18.28515625" customWidth="1"/>
    <col min="1551" max="1551" width="16.42578125" customWidth="1"/>
    <col min="1793" max="1793" width="41" customWidth="1"/>
    <col min="1794" max="1799" width="32.85546875" customWidth="1"/>
    <col min="1800" max="1800" width="21.28515625" customWidth="1"/>
    <col min="1801" max="1801" width="15.85546875" customWidth="1"/>
    <col min="1803" max="1803" width="12.42578125" customWidth="1"/>
    <col min="1805" max="1805" width="14.7109375" customWidth="1"/>
    <col min="1806" max="1806" width="18.28515625" customWidth="1"/>
    <col min="1807" max="1807" width="16.42578125" customWidth="1"/>
    <col min="2049" max="2049" width="41" customWidth="1"/>
    <col min="2050" max="2055" width="32.85546875" customWidth="1"/>
    <col min="2056" max="2056" width="21.28515625" customWidth="1"/>
    <col min="2057" max="2057" width="15.85546875" customWidth="1"/>
    <col min="2059" max="2059" width="12.42578125" customWidth="1"/>
    <col min="2061" max="2061" width="14.7109375" customWidth="1"/>
    <col min="2062" max="2062" width="18.28515625" customWidth="1"/>
    <col min="2063" max="2063" width="16.42578125" customWidth="1"/>
    <col min="2305" max="2305" width="41" customWidth="1"/>
    <col min="2306" max="2311" width="32.85546875" customWidth="1"/>
    <col min="2312" max="2312" width="21.28515625" customWidth="1"/>
    <col min="2313" max="2313" width="15.85546875" customWidth="1"/>
    <col min="2315" max="2315" width="12.42578125" customWidth="1"/>
    <col min="2317" max="2317" width="14.7109375" customWidth="1"/>
    <col min="2318" max="2318" width="18.28515625" customWidth="1"/>
    <col min="2319" max="2319" width="16.42578125" customWidth="1"/>
    <col min="2561" max="2561" width="41" customWidth="1"/>
    <col min="2562" max="2567" width="32.85546875" customWidth="1"/>
    <col min="2568" max="2568" width="21.28515625" customWidth="1"/>
    <col min="2569" max="2569" width="15.85546875" customWidth="1"/>
    <col min="2571" max="2571" width="12.42578125" customWidth="1"/>
    <col min="2573" max="2573" width="14.7109375" customWidth="1"/>
    <col min="2574" max="2574" width="18.28515625" customWidth="1"/>
    <col min="2575" max="2575" width="16.42578125" customWidth="1"/>
    <col min="2817" max="2817" width="41" customWidth="1"/>
    <col min="2818" max="2823" width="32.85546875" customWidth="1"/>
    <col min="2824" max="2824" width="21.28515625" customWidth="1"/>
    <col min="2825" max="2825" width="15.85546875" customWidth="1"/>
    <col min="2827" max="2827" width="12.42578125" customWidth="1"/>
    <col min="2829" max="2829" width="14.7109375" customWidth="1"/>
    <col min="2830" max="2830" width="18.28515625" customWidth="1"/>
    <col min="2831" max="2831" width="16.42578125" customWidth="1"/>
    <col min="3073" max="3073" width="41" customWidth="1"/>
    <col min="3074" max="3079" width="32.85546875" customWidth="1"/>
    <col min="3080" max="3080" width="21.28515625" customWidth="1"/>
    <col min="3081" max="3081" width="15.85546875" customWidth="1"/>
    <col min="3083" max="3083" width="12.42578125" customWidth="1"/>
    <col min="3085" max="3085" width="14.7109375" customWidth="1"/>
    <col min="3086" max="3086" width="18.28515625" customWidth="1"/>
    <col min="3087" max="3087" width="16.42578125" customWidth="1"/>
    <col min="3329" max="3329" width="41" customWidth="1"/>
    <col min="3330" max="3335" width="32.85546875" customWidth="1"/>
    <col min="3336" max="3336" width="21.28515625" customWidth="1"/>
    <col min="3337" max="3337" width="15.85546875" customWidth="1"/>
    <col min="3339" max="3339" width="12.42578125" customWidth="1"/>
    <col min="3341" max="3341" width="14.7109375" customWidth="1"/>
    <col min="3342" max="3342" width="18.28515625" customWidth="1"/>
    <col min="3343" max="3343" width="16.42578125" customWidth="1"/>
    <col min="3585" max="3585" width="41" customWidth="1"/>
    <col min="3586" max="3591" width="32.85546875" customWidth="1"/>
    <col min="3592" max="3592" width="21.28515625" customWidth="1"/>
    <col min="3593" max="3593" width="15.85546875" customWidth="1"/>
    <col min="3595" max="3595" width="12.42578125" customWidth="1"/>
    <col min="3597" max="3597" width="14.7109375" customWidth="1"/>
    <col min="3598" max="3598" width="18.28515625" customWidth="1"/>
    <col min="3599" max="3599" width="16.42578125" customWidth="1"/>
    <col min="3841" max="3841" width="41" customWidth="1"/>
    <col min="3842" max="3847" width="32.85546875" customWidth="1"/>
    <col min="3848" max="3848" width="21.28515625" customWidth="1"/>
    <col min="3849" max="3849" width="15.85546875" customWidth="1"/>
    <col min="3851" max="3851" width="12.42578125" customWidth="1"/>
    <col min="3853" max="3853" width="14.7109375" customWidth="1"/>
    <col min="3854" max="3854" width="18.28515625" customWidth="1"/>
    <col min="3855" max="3855" width="16.42578125" customWidth="1"/>
    <col min="4097" max="4097" width="41" customWidth="1"/>
    <col min="4098" max="4103" width="32.85546875" customWidth="1"/>
    <col min="4104" max="4104" width="21.28515625" customWidth="1"/>
    <col min="4105" max="4105" width="15.85546875" customWidth="1"/>
    <col min="4107" max="4107" width="12.42578125" customWidth="1"/>
    <col min="4109" max="4109" width="14.7109375" customWidth="1"/>
    <col min="4110" max="4110" width="18.28515625" customWidth="1"/>
    <col min="4111" max="4111" width="16.42578125" customWidth="1"/>
    <col min="4353" max="4353" width="41" customWidth="1"/>
    <col min="4354" max="4359" width="32.85546875" customWidth="1"/>
    <col min="4360" max="4360" width="21.28515625" customWidth="1"/>
    <col min="4361" max="4361" width="15.85546875" customWidth="1"/>
    <col min="4363" max="4363" width="12.42578125" customWidth="1"/>
    <col min="4365" max="4365" width="14.7109375" customWidth="1"/>
    <col min="4366" max="4366" width="18.28515625" customWidth="1"/>
    <col min="4367" max="4367" width="16.42578125" customWidth="1"/>
    <col min="4609" max="4609" width="41" customWidth="1"/>
    <col min="4610" max="4615" width="32.85546875" customWidth="1"/>
    <col min="4616" max="4616" width="21.28515625" customWidth="1"/>
    <col min="4617" max="4617" width="15.85546875" customWidth="1"/>
    <col min="4619" max="4619" width="12.42578125" customWidth="1"/>
    <col min="4621" max="4621" width="14.7109375" customWidth="1"/>
    <col min="4622" max="4622" width="18.28515625" customWidth="1"/>
    <col min="4623" max="4623" width="16.42578125" customWidth="1"/>
    <col min="4865" max="4865" width="41" customWidth="1"/>
    <col min="4866" max="4871" width="32.85546875" customWidth="1"/>
    <col min="4872" max="4872" width="21.28515625" customWidth="1"/>
    <col min="4873" max="4873" width="15.85546875" customWidth="1"/>
    <col min="4875" max="4875" width="12.42578125" customWidth="1"/>
    <col min="4877" max="4877" width="14.7109375" customWidth="1"/>
    <col min="4878" max="4878" width="18.28515625" customWidth="1"/>
    <col min="4879" max="4879" width="16.42578125" customWidth="1"/>
    <col min="5121" max="5121" width="41" customWidth="1"/>
    <col min="5122" max="5127" width="32.85546875" customWidth="1"/>
    <col min="5128" max="5128" width="21.28515625" customWidth="1"/>
    <col min="5129" max="5129" width="15.85546875" customWidth="1"/>
    <col min="5131" max="5131" width="12.42578125" customWidth="1"/>
    <col min="5133" max="5133" width="14.7109375" customWidth="1"/>
    <col min="5134" max="5134" width="18.28515625" customWidth="1"/>
    <col min="5135" max="5135" width="16.42578125" customWidth="1"/>
    <col min="5377" max="5377" width="41" customWidth="1"/>
    <col min="5378" max="5383" width="32.85546875" customWidth="1"/>
    <col min="5384" max="5384" width="21.28515625" customWidth="1"/>
    <col min="5385" max="5385" width="15.85546875" customWidth="1"/>
    <col min="5387" max="5387" width="12.42578125" customWidth="1"/>
    <col min="5389" max="5389" width="14.7109375" customWidth="1"/>
    <col min="5390" max="5390" width="18.28515625" customWidth="1"/>
    <col min="5391" max="5391" width="16.42578125" customWidth="1"/>
    <col min="5633" max="5633" width="41" customWidth="1"/>
    <col min="5634" max="5639" width="32.85546875" customWidth="1"/>
    <col min="5640" max="5640" width="21.28515625" customWidth="1"/>
    <col min="5641" max="5641" width="15.85546875" customWidth="1"/>
    <col min="5643" max="5643" width="12.42578125" customWidth="1"/>
    <col min="5645" max="5645" width="14.7109375" customWidth="1"/>
    <col min="5646" max="5646" width="18.28515625" customWidth="1"/>
    <col min="5647" max="5647" width="16.42578125" customWidth="1"/>
    <col min="5889" max="5889" width="41" customWidth="1"/>
    <col min="5890" max="5895" width="32.85546875" customWidth="1"/>
    <col min="5896" max="5896" width="21.28515625" customWidth="1"/>
    <col min="5897" max="5897" width="15.85546875" customWidth="1"/>
    <col min="5899" max="5899" width="12.42578125" customWidth="1"/>
    <col min="5901" max="5901" width="14.7109375" customWidth="1"/>
    <col min="5902" max="5902" width="18.28515625" customWidth="1"/>
    <col min="5903" max="5903" width="16.42578125" customWidth="1"/>
    <col min="6145" max="6145" width="41" customWidth="1"/>
    <col min="6146" max="6151" width="32.85546875" customWidth="1"/>
    <col min="6152" max="6152" width="21.28515625" customWidth="1"/>
    <col min="6153" max="6153" width="15.85546875" customWidth="1"/>
    <col min="6155" max="6155" width="12.42578125" customWidth="1"/>
    <col min="6157" max="6157" width="14.7109375" customWidth="1"/>
    <col min="6158" max="6158" width="18.28515625" customWidth="1"/>
    <col min="6159" max="6159" width="16.42578125" customWidth="1"/>
    <col min="6401" max="6401" width="41" customWidth="1"/>
    <col min="6402" max="6407" width="32.85546875" customWidth="1"/>
    <col min="6408" max="6408" width="21.28515625" customWidth="1"/>
    <col min="6409" max="6409" width="15.85546875" customWidth="1"/>
    <col min="6411" max="6411" width="12.42578125" customWidth="1"/>
    <col min="6413" max="6413" width="14.7109375" customWidth="1"/>
    <col min="6414" max="6414" width="18.28515625" customWidth="1"/>
    <col min="6415" max="6415" width="16.42578125" customWidth="1"/>
    <col min="6657" max="6657" width="41" customWidth="1"/>
    <col min="6658" max="6663" width="32.85546875" customWidth="1"/>
    <col min="6664" max="6664" width="21.28515625" customWidth="1"/>
    <col min="6665" max="6665" width="15.85546875" customWidth="1"/>
    <col min="6667" max="6667" width="12.42578125" customWidth="1"/>
    <col min="6669" max="6669" width="14.7109375" customWidth="1"/>
    <col min="6670" max="6670" width="18.28515625" customWidth="1"/>
    <col min="6671" max="6671" width="16.42578125" customWidth="1"/>
    <col min="6913" max="6913" width="41" customWidth="1"/>
    <col min="6914" max="6919" width="32.85546875" customWidth="1"/>
    <col min="6920" max="6920" width="21.28515625" customWidth="1"/>
    <col min="6921" max="6921" width="15.85546875" customWidth="1"/>
    <col min="6923" max="6923" width="12.42578125" customWidth="1"/>
    <col min="6925" max="6925" width="14.7109375" customWidth="1"/>
    <col min="6926" max="6926" width="18.28515625" customWidth="1"/>
    <col min="6927" max="6927" width="16.42578125" customWidth="1"/>
    <col min="7169" max="7169" width="41" customWidth="1"/>
    <col min="7170" max="7175" width="32.85546875" customWidth="1"/>
    <col min="7176" max="7176" width="21.28515625" customWidth="1"/>
    <col min="7177" max="7177" width="15.85546875" customWidth="1"/>
    <col min="7179" max="7179" width="12.42578125" customWidth="1"/>
    <col min="7181" max="7181" width="14.7109375" customWidth="1"/>
    <col min="7182" max="7182" width="18.28515625" customWidth="1"/>
    <col min="7183" max="7183" width="16.42578125" customWidth="1"/>
    <col min="7425" max="7425" width="41" customWidth="1"/>
    <col min="7426" max="7431" width="32.85546875" customWidth="1"/>
    <col min="7432" max="7432" width="21.28515625" customWidth="1"/>
    <col min="7433" max="7433" width="15.85546875" customWidth="1"/>
    <col min="7435" max="7435" width="12.42578125" customWidth="1"/>
    <col min="7437" max="7437" width="14.7109375" customWidth="1"/>
    <col min="7438" max="7438" width="18.28515625" customWidth="1"/>
    <col min="7439" max="7439" width="16.42578125" customWidth="1"/>
    <col min="7681" max="7681" width="41" customWidth="1"/>
    <col min="7682" max="7687" width="32.85546875" customWidth="1"/>
    <col min="7688" max="7688" width="21.28515625" customWidth="1"/>
    <col min="7689" max="7689" width="15.85546875" customWidth="1"/>
    <col min="7691" max="7691" width="12.42578125" customWidth="1"/>
    <col min="7693" max="7693" width="14.7109375" customWidth="1"/>
    <col min="7694" max="7694" width="18.28515625" customWidth="1"/>
    <col min="7695" max="7695" width="16.42578125" customWidth="1"/>
    <col min="7937" max="7937" width="41" customWidth="1"/>
    <col min="7938" max="7943" width="32.85546875" customWidth="1"/>
    <col min="7944" max="7944" width="21.28515625" customWidth="1"/>
    <col min="7945" max="7945" width="15.85546875" customWidth="1"/>
    <col min="7947" max="7947" width="12.42578125" customWidth="1"/>
    <col min="7949" max="7949" width="14.7109375" customWidth="1"/>
    <col min="7950" max="7950" width="18.28515625" customWidth="1"/>
    <col min="7951" max="7951" width="16.42578125" customWidth="1"/>
    <col min="8193" max="8193" width="41" customWidth="1"/>
    <col min="8194" max="8199" width="32.85546875" customWidth="1"/>
    <col min="8200" max="8200" width="21.28515625" customWidth="1"/>
    <col min="8201" max="8201" width="15.85546875" customWidth="1"/>
    <col min="8203" max="8203" width="12.42578125" customWidth="1"/>
    <col min="8205" max="8205" width="14.7109375" customWidth="1"/>
    <col min="8206" max="8206" width="18.28515625" customWidth="1"/>
    <col min="8207" max="8207" width="16.42578125" customWidth="1"/>
    <col min="8449" max="8449" width="41" customWidth="1"/>
    <col min="8450" max="8455" width="32.85546875" customWidth="1"/>
    <col min="8456" max="8456" width="21.28515625" customWidth="1"/>
    <col min="8457" max="8457" width="15.85546875" customWidth="1"/>
    <col min="8459" max="8459" width="12.42578125" customWidth="1"/>
    <col min="8461" max="8461" width="14.7109375" customWidth="1"/>
    <col min="8462" max="8462" width="18.28515625" customWidth="1"/>
    <col min="8463" max="8463" width="16.42578125" customWidth="1"/>
    <col min="8705" max="8705" width="41" customWidth="1"/>
    <col min="8706" max="8711" width="32.85546875" customWidth="1"/>
    <col min="8712" max="8712" width="21.28515625" customWidth="1"/>
    <col min="8713" max="8713" width="15.85546875" customWidth="1"/>
    <col min="8715" max="8715" width="12.42578125" customWidth="1"/>
    <col min="8717" max="8717" width="14.7109375" customWidth="1"/>
    <col min="8718" max="8718" width="18.28515625" customWidth="1"/>
    <col min="8719" max="8719" width="16.42578125" customWidth="1"/>
    <col min="8961" max="8961" width="41" customWidth="1"/>
    <col min="8962" max="8967" width="32.85546875" customWidth="1"/>
    <col min="8968" max="8968" width="21.28515625" customWidth="1"/>
    <col min="8969" max="8969" width="15.85546875" customWidth="1"/>
    <col min="8971" max="8971" width="12.42578125" customWidth="1"/>
    <col min="8973" max="8973" width="14.7109375" customWidth="1"/>
    <col min="8974" max="8974" width="18.28515625" customWidth="1"/>
    <col min="8975" max="8975" width="16.42578125" customWidth="1"/>
    <col min="9217" max="9217" width="41" customWidth="1"/>
    <col min="9218" max="9223" width="32.85546875" customWidth="1"/>
    <col min="9224" max="9224" width="21.28515625" customWidth="1"/>
    <col min="9225" max="9225" width="15.85546875" customWidth="1"/>
    <col min="9227" max="9227" width="12.42578125" customWidth="1"/>
    <col min="9229" max="9229" width="14.7109375" customWidth="1"/>
    <col min="9230" max="9230" width="18.28515625" customWidth="1"/>
    <col min="9231" max="9231" width="16.42578125" customWidth="1"/>
    <col min="9473" max="9473" width="41" customWidth="1"/>
    <col min="9474" max="9479" width="32.85546875" customWidth="1"/>
    <col min="9480" max="9480" width="21.28515625" customWidth="1"/>
    <col min="9481" max="9481" width="15.85546875" customWidth="1"/>
    <col min="9483" max="9483" width="12.42578125" customWidth="1"/>
    <col min="9485" max="9485" width="14.7109375" customWidth="1"/>
    <col min="9486" max="9486" width="18.28515625" customWidth="1"/>
    <col min="9487" max="9487" width="16.42578125" customWidth="1"/>
    <col min="9729" max="9729" width="41" customWidth="1"/>
    <col min="9730" max="9735" width="32.85546875" customWidth="1"/>
    <col min="9736" max="9736" width="21.28515625" customWidth="1"/>
    <col min="9737" max="9737" width="15.85546875" customWidth="1"/>
    <col min="9739" max="9739" width="12.42578125" customWidth="1"/>
    <col min="9741" max="9741" width="14.7109375" customWidth="1"/>
    <col min="9742" max="9742" width="18.28515625" customWidth="1"/>
    <col min="9743" max="9743" width="16.42578125" customWidth="1"/>
    <col min="9985" max="9985" width="41" customWidth="1"/>
    <col min="9986" max="9991" width="32.85546875" customWidth="1"/>
    <col min="9992" max="9992" width="21.28515625" customWidth="1"/>
    <col min="9993" max="9993" width="15.85546875" customWidth="1"/>
    <col min="9995" max="9995" width="12.42578125" customWidth="1"/>
    <col min="9997" max="9997" width="14.7109375" customWidth="1"/>
    <col min="9998" max="9998" width="18.28515625" customWidth="1"/>
    <col min="9999" max="9999" width="16.42578125" customWidth="1"/>
    <col min="10241" max="10241" width="41" customWidth="1"/>
    <col min="10242" max="10247" width="32.85546875" customWidth="1"/>
    <col min="10248" max="10248" width="21.28515625" customWidth="1"/>
    <col min="10249" max="10249" width="15.85546875" customWidth="1"/>
    <col min="10251" max="10251" width="12.42578125" customWidth="1"/>
    <col min="10253" max="10253" width="14.7109375" customWidth="1"/>
    <col min="10254" max="10254" width="18.28515625" customWidth="1"/>
    <col min="10255" max="10255" width="16.42578125" customWidth="1"/>
    <col min="10497" max="10497" width="41" customWidth="1"/>
    <col min="10498" max="10503" width="32.85546875" customWidth="1"/>
    <col min="10504" max="10504" width="21.28515625" customWidth="1"/>
    <col min="10505" max="10505" width="15.85546875" customWidth="1"/>
    <col min="10507" max="10507" width="12.42578125" customWidth="1"/>
    <col min="10509" max="10509" width="14.7109375" customWidth="1"/>
    <col min="10510" max="10510" width="18.28515625" customWidth="1"/>
    <col min="10511" max="10511" width="16.42578125" customWidth="1"/>
    <col min="10753" max="10753" width="41" customWidth="1"/>
    <col min="10754" max="10759" width="32.85546875" customWidth="1"/>
    <col min="10760" max="10760" width="21.28515625" customWidth="1"/>
    <col min="10761" max="10761" width="15.85546875" customWidth="1"/>
    <col min="10763" max="10763" width="12.42578125" customWidth="1"/>
    <col min="10765" max="10765" width="14.7109375" customWidth="1"/>
    <col min="10766" max="10766" width="18.28515625" customWidth="1"/>
    <col min="10767" max="10767" width="16.42578125" customWidth="1"/>
    <col min="11009" max="11009" width="41" customWidth="1"/>
    <col min="11010" max="11015" width="32.85546875" customWidth="1"/>
    <col min="11016" max="11016" width="21.28515625" customWidth="1"/>
    <col min="11017" max="11017" width="15.85546875" customWidth="1"/>
    <col min="11019" max="11019" width="12.42578125" customWidth="1"/>
    <col min="11021" max="11021" width="14.7109375" customWidth="1"/>
    <col min="11022" max="11022" width="18.28515625" customWidth="1"/>
    <col min="11023" max="11023" width="16.42578125" customWidth="1"/>
    <col min="11265" max="11265" width="41" customWidth="1"/>
    <col min="11266" max="11271" width="32.85546875" customWidth="1"/>
    <col min="11272" max="11272" width="21.28515625" customWidth="1"/>
    <col min="11273" max="11273" width="15.85546875" customWidth="1"/>
    <col min="11275" max="11275" width="12.42578125" customWidth="1"/>
    <col min="11277" max="11277" width="14.7109375" customWidth="1"/>
    <col min="11278" max="11278" width="18.28515625" customWidth="1"/>
    <col min="11279" max="11279" width="16.42578125" customWidth="1"/>
    <col min="11521" max="11521" width="41" customWidth="1"/>
    <col min="11522" max="11527" width="32.85546875" customWidth="1"/>
    <col min="11528" max="11528" width="21.28515625" customWidth="1"/>
    <col min="11529" max="11529" width="15.85546875" customWidth="1"/>
    <col min="11531" max="11531" width="12.42578125" customWidth="1"/>
    <col min="11533" max="11533" width="14.7109375" customWidth="1"/>
    <col min="11534" max="11534" width="18.28515625" customWidth="1"/>
    <col min="11535" max="11535" width="16.42578125" customWidth="1"/>
    <col min="11777" max="11777" width="41" customWidth="1"/>
    <col min="11778" max="11783" width="32.85546875" customWidth="1"/>
    <col min="11784" max="11784" width="21.28515625" customWidth="1"/>
    <col min="11785" max="11785" width="15.85546875" customWidth="1"/>
    <col min="11787" max="11787" width="12.42578125" customWidth="1"/>
    <col min="11789" max="11789" width="14.7109375" customWidth="1"/>
    <col min="11790" max="11790" width="18.28515625" customWidth="1"/>
    <col min="11791" max="11791" width="16.42578125" customWidth="1"/>
    <col min="12033" max="12033" width="41" customWidth="1"/>
    <col min="12034" max="12039" width="32.85546875" customWidth="1"/>
    <col min="12040" max="12040" width="21.28515625" customWidth="1"/>
    <col min="12041" max="12041" width="15.85546875" customWidth="1"/>
    <col min="12043" max="12043" width="12.42578125" customWidth="1"/>
    <col min="12045" max="12045" width="14.7109375" customWidth="1"/>
    <col min="12046" max="12046" width="18.28515625" customWidth="1"/>
    <col min="12047" max="12047" width="16.42578125" customWidth="1"/>
    <col min="12289" max="12289" width="41" customWidth="1"/>
    <col min="12290" max="12295" width="32.85546875" customWidth="1"/>
    <col min="12296" max="12296" width="21.28515625" customWidth="1"/>
    <col min="12297" max="12297" width="15.85546875" customWidth="1"/>
    <col min="12299" max="12299" width="12.42578125" customWidth="1"/>
    <col min="12301" max="12301" width="14.7109375" customWidth="1"/>
    <col min="12302" max="12302" width="18.28515625" customWidth="1"/>
    <col min="12303" max="12303" width="16.42578125" customWidth="1"/>
    <col min="12545" max="12545" width="41" customWidth="1"/>
    <col min="12546" max="12551" width="32.85546875" customWidth="1"/>
    <col min="12552" max="12552" width="21.28515625" customWidth="1"/>
    <col min="12553" max="12553" width="15.85546875" customWidth="1"/>
    <col min="12555" max="12555" width="12.42578125" customWidth="1"/>
    <col min="12557" max="12557" width="14.7109375" customWidth="1"/>
    <col min="12558" max="12558" width="18.28515625" customWidth="1"/>
    <col min="12559" max="12559" width="16.42578125" customWidth="1"/>
    <col min="12801" max="12801" width="41" customWidth="1"/>
    <col min="12802" max="12807" width="32.85546875" customWidth="1"/>
    <col min="12808" max="12808" width="21.28515625" customWidth="1"/>
    <col min="12809" max="12809" width="15.85546875" customWidth="1"/>
    <col min="12811" max="12811" width="12.42578125" customWidth="1"/>
    <col min="12813" max="12813" width="14.7109375" customWidth="1"/>
    <col min="12814" max="12814" width="18.28515625" customWidth="1"/>
    <col min="12815" max="12815" width="16.42578125" customWidth="1"/>
    <col min="13057" max="13057" width="41" customWidth="1"/>
    <col min="13058" max="13063" width="32.85546875" customWidth="1"/>
    <col min="13064" max="13064" width="21.28515625" customWidth="1"/>
    <col min="13065" max="13065" width="15.85546875" customWidth="1"/>
    <col min="13067" max="13067" width="12.42578125" customWidth="1"/>
    <col min="13069" max="13069" width="14.7109375" customWidth="1"/>
    <col min="13070" max="13070" width="18.28515625" customWidth="1"/>
    <col min="13071" max="13071" width="16.42578125" customWidth="1"/>
    <col min="13313" max="13313" width="41" customWidth="1"/>
    <col min="13314" max="13319" width="32.85546875" customWidth="1"/>
    <col min="13320" max="13320" width="21.28515625" customWidth="1"/>
    <col min="13321" max="13321" width="15.85546875" customWidth="1"/>
    <col min="13323" max="13323" width="12.42578125" customWidth="1"/>
    <col min="13325" max="13325" width="14.7109375" customWidth="1"/>
    <col min="13326" max="13326" width="18.28515625" customWidth="1"/>
    <col min="13327" max="13327" width="16.42578125" customWidth="1"/>
    <col min="13569" max="13569" width="41" customWidth="1"/>
    <col min="13570" max="13575" width="32.85546875" customWidth="1"/>
    <col min="13576" max="13576" width="21.28515625" customWidth="1"/>
    <col min="13577" max="13577" width="15.85546875" customWidth="1"/>
    <col min="13579" max="13579" width="12.42578125" customWidth="1"/>
    <col min="13581" max="13581" width="14.7109375" customWidth="1"/>
    <col min="13582" max="13582" width="18.28515625" customWidth="1"/>
    <col min="13583" max="13583" width="16.42578125" customWidth="1"/>
    <col min="13825" max="13825" width="41" customWidth="1"/>
    <col min="13826" max="13831" width="32.85546875" customWidth="1"/>
    <col min="13832" max="13832" width="21.28515625" customWidth="1"/>
    <col min="13833" max="13833" width="15.85546875" customWidth="1"/>
    <col min="13835" max="13835" width="12.42578125" customWidth="1"/>
    <col min="13837" max="13837" width="14.7109375" customWidth="1"/>
    <col min="13838" max="13838" width="18.28515625" customWidth="1"/>
    <col min="13839" max="13839" width="16.42578125" customWidth="1"/>
    <col min="14081" max="14081" width="41" customWidth="1"/>
    <col min="14082" max="14087" width="32.85546875" customWidth="1"/>
    <col min="14088" max="14088" width="21.28515625" customWidth="1"/>
    <col min="14089" max="14089" width="15.85546875" customWidth="1"/>
    <col min="14091" max="14091" width="12.42578125" customWidth="1"/>
    <col min="14093" max="14093" width="14.7109375" customWidth="1"/>
    <col min="14094" max="14094" width="18.28515625" customWidth="1"/>
    <col min="14095" max="14095" width="16.42578125" customWidth="1"/>
    <col min="14337" max="14337" width="41" customWidth="1"/>
    <col min="14338" max="14343" width="32.85546875" customWidth="1"/>
    <col min="14344" max="14344" width="21.28515625" customWidth="1"/>
    <col min="14345" max="14345" width="15.85546875" customWidth="1"/>
    <col min="14347" max="14347" width="12.42578125" customWidth="1"/>
    <col min="14349" max="14349" width="14.7109375" customWidth="1"/>
    <col min="14350" max="14350" width="18.28515625" customWidth="1"/>
    <col min="14351" max="14351" width="16.42578125" customWidth="1"/>
    <col min="14593" max="14593" width="41" customWidth="1"/>
    <col min="14594" max="14599" width="32.85546875" customWidth="1"/>
    <col min="14600" max="14600" width="21.28515625" customWidth="1"/>
    <col min="14601" max="14601" width="15.85546875" customWidth="1"/>
    <col min="14603" max="14603" width="12.42578125" customWidth="1"/>
    <col min="14605" max="14605" width="14.7109375" customWidth="1"/>
    <col min="14606" max="14606" width="18.28515625" customWidth="1"/>
    <col min="14607" max="14607" width="16.42578125" customWidth="1"/>
    <col min="14849" max="14849" width="41" customWidth="1"/>
    <col min="14850" max="14855" width="32.85546875" customWidth="1"/>
    <col min="14856" max="14856" width="21.28515625" customWidth="1"/>
    <col min="14857" max="14857" width="15.85546875" customWidth="1"/>
    <col min="14859" max="14859" width="12.42578125" customWidth="1"/>
    <col min="14861" max="14861" width="14.7109375" customWidth="1"/>
    <col min="14862" max="14862" width="18.28515625" customWidth="1"/>
    <col min="14863" max="14863" width="16.42578125" customWidth="1"/>
    <col min="15105" max="15105" width="41" customWidth="1"/>
    <col min="15106" max="15111" width="32.85546875" customWidth="1"/>
    <col min="15112" max="15112" width="21.28515625" customWidth="1"/>
    <col min="15113" max="15113" width="15.85546875" customWidth="1"/>
    <col min="15115" max="15115" width="12.42578125" customWidth="1"/>
    <col min="15117" max="15117" width="14.7109375" customWidth="1"/>
    <col min="15118" max="15118" width="18.28515625" customWidth="1"/>
    <col min="15119" max="15119" width="16.42578125" customWidth="1"/>
    <col min="15361" max="15361" width="41" customWidth="1"/>
    <col min="15362" max="15367" width="32.85546875" customWidth="1"/>
    <col min="15368" max="15368" width="21.28515625" customWidth="1"/>
    <col min="15369" max="15369" width="15.85546875" customWidth="1"/>
    <col min="15371" max="15371" width="12.42578125" customWidth="1"/>
    <col min="15373" max="15373" width="14.7109375" customWidth="1"/>
    <col min="15374" max="15374" width="18.28515625" customWidth="1"/>
    <col min="15375" max="15375" width="16.42578125" customWidth="1"/>
    <col min="15617" max="15617" width="41" customWidth="1"/>
    <col min="15618" max="15623" width="32.85546875" customWidth="1"/>
    <col min="15624" max="15624" width="21.28515625" customWidth="1"/>
    <col min="15625" max="15625" width="15.85546875" customWidth="1"/>
    <col min="15627" max="15627" width="12.42578125" customWidth="1"/>
    <col min="15629" max="15629" width="14.7109375" customWidth="1"/>
    <col min="15630" max="15630" width="18.28515625" customWidth="1"/>
    <col min="15631" max="15631" width="16.42578125" customWidth="1"/>
    <col min="15873" max="15873" width="41" customWidth="1"/>
    <col min="15874" max="15879" width="32.85546875" customWidth="1"/>
    <col min="15880" max="15880" width="21.28515625" customWidth="1"/>
    <col min="15881" max="15881" width="15.85546875" customWidth="1"/>
    <col min="15883" max="15883" width="12.42578125" customWidth="1"/>
    <col min="15885" max="15885" width="14.7109375" customWidth="1"/>
    <col min="15886" max="15886" width="18.28515625" customWidth="1"/>
    <col min="15887" max="15887" width="16.42578125" customWidth="1"/>
    <col min="16129" max="16129" width="41" customWidth="1"/>
    <col min="16130" max="16135" width="32.85546875" customWidth="1"/>
    <col min="16136" max="16136" width="21.28515625" customWidth="1"/>
    <col min="16137" max="16137" width="15.85546875" customWidth="1"/>
    <col min="16139" max="16139" width="12.42578125" customWidth="1"/>
    <col min="16141" max="16141" width="14.7109375" customWidth="1"/>
    <col min="16142" max="16142" width="18.28515625" customWidth="1"/>
    <col min="16143" max="16143" width="16.42578125" customWidth="1"/>
  </cols>
  <sheetData>
    <row r="1" spans="1:9" x14ac:dyDescent="0.2">
      <c r="A1" s="348"/>
      <c r="B1" s="348"/>
      <c r="C1" s="348"/>
      <c r="D1" s="348"/>
      <c r="E1" s="348"/>
      <c r="F1" s="348"/>
      <c r="G1" s="348"/>
      <c r="I1" s="348"/>
    </row>
    <row r="2" spans="1:9" ht="60" x14ac:dyDescent="0.2">
      <c r="A2" s="349" t="s">
        <v>140</v>
      </c>
      <c r="B2" s="350" t="s">
        <v>602</v>
      </c>
      <c r="C2" s="351" t="s">
        <v>603</v>
      </c>
      <c r="D2" s="350" t="s">
        <v>604</v>
      </c>
      <c r="E2" s="351" t="s">
        <v>755</v>
      </c>
      <c r="F2" s="350" t="s">
        <v>605</v>
      </c>
      <c r="G2" s="351" t="s">
        <v>756</v>
      </c>
      <c r="H2" s="350" t="s">
        <v>606</v>
      </c>
      <c r="I2" s="352" t="s">
        <v>607</v>
      </c>
    </row>
    <row r="3" spans="1:9" ht="15" x14ac:dyDescent="0.2">
      <c r="A3" s="349">
        <v>3</v>
      </c>
      <c r="B3" s="350">
        <v>4</v>
      </c>
      <c r="C3" s="351">
        <v>5</v>
      </c>
      <c r="D3" s="350">
        <v>6</v>
      </c>
      <c r="E3" s="351">
        <v>7</v>
      </c>
      <c r="F3" s="350">
        <v>8</v>
      </c>
      <c r="G3" s="351">
        <v>9</v>
      </c>
      <c r="H3" s="350">
        <v>10</v>
      </c>
      <c r="I3" s="352">
        <v>11</v>
      </c>
    </row>
    <row r="4" spans="1:9" ht="33" customHeight="1" x14ac:dyDescent="0.2">
      <c r="A4" s="353" t="s">
        <v>608</v>
      </c>
      <c r="B4" s="354">
        <v>6328000</v>
      </c>
      <c r="C4" s="355">
        <v>6291200</v>
      </c>
      <c r="D4" s="354">
        <v>0</v>
      </c>
      <c r="E4" s="355"/>
      <c r="F4" s="354"/>
      <c r="G4" s="355"/>
      <c r="H4" s="354">
        <f>B4+D4+F4</f>
        <v>6328000</v>
      </c>
      <c r="I4" s="356">
        <f>C4+E4+G4</f>
        <v>6291200</v>
      </c>
    </row>
    <row r="5" spans="1:9" x14ac:dyDescent="0.2">
      <c r="A5" s="353" t="s">
        <v>609</v>
      </c>
      <c r="B5" s="354">
        <v>223000</v>
      </c>
      <c r="C5" s="355">
        <v>183594</v>
      </c>
      <c r="D5" s="354">
        <v>0</v>
      </c>
      <c r="E5" s="355"/>
      <c r="F5" s="354"/>
      <c r="G5" s="355"/>
      <c r="H5" s="354">
        <f t="shared" ref="H5:I41" si="0">B5+D5+F5</f>
        <v>223000</v>
      </c>
      <c r="I5" s="356">
        <f t="shared" si="0"/>
        <v>183594</v>
      </c>
    </row>
    <row r="6" spans="1:9" x14ac:dyDescent="0.2">
      <c r="A6" s="353" t="s">
        <v>610</v>
      </c>
      <c r="B6" s="354">
        <v>68000</v>
      </c>
      <c r="C6" s="355">
        <v>59130</v>
      </c>
      <c r="D6" s="354">
        <v>0</v>
      </c>
      <c r="E6" s="355"/>
      <c r="F6" s="354"/>
      <c r="G6" s="355"/>
      <c r="H6" s="354">
        <f t="shared" si="0"/>
        <v>68000</v>
      </c>
      <c r="I6" s="356">
        <f t="shared" si="0"/>
        <v>59130</v>
      </c>
    </row>
    <row r="7" spans="1:9" x14ac:dyDescent="0.2">
      <c r="A7" s="357" t="s">
        <v>611</v>
      </c>
      <c r="B7" s="358">
        <f>SUM(B4:B6)</f>
        <v>6619000</v>
      </c>
      <c r="C7" s="359">
        <f>C4+C5+C6</f>
        <v>6533924</v>
      </c>
      <c r="D7" s="358">
        <v>0</v>
      </c>
      <c r="E7" s="355"/>
      <c r="F7" s="354"/>
      <c r="G7" s="355"/>
      <c r="H7" s="358">
        <f t="shared" si="0"/>
        <v>6619000</v>
      </c>
      <c r="I7" s="359">
        <f t="shared" si="0"/>
        <v>6533924</v>
      </c>
    </row>
    <row r="8" spans="1:9" ht="38.25" x14ac:dyDescent="0.2">
      <c r="A8" s="353" t="s">
        <v>612</v>
      </c>
      <c r="B8" s="354">
        <v>14234822</v>
      </c>
      <c r="C8" s="355">
        <v>10339406</v>
      </c>
      <c r="D8" s="354">
        <v>0</v>
      </c>
      <c r="E8" s="355"/>
      <c r="F8" s="354"/>
      <c r="G8" s="355"/>
      <c r="H8" s="354">
        <f t="shared" si="0"/>
        <v>14234822</v>
      </c>
      <c r="I8" s="356">
        <f t="shared" si="0"/>
        <v>10339406</v>
      </c>
    </row>
    <row r="9" spans="1:9" x14ac:dyDescent="0.2">
      <c r="A9" s="353" t="s">
        <v>613</v>
      </c>
      <c r="B9" s="354">
        <v>836655</v>
      </c>
      <c r="C9" s="355">
        <v>443237</v>
      </c>
      <c r="D9" s="354">
        <v>0</v>
      </c>
      <c r="E9" s="355"/>
      <c r="F9" s="354"/>
      <c r="G9" s="355"/>
      <c r="H9" s="354">
        <f t="shared" si="0"/>
        <v>836655</v>
      </c>
      <c r="I9" s="356">
        <f t="shared" si="0"/>
        <v>443237</v>
      </c>
    </row>
    <row r="10" spans="1:9" x14ac:dyDescent="0.2">
      <c r="A10" s="357" t="s">
        <v>614</v>
      </c>
      <c r="B10" s="358">
        <f>B8+B9</f>
        <v>15071477</v>
      </c>
      <c r="C10" s="359">
        <f>SUM(C8:C9)</f>
        <v>10782643</v>
      </c>
      <c r="D10" s="358">
        <v>0</v>
      </c>
      <c r="E10" s="355"/>
      <c r="F10" s="354"/>
      <c r="G10" s="355"/>
      <c r="H10" s="354">
        <f t="shared" si="0"/>
        <v>15071477</v>
      </c>
      <c r="I10" s="359">
        <f t="shared" si="0"/>
        <v>10782643</v>
      </c>
    </row>
    <row r="11" spans="1:9" x14ac:dyDescent="0.2">
      <c r="A11" s="357" t="s">
        <v>615</v>
      </c>
      <c r="B11" s="358">
        <f>B7+B10</f>
        <v>21690477</v>
      </c>
      <c r="C11" s="359">
        <f>C7+C10</f>
        <v>17316567</v>
      </c>
      <c r="D11" s="358">
        <v>0</v>
      </c>
      <c r="E11" s="359"/>
      <c r="F11" s="358"/>
      <c r="G11" s="359"/>
      <c r="H11" s="358">
        <f t="shared" si="0"/>
        <v>21690477</v>
      </c>
      <c r="I11" s="360">
        <f t="shared" si="0"/>
        <v>17316567</v>
      </c>
    </row>
    <row r="12" spans="1:9" ht="25.5" x14ac:dyDescent="0.2">
      <c r="A12" s="357" t="s">
        <v>616</v>
      </c>
      <c r="B12" s="358">
        <v>2978828</v>
      </c>
      <c r="C12" s="359">
        <v>1880035</v>
      </c>
      <c r="D12" s="358">
        <v>0</v>
      </c>
      <c r="E12" s="359"/>
      <c r="F12" s="358"/>
      <c r="G12" s="359"/>
      <c r="H12" s="358">
        <f t="shared" si="0"/>
        <v>2978828</v>
      </c>
      <c r="I12" s="360">
        <f t="shared" si="0"/>
        <v>1880035</v>
      </c>
    </row>
    <row r="13" spans="1:9" x14ac:dyDescent="0.2">
      <c r="A13" s="353" t="s">
        <v>617</v>
      </c>
      <c r="B13" s="354">
        <v>1003701</v>
      </c>
      <c r="C13" s="355">
        <v>229613</v>
      </c>
      <c r="D13" s="354">
        <v>0</v>
      </c>
      <c r="E13" s="355"/>
      <c r="F13" s="354"/>
      <c r="G13" s="355">
        <v>0</v>
      </c>
      <c r="H13" s="354">
        <f t="shared" si="0"/>
        <v>1003701</v>
      </c>
      <c r="I13" s="356">
        <f t="shared" si="0"/>
        <v>229613</v>
      </c>
    </row>
    <row r="14" spans="1:9" s="361" customFormat="1" x14ac:dyDescent="0.2">
      <c r="A14" s="357" t="s">
        <v>618</v>
      </c>
      <c r="B14" s="358">
        <f>B13</f>
        <v>1003701</v>
      </c>
      <c r="C14" s="359">
        <f>C13</f>
        <v>229613</v>
      </c>
      <c r="D14" s="358">
        <v>0</v>
      </c>
      <c r="E14" s="359"/>
      <c r="F14" s="358"/>
      <c r="G14" s="359">
        <v>0</v>
      </c>
      <c r="H14" s="358">
        <f t="shared" si="0"/>
        <v>1003701</v>
      </c>
      <c r="I14" s="360">
        <f t="shared" si="0"/>
        <v>229613</v>
      </c>
    </row>
    <row r="15" spans="1:9" ht="25.5" x14ac:dyDescent="0.2">
      <c r="A15" s="353" t="s">
        <v>619</v>
      </c>
      <c r="B15" s="354">
        <v>259581</v>
      </c>
      <c r="C15" s="355">
        <v>164993</v>
      </c>
      <c r="D15" s="354">
        <v>0</v>
      </c>
      <c r="E15" s="355"/>
      <c r="F15" s="354"/>
      <c r="G15" s="355">
        <v>0</v>
      </c>
      <c r="H15" s="354">
        <f t="shared" si="0"/>
        <v>259581</v>
      </c>
      <c r="I15" s="356">
        <f t="shared" si="0"/>
        <v>164993</v>
      </c>
    </row>
    <row r="16" spans="1:9" x14ac:dyDescent="0.2">
      <c r="A16" s="353" t="s">
        <v>620</v>
      </c>
      <c r="B16" s="354">
        <v>528267</v>
      </c>
      <c r="C16" s="355">
        <v>160840</v>
      </c>
      <c r="D16" s="354">
        <v>0</v>
      </c>
      <c r="E16" s="355"/>
      <c r="F16" s="354"/>
      <c r="G16" s="355">
        <v>0</v>
      </c>
      <c r="H16" s="354">
        <f t="shared" si="0"/>
        <v>528267</v>
      </c>
      <c r="I16" s="356">
        <f t="shared" si="0"/>
        <v>160840</v>
      </c>
    </row>
    <row r="17" spans="1:11" s="361" customFormat="1" x14ac:dyDescent="0.2">
      <c r="A17" s="357" t="s">
        <v>621</v>
      </c>
      <c r="B17" s="358">
        <f>B15+B16</f>
        <v>787848</v>
      </c>
      <c r="C17" s="359">
        <f>C15+C16</f>
        <v>325833</v>
      </c>
      <c r="D17" s="358">
        <v>0</v>
      </c>
      <c r="E17" s="359">
        <f>E15+E16</f>
        <v>0</v>
      </c>
      <c r="F17" s="358"/>
      <c r="G17" s="359">
        <v>0</v>
      </c>
      <c r="H17" s="358">
        <f t="shared" si="0"/>
        <v>787848</v>
      </c>
      <c r="I17" s="360">
        <f t="shared" si="0"/>
        <v>325833</v>
      </c>
    </row>
    <row r="18" spans="1:11" x14ac:dyDescent="0.2">
      <c r="A18" s="353" t="s">
        <v>727</v>
      </c>
      <c r="B18" s="354"/>
      <c r="C18" s="355">
        <v>0</v>
      </c>
      <c r="D18" s="354"/>
      <c r="E18" s="355"/>
      <c r="F18" s="354"/>
      <c r="G18" s="355">
        <v>0</v>
      </c>
      <c r="H18" s="354">
        <f t="shared" si="0"/>
        <v>0</v>
      </c>
      <c r="I18" s="356">
        <f t="shared" si="0"/>
        <v>0</v>
      </c>
    </row>
    <row r="19" spans="1:11" x14ac:dyDescent="0.2">
      <c r="A19" s="353" t="s">
        <v>622</v>
      </c>
      <c r="B19" s="354"/>
      <c r="C19" s="355">
        <v>0</v>
      </c>
      <c r="D19" s="354"/>
      <c r="E19" s="355"/>
      <c r="F19" s="354"/>
      <c r="G19" s="355">
        <v>0</v>
      </c>
      <c r="H19" s="354">
        <f t="shared" si="0"/>
        <v>0</v>
      </c>
      <c r="I19" s="356">
        <f t="shared" si="0"/>
        <v>0</v>
      </c>
    </row>
    <row r="20" spans="1:11" x14ac:dyDescent="0.2">
      <c r="A20" s="353" t="s">
        <v>623</v>
      </c>
      <c r="B20" s="354">
        <v>1874000</v>
      </c>
      <c r="C20" s="355">
        <v>1873887</v>
      </c>
      <c r="D20" s="354"/>
      <c r="E20" s="355"/>
      <c r="F20" s="354"/>
      <c r="G20" s="355">
        <v>0</v>
      </c>
      <c r="H20" s="354">
        <f t="shared" si="0"/>
        <v>1874000</v>
      </c>
      <c r="I20" s="356">
        <f t="shared" si="0"/>
        <v>1873887</v>
      </c>
    </row>
    <row r="21" spans="1:11" x14ac:dyDescent="0.2">
      <c r="A21" s="353" t="s">
        <v>624</v>
      </c>
      <c r="B21" s="354">
        <v>703000</v>
      </c>
      <c r="C21" s="355">
        <v>27547</v>
      </c>
      <c r="D21" s="354">
        <v>5163438</v>
      </c>
      <c r="E21" s="355"/>
      <c r="F21" s="354"/>
      <c r="G21" s="355">
        <v>0</v>
      </c>
      <c r="H21" s="354">
        <f t="shared" si="0"/>
        <v>5866438</v>
      </c>
      <c r="I21" s="356">
        <f t="shared" si="0"/>
        <v>27547</v>
      </c>
    </row>
    <row r="22" spans="1:11" ht="25.5" x14ac:dyDescent="0.2">
      <c r="A22" s="353" t="s">
        <v>625</v>
      </c>
      <c r="B22" s="354"/>
      <c r="C22" s="355"/>
      <c r="D22" s="354"/>
      <c r="E22" s="355"/>
      <c r="F22" s="354"/>
      <c r="G22" s="355">
        <v>0</v>
      </c>
      <c r="H22" s="354">
        <f t="shared" si="0"/>
        <v>0</v>
      </c>
      <c r="I22" s="356">
        <f t="shared" si="0"/>
        <v>0</v>
      </c>
    </row>
    <row r="23" spans="1:11" x14ac:dyDescent="0.2">
      <c r="A23" s="353" t="s">
        <v>626</v>
      </c>
      <c r="B23" s="354">
        <v>3974000</v>
      </c>
      <c r="C23" s="355">
        <v>2006958</v>
      </c>
      <c r="D23" s="354">
        <v>1995000</v>
      </c>
      <c r="E23" s="355">
        <v>1995000</v>
      </c>
      <c r="F23" s="354">
        <v>9138088</v>
      </c>
      <c r="G23" s="355">
        <v>2027200</v>
      </c>
      <c r="H23" s="354">
        <f t="shared" si="0"/>
        <v>15107088</v>
      </c>
      <c r="I23" s="356">
        <f t="shared" si="0"/>
        <v>6029158</v>
      </c>
    </row>
    <row r="24" spans="1:11" s="361" customFormat="1" x14ac:dyDescent="0.2">
      <c r="A24" s="357" t="s">
        <v>627</v>
      </c>
      <c r="B24" s="358">
        <f>SUM(B18:B23)</f>
        <v>6551000</v>
      </c>
      <c r="C24" s="359">
        <f>C18+C19+C20+C21+C22+C23</f>
        <v>3908392</v>
      </c>
      <c r="D24" s="358">
        <f>D18+D19+D20+D21+D22+D23</f>
        <v>7158438</v>
      </c>
      <c r="E24" s="359">
        <f>E18+E19+E20+E21+E22+E23</f>
        <v>1995000</v>
      </c>
      <c r="F24" s="358">
        <f>F23</f>
        <v>9138088</v>
      </c>
      <c r="G24" s="359">
        <f>G18+G19+G20+G21+G22+G23</f>
        <v>2027200</v>
      </c>
      <c r="H24" s="358">
        <f t="shared" si="0"/>
        <v>22847526</v>
      </c>
      <c r="I24" s="360">
        <f t="shared" si="0"/>
        <v>7930592</v>
      </c>
    </row>
    <row r="25" spans="1:11" x14ac:dyDescent="0.2">
      <c r="A25" s="353" t="s">
        <v>628</v>
      </c>
      <c r="B25" s="354">
        <v>85598</v>
      </c>
      <c r="C25" s="355"/>
      <c r="D25" s="354">
        <v>70000</v>
      </c>
      <c r="E25" s="355">
        <v>23130</v>
      </c>
      <c r="F25" s="354"/>
      <c r="G25" s="355">
        <v>0</v>
      </c>
      <c r="H25" s="354">
        <f t="shared" si="0"/>
        <v>155598</v>
      </c>
      <c r="I25" s="356">
        <f t="shared" si="0"/>
        <v>23130</v>
      </c>
    </row>
    <row r="26" spans="1:11" x14ac:dyDescent="0.2">
      <c r="A26" s="353" t="s">
        <v>629</v>
      </c>
      <c r="B26" s="354"/>
      <c r="C26" s="355">
        <v>0</v>
      </c>
      <c r="D26" s="354"/>
      <c r="E26" s="355"/>
      <c r="F26" s="354"/>
      <c r="G26" s="355">
        <v>0</v>
      </c>
      <c r="H26" s="354">
        <f t="shared" si="0"/>
        <v>0</v>
      </c>
      <c r="I26" s="356">
        <f t="shared" si="0"/>
        <v>0</v>
      </c>
    </row>
    <row r="27" spans="1:11" s="361" customFormat="1" ht="25.5" x14ac:dyDescent="0.2">
      <c r="A27" s="357" t="s">
        <v>630</v>
      </c>
      <c r="B27" s="358">
        <f>B25+B26</f>
        <v>85598</v>
      </c>
      <c r="C27" s="359">
        <f>C25+C26</f>
        <v>0</v>
      </c>
      <c r="D27" s="358">
        <f>D25+D26</f>
        <v>70000</v>
      </c>
      <c r="E27" s="359">
        <f>E25+E26</f>
        <v>23130</v>
      </c>
      <c r="F27" s="358"/>
      <c r="G27" s="359">
        <v>0</v>
      </c>
      <c r="H27" s="358">
        <f t="shared" si="0"/>
        <v>155598</v>
      </c>
      <c r="I27" s="360">
        <f t="shared" si="0"/>
        <v>23130</v>
      </c>
    </row>
    <row r="28" spans="1:11" s="361" customFormat="1" x14ac:dyDescent="0.2">
      <c r="A28" s="357" t="s">
        <v>631</v>
      </c>
      <c r="B28" s="358">
        <f>48758000+10783000</f>
        <v>59541000</v>
      </c>
      <c r="C28" s="359">
        <f>37742000+10783000</f>
        <v>48525000</v>
      </c>
      <c r="D28" s="358"/>
      <c r="E28" s="359"/>
      <c r="F28" s="358"/>
      <c r="G28" s="359"/>
      <c r="H28" s="358">
        <f t="shared" si="0"/>
        <v>59541000</v>
      </c>
      <c r="I28" s="360">
        <f t="shared" si="0"/>
        <v>48525000</v>
      </c>
    </row>
    <row r="29" spans="1:11" s="361" customFormat="1" ht="25.5" x14ac:dyDescent="0.2">
      <c r="A29" s="357" t="s">
        <v>632</v>
      </c>
      <c r="B29" s="358">
        <v>2367938</v>
      </c>
      <c r="C29" s="359">
        <v>1102444</v>
      </c>
      <c r="D29" s="358">
        <v>1923682</v>
      </c>
      <c r="E29" s="359">
        <v>538650</v>
      </c>
      <c r="F29" s="358">
        <v>2484054</v>
      </c>
      <c r="G29" s="359">
        <v>547344</v>
      </c>
      <c r="H29" s="354">
        <f t="shared" si="0"/>
        <v>6775674</v>
      </c>
      <c r="I29" s="360">
        <f t="shared" si="0"/>
        <v>2188438</v>
      </c>
    </row>
    <row r="30" spans="1:11" s="361" customFormat="1" ht="25.5" x14ac:dyDescent="0.2">
      <c r="A30" s="357" t="s">
        <v>633</v>
      </c>
      <c r="B30" s="358">
        <v>434059</v>
      </c>
      <c r="C30" s="359">
        <v>244995</v>
      </c>
      <c r="D30" s="358"/>
      <c r="E30" s="359"/>
      <c r="F30" s="358"/>
      <c r="G30" s="359">
        <v>0</v>
      </c>
      <c r="H30" s="354">
        <f t="shared" si="0"/>
        <v>434059</v>
      </c>
      <c r="I30" s="360">
        <f t="shared" si="0"/>
        <v>244995</v>
      </c>
    </row>
    <row r="31" spans="1:11" s="361" customFormat="1" x14ac:dyDescent="0.2">
      <c r="A31" s="357" t="s">
        <v>634</v>
      </c>
      <c r="B31" s="358">
        <v>13254</v>
      </c>
      <c r="C31" s="359">
        <v>1845</v>
      </c>
      <c r="D31" s="358"/>
      <c r="E31" s="359"/>
      <c r="F31" s="358"/>
      <c r="G31" s="359">
        <v>0</v>
      </c>
      <c r="H31" s="354">
        <f t="shared" si="0"/>
        <v>13254</v>
      </c>
      <c r="I31" s="360">
        <f t="shared" si="0"/>
        <v>1845</v>
      </c>
      <c r="K31"/>
    </row>
    <row r="32" spans="1:11" x14ac:dyDescent="0.2">
      <c r="A32" s="357" t="s">
        <v>635</v>
      </c>
      <c r="B32" s="358">
        <f>B14+B17+B24+B27+B29+B30+B31+B28</f>
        <v>70784398</v>
      </c>
      <c r="C32" s="973">
        <f t="shared" ref="C32:I32" si="1">C14+C17+C24+C27+C29+C30+C31+C28</f>
        <v>54338122</v>
      </c>
      <c r="D32" s="358">
        <f t="shared" si="1"/>
        <v>9152120</v>
      </c>
      <c r="E32" s="973">
        <f t="shared" si="1"/>
        <v>2556780</v>
      </c>
      <c r="F32" s="358">
        <f t="shared" si="1"/>
        <v>11622142</v>
      </c>
      <c r="G32" s="973">
        <f t="shared" si="1"/>
        <v>2574544</v>
      </c>
      <c r="H32" s="358">
        <f t="shared" si="1"/>
        <v>91558660</v>
      </c>
      <c r="I32" s="973">
        <f t="shared" si="1"/>
        <v>59469446</v>
      </c>
    </row>
    <row r="33" spans="1:255" ht="27" customHeight="1" x14ac:dyDescent="0.2">
      <c r="A33" s="357" t="s">
        <v>757</v>
      </c>
      <c r="B33" s="358">
        <v>1000000</v>
      </c>
      <c r="C33" s="359">
        <v>150000</v>
      </c>
      <c r="D33" s="358"/>
      <c r="E33" s="359">
        <v>0</v>
      </c>
      <c r="F33" s="358"/>
      <c r="G33" s="359">
        <v>0</v>
      </c>
      <c r="H33" s="358">
        <f t="shared" si="0"/>
        <v>1000000</v>
      </c>
      <c r="I33" s="360">
        <f t="shared" si="0"/>
        <v>150000</v>
      </c>
    </row>
    <row r="34" spans="1:255" x14ac:dyDescent="0.2">
      <c r="A34" s="357" t="s">
        <v>725</v>
      </c>
      <c r="B34" s="358">
        <v>1613500623</v>
      </c>
      <c r="C34" s="355">
        <v>0</v>
      </c>
      <c r="D34" s="354"/>
      <c r="E34" s="355">
        <v>0</v>
      </c>
      <c r="F34" s="354"/>
      <c r="G34" s="355">
        <v>0</v>
      </c>
      <c r="H34" s="358">
        <f t="shared" si="0"/>
        <v>1613500623</v>
      </c>
      <c r="I34" s="356">
        <f t="shared" si="0"/>
        <v>0</v>
      </c>
    </row>
    <row r="35" spans="1:255" x14ac:dyDescent="0.2">
      <c r="A35" s="353" t="s">
        <v>637</v>
      </c>
      <c r="B35" s="358">
        <v>769506</v>
      </c>
      <c r="C35" s="355">
        <v>274800</v>
      </c>
      <c r="D35" s="354"/>
      <c r="E35" s="355"/>
      <c r="F35" s="354"/>
      <c r="G35" s="355">
        <v>0</v>
      </c>
      <c r="H35" s="354">
        <f t="shared" si="0"/>
        <v>769506</v>
      </c>
      <c r="I35" s="356">
        <f t="shared" si="0"/>
        <v>274800</v>
      </c>
    </row>
    <row r="36" spans="1:255" ht="25.5" x14ac:dyDescent="0.2">
      <c r="A36" s="353" t="s">
        <v>636</v>
      </c>
      <c r="B36" s="358">
        <v>5267</v>
      </c>
      <c r="C36" s="355">
        <v>74196</v>
      </c>
      <c r="D36" s="354"/>
      <c r="E36" s="355"/>
      <c r="F36" s="354"/>
      <c r="G36" s="359">
        <v>0</v>
      </c>
      <c r="H36" s="354">
        <f t="shared" si="0"/>
        <v>5267</v>
      </c>
      <c r="I36" s="356">
        <f t="shared" si="0"/>
        <v>74196</v>
      </c>
    </row>
    <row r="37" spans="1:255" x14ac:dyDescent="0.2">
      <c r="A37" s="357" t="s">
        <v>726</v>
      </c>
      <c r="B37" s="358">
        <f t="shared" ref="B37:H37" si="2">SUM(B35:B36)</f>
        <v>774773</v>
      </c>
      <c r="C37" s="359">
        <f t="shared" si="2"/>
        <v>348996</v>
      </c>
      <c r="D37" s="358">
        <f t="shared" si="2"/>
        <v>0</v>
      </c>
      <c r="E37" s="359">
        <f t="shared" si="2"/>
        <v>0</v>
      </c>
      <c r="F37" s="358">
        <f t="shared" si="2"/>
        <v>0</v>
      </c>
      <c r="G37" s="359">
        <f t="shared" si="2"/>
        <v>0</v>
      </c>
      <c r="H37" s="358">
        <f t="shared" si="2"/>
        <v>774773</v>
      </c>
      <c r="I37" s="360">
        <f>SUM(I34:I36)</f>
        <v>348996</v>
      </c>
      <c r="J37" s="362"/>
      <c r="K37" s="362"/>
      <c r="L37" s="362"/>
      <c r="M37" s="362"/>
      <c r="N37" s="362"/>
      <c r="O37" s="362"/>
      <c r="P37" s="362"/>
      <c r="Q37" s="362"/>
      <c r="R37" s="362"/>
      <c r="S37" s="362"/>
      <c r="T37" s="362"/>
      <c r="U37" s="362"/>
      <c r="V37" s="362"/>
      <c r="W37" s="362"/>
      <c r="X37" s="362"/>
      <c r="Y37" s="362"/>
      <c r="Z37" s="362"/>
      <c r="AA37" s="362"/>
      <c r="AB37" s="362"/>
      <c r="AC37" s="362"/>
      <c r="AD37" s="362"/>
      <c r="AE37" s="362"/>
      <c r="AF37" s="362"/>
      <c r="AG37" s="362"/>
      <c r="AH37" s="362"/>
      <c r="AI37" s="362"/>
      <c r="AJ37" s="362"/>
      <c r="AK37" s="362"/>
      <c r="AL37" s="362"/>
      <c r="AM37" s="362"/>
      <c r="AN37" s="362"/>
      <c r="AO37" s="362"/>
      <c r="AP37" s="362"/>
      <c r="AQ37" s="362"/>
      <c r="AR37" s="362"/>
      <c r="AS37" s="362"/>
      <c r="AT37" s="362"/>
      <c r="AU37" s="362"/>
      <c r="AV37" s="362"/>
      <c r="AW37" s="362"/>
      <c r="AX37" s="362"/>
      <c r="AY37" s="362"/>
      <c r="AZ37" s="362"/>
      <c r="BA37" s="362"/>
      <c r="BB37" s="362"/>
      <c r="BC37" s="362"/>
      <c r="BD37" s="362"/>
      <c r="BE37" s="362"/>
      <c r="BF37" s="362"/>
      <c r="BG37" s="362"/>
      <c r="BH37" s="362"/>
      <c r="BI37" s="362"/>
      <c r="BJ37" s="362"/>
      <c r="BK37" s="362"/>
      <c r="BL37" s="362"/>
      <c r="BM37" s="362"/>
      <c r="BN37" s="362"/>
      <c r="BO37" s="362"/>
      <c r="BP37" s="362"/>
      <c r="BQ37" s="362"/>
      <c r="BR37" s="362"/>
      <c r="BS37" s="362"/>
      <c r="BT37" s="362"/>
      <c r="BU37" s="362"/>
      <c r="BV37" s="362"/>
      <c r="BW37" s="362"/>
      <c r="BX37" s="362"/>
      <c r="BY37" s="362"/>
      <c r="BZ37" s="362"/>
      <c r="CA37" s="362"/>
      <c r="CB37" s="362"/>
      <c r="CC37" s="362"/>
      <c r="CD37" s="362"/>
      <c r="CE37" s="362"/>
      <c r="CF37" s="362"/>
      <c r="CG37" s="362"/>
      <c r="CH37" s="362"/>
      <c r="CI37" s="362"/>
      <c r="CJ37" s="362"/>
      <c r="CK37" s="362"/>
      <c r="CL37" s="362"/>
      <c r="CM37" s="362"/>
      <c r="CN37" s="362"/>
      <c r="CO37" s="362"/>
      <c r="CP37" s="362"/>
      <c r="CQ37" s="362"/>
      <c r="CR37" s="362"/>
      <c r="CS37" s="362"/>
      <c r="CT37" s="362"/>
      <c r="CU37" s="362"/>
      <c r="CV37" s="362"/>
      <c r="CW37" s="362"/>
      <c r="CX37" s="362"/>
      <c r="CY37" s="362"/>
      <c r="CZ37" s="362"/>
      <c r="DA37" s="362"/>
      <c r="DB37" s="362"/>
      <c r="DC37" s="362"/>
      <c r="DD37" s="362"/>
      <c r="DE37" s="362"/>
      <c r="DF37" s="362"/>
      <c r="DG37" s="362"/>
      <c r="DH37" s="362"/>
      <c r="DI37" s="362"/>
      <c r="DJ37" s="362"/>
      <c r="DK37" s="362"/>
      <c r="DL37" s="362"/>
      <c r="DM37" s="362"/>
      <c r="DN37" s="362"/>
      <c r="DO37" s="362"/>
      <c r="DP37" s="362"/>
      <c r="DQ37" s="362"/>
      <c r="DR37" s="362"/>
      <c r="DS37" s="362"/>
      <c r="DT37" s="362"/>
      <c r="DU37" s="362"/>
      <c r="DV37" s="362"/>
      <c r="DW37" s="362"/>
      <c r="DX37" s="362"/>
      <c r="DY37" s="362"/>
      <c r="DZ37" s="362"/>
      <c r="EA37" s="362"/>
      <c r="EB37" s="362"/>
      <c r="EC37" s="362"/>
      <c r="ED37" s="362"/>
      <c r="EE37" s="362"/>
      <c r="EF37" s="362"/>
      <c r="EG37" s="362"/>
      <c r="EH37" s="362"/>
      <c r="EI37" s="362"/>
      <c r="EJ37" s="362"/>
      <c r="EK37" s="362"/>
      <c r="EL37" s="362"/>
      <c r="EM37" s="362"/>
      <c r="EN37" s="362"/>
      <c r="EO37" s="362"/>
      <c r="EP37" s="362"/>
      <c r="EQ37" s="362"/>
      <c r="ER37" s="362"/>
      <c r="ES37" s="362"/>
      <c r="ET37" s="362"/>
      <c r="EU37" s="362"/>
      <c r="EV37" s="362"/>
      <c r="EW37" s="362"/>
      <c r="EX37" s="362"/>
      <c r="EY37" s="362"/>
      <c r="EZ37" s="362"/>
      <c r="FA37" s="362"/>
      <c r="FB37" s="362"/>
      <c r="FC37" s="362"/>
      <c r="FD37" s="362"/>
      <c r="FE37" s="362"/>
      <c r="FF37" s="362"/>
      <c r="FG37" s="362"/>
      <c r="FH37" s="362"/>
      <c r="FI37" s="362"/>
      <c r="FJ37" s="362"/>
      <c r="FK37" s="362"/>
      <c r="FL37" s="362"/>
      <c r="FM37" s="362"/>
      <c r="FN37" s="362"/>
      <c r="FO37" s="362"/>
      <c r="FP37" s="362"/>
      <c r="FQ37" s="362"/>
      <c r="FR37" s="362"/>
      <c r="FS37" s="362"/>
      <c r="FT37" s="362"/>
      <c r="FU37" s="362"/>
      <c r="FV37" s="362"/>
      <c r="FW37" s="362"/>
      <c r="FX37" s="362"/>
      <c r="FY37" s="362"/>
      <c r="FZ37" s="362"/>
      <c r="GA37" s="362"/>
      <c r="GB37" s="362"/>
      <c r="GC37" s="362"/>
      <c r="GD37" s="362"/>
      <c r="GE37" s="362"/>
      <c r="GF37" s="362"/>
      <c r="GG37" s="362"/>
      <c r="GH37" s="362"/>
      <c r="GI37" s="362"/>
      <c r="GJ37" s="362"/>
      <c r="GK37" s="362"/>
      <c r="GL37" s="362"/>
      <c r="GM37" s="362"/>
      <c r="GN37" s="362"/>
      <c r="GO37" s="362"/>
      <c r="GP37" s="362"/>
      <c r="GQ37" s="362"/>
      <c r="GR37" s="362"/>
      <c r="GS37" s="362"/>
      <c r="GT37" s="362"/>
      <c r="GU37" s="362"/>
      <c r="GV37" s="362"/>
      <c r="GW37" s="362"/>
      <c r="GX37" s="362"/>
      <c r="GY37" s="362"/>
      <c r="GZ37" s="362"/>
      <c r="HA37" s="362"/>
      <c r="HB37" s="362"/>
      <c r="HC37" s="362"/>
      <c r="HD37" s="362"/>
      <c r="HE37" s="362"/>
      <c r="HF37" s="362"/>
      <c r="HG37" s="362"/>
      <c r="HH37" s="362"/>
      <c r="HI37" s="362"/>
      <c r="HJ37" s="362"/>
      <c r="HK37" s="362"/>
      <c r="HL37" s="362"/>
      <c r="HM37" s="362"/>
      <c r="HN37" s="362"/>
      <c r="HO37" s="362"/>
      <c r="HP37" s="362"/>
      <c r="HQ37" s="362"/>
      <c r="HR37" s="362"/>
      <c r="HS37" s="362"/>
      <c r="HT37" s="362"/>
      <c r="HU37" s="362"/>
      <c r="HV37" s="362"/>
      <c r="HW37" s="362"/>
      <c r="HX37" s="362"/>
      <c r="HY37" s="362"/>
      <c r="HZ37" s="362"/>
      <c r="IA37" s="362"/>
      <c r="IB37" s="362"/>
      <c r="IC37" s="362"/>
      <c r="ID37" s="362"/>
      <c r="IE37" s="362"/>
      <c r="IF37" s="362"/>
      <c r="IG37" s="362"/>
      <c r="IH37" s="362"/>
      <c r="II37" s="362"/>
      <c r="IJ37" s="362"/>
      <c r="IK37" s="362"/>
      <c r="IL37" s="362"/>
      <c r="IM37" s="362"/>
      <c r="IN37" s="362"/>
      <c r="IO37" s="362"/>
      <c r="IP37" s="362"/>
      <c r="IQ37" s="362"/>
      <c r="IR37" s="362"/>
      <c r="IS37" s="362"/>
      <c r="IT37" s="362"/>
      <c r="IU37" s="362"/>
    </row>
    <row r="38" spans="1:255" x14ac:dyDescent="0.2">
      <c r="A38" s="357" t="s">
        <v>638</v>
      </c>
      <c r="B38" s="358">
        <f>B11+B12+B32+B34+B37+B33</f>
        <v>1710729099</v>
      </c>
      <c r="C38" s="359">
        <f>C11+C12+C32+C34+C37+C33</f>
        <v>74033720</v>
      </c>
      <c r="D38" s="358">
        <f>D11+D12+D32+D34+D37</f>
        <v>9152120</v>
      </c>
      <c r="E38" s="359">
        <f>E11+E12+E32+E34+E37</f>
        <v>2556780</v>
      </c>
      <c r="F38" s="358">
        <f>F11+F12+F32+F34+F37</f>
        <v>11622142</v>
      </c>
      <c r="G38" s="359">
        <f>G11+G12+G32+G34+G37</f>
        <v>2574544</v>
      </c>
      <c r="H38" s="358">
        <f>H11+H12+H32+H34+H37+H33</f>
        <v>1731503361</v>
      </c>
      <c r="I38" s="359">
        <f>I11+I12+I32+I34+I37+I33</f>
        <v>79165044</v>
      </c>
      <c r="J38" s="362"/>
      <c r="K38" s="362"/>
      <c r="L38" s="362"/>
      <c r="M38" s="362"/>
      <c r="N38" s="362"/>
      <c r="O38" s="362"/>
      <c r="P38" s="362"/>
      <c r="Q38" s="362"/>
      <c r="R38" s="362"/>
      <c r="S38" s="362"/>
      <c r="T38" s="362"/>
      <c r="U38" s="362"/>
      <c r="V38" s="362"/>
      <c r="W38" s="362"/>
      <c r="X38" s="362"/>
      <c r="Y38" s="362"/>
      <c r="Z38" s="362"/>
      <c r="AA38" s="362"/>
      <c r="AB38" s="362"/>
      <c r="AC38" s="362"/>
      <c r="AD38" s="362"/>
      <c r="AE38" s="362"/>
      <c r="AF38" s="362"/>
      <c r="AG38" s="362"/>
      <c r="AH38" s="362"/>
      <c r="AI38" s="362"/>
      <c r="AJ38" s="362"/>
      <c r="AK38" s="362"/>
      <c r="AL38" s="362"/>
      <c r="AM38" s="362"/>
      <c r="AN38" s="362"/>
      <c r="AO38" s="362"/>
      <c r="AP38" s="362"/>
      <c r="AQ38" s="362"/>
      <c r="AR38" s="362"/>
      <c r="AS38" s="362"/>
      <c r="AT38" s="362"/>
      <c r="AU38" s="362"/>
      <c r="AV38" s="362"/>
      <c r="AW38" s="362"/>
      <c r="AX38" s="362"/>
      <c r="AY38" s="362"/>
      <c r="AZ38" s="362"/>
      <c r="BA38" s="362"/>
      <c r="BB38" s="362"/>
      <c r="BC38" s="362"/>
      <c r="BD38" s="362"/>
      <c r="BE38" s="362"/>
      <c r="BF38" s="362"/>
      <c r="BG38" s="362"/>
      <c r="BH38" s="362"/>
      <c r="BI38" s="362"/>
      <c r="BJ38" s="362"/>
      <c r="BK38" s="362"/>
      <c r="BL38" s="362"/>
      <c r="BM38" s="362"/>
      <c r="BN38" s="362"/>
      <c r="BO38" s="362"/>
      <c r="BP38" s="362"/>
      <c r="BQ38" s="362"/>
      <c r="BR38" s="362"/>
      <c r="BS38" s="362"/>
      <c r="BT38" s="362"/>
      <c r="BU38" s="362"/>
      <c r="BV38" s="362"/>
      <c r="BW38" s="362"/>
      <c r="BX38" s="362"/>
      <c r="BY38" s="362"/>
      <c r="BZ38" s="362"/>
      <c r="CA38" s="362"/>
      <c r="CB38" s="362"/>
      <c r="CC38" s="362"/>
      <c r="CD38" s="362"/>
      <c r="CE38" s="362"/>
      <c r="CF38" s="362"/>
      <c r="CG38" s="362"/>
      <c r="CH38" s="362"/>
      <c r="CI38" s="362"/>
      <c r="CJ38" s="362"/>
      <c r="CK38" s="362"/>
      <c r="CL38" s="362"/>
      <c r="CM38" s="362"/>
      <c r="CN38" s="362"/>
      <c r="CO38" s="362"/>
      <c r="CP38" s="362"/>
      <c r="CQ38" s="362"/>
      <c r="CR38" s="362"/>
      <c r="CS38" s="362"/>
      <c r="CT38" s="362"/>
      <c r="CU38" s="362"/>
      <c r="CV38" s="362"/>
      <c r="CW38" s="362"/>
      <c r="CX38" s="362"/>
      <c r="CY38" s="362"/>
      <c r="CZ38" s="362"/>
      <c r="DA38" s="362"/>
      <c r="DB38" s="362"/>
      <c r="DC38" s="362"/>
      <c r="DD38" s="362"/>
      <c r="DE38" s="362"/>
      <c r="DF38" s="362"/>
      <c r="DG38" s="362"/>
      <c r="DH38" s="362"/>
      <c r="DI38" s="362"/>
      <c r="DJ38" s="362"/>
      <c r="DK38" s="362"/>
      <c r="DL38" s="362"/>
      <c r="DM38" s="362"/>
      <c r="DN38" s="362"/>
      <c r="DO38" s="362"/>
      <c r="DP38" s="362"/>
      <c r="DQ38" s="362"/>
      <c r="DR38" s="362"/>
      <c r="DS38" s="362"/>
      <c r="DT38" s="362"/>
      <c r="DU38" s="362"/>
      <c r="DV38" s="362"/>
      <c r="DW38" s="362"/>
      <c r="DX38" s="362"/>
      <c r="DY38" s="362"/>
      <c r="DZ38" s="362"/>
      <c r="EA38" s="362"/>
      <c r="EB38" s="362"/>
      <c r="EC38" s="362"/>
      <c r="ED38" s="362"/>
      <c r="EE38" s="362"/>
      <c r="EF38" s="362"/>
      <c r="EG38" s="362"/>
      <c r="EH38" s="362"/>
      <c r="EI38" s="362"/>
      <c r="EJ38" s="362"/>
      <c r="EK38" s="362"/>
      <c r="EL38" s="362"/>
      <c r="EM38" s="362"/>
      <c r="EN38" s="362"/>
      <c r="EO38" s="362"/>
      <c r="EP38" s="362"/>
      <c r="EQ38" s="362"/>
      <c r="ER38" s="362"/>
      <c r="ES38" s="362"/>
      <c r="ET38" s="362"/>
      <c r="EU38" s="362"/>
      <c r="EV38" s="362"/>
      <c r="EW38" s="362"/>
      <c r="EX38" s="362"/>
      <c r="EY38" s="362"/>
      <c r="EZ38" s="362"/>
      <c r="FA38" s="362"/>
      <c r="FB38" s="362"/>
      <c r="FC38" s="362"/>
      <c r="FD38" s="362"/>
      <c r="FE38" s="362"/>
      <c r="FF38" s="362"/>
      <c r="FG38" s="362"/>
      <c r="FH38" s="362"/>
      <c r="FI38" s="362"/>
      <c r="FJ38" s="362"/>
      <c r="FK38" s="362"/>
      <c r="FL38" s="362"/>
      <c r="FM38" s="362"/>
      <c r="FN38" s="362"/>
      <c r="FO38" s="362"/>
      <c r="FP38" s="362"/>
      <c r="FQ38" s="362"/>
      <c r="FR38" s="362"/>
      <c r="FS38" s="362"/>
      <c r="FT38" s="362"/>
      <c r="FU38" s="362"/>
      <c r="FV38" s="362"/>
      <c r="FW38" s="362"/>
      <c r="FX38" s="362"/>
      <c r="FY38" s="362"/>
      <c r="FZ38" s="362"/>
      <c r="GA38" s="362"/>
      <c r="GB38" s="362"/>
      <c r="GC38" s="362"/>
      <c r="GD38" s="362"/>
      <c r="GE38" s="362"/>
      <c r="GF38" s="362"/>
      <c r="GG38" s="362"/>
      <c r="GH38" s="362"/>
      <c r="GI38" s="362"/>
      <c r="GJ38" s="362"/>
      <c r="GK38" s="362"/>
      <c r="GL38" s="362"/>
      <c r="GM38" s="362"/>
      <c r="GN38" s="362"/>
      <c r="GO38" s="362"/>
      <c r="GP38" s="362"/>
      <c r="GQ38" s="362"/>
      <c r="GR38" s="362"/>
      <c r="GS38" s="362"/>
      <c r="GT38" s="362"/>
      <c r="GU38" s="362"/>
      <c r="GV38" s="362"/>
      <c r="GW38" s="362"/>
      <c r="GX38" s="362"/>
      <c r="GY38" s="362"/>
      <c r="GZ38" s="362"/>
      <c r="HA38" s="362"/>
      <c r="HB38" s="362"/>
      <c r="HC38" s="362"/>
      <c r="HD38" s="362"/>
      <c r="HE38" s="362"/>
      <c r="HF38" s="362"/>
      <c r="HG38" s="362"/>
      <c r="HH38" s="362"/>
      <c r="HI38" s="362"/>
      <c r="HJ38" s="362"/>
      <c r="HK38" s="362"/>
      <c r="HL38" s="362"/>
      <c r="HM38" s="362"/>
      <c r="HN38" s="362"/>
      <c r="HO38" s="362"/>
      <c r="HP38" s="362"/>
      <c r="HQ38" s="362"/>
      <c r="HR38" s="362"/>
      <c r="HS38" s="362"/>
      <c r="HT38" s="362"/>
      <c r="HU38" s="362"/>
      <c r="HV38" s="362"/>
      <c r="HW38" s="362"/>
      <c r="HX38" s="362"/>
      <c r="HY38" s="362"/>
      <c r="HZ38" s="362"/>
      <c r="IA38" s="362"/>
      <c r="IB38" s="362"/>
      <c r="IC38" s="362"/>
      <c r="ID38" s="362"/>
      <c r="IE38" s="362"/>
      <c r="IF38" s="362"/>
      <c r="IG38" s="362"/>
      <c r="IH38" s="362"/>
      <c r="II38" s="362"/>
      <c r="IJ38" s="362"/>
      <c r="IK38" s="362"/>
      <c r="IL38" s="362"/>
      <c r="IM38" s="362"/>
      <c r="IN38" s="362"/>
      <c r="IO38" s="362"/>
      <c r="IP38" s="362"/>
      <c r="IQ38" s="362"/>
      <c r="IR38" s="362"/>
      <c r="IS38" s="362"/>
      <c r="IT38" s="362"/>
      <c r="IU38" s="362"/>
    </row>
    <row r="39" spans="1:255" ht="25.5" x14ac:dyDescent="0.2">
      <c r="A39" s="362" t="s">
        <v>639</v>
      </c>
      <c r="B39" s="354">
        <v>1000000000</v>
      </c>
      <c r="C39" s="355"/>
      <c r="D39" s="354"/>
      <c r="E39" s="355"/>
      <c r="F39" s="354"/>
      <c r="G39" s="355">
        <v>0</v>
      </c>
      <c r="H39" s="358">
        <f t="shared" si="0"/>
        <v>1000000000</v>
      </c>
      <c r="I39" s="356">
        <v>1000000000</v>
      </c>
    </row>
    <row r="40" spans="1:255" ht="25.5" x14ac:dyDescent="0.2">
      <c r="A40" s="353" t="s">
        <v>640</v>
      </c>
      <c r="B40" s="354"/>
      <c r="C40" s="355"/>
      <c r="D40" s="354"/>
      <c r="E40" s="355"/>
      <c r="F40" s="354"/>
      <c r="G40" s="355">
        <v>0</v>
      </c>
      <c r="H40" s="358">
        <f t="shared" si="0"/>
        <v>0</v>
      </c>
      <c r="I40" s="356">
        <f>C40+E40+G40</f>
        <v>0</v>
      </c>
      <c r="J40" s="363"/>
    </row>
    <row r="41" spans="1:255" ht="25.5" x14ac:dyDescent="0.2">
      <c r="A41" s="873" t="s">
        <v>758</v>
      </c>
      <c r="B41" s="874"/>
      <c r="C41" s="875"/>
      <c r="D41" s="874"/>
      <c r="E41" s="875"/>
      <c r="F41" s="874"/>
      <c r="G41" s="875"/>
      <c r="H41" s="358">
        <f t="shared" si="0"/>
        <v>0</v>
      </c>
      <c r="I41" s="356">
        <f>C41+E41+G41</f>
        <v>0</v>
      </c>
      <c r="J41" s="363"/>
    </row>
    <row r="42" spans="1:255" ht="25.5" x14ac:dyDescent="0.2">
      <c r="A42" s="357" t="s">
        <v>641</v>
      </c>
      <c r="B42" s="358">
        <f>B38+B41</f>
        <v>1710729099</v>
      </c>
      <c r="C42" s="359">
        <f>C38+C41</f>
        <v>74033720</v>
      </c>
      <c r="D42" s="358">
        <f t="shared" ref="D42:G42" si="3">D38+D41</f>
        <v>9152120</v>
      </c>
      <c r="E42" s="359">
        <f t="shared" si="3"/>
        <v>2556780</v>
      </c>
      <c r="F42" s="358">
        <f t="shared" si="3"/>
        <v>11622142</v>
      </c>
      <c r="G42" s="359">
        <f t="shared" si="3"/>
        <v>2574544</v>
      </c>
      <c r="H42" s="358">
        <f t="shared" ref="H42" si="4">H38+H41</f>
        <v>1731503361</v>
      </c>
      <c r="I42" s="359">
        <f t="shared" ref="I42" si="5">I38+I41</f>
        <v>79165044</v>
      </c>
    </row>
    <row r="43" spans="1:255" x14ac:dyDescent="0.2">
      <c r="B43" s="364"/>
      <c r="G43" s="54" t="s">
        <v>728</v>
      </c>
      <c r="H43" s="365">
        <v>1000000000</v>
      </c>
    </row>
    <row r="44" spans="1:255" x14ac:dyDescent="0.2">
      <c r="C44" s="364"/>
      <c r="G44" s="54" t="s">
        <v>729</v>
      </c>
      <c r="H44" s="35">
        <f>SUM(H42:H43)</f>
        <v>2731503361</v>
      </c>
      <c r="I44" s="35">
        <f>I39+I42</f>
        <v>1079165044</v>
      </c>
    </row>
    <row r="45" spans="1:255" x14ac:dyDescent="0.2">
      <c r="C45" s="361"/>
      <c r="D45" s="361"/>
      <c r="E45" s="35"/>
      <c r="F45" s="35"/>
    </row>
    <row r="46" spans="1:255" ht="15" x14ac:dyDescent="0.25">
      <c r="A46" s="366"/>
      <c r="B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</row>
    <row r="48" spans="1:255" x14ac:dyDescent="0.2">
      <c r="A48" s="361"/>
      <c r="B48" s="361"/>
      <c r="C48" s="915"/>
      <c r="D48" s="361"/>
      <c r="E48" s="367"/>
      <c r="F48" s="367"/>
      <c r="H48" s="361"/>
      <c r="I48" s="361"/>
      <c r="J48" s="361"/>
      <c r="K48" s="361"/>
      <c r="L48" s="361"/>
      <c r="M48" s="361"/>
      <c r="N48" s="361"/>
      <c r="O48" s="361"/>
    </row>
    <row r="49" spans="1:14" x14ac:dyDescent="0.2">
      <c r="C49" s="361"/>
      <c r="D49" s="361"/>
    </row>
    <row r="50" spans="1:14" x14ac:dyDescent="0.2">
      <c r="C50" s="361"/>
      <c r="D50" s="361"/>
      <c r="E50" s="35"/>
      <c r="F50" s="35"/>
      <c r="H50" s="35"/>
      <c r="I50" s="35"/>
      <c r="J50" s="35"/>
      <c r="K50" s="35"/>
      <c r="L50" s="35"/>
      <c r="M50" s="35"/>
      <c r="N50" s="35"/>
    </row>
    <row r="51" spans="1:14" x14ac:dyDescent="0.2">
      <c r="C51" s="361"/>
      <c r="D51" s="361"/>
      <c r="E51" s="35"/>
      <c r="F51" s="35"/>
      <c r="H51" s="35"/>
      <c r="I51" s="35"/>
      <c r="J51" s="35"/>
      <c r="K51" s="35"/>
      <c r="L51" s="35"/>
      <c r="M51" s="35"/>
      <c r="N51" s="35"/>
    </row>
    <row r="52" spans="1:14" x14ac:dyDescent="0.2">
      <c r="C52" s="361"/>
      <c r="D52" s="361"/>
      <c r="E52" s="35"/>
      <c r="F52" s="35"/>
      <c r="H52" s="35"/>
      <c r="I52" s="35"/>
      <c r="J52" s="35"/>
      <c r="K52" s="35"/>
      <c r="L52" s="35"/>
      <c r="M52" s="35"/>
      <c r="N52" s="35"/>
    </row>
    <row r="53" spans="1:14" x14ac:dyDescent="0.2">
      <c r="E53" s="35"/>
      <c r="F53" s="35"/>
      <c r="H53" s="35"/>
      <c r="I53" s="35"/>
      <c r="J53" s="35"/>
      <c r="K53" s="35"/>
      <c r="L53" s="35"/>
      <c r="M53" s="35"/>
      <c r="N53" s="35"/>
    </row>
    <row r="54" spans="1:14" x14ac:dyDescent="0.2">
      <c r="A54" s="1059"/>
      <c r="B54" s="1059"/>
      <c r="C54" s="1059"/>
      <c r="E54" s="35"/>
      <c r="F54" s="35"/>
      <c r="H54" s="35"/>
      <c r="I54" s="35"/>
      <c r="J54" s="35"/>
      <c r="K54" s="35"/>
      <c r="L54" s="35"/>
      <c r="M54" s="35"/>
      <c r="N54" s="35"/>
    </row>
    <row r="55" spans="1:14" x14ac:dyDescent="0.2">
      <c r="A55" s="1059"/>
      <c r="B55" s="1059"/>
      <c r="C55" s="1059"/>
      <c r="E55" s="35"/>
      <c r="F55" s="35"/>
      <c r="H55" s="35"/>
      <c r="I55" s="35"/>
      <c r="J55" s="35"/>
      <c r="K55" s="35"/>
      <c r="L55" s="35"/>
      <c r="M55" s="35"/>
      <c r="N55" s="35"/>
    </row>
    <row r="56" spans="1:14" x14ac:dyDescent="0.2">
      <c r="A56" s="1059"/>
      <c r="B56" s="1059"/>
      <c r="C56" s="1059"/>
      <c r="E56" s="35"/>
      <c r="F56" s="35"/>
      <c r="H56" s="35"/>
      <c r="I56" s="35"/>
      <c r="J56" s="35"/>
      <c r="K56" s="35"/>
      <c r="L56" s="35"/>
      <c r="M56" s="35"/>
      <c r="N56" s="35"/>
    </row>
    <row r="57" spans="1:14" x14ac:dyDescent="0.2">
      <c r="A57" s="1059"/>
      <c r="B57" s="1059"/>
      <c r="C57" s="1059"/>
      <c r="E57" s="35"/>
      <c r="F57" s="35"/>
      <c r="H57" s="35"/>
      <c r="I57" s="35"/>
      <c r="J57" s="35"/>
      <c r="K57" s="35"/>
      <c r="L57" s="35"/>
      <c r="M57" s="35"/>
      <c r="N57" s="35"/>
    </row>
    <row r="58" spans="1:14" x14ac:dyDescent="0.2">
      <c r="A58" s="1059"/>
      <c r="B58" s="1059"/>
      <c r="C58" s="1059"/>
      <c r="E58" s="35"/>
      <c r="F58" s="35"/>
      <c r="H58" s="35"/>
      <c r="I58" s="35"/>
      <c r="J58" s="35"/>
      <c r="K58" s="35"/>
      <c r="L58" s="35"/>
      <c r="M58" s="35"/>
      <c r="N58" s="35"/>
    </row>
    <row r="59" spans="1:14" x14ac:dyDescent="0.2">
      <c r="A59" s="1059"/>
      <c r="B59" s="1059"/>
      <c r="C59" s="1059"/>
      <c r="E59" s="35"/>
      <c r="F59" s="35"/>
      <c r="H59" s="35"/>
      <c r="I59" s="35"/>
      <c r="J59" s="35"/>
      <c r="K59" s="35"/>
      <c r="L59" s="35"/>
      <c r="M59" s="35"/>
      <c r="N59" s="35"/>
    </row>
    <row r="60" spans="1:14" x14ac:dyDescent="0.2">
      <c r="A60" s="1059"/>
      <c r="B60" s="1059"/>
      <c r="C60" s="1059"/>
      <c r="E60" s="35"/>
      <c r="F60" s="35"/>
      <c r="H60" s="35"/>
      <c r="I60" s="35"/>
      <c r="J60" s="35"/>
      <c r="K60" s="35"/>
      <c r="L60" s="35"/>
      <c r="M60" s="35"/>
      <c r="N60" s="35"/>
    </row>
    <row r="61" spans="1:14" x14ac:dyDescent="0.2">
      <c r="A61" s="1059"/>
      <c r="B61" s="1059"/>
      <c r="C61" s="1059"/>
      <c r="E61" s="35"/>
      <c r="F61" s="35"/>
      <c r="H61" s="35"/>
      <c r="I61" s="35"/>
      <c r="J61" s="35"/>
      <c r="K61" s="35"/>
      <c r="L61" s="35"/>
      <c r="M61" s="35"/>
      <c r="N61" s="35"/>
    </row>
    <row r="62" spans="1:14" x14ac:dyDescent="0.2">
      <c r="A62" s="1059"/>
      <c r="B62" s="1059"/>
      <c r="C62" s="1059"/>
      <c r="E62" s="35"/>
      <c r="F62" s="35"/>
      <c r="H62" s="35"/>
      <c r="I62" s="35"/>
      <c r="J62" s="35"/>
      <c r="K62" s="35"/>
      <c r="L62" s="35"/>
      <c r="M62" s="35"/>
      <c r="N62" s="35"/>
    </row>
    <row r="63" spans="1:14" x14ac:dyDescent="0.2">
      <c r="A63" s="1059"/>
      <c r="B63" s="1059"/>
      <c r="C63" s="1059"/>
      <c r="E63" s="35"/>
      <c r="F63" s="35"/>
      <c r="H63" s="35"/>
      <c r="I63" s="35"/>
      <c r="J63" s="35"/>
      <c r="K63" s="35"/>
      <c r="L63" s="35"/>
      <c r="M63" s="35"/>
    </row>
    <row r="64" spans="1:14" x14ac:dyDescent="0.2">
      <c r="A64" s="1059"/>
      <c r="B64" s="1059"/>
      <c r="C64" s="1059"/>
      <c r="E64" s="35"/>
      <c r="F64" s="35"/>
      <c r="H64" s="35"/>
      <c r="I64" s="35"/>
      <c r="J64" s="35"/>
      <c r="K64" s="35"/>
      <c r="L64" s="35"/>
      <c r="M64" s="35"/>
      <c r="N64" s="35"/>
    </row>
    <row r="65" spans="1:15" x14ac:dyDescent="0.2">
      <c r="A65" s="1059"/>
      <c r="B65" s="1059"/>
      <c r="C65" s="1059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">
      <c r="A66" s="1059"/>
      <c r="B66" s="1059"/>
      <c r="C66" s="1059"/>
      <c r="E66" s="35"/>
      <c r="F66" s="35"/>
    </row>
    <row r="67" spans="1:15" x14ac:dyDescent="0.2">
      <c r="A67" s="1059"/>
      <c r="B67" s="1059"/>
      <c r="C67" s="1059"/>
    </row>
  </sheetData>
  <mergeCells count="14">
    <mergeCell ref="A64:C64"/>
    <mergeCell ref="A65:C65"/>
    <mergeCell ref="A66:C66"/>
    <mergeCell ref="A67:C67"/>
    <mergeCell ref="A59:C59"/>
    <mergeCell ref="A60:C60"/>
    <mergeCell ref="A61:C61"/>
    <mergeCell ref="A62:C62"/>
    <mergeCell ref="A63:C63"/>
    <mergeCell ref="A54:C54"/>
    <mergeCell ref="A55:C55"/>
    <mergeCell ref="A56:C56"/>
    <mergeCell ref="A57:C57"/>
    <mergeCell ref="A58:C58"/>
  </mergeCells>
  <pageMargins left="0.70866141732283472" right="0.70866141732283472" top="0.74803149606299213" bottom="0.74803149606299213" header="0.31496062992125984" footer="0.31496062992125984"/>
  <pageSetup paperSize="8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I20"/>
  <sheetViews>
    <sheetView zoomScaleNormal="100" workbookViewId="0">
      <selection activeCell="I20" sqref="A1:I20"/>
    </sheetView>
  </sheetViews>
  <sheetFormatPr defaultRowHeight="12.75" x14ac:dyDescent="0.2"/>
  <cols>
    <col min="1" max="1" width="75.5703125" customWidth="1"/>
    <col min="2" max="2" width="21.28515625" hidden="1" customWidth="1"/>
    <col min="3" max="3" width="17.85546875" customWidth="1"/>
    <col min="4" max="4" width="19" customWidth="1"/>
    <col min="5" max="5" width="18.7109375" customWidth="1"/>
    <col min="6" max="7" width="16.5703125" customWidth="1"/>
    <col min="8" max="8" width="14.5703125" customWidth="1"/>
    <col min="9" max="9" width="21.28515625" customWidth="1"/>
    <col min="256" max="256" width="75.5703125" customWidth="1"/>
    <col min="257" max="257" width="21.42578125" customWidth="1"/>
    <col min="258" max="258" width="0" hidden="1" customWidth="1"/>
    <col min="259" max="260" width="17.85546875" customWidth="1"/>
    <col min="261" max="261" width="19" customWidth="1"/>
    <col min="262" max="262" width="22.42578125" customWidth="1"/>
    <col min="512" max="512" width="75.5703125" customWidth="1"/>
    <col min="513" max="513" width="21.42578125" customWidth="1"/>
    <col min="514" max="514" width="0" hidden="1" customWidth="1"/>
    <col min="515" max="516" width="17.85546875" customWidth="1"/>
    <col min="517" max="517" width="19" customWidth="1"/>
    <col min="518" max="518" width="22.42578125" customWidth="1"/>
    <col min="768" max="768" width="75.5703125" customWidth="1"/>
    <col min="769" max="769" width="21.42578125" customWidth="1"/>
    <col min="770" max="770" width="0" hidden="1" customWidth="1"/>
    <col min="771" max="772" width="17.85546875" customWidth="1"/>
    <col min="773" max="773" width="19" customWidth="1"/>
    <col min="774" max="774" width="22.42578125" customWidth="1"/>
    <col min="1024" max="1024" width="75.5703125" customWidth="1"/>
    <col min="1025" max="1025" width="21.42578125" customWidth="1"/>
    <col min="1026" max="1026" width="0" hidden="1" customWidth="1"/>
    <col min="1027" max="1028" width="17.85546875" customWidth="1"/>
    <col min="1029" max="1029" width="19" customWidth="1"/>
    <col min="1030" max="1030" width="22.42578125" customWidth="1"/>
    <col min="1280" max="1280" width="75.5703125" customWidth="1"/>
    <col min="1281" max="1281" width="21.42578125" customWidth="1"/>
    <col min="1282" max="1282" width="0" hidden="1" customWidth="1"/>
    <col min="1283" max="1284" width="17.85546875" customWidth="1"/>
    <col min="1285" max="1285" width="19" customWidth="1"/>
    <col min="1286" max="1286" width="22.42578125" customWidth="1"/>
    <col min="1536" max="1536" width="75.5703125" customWidth="1"/>
    <col min="1537" max="1537" width="21.42578125" customWidth="1"/>
    <col min="1538" max="1538" width="0" hidden="1" customWidth="1"/>
    <col min="1539" max="1540" width="17.85546875" customWidth="1"/>
    <col min="1541" max="1541" width="19" customWidth="1"/>
    <col min="1542" max="1542" width="22.42578125" customWidth="1"/>
    <col min="1792" max="1792" width="75.5703125" customWidth="1"/>
    <col min="1793" max="1793" width="21.42578125" customWidth="1"/>
    <col min="1794" max="1794" width="0" hidden="1" customWidth="1"/>
    <col min="1795" max="1796" width="17.85546875" customWidth="1"/>
    <col min="1797" max="1797" width="19" customWidth="1"/>
    <col min="1798" max="1798" width="22.42578125" customWidth="1"/>
    <col min="2048" max="2048" width="75.5703125" customWidth="1"/>
    <col min="2049" max="2049" width="21.42578125" customWidth="1"/>
    <col min="2050" max="2050" width="0" hidden="1" customWidth="1"/>
    <col min="2051" max="2052" width="17.85546875" customWidth="1"/>
    <col min="2053" max="2053" width="19" customWidth="1"/>
    <col min="2054" max="2054" width="22.42578125" customWidth="1"/>
    <col min="2304" max="2304" width="75.5703125" customWidth="1"/>
    <col min="2305" max="2305" width="21.42578125" customWidth="1"/>
    <col min="2306" max="2306" width="0" hidden="1" customWidth="1"/>
    <col min="2307" max="2308" width="17.85546875" customWidth="1"/>
    <col min="2309" max="2309" width="19" customWidth="1"/>
    <col min="2310" max="2310" width="22.42578125" customWidth="1"/>
    <col min="2560" max="2560" width="75.5703125" customWidth="1"/>
    <col min="2561" max="2561" width="21.42578125" customWidth="1"/>
    <col min="2562" max="2562" width="0" hidden="1" customWidth="1"/>
    <col min="2563" max="2564" width="17.85546875" customWidth="1"/>
    <col min="2565" max="2565" width="19" customWidth="1"/>
    <col min="2566" max="2566" width="22.42578125" customWidth="1"/>
    <col min="2816" max="2816" width="75.5703125" customWidth="1"/>
    <col min="2817" max="2817" width="21.42578125" customWidth="1"/>
    <col min="2818" max="2818" width="0" hidden="1" customWidth="1"/>
    <col min="2819" max="2820" width="17.85546875" customWidth="1"/>
    <col min="2821" max="2821" width="19" customWidth="1"/>
    <col min="2822" max="2822" width="22.42578125" customWidth="1"/>
    <col min="3072" max="3072" width="75.5703125" customWidth="1"/>
    <col min="3073" max="3073" width="21.42578125" customWidth="1"/>
    <col min="3074" max="3074" width="0" hidden="1" customWidth="1"/>
    <col min="3075" max="3076" width="17.85546875" customWidth="1"/>
    <col min="3077" max="3077" width="19" customWidth="1"/>
    <col min="3078" max="3078" width="22.42578125" customWidth="1"/>
    <col min="3328" max="3328" width="75.5703125" customWidth="1"/>
    <col min="3329" max="3329" width="21.42578125" customWidth="1"/>
    <col min="3330" max="3330" width="0" hidden="1" customWidth="1"/>
    <col min="3331" max="3332" width="17.85546875" customWidth="1"/>
    <col min="3333" max="3333" width="19" customWidth="1"/>
    <col min="3334" max="3334" width="22.42578125" customWidth="1"/>
    <col min="3584" max="3584" width="75.5703125" customWidth="1"/>
    <col min="3585" max="3585" width="21.42578125" customWidth="1"/>
    <col min="3586" max="3586" width="0" hidden="1" customWidth="1"/>
    <col min="3587" max="3588" width="17.85546875" customWidth="1"/>
    <col min="3589" max="3589" width="19" customWidth="1"/>
    <col min="3590" max="3590" width="22.42578125" customWidth="1"/>
    <col min="3840" max="3840" width="75.5703125" customWidth="1"/>
    <col min="3841" max="3841" width="21.42578125" customWidth="1"/>
    <col min="3842" max="3842" width="0" hidden="1" customWidth="1"/>
    <col min="3843" max="3844" width="17.85546875" customWidth="1"/>
    <col min="3845" max="3845" width="19" customWidth="1"/>
    <col min="3846" max="3846" width="22.42578125" customWidth="1"/>
    <col min="4096" max="4096" width="75.5703125" customWidth="1"/>
    <col min="4097" max="4097" width="21.42578125" customWidth="1"/>
    <col min="4098" max="4098" width="0" hidden="1" customWidth="1"/>
    <col min="4099" max="4100" width="17.85546875" customWidth="1"/>
    <col min="4101" max="4101" width="19" customWidth="1"/>
    <col min="4102" max="4102" width="22.42578125" customWidth="1"/>
    <col min="4352" max="4352" width="75.5703125" customWidth="1"/>
    <col min="4353" max="4353" width="21.42578125" customWidth="1"/>
    <col min="4354" max="4354" width="0" hidden="1" customWidth="1"/>
    <col min="4355" max="4356" width="17.85546875" customWidth="1"/>
    <col min="4357" max="4357" width="19" customWidth="1"/>
    <col min="4358" max="4358" width="22.42578125" customWidth="1"/>
    <col min="4608" max="4608" width="75.5703125" customWidth="1"/>
    <col min="4609" max="4609" width="21.42578125" customWidth="1"/>
    <col min="4610" max="4610" width="0" hidden="1" customWidth="1"/>
    <col min="4611" max="4612" width="17.85546875" customWidth="1"/>
    <col min="4613" max="4613" width="19" customWidth="1"/>
    <col min="4614" max="4614" width="22.42578125" customWidth="1"/>
    <col min="4864" max="4864" width="75.5703125" customWidth="1"/>
    <col min="4865" max="4865" width="21.42578125" customWidth="1"/>
    <col min="4866" max="4866" width="0" hidden="1" customWidth="1"/>
    <col min="4867" max="4868" width="17.85546875" customWidth="1"/>
    <col min="4869" max="4869" width="19" customWidth="1"/>
    <col min="4870" max="4870" width="22.42578125" customWidth="1"/>
    <col min="5120" max="5120" width="75.5703125" customWidth="1"/>
    <col min="5121" max="5121" width="21.42578125" customWidth="1"/>
    <col min="5122" max="5122" width="0" hidden="1" customWidth="1"/>
    <col min="5123" max="5124" width="17.85546875" customWidth="1"/>
    <col min="5125" max="5125" width="19" customWidth="1"/>
    <col min="5126" max="5126" width="22.42578125" customWidth="1"/>
    <col min="5376" max="5376" width="75.5703125" customWidth="1"/>
    <col min="5377" max="5377" width="21.42578125" customWidth="1"/>
    <col min="5378" max="5378" width="0" hidden="1" customWidth="1"/>
    <col min="5379" max="5380" width="17.85546875" customWidth="1"/>
    <col min="5381" max="5381" width="19" customWidth="1"/>
    <col min="5382" max="5382" width="22.42578125" customWidth="1"/>
    <col min="5632" max="5632" width="75.5703125" customWidth="1"/>
    <col min="5633" max="5633" width="21.42578125" customWidth="1"/>
    <col min="5634" max="5634" width="0" hidden="1" customWidth="1"/>
    <col min="5635" max="5636" width="17.85546875" customWidth="1"/>
    <col min="5637" max="5637" width="19" customWidth="1"/>
    <col min="5638" max="5638" width="22.42578125" customWidth="1"/>
    <col min="5888" max="5888" width="75.5703125" customWidth="1"/>
    <col min="5889" max="5889" width="21.42578125" customWidth="1"/>
    <col min="5890" max="5890" width="0" hidden="1" customWidth="1"/>
    <col min="5891" max="5892" width="17.85546875" customWidth="1"/>
    <col min="5893" max="5893" width="19" customWidth="1"/>
    <col min="5894" max="5894" width="22.42578125" customWidth="1"/>
    <col min="6144" max="6144" width="75.5703125" customWidth="1"/>
    <col min="6145" max="6145" width="21.42578125" customWidth="1"/>
    <col min="6146" max="6146" width="0" hidden="1" customWidth="1"/>
    <col min="6147" max="6148" width="17.85546875" customWidth="1"/>
    <col min="6149" max="6149" width="19" customWidth="1"/>
    <col min="6150" max="6150" width="22.42578125" customWidth="1"/>
    <col min="6400" max="6400" width="75.5703125" customWidth="1"/>
    <col min="6401" max="6401" width="21.42578125" customWidth="1"/>
    <col min="6402" max="6402" width="0" hidden="1" customWidth="1"/>
    <col min="6403" max="6404" width="17.85546875" customWidth="1"/>
    <col min="6405" max="6405" width="19" customWidth="1"/>
    <col min="6406" max="6406" width="22.42578125" customWidth="1"/>
    <col min="6656" max="6656" width="75.5703125" customWidth="1"/>
    <col min="6657" max="6657" width="21.42578125" customWidth="1"/>
    <col min="6658" max="6658" width="0" hidden="1" customWidth="1"/>
    <col min="6659" max="6660" width="17.85546875" customWidth="1"/>
    <col min="6661" max="6661" width="19" customWidth="1"/>
    <col min="6662" max="6662" width="22.42578125" customWidth="1"/>
    <col min="6912" max="6912" width="75.5703125" customWidth="1"/>
    <col min="6913" max="6913" width="21.42578125" customWidth="1"/>
    <col min="6914" max="6914" width="0" hidden="1" customWidth="1"/>
    <col min="6915" max="6916" width="17.85546875" customWidth="1"/>
    <col min="6917" max="6917" width="19" customWidth="1"/>
    <col min="6918" max="6918" width="22.42578125" customWidth="1"/>
    <col min="7168" max="7168" width="75.5703125" customWidth="1"/>
    <col min="7169" max="7169" width="21.42578125" customWidth="1"/>
    <col min="7170" max="7170" width="0" hidden="1" customWidth="1"/>
    <col min="7171" max="7172" width="17.85546875" customWidth="1"/>
    <col min="7173" max="7173" width="19" customWidth="1"/>
    <col min="7174" max="7174" width="22.42578125" customWidth="1"/>
    <col min="7424" max="7424" width="75.5703125" customWidth="1"/>
    <col min="7425" max="7425" width="21.42578125" customWidth="1"/>
    <col min="7426" max="7426" width="0" hidden="1" customWidth="1"/>
    <col min="7427" max="7428" width="17.85546875" customWidth="1"/>
    <col min="7429" max="7429" width="19" customWidth="1"/>
    <col min="7430" max="7430" width="22.42578125" customWidth="1"/>
    <col min="7680" max="7680" width="75.5703125" customWidth="1"/>
    <col min="7681" max="7681" width="21.42578125" customWidth="1"/>
    <col min="7682" max="7682" width="0" hidden="1" customWidth="1"/>
    <col min="7683" max="7684" width="17.85546875" customWidth="1"/>
    <col min="7685" max="7685" width="19" customWidth="1"/>
    <col min="7686" max="7686" width="22.42578125" customWidth="1"/>
    <col min="7936" max="7936" width="75.5703125" customWidth="1"/>
    <col min="7937" max="7937" width="21.42578125" customWidth="1"/>
    <col min="7938" max="7938" width="0" hidden="1" customWidth="1"/>
    <col min="7939" max="7940" width="17.85546875" customWidth="1"/>
    <col min="7941" max="7941" width="19" customWidth="1"/>
    <col min="7942" max="7942" width="22.42578125" customWidth="1"/>
    <col min="8192" max="8192" width="75.5703125" customWidth="1"/>
    <col min="8193" max="8193" width="21.42578125" customWidth="1"/>
    <col min="8194" max="8194" width="0" hidden="1" customWidth="1"/>
    <col min="8195" max="8196" width="17.85546875" customWidth="1"/>
    <col min="8197" max="8197" width="19" customWidth="1"/>
    <col min="8198" max="8198" width="22.42578125" customWidth="1"/>
    <col min="8448" max="8448" width="75.5703125" customWidth="1"/>
    <col min="8449" max="8449" width="21.42578125" customWidth="1"/>
    <col min="8450" max="8450" width="0" hidden="1" customWidth="1"/>
    <col min="8451" max="8452" width="17.85546875" customWidth="1"/>
    <col min="8453" max="8453" width="19" customWidth="1"/>
    <col min="8454" max="8454" width="22.42578125" customWidth="1"/>
    <col min="8704" max="8704" width="75.5703125" customWidth="1"/>
    <col min="8705" max="8705" width="21.42578125" customWidth="1"/>
    <col min="8706" max="8706" width="0" hidden="1" customWidth="1"/>
    <col min="8707" max="8708" width="17.85546875" customWidth="1"/>
    <col min="8709" max="8709" width="19" customWidth="1"/>
    <col min="8710" max="8710" width="22.42578125" customWidth="1"/>
    <col min="8960" max="8960" width="75.5703125" customWidth="1"/>
    <col min="8961" max="8961" width="21.42578125" customWidth="1"/>
    <col min="8962" max="8962" width="0" hidden="1" customWidth="1"/>
    <col min="8963" max="8964" width="17.85546875" customWidth="1"/>
    <col min="8965" max="8965" width="19" customWidth="1"/>
    <col min="8966" max="8966" width="22.42578125" customWidth="1"/>
    <col min="9216" max="9216" width="75.5703125" customWidth="1"/>
    <col min="9217" max="9217" width="21.42578125" customWidth="1"/>
    <col min="9218" max="9218" width="0" hidden="1" customWidth="1"/>
    <col min="9219" max="9220" width="17.85546875" customWidth="1"/>
    <col min="9221" max="9221" width="19" customWidth="1"/>
    <col min="9222" max="9222" width="22.42578125" customWidth="1"/>
    <col min="9472" max="9472" width="75.5703125" customWidth="1"/>
    <col min="9473" max="9473" width="21.42578125" customWidth="1"/>
    <col min="9474" max="9474" width="0" hidden="1" customWidth="1"/>
    <col min="9475" max="9476" width="17.85546875" customWidth="1"/>
    <col min="9477" max="9477" width="19" customWidth="1"/>
    <col min="9478" max="9478" width="22.42578125" customWidth="1"/>
    <col min="9728" max="9728" width="75.5703125" customWidth="1"/>
    <col min="9729" max="9729" width="21.42578125" customWidth="1"/>
    <col min="9730" max="9730" width="0" hidden="1" customWidth="1"/>
    <col min="9731" max="9732" width="17.85546875" customWidth="1"/>
    <col min="9733" max="9733" width="19" customWidth="1"/>
    <col min="9734" max="9734" width="22.42578125" customWidth="1"/>
    <col min="9984" max="9984" width="75.5703125" customWidth="1"/>
    <col min="9985" max="9985" width="21.42578125" customWidth="1"/>
    <col min="9986" max="9986" width="0" hidden="1" customWidth="1"/>
    <col min="9987" max="9988" width="17.85546875" customWidth="1"/>
    <col min="9989" max="9989" width="19" customWidth="1"/>
    <col min="9990" max="9990" width="22.42578125" customWidth="1"/>
    <col min="10240" max="10240" width="75.5703125" customWidth="1"/>
    <col min="10241" max="10241" width="21.42578125" customWidth="1"/>
    <col min="10242" max="10242" width="0" hidden="1" customWidth="1"/>
    <col min="10243" max="10244" width="17.85546875" customWidth="1"/>
    <col min="10245" max="10245" width="19" customWidth="1"/>
    <col min="10246" max="10246" width="22.42578125" customWidth="1"/>
    <col min="10496" max="10496" width="75.5703125" customWidth="1"/>
    <col min="10497" max="10497" width="21.42578125" customWidth="1"/>
    <col min="10498" max="10498" width="0" hidden="1" customWidth="1"/>
    <col min="10499" max="10500" width="17.85546875" customWidth="1"/>
    <col min="10501" max="10501" width="19" customWidth="1"/>
    <col min="10502" max="10502" width="22.42578125" customWidth="1"/>
    <col min="10752" max="10752" width="75.5703125" customWidth="1"/>
    <col min="10753" max="10753" width="21.42578125" customWidth="1"/>
    <col min="10754" max="10754" width="0" hidden="1" customWidth="1"/>
    <col min="10755" max="10756" width="17.85546875" customWidth="1"/>
    <col min="10757" max="10757" width="19" customWidth="1"/>
    <col min="10758" max="10758" width="22.42578125" customWidth="1"/>
    <col min="11008" max="11008" width="75.5703125" customWidth="1"/>
    <col min="11009" max="11009" width="21.42578125" customWidth="1"/>
    <col min="11010" max="11010" width="0" hidden="1" customWidth="1"/>
    <col min="11011" max="11012" width="17.85546875" customWidth="1"/>
    <col min="11013" max="11013" width="19" customWidth="1"/>
    <col min="11014" max="11014" width="22.42578125" customWidth="1"/>
    <col min="11264" max="11264" width="75.5703125" customWidth="1"/>
    <col min="11265" max="11265" width="21.42578125" customWidth="1"/>
    <col min="11266" max="11266" width="0" hidden="1" customWidth="1"/>
    <col min="11267" max="11268" width="17.85546875" customWidth="1"/>
    <col min="11269" max="11269" width="19" customWidth="1"/>
    <col min="11270" max="11270" width="22.42578125" customWidth="1"/>
    <col min="11520" max="11520" width="75.5703125" customWidth="1"/>
    <col min="11521" max="11521" width="21.42578125" customWidth="1"/>
    <col min="11522" max="11522" width="0" hidden="1" customWidth="1"/>
    <col min="11523" max="11524" width="17.85546875" customWidth="1"/>
    <col min="11525" max="11525" width="19" customWidth="1"/>
    <col min="11526" max="11526" width="22.42578125" customWidth="1"/>
    <col min="11776" max="11776" width="75.5703125" customWidth="1"/>
    <col min="11777" max="11777" width="21.42578125" customWidth="1"/>
    <col min="11778" max="11778" width="0" hidden="1" customWidth="1"/>
    <col min="11779" max="11780" width="17.85546875" customWidth="1"/>
    <col min="11781" max="11781" width="19" customWidth="1"/>
    <col min="11782" max="11782" width="22.42578125" customWidth="1"/>
    <col min="12032" max="12032" width="75.5703125" customWidth="1"/>
    <col min="12033" max="12033" width="21.42578125" customWidth="1"/>
    <col min="12034" max="12034" width="0" hidden="1" customWidth="1"/>
    <col min="12035" max="12036" width="17.85546875" customWidth="1"/>
    <col min="12037" max="12037" width="19" customWidth="1"/>
    <col min="12038" max="12038" width="22.42578125" customWidth="1"/>
    <col min="12288" max="12288" width="75.5703125" customWidth="1"/>
    <col min="12289" max="12289" width="21.42578125" customWidth="1"/>
    <col min="12290" max="12290" width="0" hidden="1" customWidth="1"/>
    <col min="12291" max="12292" width="17.85546875" customWidth="1"/>
    <col min="12293" max="12293" width="19" customWidth="1"/>
    <col min="12294" max="12294" width="22.42578125" customWidth="1"/>
    <col min="12544" max="12544" width="75.5703125" customWidth="1"/>
    <col min="12545" max="12545" width="21.42578125" customWidth="1"/>
    <col min="12546" max="12546" width="0" hidden="1" customWidth="1"/>
    <col min="12547" max="12548" width="17.85546875" customWidth="1"/>
    <col min="12549" max="12549" width="19" customWidth="1"/>
    <col min="12550" max="12550" width="22.42578125" customWidth="1"/>
    <col min="12800" max="12800" width="75.5703125" customWidth="1"/>
    <col min="12801" max="12801" width="21.42578125" customWidth="1"/>
    <col min="12802" max="12802" width="0" hidden="1" customWidth="1"/>
    <col min="12803" max="12804" width="17.85546875" customWidth="1"/>
    <col min="12805" max="12805" width="19" customWidth="1"/>
    <col min="12806" max="12806" width="22.42578125" customWidth="1"/>
    <col min="13056" max="13056" width="75.5703125" customWidth="1"/>
    <col min="13057" max="13057" width="21.42578125" customWidth="1"/>
    <col min="13058" max="13058" width="0" hidden="1" customWidth="1"/>
    <col min="13059" max="13060" width="17.85546875" customWidth="1"/>
    <col min="13061" max="13061" width="19" customWidth="1"/>
    <col min="13062" max="13062" width="22.42578125" customWidth="1"/>
    <col min="13312" max="13312" width="75.5703125" customWidth="1"/>
    <col min="13313" max="13313" width="21.42578125" customWidth="1"/>
    <col min="13314" max="13314" width="0" hidden="1" customWidth="1"/>
    <col min="13315" max="13316" width="17.85546875" customWidth="1"/>
    <col min="13317" max="13317" width="19" customWidth="1"/>
    <col min="13318" max="13318" width="22.42578125" customWidth="1"/>
    <col min="13568" max="13568" width="75.5703125" customWidth="1"/>
    <col min="13569" max="13569" width="21.42578125" customWidth="1"/>
    <col min="13570" max="13570" width="0" hidden="1" customWidth="1"/>
    <col min="13571" max="13572" width="17.85546875" customWidth="1"/>
    <col min="13573" max="13573" width="19" customWidth="1"/>
    <col min="13574" max="13574" width="22.42578125" customWidth="1"/>
    <col min="13824" max="13824" width="75.5703125" customWidth="1"/>
    <col min="13825" max="13825" width="21.42578125" customWidth="1"/>
    <col min="13826" max="13826" width="0" hidden="1" customWidth="1"/>
    <col min="13827" max="13828" width="17.85546875" customWidth="1"/>
    <col min="13829" max="13829" width="19" customWidth="1"/>
    <col min="13830" max="13830" width="22.42578125" customWidth="1"/>
    <col min="14080" max="14080" width="75.5703125" customWidth="1"/>
    <col min="14081" max="14081" width="21.42578125" customWidth="1"/>
    <col min="14082" max="14082" width="0" hidden="1" customWidth="1"/>
    <col min="14083" max="14084" width="17.85546875" customWidth="1"/>
    <col min="14085" max="14085" width="19" customWidth="1"/>
    <col min="14086" max="14086" width="22.42578125" customWidth="1"/>
    <col min="14336" max="14336" width="75.5703125" customWidth="1"/>
    <col min="14337" max="14337" width="21.42578125" customWidth="1"/>
    <col min="14338" max="14338" width="0" hidden="1" customWidth="1"/>
    <col min="14339" max="14340" width="17.85546875" customWidth="1"/>
    <col min="14341" max="14341" width="19" customWidth="1"/>
    <col min="14342" max="14342" width="22.42578125" customWidth="1"/>
    <col min="14592" max="14592" width="75.5703125" customWidth="1"/>
    <col min="14593" max="14593" width="21.42578125" customWidth="1"/>
    <col min="14594" max="14594" width="0" hidden="1" customWidth="1"/>
    <col min="14595" max="14596" width="17.85546875" customWidth="1"/>
    <col min="14597" max="14597" width="19" customWidth="1"/>
    <col min="14598" max="14598" width="22.42578125" customWidth="1"/>
    <col min="14848" max="14848" width="75.5703125" customWidth="1"/>
    <col min="14849" max="14849" width="21.42578125" customWidth="1"/>
    <col min="14850" max="14850" width="0" hidden="1" customWidth="1"/>
    <col min="14851" max="14852" width="17.85546875" customWidth="1"/>
    <col min="14853" max="14853" width="19" customWidth="1"/>
    <col min="14854" max="14854" width="22.42578125" customWidth="1"/>
    <col min="15104" max="15104" width="75.5703125" customWidth="1"/>
    <col min="15105" max="15105" width="21.42578125" customWidth="1"/>
    <col min="15106" max="15106" width="0" hidden="1" customWidth="1"/>
    <col min="15107" max="15108" width="17.85546875" customWidth="1"/>
    <col min="15109" max="15109" width="19" customWidth="1"/>
    <col min="15110" max="15110" width="22.42578125" customWidth="1"/>
    <col min="15360" max="15360" width="75.5703125" customWidth="1"/>
    <col min="15361" max="15361" width="21.42578125" customWidth="1"/>
    <col min="15362" max="15362" width="0" hidden="1" customWidth="1"/>
    <col min="15363" max="15364" width="17.85546875" customWidth="1"/>
    <col min="15365" max="15365" width="19" customWidth="1"/>
    <col min="15366" max="15366" width="22.42578125" customWidth="1"/>
    <col min="15616" max="15616" width="75.5703125" customWidth="1"/>
    <col min="15617" max="15617" width="21.42578125" customWidth="1"/>
    <col min="15618" max="15618" width="0" hidden="1" customWidth="1"/>
    <col min="15619" max="15620" width="17.85546875" customWidth="1"/>
    <col min="15621" max="15621" width="19" customWidth="1"/>
    <col min="15622" max="15622" width="22.42578125" customWidth="1"/>
    <col min="15872" max="15872" width="75.5703125" customWidth="1"/>
    <col min="15873" max="15873" width="21.42578125" customWidth="1"/>
    <col min="15874" max="15874" width="0" hidden="1" customWidth="1"/>
    <col min="15875" max="15876" width="17.85546875" customWidth="1"/>
    <col min="15877" max="15877" width="19" customWidth="1"/>
    <col min="15878" max="15878" width="22.42578125" customWidth="1"/>
    <col min="16128" max="16128" width="75.5703125" customWidth="1"/>
    <col min="16129" max="16129" width="21.42578125" customWidth="1"/>
    <col min="16130" max="16130" width="0" hidden="1" customWidth="1"/>
    <col min="16131" max="16132" width="17.85546875" customWidth="1"/>
    <col min="16133" max="16133" width="19" customWidth="1"/>
    <col min="16134" max="16134" width="22.42578125" customWidth="1"/>
  </cols>
  <sheetData>
    <row r="1" spans="1:9" ht="15.75" customHeight="1" x14ac:dyDescent="0.25">
      <c r="A1" s="1087" t="s">
        <v>136</v>
      </c>
      <c r="B1" s="1059"/>
      <c r="C1" s="1059"/>
      <c r="D1" s="1059"/>
      <c r="E1" s="1059"/>
      <c r="F1" s="1059"/>
      <c r="G1" s="1059"/>
      <c r="H1" s="1059"/>
    </row>
    <row r="2" spans="1:9" ht="15.75" customHeight="1" x14ac:dyDescent="0.25">
      <c r="A2" s="1087" t="s">
        <v>836</v>
      </c>
      <c r="B2" s="1059"/>
      <c r="C2" s="1059"/>
      <c r="D2" s="1059"/>
      <c r="E2" s="1059"/>
      <c r="F2" s="1059"/>
      <c r="G2" s="1059"/>
      <c r="H2" s="1059"/>
    </row>
    <row r="4" spans="1:9" ht="46.5" customHeight="1" x14ac:dyDescent="0.25">
      <c r="A4" s="296" t="s">
        <v>140</v>
      </c>
      <c r="B4" s="297" t="s">
        <v>464</v>
      </c>
      <c r="C4" s="297" t="s">
        <v>891</v>
      </c>
      <c r="D4" s="297" t="s">
        <v>892</v>
      </c>
      <c r="E4" s="297" t="s">
        <v>893</v>
      </c>
      <c r="F4" s="297" t="s">
        <v>894</v>
      </c>
      <c r="G4" s="976" t="s">
        <v>868</v>
      </c>
      <c r="H4" s="297" t="s">
        <v>896</v>
      </c>
      <c r="I4" s="297" t="s">
        <v>895</v>
      </c>
    </row>
    <row r="5" spans="1:9" ht="30" x14ac:dyDescent="0.25">
      <c r="A5" s="298" t="s">
        <v>115</v>
      </c>
      <c r="B5" s="208"/>
      <c r="C5" s="209"/>
      <c r="D5" s="209"/>
      <c r="E5" s="209"/>
      <c r="F5" s="209"/>
      <c r="G5" s="977"/>
      <c r="H5" s="209">
        <f>C5+D5+F5</f>
        <v>0</v>
      </c>
      <c r="I5" s="209">
        <f>D5+E5+H5</f>
        <v>0</v>
      </c>
    </row>
    <row r="6" spans="1:9" ht="45" x14ac:dyDescent="0.25">
      <c r="A6" s="298" t="s">
        <v>118</v>
      </c>
      <c r="B6" s="208"/>
      <c r="C6" s="209"/>
      <c r="D6" s="209"/>
      <c r="E6" s="209"/>
      <c r="F6" s="209"/>
      <c r="G6" s="977"/>
      <c r="H6" s="209">
        <f>C6+D6+F6</f>
        <v>0</v>
      </c>
      <c r="I6" s="209">
        <f>D6+E6+H6</f>
        <v>0</v>
      </c>
    </row>
    <row r="7" spans="1:9" ht="15" x14ac:dyDescent="0.25">
      <c r="A7" s="298" t="s">
        <v>116</v>
      </c>
      <c r="B7" s="208"/>
      <c r="C7" s="209"/>
      <c r="D7" s="209"/>
      <c r="E7" s="209"/>
      <c r="F7" s="209"/>
      <c r="G7" s="977">
        <v>1000000</v>
      </c>
      <c r="H7" s="209">
        <f>C7+D7+F7+G7</f>
        <v>1000000</v>
      </c>
      <c r="I7" s="209">
        <v>1000000</v>
      </c>
    </row>
    <row r="8" spans="1:9" ht="15.75" x14ac:dyDescent="0.25">
      <c r="A8" s="234" t="s">
        <v>497</v>
      </c>
      <c r="B8" s="208"/>
      <c r="C8" s="209"/>
      <c r="D8" s="209"/>
      <c r="E8" s="209"/>
      <c r="F8" s="209"/>
      <c r="G8" s="977"/>
      <c r="H8" s="209">
        <f>D8+E8+F8</f>
        <v>0</v>
      </c>
      <c r="I8" s="209">
        <v>0</v>
      </c>
    </row>
    <row r="9" spans="1:9" ht="45" x14ac:dyDescent="0.25">
      <c r="A9" s="298" t="s">
        <v>117</v>
      </c>
      <c r="B9" s="208"/>
      <c r="C9" s="209"/>
      <c r="D9" s="209"/>
      <c r="E9" s="209"/>
      <c r="F9" s="209"/>
      <c r="G9" s="977"/>
      <c r="H9" s="209">
        <f>D9+E9</f>
        <v>0</v>
      </c>
      <c r="I9" s="209">
        <f>D9+E9+H9</f>
        <v>0</v>
      </c>
    </row>
    <row r="10" spans="1:9" ht="30" x14ac:dyDescent="0.25">
      <c r="A10" s="298" t="s">
        <v>114</v>
      </c>
      <c r="B10" s="208"/>
      <c r="C10" s="209"/>
      <c r="D10" s="209"/>
      <c r="E10" s="209"/>
      <c r="F10" s="209"/>
      <c r="G10" s="977"/>
      <c r="H10" s="209">
        <f>D10+E10</f>
        <v>0</v>
      </c>
      <c r="I10" s="209">
        <f>D10+E10+H10</f>
        <v>0</v>
      </c>
    </row>
    <row r="11" spans="1:9" ht="15.75" x14ac:dyDescent="0.25">
      <c r="A11" s="299" t="s">
        <v>56</v>
      </c>
      <c r="B11" s="300">
        <f>SUM(B5:B10)</f>
        <v>0</v>
      </c>
      <c r="C11" s="300">
        <f>SUM(C5:C10)</f>
        <v>0</v>
      </c>
      <c r="D11" s="300">
        <f>SUM(D5:D10)</f>
        <v>0</v>
      </c>
      <c r="E11" s="300">
        <f t="shared" ref="E11:H11" si="0">SUM(E5:E10)</f>
        <v>0</v>
      </c>
      <c r="F11" s="300">
        <f t="shared" si="0"/>
        <v>0</v>
      </c>
      <c r="G11" s="300">
        <f t="shared" si="0"/>
        <v>1000000</v>
      </c>
      <c r="H11" s="300">
        <f t="shared" si="0"/>
        <v>1000000</v>
      </c>
      <c r="I11" s="301">
        <f>I5+I6+I7+I8+I9+I10</f>
        <v>1000000</v>
      </c>
    </row>
    <row r="12" spans="1:9" ht="40.5" customHeight="1" x14ac:dyDescent="0.2">
      <c r="A12" s="188"/>
    </row>
    <row r="13" spans="1:9" ht="26.25" x14ac:dyDescent="0.25">
      <c r="A13" s="296" t="s">
        <v>140</v>
      </c>
      <c r="B13" s="297" t="s">
        <v>464</v>
      </c>
      <c r="C13" s="297" t="s">
        <v>891</v>
      </c>
      <c r="D13" s="297" t="s">
        <v>892</v>
      </c>
      <c r="E13" s="297" t="s">
        <v>893</v>
      </c>
      <c r="F13" s="297" t="s">
        <v>894</v>
      </c>
      <c r="G13" s="976" t="s">
        <v>868</v>
      </c>
      <c r="H13" s="297" t="s">
        <v>904</v>
      </c>
      <c r="I13" s="297" t="s">
        <v>895</v>
      </c>
    </row>
    <row r="14" spans="1:9" ht="45" x14ac:dyDescent="0.25">
      <c r="A14" s="298" t="s">
        <v>119</v>
      </c>
      <c r="B14" s="208"/>
      <c r="C14" s="208"/>
      <c r="D14" s="208"/>
      <c r="E14" s="208"/>
      <c r="F14" s="208"/>
      <c r="G14" s="978"/>
      <c r="H14" s="208">
        <f t="shared" ref="H14:H20" si="1">D14+E14+F14</f>
        <v>0</v>
      </c>
      <c r="I14" s="209">
        <f>D14+E14+H14</f>
        <v>0</v>
      </c>
    </row>
    <row r="15" spans="1:9" ht="30" x14ac:dyDescent="0.25">
      <c r="A15" s="298" t="s">
        <v>121</v>
      </c>
      <c r="B15" s="208"/>
      <c r="C15" s="208"/>
      <c r="D15" s="208"/>
      <c r="E15" s="208"/>
      <c r="F15" s="208"/>
      <c r="G15" s="978"/>
      <c r="H15" s="208">
        <f t="shared" si="1"/>
        <v>0</v>
      </c>
      <c r="I15" s="209">
        <f>D15+E15+H15</f>
        <v>0</v>
      </c>
    </row>
    <row r="16" spans="1:9" ht="15.75" x14ac:dyDescent="0.3">
      <c r="A16" s="298" t="s">
        <v>503</v>
      </c>
      <c r="B16" s="208"/>
      <c r="C16" s="208"/>
      <c r="D16" s="302"/>
      <c r="E16" s="302"/>
      <c r="F16" s="302"/>
      <c r="G16" s="979"/>
      <c r="H16" s="208">
        <f t="shared" si="1"/>
        <v>0</v>
      </c>
      <c r="I16" s="209"/>
    </row>
    <row r="17" spans="1:9" ht="15.75" x14ac:dyDescent="0.3">
      <c r="A17" s="345" t="s">
        <v>551</v>
      </c>
      <c r="B17" s="343"/>
      <c r="C17" s="864"/>
      <c r="D17" s="346"/>
      <c r="E17" s="346"/>
      <c r="F17" s="346"/>
      <c r="G17" s="979"/>
      <c r="H17" s="414">
        <f t="shared" si="1"/>
        <v>0</v>
      </c>
      <c r="I17" s="347"/>
    </row>
    <row r="18" spans="1:9" ht="30.75" x14ac:dyDescent="0.3">
      <c r="A18" s="298" t="s">
        <v>134</v>
      </c>
      <c r="B18" s="302">
        <v>480088</v>
      </c>
      <c r="C18" s="302">
        <v>889177</v>
      </c>
      <c r="D18" s="302"/>
      <c r="E18" s="302">
        <v>1158890</v>
      </c>
      <c r="F18" s="302"/>
      <c r="G18" s="979"/>
      <c r="H18" s="414">
        <f t="shared" si="1"/>
        <v>1158890</v>
      </c>
      <c r="I18" s="209">
        <v>1158890</v>
      </c>
    </row>
    <row r="19" spans="1:9" ht="45" x14ac:dyDescent="0.25">
      <c r="A19" s="298" t="s">
        <v>120</v>
      </c>
      <c r="B19" s="208"/>
      <c r="C19" s="208"/>
      <c r="D19" s="208"/>
      <c r="E19" s="208"/>
      <c r="F19" s="208"/>
      <c r="G19" s="978"/>
      <c r="H19" s="208">
        <f t="shared" si="1"/>
        <v>0</v>
      </c>
      <c r="I19" s="209">
        <f>D19+E19+H19</f>
        <v>0</v>
      </c>
    </row>
    <row r="20" spans="1:9" ht="15.75" x14ac:dyDescent="0.25">
      <c r="A20" s="299" t="s">
        <v>57</v>
      </c>
      <c r="B20" s="300">
        <f>SUM(B14:B19)</f>
        <v>480088</v>
      </c>
      <c r="C20" s="300">
        <f>SUM(C14:C19)</f>
        <v>889177</v>
      </c>
      <c r="D20" s="300">
        <f>SUM(D14:D19)</f>
        <v>0</v>
      </c>
      <c r="E20" s="300">
        <f t="shared" ref="E20:I20" si="2">SUM(E14:E19)</f>
        <v>1158890</v>
      </c>
      <c r="F20" s="300">
        <f t="shared" si="2"/>
        <v>0</v>
      </c>
      <c r="G20" s="300">
        <f t="shared" si="2"/>
        <v>0</v>
      </c>
      <c r="H20" s="300">
        <f t="shared" si="1"/>
        <v>1158890</v>
      </c>
      <c r="I20" s="300">
        <f t="shared" si="2"/>
        <v>1158890</v>
      </c>
    </row>
  </sheetData>
  <mergeCells count="2">
    <mergeCell ref="A1:H1"/>
    <mergeCell ref="A2:H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scale="97" orientation="landscape" r:id="rId1"/>
  <headerFooter alignWithMargins="0">
    <oddHeader>&amp;R&amp;"Bookman Old Style,Normál"4.MELLÉKLET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E53"/>
  <sheetViews>
    <sheetView workbookViewId="0">
      <selection activeCell="D20" sqref="D20"/>
    </sheetView>
  </sheetViews>
  <sheetFormatPr defaultRowHeight="12.75" x14ac:dyDescent="0.2"/>
  <cols>
    <col min="1" max="1" width="69.28515625" customWidth="1"/>
    <col min="2" max="3" width="19.7109375" customWidth="1"/>
    <col min="4" max="4" width="18.5703125" customWidth="1"/>
    <col min="5" max="5" width="15.5703125" customWidth="1"/>
  </cols>
  <sheetData>
    <row r="1" spans="1:5" ht="13.5" x14ac:dyDescent="0.25">
      <c r="A1" s="1087" t="s">
        <v>504</v>
      </c>
      <c r="B1" s="1059"/>
      <c r="C1" s="1059"/>
      <c r="D1" s="280"/>
      <c r="E1" s="280"/>
    </row>
    <row r="2" spans="1:5" ht="13.5" x14ac:dyDescent="0.25">
      <c r="A2" s="1087" t="s">
        <v>832</v>
      </c>
      <c r="B2" s="1059"/>
      <c r="C2" s="1059"/>
      <c r="D2" s="280"/>
      <c r="E2" s="280"/>
    </row>
    <row r="4" spans="1:5" ht="18" x14ac:dyDescent="0.25">
      <c r="A4" s="296" t="s">
        <v>140</v>
      </c>
      <c r="B4" s="816" t="s">
        <v>833</v>
      </c>
      <c r="C4" s="816" t="s">
        <v>890</v>
      </c>
      <c r="D4" s="308"/>
      <c r="E4" s="308"/>
    </row>
    <row r="5" spans="1:5" ht="15" x14ac:dyDescent="0.2">
      <c r="A5" s="303" t="s">
        <v>128</v>
      </c>
      <c r="B5" s="817"/>
      <c r="C5" s="817"/>
    </row>
    <row r="6" spans="1:5" ht="15" x14ac:dyDescent="0.3">
      <c r="A6" s="303" t="s">
        <v>129</v>
      </c>
      <c r="B6" s="818">
        <v>0</v>
      </c>
      <c r="C6" s="818">
        <v>0</v>
      </c>
      <c r="D6" s="34"/>
      <c r="E6" s="53"/>
    </row>
    <row r="7" spans="1:5" ht="15" x14ac:dyDescent="0.3">
      <c r="A7" s="303" t="s">
        <v>505</v>
      </c>
      <c r="B7" s="818">
        <v>0</v>
      </c>
      <c r="C7" s="818">
        <v>0</v>
      </c>
      <c r="D7" s="34"/>
      <c r="E7" s="53"/>
    </row>
    <row r="8" spans="1:5" ht="15.75" x14ac:dyDescent="0.25">
      <c r="A8" s="304" t="s">
        <v>141</v>
      </c>
      <c r="B8" s="819">
        <f>B6+B7</f>
        <v>0</v>
      </c>
      <c r="C8" s="819">
        <f>C6+C7</f>
        <v>0</v>
      </c>
      <c r="D8" s="314"/>
      <c r="E8" s="309"/>
    </row>
    <row r="9" spans="1:5" x14ac:dyDescent="0.2">
      <c r="A9" s="305"/>
    </row>
    <row r="10" spans="1:5" x14ac:dyDescent="0.2">
      <c r="A10" s="305"/>
    </row>
    <row r="12" spans="1:5" ht="18" x14ac:dyDescent="0.25">
      <c r="A12" s="296" t="s">
        <v>140</v>
      </c>
      <c r="B12" s="816" t="s">
        <v>833</v>
      </c>
      <c r="C12" s="816" t="s">
        <v>890</v>
      </c>
      <c r="D12" s="308"/>
      <c r="E12" s="308"/>
    </row>
    <row r="13" spans="1:5" ht="15" x14ac:dyDescent="0.3">
      <c r="A13" s="273"/>
      <c r="B13" s="817"/>
      <c r="C13" s="817"/>
    </row>
    <row r="14" spans="1:5" ht="15" x14ac:dyDescent="0.3">
      <c r="A14" s="273"/>
      <c r="B14" s="817"/>
      <c r="C14" s="817"/>
    </row>
    <row r="15" spans="1:5" ht="15" x14ac:dyDescent="0.3">
      <c r="A15" s="273"/>
      <c r="B15" s="817"/>
      <c r="C15" s="817"/>
    </row>
    <row r="16" spans="1:5" ht="15" x14ac:dyDescent="0.3">
      <c r="A16" s="273"/>
      <c r="B16" s="817"/>
      <c r="C16" s="817"/>
    </row>
    <row r="17" spans="1:3" ht="15.75" x14ac:dyDescent="0.25">
      <c r="A17" s="304" t="s">
        <v>60</v>
      </c>
      <c r="B17" s="816">
        <v>0</v>
      </c>
      <c r="C17" s="816">
        <v>0</v>
      </c>
    </row>
    <row r="20" spans="1:3" ht="81" customHeight="1" x14ac:dyDescent="0.25">
      <c r="A20" s="278" t="s">
        <v>835</v>
      </c>
    </row>
    <row r="22" spans="1:3" ht="42" customHeight="1" x14ac:dyDescent="0.25">
      <c r="A22" s="296" t="s">
        <v>140</v>
      </c>
      <c r="B22" s="306" t="s">
        <v>834</v>
      </c>
      <c r="C22" s="59"/>
    </row>
    <row r="23" spans="1:3" ht="15" x14ac:dyDescent="0.3">
      <c r="A23" s="273" t="s">
        <v>135</v>
      </c>
      <c r="B23" s="208"/>
    </row>
    <row r="24" spans="1:3" ht="15" x14ac:dyDescent="0.3">
      <c r="A24" s="273"/>
      <c r="B24" s="208"/>
    </row>
    <row r="25" spans="1:3" ht="15" x14ac:dyDescent="0.3">
      <c r="A25" s="273"/>
      <c r="B25" s="208"/>
    </row>
    <row r="26" spans="1:3" ht="15.75" x14ac:dyDescent="0.25">
      <c r="A26" s="307" t="s">
        <v>61</v>
      </c>
      <c r="B26" s="208"/>
    </row>
    <row r="28" spans="1:3" ht="15.75" x14ac:dyDescent="0.25">
      <c r="A28" s="279"/>
      <c r="B28" s="280"/>
      <c r="C28" s="280"/>
    </row>
    <row r="29" spans="1:3" ht="15.75" x14ac:dyDescent="0.25">
      <c r="A29" s="279"/>
      <c r="B29" s="280"/>
      <c r="C29" s="280"/>
    </row>
    <row r="31" spans="1:3" ht="18" x14ac:dyDescent="0.25">
      <c r="A31" s="311"/>
      <c r="B31" s="308"/>
      <c r="C31" s="308"/>
    </row>
    <row r="32" spans="1:3" ht="15" x14ac:dyDescent="0.3">
      <c r="A32" s="312"/>
      <c r="B32" s="34"/>
      <c r="C32" s="34"/>
    </row>
    <row r="33" spans="1:3" ht="15" x14ac:dyDescent="0.3">
      <c r="A33" s="312"/>
      <c r="B33" s="34"/>
      <c r="C33" s="34"/>
    </row>
    <row r="34" spans="1:3" ht="15" x14ac:dyDescent="0.3">
      <c r="A34" s="312"/>
      <c r="B34" s="34"/>
      <c r="C34" s="34"/>
    </row>
    <row r="35" spans="1:3" ht="15.75" x14ac:dyDescent="0.25">
      <c r="A35" s="313"/>
      <c r="B35" s="314"/>
      <c r="C35" s="314"/>
    </row>
    <row r="36" spans="1:3" x14ac:dyDescent="0.2">
      <c r="A36" s="305"/>
    </row>
    <row r="37" spans="1:3" x14ac:dyDescent="0.2">
      <c r="A37" s="305"/>
    </row>
    <row r="39" spans="1:3" ht="18" x14ac:dyDescent="0.25">
      <c r="A39" s="311"/>
      <c r="B39" s="308"/>
      <c r="C39" s="308"/>
    </row>
    <row r="40" spans="1:3" ht="15" x14ac:dyDescent="0.3">
      <c r="A40" s="2"/>
      <c r="B40" s="2"/>
      <c r="C40" s="2"/>
    </row>
    <row r="41" spans="1:3" ht="15" x14ac:dyDescent="0.3">
      <c r="A41" s="2"/>
      <c r="B41" s="2"/>
      <c r="C41" s="2"/>
    </row>
    <row r="42" spans="1:3" ht="15" x14ac:dyDescent="0.3">
      <c r="A42" s="2"/>
      <c r="B42" s="2"/>
      <c r="C42" s="2"/>
    </row>
    <row r="43" spans="1:3" ht="15" x14ac:dyDescent="0.3">
      <c r="A43" s="2"/>
      <c r="B43" s="2"/>
      <c r="C43" s="2"/>
    </row>
    <row r="44" spans="1:3" ht="16.5" x14ac:dyDescent="0.3">
      <c r="A44" s="313"/>
      <c r="B44" s="2"/>
      <c r="C44" s="2"/>
    </row>
    <row r="47" spans="1:3" ht="15.75" x14ac:dyDescent="0.25">
      <c r="A47" s="1088"/>
      <c r="B47" s="1088"/>
      <c r="C47" s="278"/>
    </row>
    <row r="49" spans="1:3" ht="18" x14ac:dyDescent="0.25">
      <c r="A49" s="311"/>
      <c r="B49" s="59"/>
      <c r="C49" s="59"/>
    </row>
    <row r="50" spans="1:3" ht="15" x14ac:dyDescent="0.3">
      <c r="A50" s="2"/>
      <c r="B50" s="2"/>
      <c r="C50" s="2"/>
    </row>
    <row r="51" spans="1:3" ht="15" x14ac:dyDescent="0.3">
      <c r="A51" s="2"/>
      <c r="B51" s="2"/>
      <c r="C51" s="2"/>
    </row>
    <row r="52" spans="1:3" ht="15" x14ac:dyDescent="0.3">
      <c r="A52" s="2"/>
      <c r="B52" s="2"/>
      <c r="C52" s="2"/>
    </row>
    <row r="53" spans="1:3" ht="16.5" x14ac:dyDescent="0.3">
      <c r="A53" s="278"/>
      <c r="B53" s="2"/>
      <c r="C53" s="2"/>
    </row>
  </sheetData>
  <mergeCells count="3">
    <mergeCell ref="A47:B47"/>
    <mergeCell ref="A1:C1"/>
    <mergeCell ref="A2:C2"/>
  </mergeCells>
  <phoneticPr fontId="9" type="noConversion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>
    <oddHeader>&amp;R&amp;"Bookman Old Style,Normál"5. MELLÉKLET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43"/>
  <sheetViews>
    <sheetView workbookViewId="0">
      <selection activeCell="H6" sqref="H6"/>
    </sheetView>
  </sheetViews>
  <sheetFormatPr defaultRowHeight="12.75" x14ac:dyDescent="0.2"/>
  <cols>
    <col min="1" max="1" width="46.28515625" customWidth="1"/>
    <col min="2" max="3" width="16.5703125" customWidth="1"/>
    <col min="4" max="4" width="13" customWidth="1"/>
    <col min="5" max="5" width="13.5703125" customWidth="1"/>
    <col min="6" max="6" width="16.28515625" customWidth="1"/>
    <col min="7" max="7" width="17.42578125" customWidth="1"/>
    <col min="8" max="9" width="22.28515625" customWidth="1"/>
    <col min="10" max="10" width="21.7109375" customWidth="1"/>
  </cols>
  <sheetData>
    <row r="1" spans="1:11" ht="15.75" x14ac:dyDescent="0.25">
      <c r="A1" s="1087" t="s">
        <v>136</v>
      </c>
      <c r="B1" s="1088"/>
      <c r="C1" s="1088"/>
      <c r="D1" s="1090"/>
      <c r="E1" s="1090"/>
      <c r="F1" s="1090"/>
      <c r="G1" s="1090"/>
    </row>
    <row r="2" spans="1:11" ht="15.75" x14ac:dyDescent="0.25">
      <c r="A2" s="1087" t="s">
        <v>148</v>
      </c>
      <c r="B2" s="1087"/>
      <c r="C2" s="1087"/>
      <c r="D2" s="1090"/>
      <c r="E2" s="1090"/>
      <c r="F2" s="1090"/>
      <c r="G2" s="1090"/>
    </row>
    <row r="4" spans="1:11" ht="15.75" x14ac:dyDescent="0.3">
      <c r="A4" s="20" t="s">
        <v>62</v>
      </c>
      <c r="B4" s="1091" t="s">
        <v>129</v>
      </c>
      <c r="C4" s="1091"/>
      <c r="D4" s="1092"/>
      <c r="E4" s="1092"/>
      <c r="F4" s="1092"/>
      <c r="G4" s="1092"/>
      <c r="H4" s="2"/>
      <c r="I4" s="54"/>
      <c r="K4" s="54"/>
    </row>
    <row r="5" spans="1:11" ht="17.25" thickBot="1" x14ac:dyDescent="0.35">
      <c r="A5" s="2"/>
      <c r="B5" s="2"/>
      <c r="C5" s="2"/>
      <c r="D5" s="2"/>
      <c r="E5" s="2"/>
      <c r="F5" s="2"/>
      <c r="G5" s="22" t="s">
        <v>149</v>
      </c>
      <c r="H5" s="2"/>
      <c r="I5" s="57" t="s">
        <v>159</v>
      </c>
    </row>
    <row r="6" spans="1:11" ht="18" x14ac:dyDescent="0.25">
      <c r="A6" s="41" t="s">
        <v>63</v>
      </c>
      <c r="B6" s="42" t="s">
        <v>144</v>
      </c>
      <c r="C6" s="42" t="s">
        <v>158</v>
      </c>
      <c r="D6" s="42" t="s">
        <v>74</v>
      </c>
      <c r="E6" s="42" t="s">
        <v>145</v>
      </c>
      <c r="F6" s="42" t="s">
        <v>146</v>
      </c>
      <c r="G6" s="43" t="s">
        <v>61</v>
      </c>
      <c r="I6" s="53"/>
    </row>
    <row r="7" spans="1:11" ht="15.75" x14ac:dyDescent="0.3">
      <c r="A7" s="44" t="s">
        <v>65</v>
      </c>
      <c r="B7" s="25">
        <v>1635675</v>
      </c>
      <c r="C7" s="25">
        <v>1635675</v>
      </c>
      <c r="D7" s="25">
        <v>259417</v>
      </c>
      <c r="E7" s="26"/>
      <c r="F7" s="26">
        <v>529036</v>
      </c>
      <c r="G7" s="45">
        <f>SUM(C7:F7)</f>
        <v>2424128</v>
      </c>
      <c r="H7" s="2"/>
      <c r="I7" s="57" t="s">
        <v>160</v>
      </c>
      <c r="J7" s="53">
        <v>7140000</v>
      </c>
    </row>
    <row r="8" spans="1:11" ht="15.75" x14ac:dyDescent="0.3">
      <c r="A8" s="44" t="s">
        <v>66</v>
      </c>
      <c r="B8" s="25"/>
      <c r="C8" s="25"/>
      <c r="D8" s="25"/>
      <c r="E8" s="26"/>
      <c r="F8" s="26"/>
      <c r="G8" s="45">
        <f>SUM(C8:F8)</f>
        <v>0</v>
      </c>
      <c r="H8" s="2"/>
      <c r="I8" s="57" t="s">
        <v>161</v>
      </c>
      <c r="J8" s="53">
        <v>8775000</v>
      </c>
    </row>
    <row r="9" spans="1:11" ht="15.75" x14ac:dyDescent="0.3">
      <c r="A9" s="44" t="s">
        <v>67</v>
      </c>
      <c r="B9" s="25">
        <v>581353</v>
      </c>
      <c r="C9" s="25">
        <v>581353</v>
      </c>
      <c r="D9" s="56">
        <v>294037</v>
      </c>
      <c r="E9" s="26"/>
      <c r="F9" s="26">
        <v>3967</v>
      </c>
      <c r="G9" s="45">
        <f>SUM(C9:F9)</f>
        <v>879357</v>
      </c>
      <c r="H9" s="2"/>
      <c r="I9" s="57" t="s">
        <v>162</v>
      </c>
      <c r="J9" s="53">
        <v>1500000</v>
      </c>
    </row>
    <row r="10" spans="1:11" ht="16.5" x14ac:dyDescent="0.3">
      <c r="A10" s="46" t="s">
        <v>61</v>
      </c>
      <c r="B10" s="13">
        <f>SUM(B7:B9)</f>
        <v>2217028</v>
      </c>
      <c r="C10" s="13">
        <f>SUM(C7:C9)</f>
        <v>2217028</v>
      </c>
      <c r="D10" s="13">
        <f>SUM(D7:D9)</f>
        <v>553454</v>
      </c>
      <c r="E10" s="13">
        <f>SUM(E7:E9)</f>
        <v>0</v>
      </c>
      <c r="F10" s="13">
        <f>SUM(F7:F9)</f>
        <v>533003</v>
      </c>
      <c r="G10" s="58">
        <f>SUM(C10:F10)</f>
        <v>3303485</v>
      </c>
      <c r="H10" s="2"/>
      <c r="I10" s="57" t="s">
        <v>163</v>
      </c>
      <c r="J10" s="53">
        <v>12544237</v>
      </c>
    </row>
    <row r="11" spans="1:11" ht="15" x14ac:dyDescent="0.3">
      <c r="A11" s="1093"/>
      <c r="B11" s="1094"/>
      <c r="C11" s="1094"/>
      <c r="D11" s="1094"/>
      <c r="E11" s="1094"/>
      <c r="F11" s="1094"/>
      <c r="G11" s="1095"/>
      <c r="H11" s="2"/>
      <c r="I11" s="57" t="s">
        <v>164</v>
      </c>
      <c r="J11" s="53">
        <f>SUM(J7:J10)</f>
        <v>29959237</v>
      </c>
    </row>
    <row r="12" spans="1:11" ht="18.75" x14ac:dyDescent="0.3">
      <c r="A12" s="47" t="s">
        <v>68</v>
      </c>
      <c r="B12" s="24" t="s">
        <v>73</v>
      </c>
      <c r="C12" s="24"/>
      <c r="D12" s="24" t="s">
        <v>74</v>
      </c>
      <c r="E12" s="24" t="s">
        <v>145</v>
      </c>
      <c r="F12" s="24" t="s">
        <v>147</v>
      </c>
      <c r="G12" s="48" t="s">
        <v>61</v>
      </c>
      <c r="H12" s="2"/>
      <c r="I12" s="55"/>
    </row>
    <row r="13" spans="1:11" ht="15" x14ac:dyDescent="0.3">
      <c r="A13" s="49" t="s">
        <v>31</v>
      </c>
      <c r="B13" s="17"/>
      <c r="C13" s="17"/>
      <c r="D13" s="26"/>
      <c r="E13" s="26"/>
      <c r="F13" s="26"/>
      <c r="G13" s="45">
        <v>0</v>
      </c>
      <c r="H13" s="2"/>
      <c r="I13" s="57" t="s">
        <v>165</v>
      </c>
      <c r="J13" s="53">
        <f>J11*1.27</f>
        <v>38048230.990000002</v>
      </c>
    </row>
    <row r="14" spans="1:11" ht="15" x14ac:dyDescent="0.3">
      <c r="A14" s="49" t="s">
        <v>69</v>
      </c>
      <c r="B14" s="17"/>
      <c r="C14" s="17"/>
      <c r="D14" s="26"/>
      <c r="E14" s="26"/>
      <c r="F14" s="26"/>
      <c r="G14" s="45">
        <v>0</v>
      </c>
      <c r="H14" s="2"/>
      <c r="I14" s="54"/>
    </row>
    <row r="15" spans="1:11" ht="15" x14ac:dyDescent="0.3">
      <c r="A15" s="49" t="s">
        <v>28</v>
      </c>
      <c r="B15" s="17">
        <v>10255</v>
      </c>
      <c r="C15" s="17">
        <v>38048</v>
      </c>
      <c r="D15" s="26">
        <v>3212</v>
      </c>
      <c r="E15" s="26"/>
      <c r="F15" s="26">
        <v>2381</v>
      </c>
      <c r="G15" s="45">
        <f>C15+D15+F15</f>
        <v>43641</v>
      </c>
      <c r="H15" s="34"/>
      <c r="I15" s="54"/>
    </row>
    <row r="16" spans="1:11" ht="15" x14ac:dyDescent="0.3">
      <c r="A16" s="49" t="s">
        <v>19</v>
      </c>
      <c r="B16" s="40"/>
      <c r="C16" s="40"/>
      <c r="D16" s="40"/>
      <c r="E16" s="26"/>
      <c r="F16" s="26"/>
      <c r="G16" s="45">
        <f>C16+D16+F16</f>
        <v>0</v>
      </c>
      <c r="H16" s="2"/>
      <c r="I16" s="54"/>
    </row>
    <row r="17" spans="1:10" ht="15.75" x14ac:dyDescent="0.3">
      <c r="A17" s="49" t="s">
        <v>70</v>
      </c>
      <c r="B17" s="25">
        <v>2206773</v>
      </c>
      <c r="C17" s="25">
        <v>2178980</v>
      </c>
      <c r="D17" s="25">
        <v>550242</v>
      </c>
      <c r="E17" s="26"/>
      <c r="F17" s="26">
        <v>530622</v>
      </c>
      <c r="G17" s="45">
        <f>C17+D17+F17</f>
        <v>3259844</v>
      </c>
      <c r="H17" s="2"/>
      <c r="I17" s="54"/>
      <c r="J17" s="54"/>
    </row>
    <row r="18" spans="1:10" ht="15" x14ac:dyDescent="0.3">
      <c r="A18" s="49" t="s">
        <v>71</v>
      </c>
      <c r="B18" s="17"/>
      <c r="C18" s="17"/>
      <c r="D18" s="26"/>
      <c r="E18" s="26"/>
      <c r="F18" s="26"/>
      <c r="G18" s="45">
        <f>C18+D18+F18</f>
        <v>0</v>
      </c>
      <c r="H18" s="2"/>
    </row>
    <row r="19" spans="1:10" ht="17.25" thickBot="1" x14ac:dyDescent="0.35">
      <c r="A19" s="50" t="s">
        <v>61</v>
      </c>
      <c r="B19" s="51">
        <f>SUM(B13:B18)</f>
        <v>2217028</v>
      </c>
      <c r="C19" s="51">
        <f>SUM(C13:C18)</f>
        <v>2217028</v>
      </c>
      <c r="D19" s="51">
        <f>SUM(D13:D18)</f>
        <v>553454</v>
      </c>
      <c r="E19" s="51">
        <f>SUM(E13:E18)</f>
        <v>0</v>
      </c>
      <c r="F19" s="51">
        <f>SUM(F13:F18)</f>
        <v>533003</v>
      </c>
      <c r="G19" s="58">
        <f>C19+D19+F19</f>
        <v>3303485</v>
      </c>
      <c r="H19" s="2"/>
    </row>
    <row r="20" spans="1:10" ht="15" x14ac:dyDescent="0.3">
      <c r="A20" s="2"/>
      <c r="B20" s="2"/>
      <c r="C20" s="2"/>
      <c r="D20" s="2"/>
      <c r="E20" s="2"/>
      <c r="F20" s="2"/>
      <c r="G20" s="2"/>
      <c r="H20" s="2"/>
    </row>
    <row r="21" spans="1:10" ht="15" x14ac:dyDescent="0.3">
      <c r="A21" s="2"/>
      <c r="B21" s="2"/>
      <c r="C21" s="2"/>
      <c r="D21" s="2"/>
      <c r="E21" s="2"/>
      <c r="F21" s="2"/>
      <c r="G21" s="2"/>
      <c r="H21" s="2"/>
    </row>
    <row r="22" spans="1:10" ht="15.75" customHeight="1" x14ac:dyDescent="0.3">
      <c r="A22" s="20" t="s">
        <v>62</v>
      </c>
      <c r="B22" s="1091" t="s">
        <v>128</v>
      </c>
      <c r="C22" s="1091"/>
      <c r="D22" s="1092"/>
      <c r="E22" s="1092"/>
      <c r="F22" s="1092"/>
      <c r="G22" s="1092"/>
      <c r="H22" s="2"/>
    </row>
    <row r="23" spans="1:10" ht="15" x14ac:dyDescent="0.3">
      <c r="A23" s="2"/>
      <c r="B23" s="2"/>
      <c r="C23" s="2"/>
      <c r="D23" s="21"/>
      <c r="E23" s="21"/>
      <c r="F23" s="21"/>
      <c r="G23" s="21"/>
      <c r="H23" s="2"/>
    </row>
    <row r="24" spans="1:10" ht="18.75" x14ac:dyDescent="0.3">
      <c r="A24" s="23" t="s">
        <v>63</v>
      </c>
      <c r="B24" s="24" t="s">
        <v>72</v>
      </c>
      <c r="C24" s="24"/>
      <c r="D24" s="24" t="s">
        <v>73</v>
      </c>
      <c r="E24" s="24" t="s">
        <v>74</v>
      </c>
      <c r="F24" s="24" t="s">
        <v>64</v>
      </c>
      <c r="G24" s="28" t="s">
        <v>61</v>
      </c>
      <c r="H24" s="2"/>
    </row>
    <row r="25" spans="1:10" ht="15.75" x14ac:dyDescent="0.3">
      <c r="A25" s="25" t="s">
        <v>65</v>
      </c>
      <c r="B25" s="25"/>
      <c r="C25" s="25"/>
      <c r="D25" s="26"/>
      <c r="E25" s="26"/>
      <c r="F25" s="26"/>
      <c r="G25" s="26"/>
      <c r="H25" s="2"/>
    </row>
    <row r="26" spans="1:10" ht="15.75" x14ac:dyDescent="0.3">
      <c r="A26" s="25" t="s">
        <v>66</v>
      </c>
      <c r="B26" s="25"/>
      <c r="C26" s="25"/>
      <c r="D26" s="26"/>
      <c r="E26" s="26"/>
      <c r="F26" s="26"/>
      <c r="G26" s="26"/>
      <c r="H26" s="2"/>
    </row>
    <row r="27" spans="1:10" ht="15.75" x14ac:dyDescent="0.3">
      <c r="A27" s="25" t="s">
        <v>67</v>
      </c>
      <c r="B27" s="25"/>
      <c r="C27" s="25"/>
      <c r="D27" s="26"/>
      <c r="E27" s="26"/>
      <c r="F27" s="26"/>
      <c r="G27" s="26"/>
      <c r="H27" s="2"/>
    </row>
    <row r="28" spans="1:10" ht="16.5" x14ac:dyDescent="0.3">
      <c r="A28" s="13" t="s">
        <v>61</v>
      </c>
      <c r="B28" s="13"/>
      <c r="C28" s="13"/>
      <c r="D28" s="27"/>
      <c r="E28" s="27"/>
      <c r="F28" s="27"/>
      <c r="G28" s="27">
        <v>0</v>
      </c>
      <c r="H28" s="2"/>
    </row>
    <row r="29" spans="1:10" ht="15" x14ac:dyDescent="0.3">
      <c r="A29" s="1089"/>
      <c r="B29" s="1089"/>
      <c r="C29" s="1089"/>
      <c r="D29" s="1089"/>
      <c r="E29" s="1089"/>
      <c r="F29" s="1089"/>
      <c r="G29" s="1089"/>
      <c r="H29" s="2"/>
    </row>
    <row r="30" spans="1:10" ht="18.75" x14ac:dyDescent="0.3">
      <c r="A30" s="23" t="s">
        <v>68</v>
      </c>
      <c r="B30" s="24" t="s">
        <v>72</v>
      </c>
      <c r="C30" s="24"/>
      <c r="D30" s="24" t="s">
        <v>73</v>
      </c>
      <c r="E30" s="24" t="s">
        <v>74</v>
      </c>
      <c r="F30" s="24" t="s">
        <v>64</v>
      </c>
      <c r="G30" s="28" t="s">
        <v>61</v>
      </c>
      <c r="H30" s="2"/>
    </row>
    <row r="31" spans="1:10" ht="15" x14ac:dyDescent="0.3">
      <c r="A31" s="17" t="s">
        <v>31</v>
      </c>
      <c r="B31" s="17"/>
      <c r="C31" s="17"/>
      <c r="D31" s="26"/>
      <c r="E31" s="26"/>
      <c r="F31" s="26"/>
      <c r="G31" s="26"/>
      <c r="H31" s="2"/>
    </row>
    <row r="32" spans="1:10" ht="15" x14ac:dyDescent="0.3">
      <c r="A32" s="17" t="s">
        <v>69</v>
      </c>
      <c r="B32" s="17"/>
      <c r="C32" s="17"/>
      <c r="D32" s="26"/>
      <c r="E32" s="26"/>
      <c r="F32" s="26"/>
      <c r="G32" s="26"/>
      <c r="H32" s="2"/>
    </row>
    <row r="33" spans="1:8" ht="15" x14ac:dyDescent="0.3">
      <c r="A33" s="17" t="s">
        <v>28</v>
      </c>
      <c r="B33" s="17"/>
      <c r="C33" s="17"/>
      <c r="D33" s="26"/>
      <c r="E33" s="26"/>
      <c r="F33" s="26"/>
      <c r="G33" s="26"/>
      <c r="H33" s="2"/>
    </row>
    <row r="34" spans="1:8" ht="15" x14ac:dyDescent="0.3">
      <c r="A34" s="17" t="s">
        <v>19</v>
      </c>
      <c r="B34" s="17"/>
      <c r="C34" s="17"/>
      <c r="D34" s="26"/>
      <c r="E34" s="26"/>
      <c r="F34" s="26"/>
      <c r="G34" s="26"/>
      <c r="H34" s="2"/>
    </row>
    <row r="35" spans="1:8" ht="15" x14ac:dyDescent="0.3">
      <c r="A35" s="17" t="s">
        <v>70</v>
      </c>
      <c r="B35" s="17"/>
      <c r="C35" s="17"/>
      <c r="D35" s="26"/>
      <c r="E35" s="26"/>
      <c r="F35" s="26"/>
      <c r="G35" s="26"/>
      <c r="H35" s="2"/>
    </row>
    <row r="36" spans="1:8" ht="15" x14ac:dyDescent="0.3">
      <c r="A36" s="17" t="s">
        <v>71</v>
      </c>
      <c r="B36" s="17"/>
      <c r="C36" s="17"/>
      <c r="D36" s="26"/>
      <c r="E36" s="26"/>
      <c r="F36" s="26"/>
      <c r="G36" s="26"/>
      <c r="H36" s="2"/>
    </row>
    <row r="37" spans="1:8" ht="16.5" x14ac:dyDescent="0.3">
      <c r="A37" s="13" t="s">
        <v>61</v>
      </c>
      <c r="B37" s="13"/>
      <c r="C37" s="13"/>
      <c r="D37" s="13"/>
      <c r="E37" s="13"/>
      <c r="F37" s="13"/>
      <c r="G37" s="13">
        <v>0</v>
      </c>
      <c r="H37" s="2"/>
    </row>
    <row r="38" spans="1:8" ht="15" x14ac:dyDescent="0.3">
      <c r="A38" s="2"/>
      <c r="B38" s="2"/>
      <c r="C38" s="2"/>
      <c r="D38" s="2"/>
      <c r="E38" s="2"/>
      <c r="F38" s="2"/>
      <c r="G38" s="2"/>
      <c r="H38" s="2"/>
    </row>
    <row r="39" spans="1:8" ht="15" x14ac:dyDescent="0.3">
      <c r="A39" s="2"/>
      <c r="B39" s="2"/>
      <c r="C39" s="2"/>
      <c r="D39" s="2"/>
      <c r="E39" s="2"/>
      <c r="F39" s="2"/>
      <c r="G39" s="2"/>
      <c r="H39" s="2"/>
    </row>
    <row r="40" spans="1:8" ht="15" x14ac:dyDescent="0.3">
      <c r="A40" s="2"/>
      <c r="B40" s="2"/>
      <c r="C40" s="2"/>
      <c r="D40" s="2"/>
      <c r="E40" s="2"/>
      <c r="F40" s="2"/>
      <c r="G40" s="2"/>
      <c r="H40" s="2"/>
    </row>
    <row r="41" spans="1:8" ht="15" x14ac:dyDescent="0.3">
      <c r="A41" s="2"/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2"/>
    </row>
  </sheetData>
  <mergeCells count="6">
    <mergeCell ref="A29:G29"/>
    <mergeCell ref="A1:G1"/>
    <mergeCell ref="A2:G2"/>
    <mergeCell ref="B4:G4"/>
    <mergeCell ref="A11:G11"/>
    <mergeCell ref="B22:G22"/>
  </mergeCells>
  <phoneticPr fontId="0" type="noConversion"/>
  <pageMargins left="0.75" right="0.75" top="1" bottom="1" header="0.5" footer="0.5"/>
  <pageSetup paperSize="9" scale="77" orientation="landscape" r:id="rId1"/>
  <headerFooter alignWithMargins="0">
    <oddHeader>&amp;R&amp;"Bookman Old Style,Normál"5. MELLÉKLET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7C4A-9A29-4D7F-B728-3A0DB3A972C6}">
  <sheetPr>
    <tabColor rgb="FF00B0F0"/>
  </sheetPr>
  <dimension ref="A1:X1756"/>
  <sheetViews>
    <sheetView zoomScaleNormal="100" workbookViewId="0">
      <selection activeCell="U26" sqref="A1:U26"/>
    </sheetView>
  </sheetViews>
  <sheetFormatPr defaultRowHeight="12.75" x14ac:dyDescent="0.2"/>
  <cols>
    <col min="1" max="1" width="8.140625" customWidth="1"/>
    <col min="4" max="4" width="14.42578125" customWidth="1"/>
    <col min="5" max="5" width="11.85546875" customWidth="1"/>
    <col min="6" max="6" width="13.140625" customWidth="1"/>
    <col min="7" max="7" width="10.140625" style="1024" customWidth="1"/>
    <col min="8" max="8" width="13.28515625" customWidth="1"/>
    <col min="9" max="9" width="17.28515625" customWidth="1"/>
    <col min="10" max="11" width="14" style="1024" customWidth="1"/>
    <col min="12" max="12" width="13.85546875" customWidth="1"/>
    <col min="13" max="14" width="14.28515625" customWidth="1"/>
    <col min="15" max="15" width="14.85546875" style="1024" customWidth="1"/>
    <col min="16" max="16" width="12.42578125" customWidth="1"/>
    <col min="17" max="17" width="14.140625" customWidth="1"/>
    <col min="18" max="18" width="16.28515625" customWidth="1"/>
    <col min="19" max="19" width="16.28515625" style="1024" customWidth="1"/>
    <col min="20" max="20" width="16.28515625" customWidth="1"/>
    <col min="21" max="21" width="17.7109375" customWidth="1"/>
    <col min="24" max="24" width="12.28515625" bestFit="1" customWidth="1"/>
  </cols>
  <sheetData>
    <row r="1" spans="1:24" x14ac:dyDescent="0.2">
      <c r="G1"/>
      <c r="J1"/>
      <c r="K1"/>
      <c r="O1"/>
      <c r="S1"/>
    </row>
    <row r="2" spans="1:24" ht="15" x14ac:dyDescent="0.25">
      <c r="B2" s="1099" t="s">
        <v>474</v>
      </c>
      <c r="C2" s="1100"/>
      <c r="D2" s="1100"/>
      <c r="E2" s="1100"/>
      <c r="F2" s="1100"/>
      <c r="G2" s="1100"/>
      <c r="H2" s="1100"/>
      <c r="I2" s="1100"/>
      <c r="J2" s="1100"/>
      <c r="K2" s="1100"/>
      <c r="L2" s="1100"/>
      <c r="M2" s="1100"/>
      <c r="N2" s="1100"/>
      <c r="O2" s="1100"/>
      <c r="P2" s="1100"/>
      <c r="Q2" s="1100"/>
      <c r="R2" s="1100"/>
      <c r="S2" s="1100"/>
      <c r="T2" s="1100"/>
      <c r="U2" s="1100"/>
    </row>
    <row r="3" spans="1:24" x14ac:dyDescent="0.2">
      <c r="G3"/>
      <c r="J3"/>
      <c r="K3"/>
      <c r="O3"/>
      <c r="S3"/>
    </row>
    <row r="4" spans="1:24" ht="15.75" thickBot="1" x14ac:dyDescent="0.3">
      <c r="B4" s="1101" t="s">
        <v>837</v>
      </c>
      <c r="C4" s="1102"/>
      <c r="D4" s="1102"/>
      <c r="E4" s="1102"/>
      <c r="F4" s="1102"/>
      <c r="G4" s="1102"/>
      <c r="H4" s="1102"/>
      <c r="I4" s="1102"/>
      <c r="J4" s="1102"/>
      <c r="K4" s="1102"/>
      <c r="L4" s="1102"/>
      <c r="M4" s="1102"/>
      <c r="N4" s="1102"/>
      <c r="O4" s="1102"/>
      <c r="P4" s="1102"/>
      <c r="Q4" s="1102"/>
      <c r="R4" s="1102"/>
      <c r="S4" s="1102"/>
      <c r="T4" s="1102"/>
      <c r="U4" s="1102"/>
    </row>
    <row r="5" spans="1:24" ht="15" x14ac:dyDescent="0.25">
      <c r="B5" s="60"/>
      <c r="C5" s="62"/>
      <c r="D5" s="236"/>
      <c r="E5" s="1103" t="s">
        <v>475</v>
      </c>
      <c r="F5" s="1104"/>
      <c r="G5" s="1104"/>
      <c r="H5" s="1105"/>
      <c r="I5" s="1106" t="s">
        <v>476</v>
      </c>
      <c r="J5" s="1104"/>
      <c r="K5" s="1107"/>
      <c r="L5" s="1105"/>
      <c r="M5" s="1103" t="s">
        <v>477</v>
      </c>
      <c r="N5" s="1104"/>
      <c r="O5" s="1104"/>
      <c r="P5" s="1107"/>
      <c r="Q5" s="1108" t="s">
        <v>164</v>
      </c>
      <c r="R5" s="1104"/>
      <c r="S5" s="1107"/>
      <c r="T5" s="1107"/>
      <c r="U5" s="1109"/>
    </row>
    <row r="6" spans="1:24" ht="25.5" x14ac:dyDescent="0.2">
      <c r="B6" s="980"/>
      <c r="C6" s="978"/>
      <c r="D6" s="981"/>
      <c r="E6" s="982" t="s">
        <v>478</v>
      </c>
      <c r="F6" s="977" t="s">
        <v>479</v>
      </c>
      <c r="G6" s="983" t="s">
        <v>838</v>
      </c>
      <c r="H6" s="984" t="s">
        <v>480</v>
      </c>
      <c r="I6" s="985" t="s">
        <v>478</v>
      </c>
      <c r="J6" s="977" t="s">
        <v>479</v>
      </c>
      <c r="K6" s="986" t="s">
        <v>839</v>
      </c>
      <c r="L6" s="984" t="s">
        <v>480</v>
      </c>
      <c r="M6" s="982" t="s">
        <v>478</v>
      </c>
      <c r="N6" s="977" t="s">
        <v>479</v>
      </c>
      <c r="O6" s="987" t="s">
        <v>840</v>
      </c>
      <c r="P6" s="988" t="s">
        <v>480</v>
      </c>
      <c r="Q6" s="989" t="s">
        <v>478</v>
      </c>
      <c r="R6" s="977" t="s">
        <v>642</v>
      </c>
      <c r="S6" s="990" t="s">
        <v>841</v>
      </c>
      <c r="T6" s="988" t="s">
        <v>481</v>
      </c>
      <c r="U6" s="991" t="s">
        <v>480</v>
      </c>
    </row>
    <row r="7" spans="1:24" ht="15.75" thickBot="1" x14ac:dyDescent="0.3">
      <c r="A7">
        <v>11191</v>
      </c>
      <c r="B7" s="992" t="s">
        <v>482</v>
      </c>
      <c r="C7" s="993"/>
      <c r="D7" s="994"/>
      <c r="E7" s="995">
        <v>157000</v>
      </c>
      <c r="F7" s="996">
        <v>157000</v>
      </c>
      <c r="G7" s="997"/>
      <c r="H7" s="998">
        <v>0</v>
      </c>
      <c r="I7" s="999">
        <v>0</v>
      </c>
      <c r="J7" s="996">
        <v>0</v>
      </c>
      <c r="K7" s="1000"/>
      <c r="L7" s="998">
        <v>0</v>
      </c>
      <c r="M7" s="1001">
        <v>0</v>
      </c>
      <c r="N7" s="996">
        <v>0</v>
      </c>
      <c r="O7" s="997">
        <v>0</v>
      </c>
      <c r="P7" s="1002">
        <v>0</v>
      </c>
      <c r="Q7" s="1003">
        <f>E7+I7+M7</f>
        <v>157000</v>
      </c>
      <c r="R7" s="996">
        <f>F7+J7+O7</f>
        <v>157000</v>
      </c>
      <c r="S7" s="1000">
        <f>G7+K7+O7</f>
        <v>0</v>
      </c>
      <c r="T7" s="1002">
        <f>R7+S7</f>
        <v>157000</v>
      </c>
      <c r="U7" s="1004">
        <f>H7+L7+P7</f>
        <v>0</v>
      </c>
    </row>
    <row r="8" spans="1:24" ht="15.75" thickBot="1" x14ac:dyDescent="0.3">
      <c r="B8" s="830" t="s">
        <v>483</v>
      </c>
      <c r="C8" s="830"/>
      <c r="D8" s="831"/>
      <c r="E8" s="237">
        <v>157000</v>
      </c>
      <c r="F8" s="238">
        <v>157000</v>
      </c>
      <c r="G8" s="239"/>
      <c r="H8" s="240">
        <v>0</v>
      </c>
      <c r="I8" s="241">
        <v>0</v>
      </c>
      <c r="J8" s="238">
        <v>0</v>
      </c>
      <c r="K8" s="371"/>
      <c r="L8" s="240">
        <v>0</v>
      </c>
      <c r="M8" s="237">
        <v>0</v>
      </c>
      <c r="N8" s="238">
        <v>0</v>
      </c>
      <c r="O8" s="239">
        <v>0</v>
      </c>
      <c r="P8" s="832">
        <v>0</v>
      </c>
      <c r="Q8" s="916">
        <f>E8+I8+M8</f>
        <v>157000</v>
      </c>
      <c r="R8" s="238">
        <f>F8+J8+O8</f>
        <v>157000</v>
      </c>
      <c r="S8" s="1000">
        <f>G8+K8+O8</f>
        <v>0</v>
      </c>
      <c r="T8" s="916">
        <f t="shared" ref="T8:T20" si="0">R8+S8</f>
        <v>157000</v>
      </c>
      <c r="U8" s="916">
        <f>H8+L8+P8</f>
        <v>0</v>
      </c>
    </row>
    <row r="9" spans="1:24" ht="30" customHeight="1" x14ac:dyDescent="0.25">
      <c r="A9">
        <v>121833</v>
      </c>
      <c r="B9" s="1110" t="s">
        <v>484</v>
      </c>
      <c r="C9" s="1111"/>
      <c r="D9" s="1112"/>
      <c r="E9" s="242">
        <v>0</v>
      </c>
      <c r="F9" s="243">
        <v>0</v>
      </c>
      <c r="G9" s="244"/>
      <c r="H9" s="245">
        <v>0</v>
      </c>
      <c r="I9" s="261">
        <f>578601407+26271613</f>
        <v>604873020</v>
      </c>
      <c r="J9" s="243">
        <f>2916785+2916785+2916785+132438+132438+132438+12258183+12097264+12097460+12097462+12097462</f>
        <v>69795500</v>
      </c>
      <c r="K9" s="372">
        <f>2982935+3016079+3049224+3049224</f>
        <v>12097462</v>
      </c>
      <c r="L9" s="245">
        <f>I9-J9-K9</f>
        <v>522980058</v>
      </c>
      <c r="M9" s="242"/>
      <c r="N9" s="243"/>
      <c r="O9" s="244"/>
      <c r="P9" s="833"/>
      <c r="Q9" s="834">
        <f>E9+I9+M9</f>
        <v>604873020</v>
      </c>
      <c r="R9" s="243">
        <f>J9+N9</f>
        <v>69795500</v>
      </c>
      <c r="S9" s="1000">
        <f t="shared" ref="S9:S26" si="1">G9+K9+O9</f>
        <v>12097462</v>
      </c>
      <c r="T9" s="1002">
        <f>G9+K9+O9+R9</f>
        <v>81892962</v>
      </c>
      <c r="U9" s="835">
        <f>H9+L9+P9</f>
        <v>522980058</v>
      </c>
      <c r="V9" t="s">
        <v>842</v>
      </c>
    </row>
    <row r="10" spans="1:24" ht="31.5" customHeight="1" thickBot="1" x14ac:dyDescent="0.3">
      <c r="A10">
        <v>121849</v>
      </c>
      <c r="B10" s="1113" t="s">
        <v>485</v>
      </c>
      <c r="C10" s="1114"/>
      <c r="D10" s="1115"/>
      <c r="E10" s="1001">
        <v>0</v>
      </c>
      <c r="F10" s="996">
        <v>0</v>
      </c>
      <c r="G10" s="997"/>
      <c r="H10" s="998">
        <v>0</v>
      </c>
      <c r="I10" s="999">
        <f>934714268+37681960</f>
        <v>972396228</v>
      </c>
      <c r="J10" s="996">
        <f>4507874+4507874+4507874+204110+204110+204110+18942682+18694227+19176119+19824746+19824746</f>
        <v>110598472</v>
      </c>
      <c r="K10" s="1000">
        <f>4888294+4942606+4996923+4996923</f>
        <v>19824746</v>
      </c>
      <c r="L10" s="1005">
        <f>I10-J10-K10</f>
        <v>841973010</v>
      </c>
      <c r="M10" s="1001">
        <v>938596550</v>
      </c>
      <c r="N10" s="996">
        <f>17229032+18771931+18771929+18771938+18771930+18771928+18771928</f>
        <v>129860616</v>
      </c>
      <c r="O10" s="997">
        <f>4628693+4680125+4731555+4731555</f>
        <v>18771928</v>
      </c>
      <c r="P10" s="1006">
        <f>M10-(N10+O10)</f>
        <v>789964006</v>
      </c>
      <c r="Q10" s="1003">
        <f>E10+I10+M10</f>
        <v>1910992778</v>
      </c>
      <c r="R10" s="996">
        <f>J10+N10</f>
        <v>240459088</v>
      </c>
      <c r="S10" s="1000">
        <f t="shared" si="1"/>
        <v>38596674</v>
      </c>
      <c r="T10" s="1002">
        <f>R10+S10</f>
        <v>279055762</v>
      </c>
      <c r="U10" s="1004">
        <f>H10+L10+P10</f>
        <v>1631937016</v>
      </c>
      <c r="V10" t="s">
        <v>842</v>
      </c>
    </row>
    <row r="11" spans="1:24" ht="15.75" thickBot="1" x14ac:dyDescent="0.3">
      <c r="B11" s="1116" t="s">
        <v>486</v>
      </c>
      <c r="C11" s="1116"/>
      <c r="D11" s="1117"/>
      <c r="E11" s="237">
        <f>E9+E10</f>
        <v>0</v>
      </c>
      <c r="F11" s="238">
        <f t="shared" ref="F11:U11" si="2">F9+F10</f>
        <v>0</v>
      </c>
      <c r="G11" s="239"/>
      <c r="H11" s="240">
        <f t="shared" si="2"/>
        <v>0</v>
      </c>
      <c r="I11" s="241">
        <f t="shared" si="2"/>
        <v>1577269248</v>
      </c>
      <c r="J11" s="238">
        <f t="shared" si="2"/>
        <v>180393972</v>
      </c>
      <c r="K11" s="238">
        <f t="shared" si="2"/>
        <v>31922208</v>
      </c>
      <c r="L11" s="240">
        <f t="shared" si="2"/>
        <v>1364953068</v>
      </c>
      <c r="M11" s="237">
        <f t="shared" si="2"/>
        <v>938596550</v>
      </c>
      <c r="N11" s="238">
        <f t="shared" si="2"/>
        <v>129860616</v>
      </c>
      <c r="O11" s="239">
        <f t="shared" si="2"/>
        <v>18771928</v>
      </c>
      <c r="P11" s="832">
        <f t="shared" si="2"/>
        <v>789964006</v>
      </c>
      <c r="Q11" s="916">
        <f t="shared" si="2"/>
        <v>2515865798</v>
      </c>
      <c r="R11" s="238">
        <f t="shared" si="2"/>
        <v>310254588</v>
      </c>
      <c r="S11" s="1000">
        <f t="shared" si="1"/>
        <v>50694136</v>
      </c>
      <c r="T11" s="916">
        <f>T9+T10</f>
        <v>360948724</v>
      </c>
      <c r="U11" s="916">
        <f t="shared" si="2"/>
        <v>2154917074</v>
      </c>
    </row>
    <row r="12" spans="1:24" ht="48.75" customHeight="1" x14ac:dyDescent="0.25">
      <c r="A12" s="141" t="s">
        <v>768</v>
      </c>
      <c r="B12" s="1110" t="s">
        <v>769</v>
      </c>
      <c r="C12" s="1118"/>
      <c r="D12" s="1119"/>
      <c r="E12" s="242">
        <f>238100+133500+145125+180500+34488+16900-145125+77433</f>
        <v>680921</v>
      </c>
      <c r="F12" s="243">
        <f>731713-145125+37789+160306</f>
        <v>784683</v>
      </c>
      <c r="G12" s="244"/>
      <c r="H12" s="245">
        <f>E12-(F12+G12)</f>
        <v>-103762</v>
      </c>
      <c r="I12" s="836"/>
      <c r="J12" s="837"/>
      <c r="K12" s="838"/>
      <c r="L12" s="245"/>
      <c r="M12" s="242"/>
      <c r="N12" s="243"/>
      <c r="O12" s="244"/>
      <c r="P12" s="833"/>
      <c r="Q12" s="834">
        <f t="shared" ref="Q12:Q20" si="3">E12+I12+M12</f>
        <v>680921</v>
      </c>
      <c r="R12" s="243">
        <f>F12+J12+O12</f>
        <v>784683</v>
      </c>
      <c r="S12" s="1000">
        <f t="shared" si="1"/>
        <v>0</v>
      </c>
      <c r="T12" s="1002">
        <f t="shared" si="0"/>
        <v>784683</v>
      </c>
      <c r="U12" s="247">
        <f t="shared" ref="U12:U20" si="4">H12+L12+P12</f>
        <v>-103762</v>
      </c>
    </row>
    <row r="13" spans="1:24" ht="37.5" customHeight="1" x14ac:dyDescent="0.25">
      <c r="A13">
        <v>13111</v>
      </c>
      <c r="B13" s="1110" t="s">
        <v>736</v>
      </c>
      <c r="C13" s="1118"/>
      <c r="D13" s="1119"/>
      <c r="E13" s="882">
        <f>251130+586120+274800</f>
        <v>1112050</v>
      </c>
      <c r="F13" s="35">
        <f>23835+82872+147703</f>
        <v>254410</v>
      </c>
      <c r="G13" s="244">
        <f>54153+70831+71609+71609</f>
        <v>268202</v>
      </c>
      <c r="H13" s="245">
        <f>E13-(F13+G13)</f>
        <v>589438</v>
      </c>
      <c r="I13" s="246"/>
      <c r="J13" s="243"/>
      <c r="K13" s="372"/>
      <c r="L13" s="245"/>
      <c r="M13" s="242"/>
      <c r="N13" s="243"/>
      <c r="O13" s="244"/>
      <c r="P13" s="833"/>
      <c r="Q13" s="883">
        <f t="shared" si="3"/>
        <v>1112050</v>
      </c>
      <c r="R13" s="243">
        <f>F13</f>
        <v>254410</v>
      </c>
      <c r="S13" s="1000">
        <f t="shared" si="1"/>
        <v>268202</v>
      </c>
      <c r="T13" s="1002">
        <f t="shared" si="0"/>
        <v>522612</v>
      </c>
      <c r="U13" s="835">
        <f t="shared" si="4"/>
        <v>589438</v>
      </c>
    </row>
    <row r="14" spans="1:24" ht="50.25" customHeight="1" x14ac:dyDescent="0.25">
      <c r="A14">
        <v>131981</v>
      </c>
      <c r="B14" s="1096" t="s">
        <v>737</v>
      </c>
      <c r="C14" s="1097"/>
      <c r="D14" s="1098"/>
      <c r="E14" s="982"/>
      <c r="F14" s="977"/>
      <c r="G14" s="987"/>
      <c r="H14" s="245">
        <f t="shared" ref="H14:H18" si="5">E14-(F14+G14)</f>
        <v>0</v>
      </c>
      <c r="I14" s="985">
        <f>7479743-2605268</f>
        <v>4874475</v>
      </c>
      <c r="J14" s="977">
        <f>6835265+644478-2605268</f>
        <v>4874475</v>
      </c>
      <c r="K14" s="1007"/>
      <c r="L14" s="984">
        <f>I14-J14-K14</f>
        <v>0</v>
      </c>
      <c r="M14" s="982"/>
      <c r="N14" s="977"/>
      <c r="O14" s="987"/>
      <c r="P14" s="988"/>
      <c r="Q14" s="989">
        <f t="shared" si="3"/>
        <v>4874475</v>
      </c>
      <c r="R14" s="977">
        <f>J14+N14</f>
        <v>4874475</v>
      </c>
      <c r="S14" s="1000">
        <f t="shared" si="1"/>
        <v>0</v>
      </c>
      <c r="T14" s="1002">
        <f t="shared" si="0"/>
        <v>4874475</v>
      </c>
      <c r="U14" s="991">
        <f t="shared" si="4"/>
        <v>0</v>
      </c>
      <c r="V14" t="s">
        <v>842</v>
      </c>
    </row>
    <row r="15" spans="1:24" ht="64.5" customHeight="1" x14ac:dyDescent="0.2">
      <c r="A15">
        <v>131812</v>
      </c>
      <c r="B15" s="1096" t="s">
        <v>738</v>
      </c>
      <c r="C15" s="1097"/>
      <c r="D15" s="1098"/>
      <c r="E15" s="982"/>
      <c r="F15" s="977"/>
      <c r="G15" s="987"/>
      <c r="H15" s="245">
        <f t="shared" si="5"/>
        <v>0</v>
      </c>
      <c r="I15" s="985">
        <v>618438</v>
      </c>
      <c r="J15" s="977">
        <v>618438</v>
      </c>
      <c r="K15" s="990"/>
      <c r="L15" s="984">
        <f>I15-J15-K15</f>
        <v>0</v>
      </c>
      <c r="M15" s="982"/>
      <c r="N15" s="977"/>
      <c r="O15" s="987"/>
      <c r="P15" s="988"/>
      <c r="Q15" s="989">
        <f t="shared" si="3"/>
        <v>618438</v>
      </c>
      <c r="R15" s="977">
        <f>J15+N15</f>
        <v>618438</v>
      </c>
      <c r="S15" s="1000">
        <f t="shared" si="1"/>
        <v>0</v>
      </c>
      <c r="T15" s="1002">
        <f t="shared" si="0"/>
        <v>618438</v>
      </c>
      <c r="U15" s="991">
        <f t="shared" si="4"/>
        <v>0</v>
      </c>
    </row>
    <row r="16" spans="1:24" ht="35.25" customHeight="1" x14ac:dyDescent="0.25">
      <c r="A16" s="141" t="s">
        <v>784</v>
      </c>
      <c r="B16" s="1096" t="s">
        <v>785</v>
      </c>
      <c r="C16" s="1097"/>
      <c r="D16" s="1098"/>
      <c r="E16" s="982">
        <v>210684</v>
      </c>
      <c r="F16" s="977">
        <v>22012</v>
      </c>
      <c r="G16" s="987">
        <f>7533+7616+7700+7700</f>
        <v>30549</v>
      </c>
      <c r="H16" s="245">
        <f t="shared" si="5"/>
        <v>158123</v>
      </c>
      <c r="I16" s="1008">
        <f>129921466+210154118+117740000+5872478+9581412+5357349</f>
        <v>478626823</v>
      </c>
      <c r="J16" s="977">
        <f>4748363+4303155+214627+483008+195800+4748363+4303155+214627+483008+195800+4748363+4303155+214627+483008+195800+10594071+10594071+10594071+70849857+69513766+69400892+69400893+69359966</f>
        <v>410142446</v>
      </c>
      <c r="K16" s="990">
        <f>17096749+17256742+17126494+12240787</f>
        <v>63720772</v>
      </c>
      <c r="L16" s="984">
        <f>I16-J16-K16</f>
        <v>4763605</v>
      </c>
      <c r="M16" s="982"/>
      <c r="N16" s="977"/>
      <c r="O16" s="987"/>
      <c r="P16" s="988"/>
      <c r="Q16" s="989">
        <f t="shared" si="3"/>
        <v>478837507</v>
      </c>
      <c r="R16" s="977">
        <f>J16+N16+F16</f>
        <v>410164458</v>
      </c>
      <c r="S16" s="1000">
        <f>G16+K16+O16</f>
        <v>63751321</v>
      </c>
      <c r="T16" s="1002">
        <f t="shared" si="0"/>
        <v>473915779</v>
      </c>
      <c r="U16" s="991">
        <f t="shared" si="4"/>
        <v>4921728</v>
      </c>
      <c r="X16" s="35">
        <f>5018636+7659880+4578405+110966724+170753818+100562460</f>
        <v>399539923</v>
      </c>
    </row>
    <row r="17" spans="1:24" ht="47.25" customHeight="1" x14ac:dyDescent="0.25">
      <c r="A17">
        <v>131992</v>
      </c>
      <c r="B17" s="1122" t="s">
        <v>770</v>
      </c>
      <c r="C17" s="1123"/>
      <c r="D17" s="1124"/>
      <c r="E17" s="982"/>
      <c r="F17" s="977"/>
      <c r="G17" s="987"/>
      <c r="H17" s="245">
        <f t="shared" si="5"/>
        <v>0</v>
      </c>
      <c r="I17" s="1008"/>
      <c r="J17" s="977"/>
      <c r="K17" s="990"/>
      <c r="L17" s="984"/>
      <c r="M17" s="982"/>
      <c r="N17" s="977"/>
      <c r="O17" s="987"/>
      <c r="P17" s="988"/>
      <c r="Q17" s="989">
        <f t="shared" si="3"/>
        <v>0</v>
      </c>
      <c r="R17" s="977">
        <f>J17+N17+F17</f>
        <v>0</v>
      </c>
      <c r="S17" s="1000">
        <f t="shared" si="1"/>
        <v>0</v>
      </c>
      <c r="T17" s="1002">
        <f t="shared" si="0"/>
        <v>0</v>
      </c>
      <c r="U17" s="991">
        <f t="shared" si="4"/>
        <v>0</v>
      </c>
      <c r="X17" s="35"/>
    </row>
    <row r="18" spans="1:24" ht="35.25" customHeight="1" x14ac:dyDescent="0.25">
      <c r="A18">
        <v>131192</v>
      </c>
      <c r="B18" s="1125" t="s">
        <v>739</v>
      </c>
      <c r="C18" s="1126"/>
      <c r="D18" s="1127"/>
      <c r="E18" s="1009">
        <f>12180+11016+37008+66900-34488</f>
        <v>92616</v>
      </c>
      <c r="F18" s="977">
        <f>12180+103908-34488+11016</f>
        <v>92616</v>
      </c>
      <c r="G18" s="987"/>
      <c r="H18" s="245">
        <f t="shared" si="5"/>
        <v>0</v>
      </c>
      <c r="I18" s="1008"/>
      <c r="J18" s="977"/>
      <c r="K18" s="990"/>
      <c r="L18" s="984"/>
      <c r="M18" s="982"/>
      <c r="N18" s="977"/>
      <c r="O18" s="987"/>
      <c r="P18" s="988"/>
      <c r="Q18" s="989">
        <f>E18+I18+M18</f>
        <v>92616</v>
      </c>
      <c r="R18" s="977">
        <f>J18+N18+F18</f>
        <v>92616</v>
      </c>
      <c r="S18" s="1000"/>
      <c r="T18" s="1002">
        <f t="shared" si="0"/>
        <v>92616</v>
      </c>
      <c r="U18" s="991">
        <f t="shared" si="4"/>
        <v>0</v>
      </c>
      <c r="X18" s="35"/>
    </row>
    <row r="19" spans="1:24" ht="46.5" customHeight="1" x14ac:dyDescent="0.25">
      <c r="A19">
        <v>131822</v>
      </c>
      <c r="B19" s="1096" t="s">
        <v>740</v>
      </c>
      <c r="C19" s="1097"/>
      <c r="D19" s="1098"/>
      <c r="E19" s="982"/>
      <c r="F19" s="977"/>
      <c r="G19" s="987"/>
      <c r="H19" s="984"/>
      <c r="I19" s="985">
        <f>65429205-1954766</f>
        <v>63474439</v>
      </c>
      <c r="J19" s="977">
        <f>65429205-1954766</f>
        <v>63474439</v>
      </c>
      <c r="K19" s="1007"/>
      <c r="L19" s="984">
        <f>I19-J19-K19</f>
        <v>0</v>
      </c>
      <c r="M19" s="982"/>
      <c r="N19" s="977"/>
      <c r="O19" s="987"/>
      <c r="P19" s="988"/>
      <c r="Q19" s="989">
        <f t="shared" si="3"/>
        <v>63474439</v>
      </c>
      <c r="R19" s="977">
        <f>J19+N19</f>
        <v>63474439</v>
      </c>
      <c r="S19" s="1000">
        <f t="shared" si="1"/>
        <v>0</v>
      </c>
      <c r="T19" s="1002">
        <f t="shared" si="0"/>
        <v>63474439</v>
      </c>
      <c r="U19" s="991">
        <f t="shared" si="4"/>
        <v>0</v>
      </c>
    </row>
    <row r="20" spans="1:24" ht="36.75" customHeight="1" thickBot="1" x14ac:dyDescent="0.25">
      <c r="A20">
        <v>13186</v>
      </c>
      <c r="B20" s="1113" t="s">
        <v>487</v>
      </c>
      <c r="C20" s="1128"/>
      <c r="D20" s="1129"/>
      <c r="E20" s="1001"/>
      <c r="F20" s="1001"/>
      <c r="G20" s="1010"/>
      <c r="H20" s="1001"/>
      <c r="I20" s="999">
        <f>332828000+15144813</f>
        <v>347972813</v>
      </c>
      <c r="J20" s="996">
        <f>16778179+16778179+16778179+763464+763464+763464+70519083+69594817+69594564+69594563+16044857</f>
        <v>347972813</v>
      </c>
      <c r="K20" s="1000"/>
      <c r="L20" s="998">
        <f>I20-J20-K20</f>
        <v>0</v>
      </c>
      <c r="M20" s="1001"/>
      <c r="N20" s="996"/>
      <c r="O20" s="997"/>
      <c r="P20" s="1002"/>
      <c r="Q20" s="1003">
        <f t="shared" si="3"/>
        <v>347972813</v>
      </c>
      <c r="R20" s="977">
        <f>J20+N20</f>
        <v>347972813</v>
      </c>
      <c r="S20" s="1000">
        <f t="shared" si="1"/>
        <v>0</v>
      </c>
      <c r="T20" s="1002">
        <f t="shared" si="0"/>
        <v>347972813</v>
      </c>
      <c r="U20" s="1004">
        <f t="shared" si="4"/>
        <v>0</v>
      </c>
    </row>
    <row r="21" spans="1:24" ht="47.25" customHeight="1" thickBot="1" x14ac:dyDescent="0.3">
      <c r="B21" s="1120" t="s">
        <v>488</v>
      </c>
      <c r="C21" s="1120"/>
      <c r="D21" s="1121"/>
      <c r="E21" s="374">
        <f>E12+E13+E14+E15+E16+E17+E18+E19+E20</f>
        <v>2096271</v>
      </c>
      <c r="F21" s="375">
        <f>F12+F13+F14+F15+F16+F19+F20</f>
        <v>1061105</v>
      </c>
      <c r="G21" s="376">
        <f>G12+G13+G14+G15+G16+G17+G18+G19+G20</f>
        <v>298751</v>
      </c>
      <c r="H21" s="377">
        <f>H12+H13+H14+H15+H16+H19+H20</f>
        <v>643799</v>
      </c>
      <c r="I21" s="378">
        <f t="shared" ref="I21:P21" si="6">I12+I13+I14+I15+I16+I19+I20</f>
        <v>895566988</v>
      </c>
      <c r="J21" s="375">
        <f t="shared" si="6"/>
        <v>827082611</v>
      </c>
      <c r="K21" s="376">
        <f>K14+K16+K20</f>
        <v>63720772</v>
      </c>
      <c r="L21" s="377">
        <f t="shared" si="6"/>
        <v>4763605</v>
      </c>
      <c r="M21" s="374">
        <f t="shared" si="6"/>
        <v>0</v>
      </c>
      <c r="N21" s="375">
        <f t="shared" si="6"/>
        <v>0</v>
      </c>
      <c r="O21" s="919">
        <f t="shared" si="6"/>
        <v>0</v>
      </c>
      <c r="P21" s="839">
        <f t="shared" si="6"/>
        <v>0</v>
      </c>
      <c r="Q21" s="917">
        <f>Q12+Q13+Q14+Q15+Q16+Q17+Q18+Q19+Q20</f>
        <v>897663259</v>
      </c>
      <c r="R21" s="375">
        <f>SUM(R12:R20)</f>
        <v>828236332</v>
      </c>
      <c r="S21" s="1000">
        <f>SUM(S12:S20)</f>
        <v>64019523</v>
      </c>
      <c r="T21" s="917">
        <f>SUM(T12:T20)</f>
        <v>892255855</v>
      </c>
      <c r="U21" s="917">
        <f>U12+U13+U14+U15+U16+U17+U18+U19+U20</f>
        <v>5407404</v>
      </c>
    </row>
    <row r="22" spans="1:24" ht="15.75" x14ac:dyDescent="0.25">
      <c r="B22" s="1011" t="s">
        <v>489</v>
      </c>
      <c r="C22" s="1012"/>
      <c r="D22" s="1013"/>
      <c r="E22" s="1014">
        <f>E8+E11+E21</f>
        <v>2253271</v>
      </c>
      <c r="F22" s="1015">
        <f t="shared" ref="F22:U22" si="7">F8+F11+F21</f>
        <v>1218105</v>
      </c>
      <c r="G22" s="1016">
        <f t="shared" si="7"/>
        <v>298751</v>
      </c>
      <c r="H22" s="1015">
        <f t="shared" si="7"/>
        <v>643799</v>
      </c>
      <c r="I22" s="1015">
        <f t="shared" si="7"/>
        <v>2472836236</v>
      </c>
      <c r="J22" s="1015">
        <f t="shared" si="7"/>
        <v>1007476583</v>
      </c>
      <c r="K22" s="1016">
        <f t="shared" si="7"/>
        <v>95642980</v>
      </c>
      <c r="L22" s="1015">
        <f t="shared" si="7"/>
        <v>1369716673</v>
      </c>
      <c r="M22" s="1015">
        <f t="shared" si="7"/>
        <v>938596550</v>
      </c>
      <c r="N22" s="1015">
        <f t="shared" si="7"/>
        <v>129860616</v>
      </c>
      <c r="O22" s="376">
        <f t="shared" si="7"/>
        <v>18771928</v>
      </c>
      <c r="P22" s="1017">
        <f t="shared" si="7"/>
        <v>789964006</v>
      </c>
      <c r="Q22" s="1018">
        <f t="shared" si="7"/>
        <v>3413686057</v>
      </c>
      <c r="R22" s="1015">
        <f t="shared" si="7"/>
        <v>1138647920</v>
      </c>
      <c r="S22" s="1000">
        <f t="shared" si="1"/>
        <v>114713659</v>
      </c>
      <c r="T22" s="1018">
        <f>T8+T11+T21</f>
        <v>1253361579</v>
      </c>
      <c r="U22" s="1015">
        <f t="shared" si="7"/>
        <v>2160324478</v>
      </c>
    </row>
    <row r="23" spans="1:24" x14ac:dyDescent="0.2">
      <c r="B23" s="274"/>
      <c r="D23" s="379"/>
      <c r="E23" s="276"/>
      <c r="F23" s="197"/>
      <c r="G23" s="380"/>
      <c r="H23" s="197"/>
      <c r="I23" s="197"/>
      <c r="J23" s="197"/>
      <c r="K23" s="380"/>
      <c r="L23" s="197"/>
      <c r="M23" s="197"/>
      <c r="N23" s="197"/>
      <c r="O23" s="386"/>
      <c r="P23" s="274"/>
      <c r="Q23" s="197"/>
      <c r="R23" s="197"/>
      <c r="S23" s="1019">
        <f t="shared" si="1"/>
        <v>0</v>
      </c>
      <c r="T23" s="197"/>
      <c r="U23" s="197"/>
    </row>
    <row r="24" spans="1:24" x14ac:dyDescent="0.2">
      <c r="B24" s="274" t="s">
        <v>643</v>
      </c>
      <c r="D24" s="379"/>
      <c r="E24" s="276"/>
      <c r="F24" s="197"/>
      <c r="G24" s="380"/>
      <c r="H24" s="197"/>
      <c r="I24" s="197">
        <v>115000</v>
      </c>
      <c r="J24" s="197"/>
      <c r="K24" s="380"/>
      <c r="L24" s="197"/>
      <c r="M24" s="197"/>
      <c r="N24" s="197"/>
      <c r="O24" s="386"/>
      <c r="P24" s="274"/>
      <c r="Q24" s="381">
        <v>115000</v>
      </c>
      <c r="R24" s="197"/>
      <c r="S24" s="386">
        <f t="shared" si="1"/>
        <v>0</v>
      </c>
      <c r="T24" s="197"/>
      <c r="U24" s="197">
        <v>115000</v>
      </c>
      <c r="X24" s="35">
        <v>86954991</v>
      </c>
    </row>
    <row r="25" spans="1:24" ht="15.75" thickBot="1" x14ac:dyDescent="0.3">
      <c r="B25" s="382"/>
      <c r="C25" s="248"/>
      <c r="D25" s="383"/>
      <c r="E25" s="384"/>
      <c r="F25" s="385"/>
      <c r="G25" s="380"/>
      <c r="H25" s="197"/>
      <c r="I25" s="381"/>
      <c r="J25" s="197"/>
      <c r="K25" s="386"/>
      <c r="L25" s="381"/>
      <c r="M25" s="197"/>
      <c r="N25" s="197"/>
      <c r="O25" s="386"/>
      <c r="P25" s="274"/>
      <c r="Q25" s="197"/>
      <c r="R25" s="197"/>
      <c r="S25" s="1020">
        <f t="shared" si="1"/>
        <v>0</v>
      </c>
      <c r="T25" s="197"/>
      <c r="U25" s="197"/>
      <c r="X25" s="35">
        <v>1926163375</v>
      </c>
    </row>
    <row r="26" spans="1:24" ht="15.75" thickBot="1" x14ac:dyDescent="0.3">
      <c r="B26" s="387" t="s">
        <v>644</v>
      </c>
      <c r="C26" s="388"/>
      <c r="D26" s="389"/>
      <c r="E26" s="390">
        <f>E22+E24</f>
        <v>2253271</v>
      </c>
      <c r="F26" s="391">
        <f t="shared" ref="F26:U26" si="8">F22+F24</f>
        <v>1218105</v>
      </c>
      <c r="G26" s="392">
        <f t="shared" si="8"/>
        <v>298751</v>
      </c>
      <c r="H26" s="391">
        <f t="shared" si="8"/>
        <v>643799</v>
      </c>
      <c r="I26" s="391">
        <f t="shared" si="8"/>
        <v>2472951236</v>
      </c>
      <c r="J26" s="391">
        <f t="shared" si="8"/>
        <v>1007476583</v>
      </c>
      <c r="K26" s="392">
        <f t="shared" si="8"/>
        <v>95642980</v>
      </c>
      <c r="L26" s="391">
        <f t="shared" si="8"/>
        <v>1369716673</v>
      </c>
      <c r="M26" s="391">
        <f t="shared" si="8"/>
        <v>938596550</v>
      </c>
      <c r="N26" s="391">
        <f t="shared" si="8"/>
        <v>129860616</v>
      </c>
      <c r="O26" s="239">
        <f t="shared" si="8"/>
        <v>18771928</v>
      </c>
      <c r="P26" s="840">
        <f t="shared" si="8"/>
        <v>789964006</v>
      </c>
      <c r="Q26" s="391">
        <f t="shared" si="8"/>
        <v>3413801057</v>
      </c>
      <c r="R26" s="391">
        <f t="shared" si="8"/>
        <v>1138647920</v>
      </c>
      <c r="S26" s="1021">
        <f t="shared" si="1"/>
        <v>114713659</v>
      </c>
      <c r="T26" s="391">
        <f t="shared" si="8"/>
        <v>1253361579</v>
      </c>
      <c r="U26" s="918">
        <f t="shared" si="8"/>
        <v>2160439478</v>
      </c>
      <c r="X26" s="35">
        <v>879194963</v>
      </c>
    </row>
    <row r="27" spans="1:24" ht="15" x14ac:dyDescent="0.25">
      <c r="B27" s="248"/>
      <c r="C27" s="248"/>
      <c r="D27" s="248"/>
      <c r="E27" s="248"/>
      <c r="F27" s="248"/>
      <c r="G27"/>
      <c r="I27" s="35"/>
      <c r="J27"/>
      <c r="K27" s="35"/>
      <c r="L27" s="35"/>
      <c r="O27"/>
      <c r="S27"/>
      <c r="X27" s="35">
        <f>SUM(X24:X26)</f>
        <v>2892313329</v>
      </c>
    </row>
    <row r="28" spans="1:24" ht="15" x14ac:dyDescent="0.25">
      <c r="A28" t="s">
        <v>843</v>
      </c>
      <c r="B28" s="248"/>
      <c r="C28" s="248"/>
      <c r="D28" s="248"/>
      <c r="E28" s="248"/>
      <c r="F28" s="1022">
        <f>F26+G26</f>
        <v>1516856</v>
      </c>
      <c r="G28"/>
      <c r="I28" s="35"/>
      <c r="J28"/>
      <c r="K28"/>
      <c r="N28" s="35">
        <f>N26+O26</f>
        <v>148632544</v>
      </c>
      <c r="O28"/>
      <c r="S28"/>
      <c r="X28" s="35">
        <v>115000</v>
      </c>
    </row>
    <row r="29" spans="1:24" ht="15" x14ac:dyDescent="0.25">
      <c r="B29" s="1023"/>
      <c r="C29" s="1023"/>
      <c r="D29" s="1023"/>
      <c r="E29" s="1023"/>
      <c r="G29"/>
      <c r="I29" s="35"/>
      <c r="J29" s="35">
        <f>J22+K22</f>
        <v>1103119563</v>
      </c>
      <c r="K29"/>
      <c r="L29" s="35"/>
      <c r="O29"/>
      <c r="S29"/>
      <c r="X29" s="35">
        <f>X27+X28</f>
        <v>2892428329</v>
      </c>
    </row>
    <row r="30" spans="1:24" x14ac:dyDescent="0.2">
      <c r="F30" s="35"/>
      <c r="G30"/>
      <c r="I30" s="35"/>
      <c r="J30"/>
      <c r="K30"/>
      <c r="M30" s="35"/>
      <c r="O30"/>
      <c r="S30"/>
    </row>
    <row r="31" spans="1:24" x14ac:dyDescent="0.2">
      <c r="G31"/>
      <c r="I31" s="35"/>
      <c r="J31"/>
      <c r="K31"/>
      <c r="M31" s="35"/>
      <c r="O31"/>
      <c r="S31"/>
    </row>
    <row r="32" spans="1:24" x14ac:dyDescent="0.2">
      <c r="G32"/>
      <c r="J32"/>
      <c r="K32"/>
      <c r="M32" s="35"/>
      <c r="O32"/>
      <c r="S32"/>
    </row>
    <row r="33" spans="3:20" x14ac:dyDescent="0.2">
      <c r="G33"/>
      <c r="J33"/>
      <c r="K33"/>
      <c r="M33" s="35"/>
      <c r="O33"/>
      <c r="S33"/>
    </row>
    <row r="34" spans="3:20" x14ac:dyDescent="0.2">
      <c r="G34"/>
      <c r="J34"/>
      <c r="K34"/>
      <c r="M34" s="35"/>
      <c r="O34"/>
      <c r="S34"/>
    </row>
    <row r="35" spans="3:20" x14ac:dyDescent="0.2">
      <c r="G35"/>
      <c r="J35"/>
      <c r="K35"/>
      <c r="M35" s="35"/>
      <c r="O35"/>
      <c r="S35"/>
    </row>
    <row r="36" spans="3:20" x14ac:dyDescent="0.2">
      <c r="G36"/>
      <c r="J36"/>
      <c r="K36"/>
      <c r="O36"/>
      <c r="S36"/>
    </row>
    <row r="37" spans="3:20" x14ac:dyDescent="0.2">
      <c r="G37"/>
      <c r="J37"/>
      <c r="K37"/>
      <c r="O37"/>
      <c r="S37"/>
    </row>
    <row r="38" spans="3:20" x14ac:dyDescent="0.2">
      <c r="G38"/>
      <c r="J38"/>
      <c r="K38"/>
      <c r="O38"/>
      <c r="S38"/>
    </row>
    <row r="39" spans="3:20" x14ac:dyDescent="0.2">
      <c r="G39"/>
      <c r="J39"/>
      <c r="K39"/>
      <c r="O39"/>
      <c r="S39"/>
    </row>
    <row r="40" spans="3:20" x14ac:dyDescent="0.2">
      <c r="G40"/>
      <c r="J40"/>
      <c r="K40"/>
      <c r="O40"/>
      <c r="S40"/>
    </row>
    <row r="41" spans="3:20" x14ac:dyDescent="0.2">
      <c r="G41"/>
      <c r="J41"/>
      <c r="K41"/>
      <c r="O41"/>
      <c r="S41"/>
    </row>
    <row r="42" spans="3:20" x14ac:dyDescent="0.2">
      <c r="G42"/>
      <c r="J42"/>
      <c r="K42"/>
      <c r="O42"/>
      <c r="S42"/>
    </row>
    <row r="43" spans="3:20" x14ac:dyDescent="0.2">
      <c r="G43"/>
      <c r="J43"/>
      <c r="K43"/>
      <c r="O43"/>
      <c r="S43"/>
    </row>
    <row r="44" spans="3:20" x14ac:dyDescent="0.2">
      <c r="G44"/>
      <c r="J44"/>
      <c r="K44"/>
      <c r="O44"/>
      <c r="S44"/>
    </row>
    <row r="45" spans="3:20" x14ac:dyDescent="0.2">
      <c r="G45"/>
      <c r="J45"/>
      <c r="K45"/>
      <c r="O45"/>
      <c r="S45"/>
    </row>
    <row r="46" spans="3:20" x14ac:dyDescent="0.2">
      <c r="G46"/>
      <c r="J46"/>
      <c r="K46"/>
      <c r="O46"/>
      <c r="S46"/>
    </row>
    <row r="47" spans="3:20" x14ac:dyDescent="0.2">
      <c r="C47" s="415"/>
      <c r="D47" s="415"/>
      <c r="E47" s="415"/>
      <c r="F47" s="415"/>
      <c r="G47" s="415"/>
      <c r="H47" s="415"/>
      <c r="I47" s="415"/>
      <c r="J47" s="415"/>
      <c r="K47" s="415"/>
      <c r="L47" s="415"/>
      <c r="M47" s="415"/>
      <c r="N47" s="415"/>
      <c r="O47" s="415"/>
      <c r="P47" s="415"/>
      <c r="Q47" s="415"/>
      <c r="R47" s="415"/>
      <c r="S47" s="415"/>
      <c r="T47" s="415"/>
    </row>
    <row r="48" spans="3:20" x14ac:dyDescent="0.2"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</row>
    <row r="49" spans="3:20" x14ac:dyDescent="0.2"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</row>
    <row r="50" spans="3:20" x14ac:dyDescent="0.2"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</row>
    <row r="51" spans="3:20" x14ac:dyDescent="0.2">
      <c r="C51" s="415"/>
      <c r="D51" s="415"/>
      <c r="E51" s="415"/>
      <c r="F51" s="415"/>
      <c r="G51" s="415"/>
      <c r="H51" s="415"/>
      <c r="I51" s="415"/>
      <c r="J51" s="415"/>
      <c r="K51" s="415"/>
      <c r="L51" s="415"/>
      <c r="M51" s="415"/>
      <c r="N51" s="415"/>
      <c r="O51" s="415"/>
      <c r="P51" s="415"/>
      <c r="Q51" s="415"/>
      <c r="R51" s="415"/>
      <c r="S51" s="415"/>
      <c r="T51" s="415"/>
    </row>
    <row r="52" spans="3:20" x14ac:dyDescent="0.2">
      <c r="C52" s="415"/>
      <c r="D52" s="415"/>
      <c r="E52" s="415"/>
      <c r="F52" s="415"/>
      <c r="G52" s="415"/>
      <c r="H52" s="415"/>
      <c r="I52" s="415"/>
      <c r="J52" s="415"/>
      <c r="K52" s="415"/>
      <c r="L52" s="415"/>
      <c r="M52" s="415"/>
      <c r="N52" s="415"/>
      <c r="O52" s="415"/>
      <c r="P52" s="415"/>
      <c r="Q52" s="415"/>
      <c r="R52" s="415"/>
      <c r="S52" s="415"/>
      <c r="T52" s="415"/>
    </row>
    <row r="53" spans="3:20" x14ac:dyDescent="0.2"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</row>
    <row r="54" spans="3:20" x14ac:dyDescent="0.2"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</row>
    <row r="55" spans="3:20" x14ac:dyDescent="0.2"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</row>
    <row r="56" spans="3:20" x14ac:dyDescent="0.2"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</row>
    <row r="57" spans="3:20" x14ac:dyDescent="0.2">
      <c r="C57" s="415"/>
      <c r="D57" s="415"/>
      <c r="E57" s="415"/>
      <c r="F57" s="415"/>
      <c r="G57" s="415"/>
      <c r="H57" s="415"/>
      <c r="I57" s="415"/>
      <c r="J57" s="415"/>
      <c r="K57" s="415"/>
      <c r="L57" s="415"/>
      <c r="M57" s="415"/>
      <c r="N57" s="415"/>
      <c r="O57" s="415"/>
      <c r="P57" s="415"/>
      <c r="Q57" s="415"/>
      <c r="R57" s="415"/>
      <c r="S57" s="415"/>
      <c r="T57" s="415"/>
    </row>
    <row r="58" spans="3:20" x14ac:dyDescent="0.2">
      <c r="C58" s="415"/>
      <c r="D58" s="415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5"/>
      <c r="P58" s="415"/>
      <c r="Q58" s="415"/>
      <c r="R58" s="415"/>
      <c r="S58" s="415"/>
      <c r="T58" s="415"/>
    </row>
    <row r="59" spans="3:20" x14ac:dyDescent="0.2"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</row>
    <row r="60" spans="3:20" x14ac:dyDescent="0.2">
      <c r="C60" s="415"/>
      <c r="D60" s="415"/>
      <c r="E60" s="415"/>
      <c r="F60" s="415"/>
      <c r="G60" s="415"/>
      <c r="H60" s="415"/>
      <c r="I60" s="415"/>
      <c r="J60" s="415"/>
      <c r="K60" s="415"/>
      <c r="L60" s="415"/>
      <c r="M60" s="415"/>
      <c r="N60" s="415"/>
      <c r="O60" s="415"/>
      <c r="P60" s="415"/>
      <c r="Q60" s="415"/>
      <c r="R60" s="415"/>
      <c r="S60" s="415"/>
      <c r="T60" s="415"/>
    </row>
    <row r="61" spans="3:20" x14ac:dyDescent="0.2">
      <c r="C61" s="415"/>
      <c r="D61" s="415"/>
      <c r="E61" s="415"/>
      <c r="F61" s="415"/>
      <c r="G61" s="415"/>
      <c r="H61" s="415"/>
      <c r="I61" s="415"/>
      <c r="J61" s="415"/>
      <c r="K61" s="415"/>
      <c r="L61" s="415"/>
      <c r="M61" s="415"/>
      <c r="N61" s="415"/>
      <c r="O61" s="415"/>
      <c r="P61" s="415"/>
      <c r="Q61" s="415"/>
      <c r="R61" s="415"/>
      <c r="S61" s="415"/>
      <c r="T61" s="415"/>
    </row>
    <row r="62" spans="3:20" x14ac:dyDescent="0.2">
      <c r="C62" s="415"/>
      <c r="D62" s="415"/>
      <c r="E62" s="415"/>
      <c r="F62" s="415"/>
      <c r="G62" s="415"/>
      <c r="H62" s="415"/>
      <c r="I62" s="415"/>
      <c r="J62" s="415"/>
      <c r="K62" s="415"/>
      <c r="L62" s="415"/>
      <c r="M62" s="415"/>
      <c r="N62" s="415"/>
      <c r="O62" s="415"/>
      <c r="P62" s="415"/>
      <c r="Q62" s="415"/>
      <c r="R62" s="415"/>
      <c r="S62" s="415"/>
      <c r="T62" s="415"/>
    </row>
    <row r="63" spans="3:20" x14ac:dyDescent="0.2"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</row>
    <row r="64" spans="3:20" x14ac:dyDescent="0.2"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</row>
    <row r="65" spans="3:20" x14ac:dyDescent="0.2">
      <c r="C65" s="415"/>
      <c r="D65" s="415"/>
      <c r="E65" s="415"/>
      <c r="F65" s="415"/>
      <c r="G65" s="415"/>
      <c r="H65" s="415"/>
      <c r="I65" s="415"/>
      <c r="J65" s="415"/>
      <c r="K65" s="415"/>
      <c r="L65" s="415"/>
      <c r="M65" s="415"/>
      <c r="N65" s="415"/>
      <c r="O65" s="415"/>
      <c r="P65" s="415"/>
      <c r="Q65" s="415"/>
      <c r="R65" s="415"/>
      <c r="S65" s="415"/>
      <c r="T65" s="415"/>
    </row>
    <row r="66" spans="3:20" x14ac:dyDescent="0.2">
      <c r="C66" s="415"/>
      <c r="D66" s="415"/>
      <c r="E66" s="415"/>
      <c r="F66" s="415"/>
      <c r="G66" s="415"/>
      <c r="H66" s="415"/>
      <c r="I66" s="415"/>
      <c r="J66" s="415"/>
      <c r="K66" s="415"/>
      <c r="L66" s="415"/>
      <c r="M66" s="415"/>
      <c r="N66" s="415"/>
      <c r="O66" s="415"/>
      <c r="P66" s="415"/>
      <c r="Q66" s="415"/>
      <c r="R66" s="415"/>
      <c r="S66" s="415"/>
      <c r="T66" s="415"/>
    </row>
    <row r="67" spans="3:20" x14ac:dyDescent="0.2">
      <c r="C67" s="415"/>
      <c r="D67" s="415"/>
      <c r="E67" s="415"/>
      <c r="F67" s="415"/>
      <c r="G67" s="415"/>
      <c r="H67" s="415"/>
      <c r="I67" s="415"/>
      <c r="J67" s="415"/>
      <c r="K67" s="415"/>
      <c r="L67" s="415"/>
      <c r="M67" s="415"/>
      <c r="N67" s="415"/>
      <c r="O67" s="415"/>
      <c r="P67" s="415"/>
      <c r="Q67" s="415"/>
      <c r="R67" s="415"/>
      <c r="S67" s="415"/>
      <c r="T67" s="415"/>
    </row>
    <row r="68" spans="3:20" x14ac:dyDescent="0.2">
      <c r="C68" s="415"/>
      <c r="D68" s="415"/>
      <c r="E68" s="415"/>
      <c r="F68" s="415"/>
      <c r="G68" s="415"/>
      <c r="H68" s="415"/>
      <c r="I68" s="415"/>
      <c r="J68" s="415"/>
      <c r="K68" s="415"/>
      <c r="L68" s="415"/>
      <c r="M68" s="415"/>
      <c r="N68" s="415"/>
      <c r="O68" s="415"/>
      <c r="P68" s="415"/>
      <c r="Q68" s="415"/>
      <c r="R68" s="415"/>
      <c r="S68" s="415"/>
      <c r="T68" s="415"/>
    </row>
    <row r="69" spans="3:20" x14ac:dyDescent="0.2">
      <c r="C69" s="415"/>
      <c r="D69" s="415"/>
      <c r="E69" s="415"/>
      <c r="F69" s="415"/>
      <c r="G69" s="415"/>
      <c r="H69" s="415"/>
      <c r="I69" s="415"/>
      <c r="J69" s="415"/>
      <c r="K69" s="415"/>
      <c r="L69" s="415"/>
      <c r="M69" s="415"/>
      <c r="N69" s="415"/>
      <c r="O69" s="415"/>
      <c r="P69" s="415"/>
      <c r="Q69" s="415"/>
      <c r="R69" s="415"/>
      <c r="S69" s="415"/>
      <c r="T69" s="415"/>
    </row>
    <row r="70" spans="3:20" x14ac:dyDescent="0.2">
      <c r="C70" s="415"/>
      <c r="D70" s="415"/>
      <c r="E70" s="415"/>
      <c r="F70" s="415"/>
      <c r="G70" s="415"/>
      <c r="H70" s="415"/>
      <c r="I70" s="415"/>
      <c r="J70" s="415"/>
      <c r="K70" s="415"/>
      <c r="L70" s="415"/>
      <c r="M70" s="415"/>
      <c r="N70" s="415"/>
      <c r="O70" s="415"/>
      <c r="P70" s="415"/>
      <c r="Q70" s="415"/>
      <c r="R70" s="415"/>
      <c r="S70" s="415"/>
      <c r="T70" s="415"/>
    </row>
    <row r="71" spans="3:20" x14ac:dyDescent="0.2">
      <c r="C71" s="415"/>
      <c r="D71" s="415"/>
      <c r="E71" s="415"/>
      <c r="F71" s="415"/>
      <c r="G71" s="415"/>
      <c r="H71" s="415"/>
      <c r="I71" s="415"/>
      <c r="J71" s="415"/>
      <c r="K71" s="415"/>
      <c r="L71" s="415"/>
      <c r="M71" s="415"/>
      <c r="N71" s="415"/>
      <c r="O71" s="415"/>
      <c r="P71" s="415"/>
      <c r="Q71" s="415"/>
      <c r="R71" s="415"/>
      <c r="S71" s="415"/>
      <c r="T71" s="415"/>
    </row>
    <row r="72" spans="3:20" x14ac:dyDescent="0.2">
      <c r="C72" s="415"/>
      <c r="D72" s="415"/>
      <c r="E72" s="415"/>
      <c r="F72" s="415"/>
      <c r="G72" s="415"/>
      <c r="H72" s="415"/>
      <c r="I72" s="415"/>
      <c r="J72" s="415"/>
      <c r="K72" s="415"/>
      <c r="L72" s="415"/>
      <c r="M72" s="415"/>
      <c r="N72" s="415"/>
      <c r="O72" s="415"/>
      <c r="P72" s="415"/>
      <c r="Q72" s="415"/>
      <c r="R72" s="415"/>
      <c r="S72" s="415"/>
      <c r="T72" s="415"/>
    </row>
    <row r="73" spans="3:20" x14ac:dyDescent="0.2">
      <c r="C73" s="415"/>
      <c r="D73" s="415"/>
      <c r="E73" s="415"/>
      <c r="F73" s="415"/>
      <c r="G73" s="415"/>
      <c r="H73" s="415"/>
      <c r="I73" s="415"/>
      <c r="J73" s="415"/>
      <c r="K73" s="415"/>
      <c r="L73" s="415"/>
      <c r="M73" s="415"/>
      <c r="N73" s="415"/>
      <c r="O73" s="415"/>
      <c r="P73" s="415"/>
      <c r="Q73" s="415"/>
      <c r="R73" s="415"/>
      <c r="S73" s="415"/>
      <c r="T73" s="415"/>
    </row>
    <row r="74" spans="3:20" x14ac:dyDescent="0.2">
      <c r="C74" s="415"/>
      <c r="D74" s="415"/>
      <c r="E74" s="415"/>
      <c r="F74" s="415"/>
      <c r="G74" s="415"/>
      <c r="H74" s="415"/>
      <c r="I74" s="415"/>
      <c r="J74" s="415"/>
      <c r="K74" s="415"/>
      <c r="L74" s="415"/>
      <c r="M74" s="415"/>
      <c r="N74" s="415"/>
      <c r="O74" s="415"/>
      <c r="P74" s="415"/>
      <c r="Q74" s="415"/>
      <c r="R74" s="415"/>
      <c r="S74" s="415"/>
      <c r="T74" s="415"/>
    </row>
    <row r="75" spans="3:20" x14ac:dyDescent="0.2"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</row>
    <row r="76" spans="3:20" x14ac:dyDescent="0.2">
      <c r="C76" s="415"/>
      <c r="D76" s="415"/>
      <c r="E76" s="415"/>
      <c r="F76" s="415"/>
      <c r="G76" s="415"/>
      <c r="H76" s="415"/>
      <c r="I76" s="415"/>
      <c r="J76" s="415"/>
      <c r="K76" s="415"/>
      <c r="L76" s="415"/>
      <c r="M76" s="415"/>
      <c r="N76" s="415"/>
      <c r="O76" s="415"/>
      <c r="P76" s="415"/>
      <c r="Q76" s="415"/>
      <c r="R76" s="415"/>
      <c r="S76" s="415"/>
      <c r="T76" s="415"/>
    </row>
    <row r="77" spans="3:20" x14ac:dyDescent="0.2">
      <c r="C77" s="415"/>
      <c r="D77" s="415"/>
      <c r="E77" s="415"/>
      <c r="F77" s="415"/>
      <c r="G77" s="415"/>
      <c r="H77" s="415"/>
      <c r="I77" s="415"/>
      <c r="J77" s="415"/>
      <c r="K77" s="415"/>
      <c r="L77" s="415"/>
      <c r="M77" s="415"/>
      <c r="N77" s="415"/>
      <c r="O77" s="415"/>
      <c r="P77" s="415"/>
      <c r="Q77" s="415"/>
      <c r="R77" s="415"/>
      <c r="S77" s="415"/>
      <c r="T77" s="415"/>
    </row>
    <row r="78" spans="3:20" x14ac:dyDescent="0.2">
      <c r="C78" s="415"/>
      <c r="D78" s="415"/>
      <c r="E78" s="415"/>
      <c r="F78" s="415"/>
      <c r="G78" s="415"/>
      <c r="H78" s="415"/>
      <c r="I78" s="415"/>
      <c r="J78" s="415"/>
      <c r="K78" s="415"/>
      <c r="L78" s="415"/>
      <c r="M78" s="415"/>
      <c r="N78" s="415"/>
      <c r="O78" s="415"/>
      <c r="P78" s="415"/>
      <c r="Q78" s="415"/>
      <c r="R78" s="415"/>
      <c r="S78" s="415"/>
      <c r="T78" s="415"/>
    </row>
    <row r="79" spans="3:20" x14ac:dyDescent="0.2"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5"/>
      <c r="P79" s="415"/>
      <c r="Q79" s="415"/>
      <c r="R79" s="415"/>
      <c r="S79" s="415"/>
      <c r="T79" s="415"/>
    </row>
    <row r="80" spans="3:20" x14ac:dyDescent="0.2">
      <c r="C80" s="415"/>
      <c r="D80" s="415"/>
      <c r="E80" s="415"/>
      <c r="F80" s="415"/>
      <c r="G80" s="415"/>
      <c r="H80" s="415"/>
      <c r="I80" s="415"/>
      <c r="J80" s="415"/>
      <c r="K80" s="415"/>
      <c r="L80" s="415"/>
      <c r="M80" s="415"/>
      <c r="N80" s="415"/>
      <c r="O80" s="415"/>
      <c r="P80" s="415"/>
      <c r="Q80" s="415"/>
      <c r="R80" s="415"/>
      <c r="S80" s="415"/>
      <c r="T80" s="415"/>
    </row>
    <row r="81" spans="3:20" x14ac:dyDescent="0.2">
      <c r="C81" s="415"/>
      <c r="D81" s="415"/>
      <c r="E81" s="415"/>
      <c r="F81" s="415"/>
      <c r="G81" s="415"/>
      <c r="H81" s="415"/>
      <c r="I81" s="415"/>
      <c r="J81" s="415"/>
      <c r="K81" s="415"/>
      <c r="L81" s="415"/>
      <c r="M81" s="415"/>
      <c r="N81" s="415"/>
      <c r="O81" s="415"/>
      <c r="P81" s="415"/>
      <c r="Q81" s="415"/>
      <c r="R81" s="415"/>
      <c r="S81" s="415"/>
      <c r="T81" s="415"/>
    </row>
    <row r="82" spans="3:20" x14ac:dyDescent="0.2">
      <c r="C82" s="415"/>
      <c r="D82" s="415"/>
      <c r="E82" s="415"/>
      <c r="F82" s="415"/>
      <c r="G82" s="415"/>
      <c r="H82" s="415"/>
      <c r="I82" s="415"/>
      <c r="J82" s="415"/>
      <c r="K82" s="415"/>
      <c r="L82" s="415"/>
      <c r="M82" s="415"/>
      <c r="N82" s="415"/>
      <c r="O82" s="415"/>
      <c r="P82" s="415"/>
      <c r="Q82" s="415"/>
      <c r="R82" s="415"/>
      <c r="S82" s="415"/>
      <c r="T82" s="415"/>
    </row>
    <row r="83" spans="3:20" x14ac:dyDescent="0.2">
      <c r="C83" s="415"/>
      <c r="D83" s="415"/>
      <c r="E83" s="415"/>
      <c r="F83" s="415"/>
      <c r="G83" s="415"/>
      <c r="H83" s="415"/>
      <c r="I83" s="415"/>
      <c r="J83" s="415"/>
      <c r="K83" s="415"/>
      <c r="L83" s="415"/>
      <c r="M83" s="415"/>
      <c r="N83" s="415"/>
      <c r="O83" s="415"/>
      <c r="P83" s="415"/>
      <c r="Q83" s="415"/>
      <c r="R83" s="415"/>
      <c r="S83" s="415"/>
      <c r="T83" s="415"/>
    </row>
    <row r="84" spans="3:20" x14ac:dyDescent="0.2">
      <c r="C84" s="415"/>
      <c r="D84" s="415"/>
      <c r="E84" s="415"/>
      <c r="F84" s="415"/>
      <c r="G84" s="415"/>
      <c r="H84" s="415"/>
      <c r="I84" s="415"/>
      <c r="J84" s="415"/>
      <c r="K84" s="415"/>
      <c r="L84" s="415"/>
      <c r="M84" s="415"/>
      <c r="N84" s="415"/>
      <c r="O84" s="415"/>
      <c r="P84" s="415"/>
      <c r="Q84" s="415"/>
      <c r="R84" s="415"/>
      <c r="S84" s="415"/>
      <c r="T84" s="415"/>
    </row>
    <row r="85" spans="3:20" x14ac:dyDescent="0.2">
      <c r="C85" s="415"/>
      <c r="D85" s="415"/>
      <c r="E85" s="415"/>
      <c r="F85" s="415"/>
      <c r="G85" s="415"/>
      <c r="H85" s="415"/>
      <c r="I85" s="415"/>
      <c r="J85" s="415"/>
      <c r="K85" s="415"/>
      <c r="L85" s="415"/>
      <c r="M85" s="415"/>
      <c r="N85" s="415"/>
      <c r="O85" s="415"/>
      <c r="P85" s="415"/>
      <c r="Q85" s="415"/>
      <c r="R85" s="415"/>
      <c r="S85" s="415"/>
      <c r="T85" s="415"/>
    </row>
    <row r="86" spans="3:20" x14ac:dyDescent="0.2"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15"/>
      <c r="P86" s="415"/>
      <c r="Q86" s="415"/>
      <c r="R86" s="415"/>
      <c r="S86" s="415"/>
      <c r="T86" s="415"/>
    </row>
    <row r="87" spans="3:20" x14ac:dyDescent="0.2">
      <c r="C87" s="415"/>
      <c r="D87" s="415"/>
      <c r="E87" s="415"/>
      <c r="F87" s="415"/>
      <c r="G87" s="415"/>
      <c r="H87" s="415"/>
      <c r="I87" s="415"/>
      <c r="J87" s="415"/>
      <c r="K87" s="415"/>
      <c r="L87" s="415"/>
      <c r="M87" s="415"/>
      <c r="N87" s="415"/>
      <c r="O87" s="415"/>
      <c r="P87" s="415"/>
      <c r="Q87" s="415"/>
      <c r="R87" s="415"/>
      <c r="S87" s="415"/>
      <c r="T87" s="415"/>
    </row>
    <row r="88" spans="3:20" x14ac:dyDescent="0.2"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</row>
    <row r="89" spans="3:20" x14ac:dyDescent="0.2">
      <c r="C89" s="415"/>
      <c r="D89" s="415"/>
      <c r="E89" s="415"/>
      <c r="F89" s="415"/>
      <c r="G89" s="415"/>
      <c r="H89" s="415"/>
      <c r="I89" s="415"/>
      <c r="J89" s="415"/>
      <c r="K89" s="415"/>
      <c r="L89" s="415"/>
      <c r="M89" s="415"/>
      <c r="N89" s="415"/>
      <c r="O89" s="415"/>
      <c r="P89" s="415"/>
      <c r="Q89" s="415"/>
      <c r="R89" s="415"/>
      <c r="S89" s="415"/>
      <c r="T89" s="415"/>
    </row>
    <row r="90" spans="3:20" x14ac:dyDescent="0.2">
      <c r="C90" s="415"/>
      <c r="D90" s="415"/>
      <c r="E90" s="415"/>
      <c r="F90" s="415"/>
      <c r="G90" s="415"/>
      <c r="H90" s="415"/>
      <c r="I90" s="415"/>
      <c r="J90" s="415"/>
      <c r="K90" s="415"/>
      <c r="L90" s="415"/>
      <c r="M90" s="415"/>
      <c r="N90" s="415"/>
      <c r="O90" s="415"/>
      <c r="P90" s="415"/>
      <c r="Q90" s="415"/>
      <c r="R90" s="415"/>
      <c r="S90" s="415"/>
      <c r="T90" s="415"/>
    </row>
    <row r="91" spans="3:20" x14ac:dyDescent="0.2">
      <c r="C91" s="415"/>
      <c r="D91" s="415"/>
      <c r="E91" s="415"/>
      <c r="F91" s="415"/>
      <c r="G91" s="415"/>
      <c r="H91" s="415"/>
      <c r="I91" s="415"/>
      <c r="J91" s="415"/>
      <c r="K91" s="415"/>
      <c r="L91" s="415"/>
      <c r="M91" s="415"/>
      <c r="N91" s="415"/>
      <c r="O91" s="415"/>
      <c r="P91" s="415"/>
      <c r="Q91" s="415"/>
      <c r="R91" s="415"/>
      <c r="S91" s="415"/>
      <c r="T91" s="415"/>
    </row>
    <row r="92" spans="3:20" x14ac:dyDescent="0.2">
      <c r="C92" s="415"/>
      <c r="D92" s="415"/>
      <c r="E92" s="415"/>
      <c r="F92" s="415"/>
      <c r="G92" s="415"/>
      <c r="H92" s="415"/>
      <c r="I92" s="415"/>
      <c r="J92" s="415"/>
      <c r="K92" s="415"/>
      <c r="L92" s="415"/>
      <c r="M92" s="415"/>
      <c r="N92" s="415"/>
      <c r="O92" s="415"/>
      <c r="P92" s="415"/>
      <c r="Q92" s="415"/>
      <c r="R92" s="415"/>
      <c r="S92" s="415"/>
      <c r="T92" s="415"/>
    </row>
    <row r="93" spans="3:20" x14ac:dyDescent="0.2">
      <c r="C93" s="415"/>
      <c r="D93" s="415"/>
      <c r="E93" s="415"/>
      <c r="F93" s="415"/>
      <c r="G93" s="415"/>
      <c r="H93" s="415"/>
      <c r="I93" s="415"/>
      <c r="J93" s="415"/>
      <c r="K93" s="415"/>
      <c r="L93" s="415"/>
      <c r="M93" s="415"/>
      <c r="N93" s="415"/>
      <c r="O93" s="415"/>
      <c r="P93" s="415"/>
      <c r="Q93" s="415"/>
      <c r="R93" s="415"/>
      <c r="S93" s="415"/>
      <c r="T93" s="415"/>
    </row>
    <row r="94" spans="3:20" x14ac:dyDescent="0.2">
      <c r="C94" s="415"/>
      <c r="D94" s="415"/>
      <c r="E94" s="415"/>
      <c r="F94" s="415"/>
      <c r="G94" s="415"/>
      <c r="H94" s="415"/>
      <c r="I94" s="415"/>
      <c r="J94" s="415"/>
      <c r="K94" s="415"/>
      <c r="L94" s="415"/>
      <c r="M94" s="415"/>
      <c r="N94" s="415"/>
      <c r="O94" s="415"/>
      <c r="P94" s="415"/>
      <c r="Q94" s="415"/>
      <c r="R94" s="415"/>
      <c r="S94" s="415"/>
      <c r="T94" s="415"/>
    </row>
    <row r="95" spans="3:20" x14ac:dyDescent="0.2"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</row>
    <row r="96" spans="3:20" x14ac:dyDescent="0.2"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15"/>
      <c r="P96" s="415"/>
      <c r="Q96" s="415"/>
      <c r="R96" s="415"/>
      <c r="S96" s="415"/>
      <c r="T96" s="415"/>
    </row>
    <row r="97" spans="3:20" x14ac:dyDescent="0.2">
      <c r="C97" s="415"/>
      <c r="D97" s="415"/>
      <c r="E97" s="415"/>
      <c r="F97" s="415"/>
      <c r="G97" s="415"/>
      <c r="H97" s="415"/>
      <c r="I97" s="415"/>
      <c r="J97" s="415"/>
      <c r="K97" s="415"/>
      <c r="L97" s="415"/>
      <c r="M97" s="415"/>
      <c r="N97" s="415"/>
      <c r="O97" s="415"/>
      <c r="P97" s="415"/>
      <c r="Q97" s="415"/>
      <c r="R97" s="415"/>
      <c r="S97" s="415"/>
      <c r="T97" s="415"/>
    </row>
    <row r="98" spans="3:20" x14ac:dyDescent="0.2">
      <c r="C98" s="415"/>
      <c r="D98" s="415"/>
      <c r="E98" s="415"/>
      <c r="F98" s="415"/>
      <c r="G98" s="415"/>
      <c r="H98" s="415"/>
      <c r="I98" s="415"/>
      <c r="J98" s="415"/>
      <c r="K98" s="415"/>
      <c r="L98" s="415"/>
      <c r="M98" s="415"/>
      <c r="N98" s="415"/>
      <c r="O98" s="415"/>
      <c r="P98" s="415"/>
      <c r="Q98" s="415"/>
      <c r="R98" s="415"/>
      <c r="S98" s="415"/>
      <c r="T98" s="415"/>
    </row>
    <row r="99" spans="3:20" x14ac:dyDescent="0.2">
      <c r="C99" s="415"/>
      <c r="D99" s="415"/>
      <c r="E99" s="415"/>
      <c r="F99" s="415"/>
      <c r="G99" s="415"/>
      <c r="H99" s="415"/>
      <c r="I99" s="415"/>
      <c r="J99" s="415"/>
      <c r="K99" s="415"/>
      <c r="L99" s="415"/>
      <c r="M99" s="415"/>
      <c r="N99" s="415"/>
      <c r="O99" s="415"/>
      <c r="P99" s="415"/>
      <c r="Q99" s="415"/>
      <c r="R99" s="415"/>
      <c r="S99" s="415"/>
      <c r="T99" s="415"/>
    </row>
    <row r="100" spans="3:20" x14ac:dyDescent="0.2">
      <c r="C100" s="415"/>
      <c r="D100" s="415"/>
      <c r="E100" s="415"/>
      <c r="F100" s="415"/>
      <c r="G100" s="415"/>
      <c r="H100" s="415"/>
      <c r="I100" s="415"/>
      <c r="J100" s="415"/>
      <c r="K100" s="415"/>
      <c r="L100" s="415"/>
      <c r="M100" s="415"/>
      <c r="N100" s="415"/>
      <c r="O100" s="415"/>
      <c r="P100" s="415"/>
      <c r="Q100" s="415"/>
      <c r="R100" s="415"/>
      <c r="S100" s="415"/>
      <c r="T100" s="415"/>
    </row>
    <row r="101" spans="3:20" x14ac:dyDescent="0.2">
      <c r="C101" s="415"/>
      <c r="D101" s="415"/>
      <c r="E101" s="415"/>
      <c r="F101" s="415"/>
      <c r="G101" s="415"/>
      <c r="H101" s="415"/>
      <c r="I101" s="415"/>
      <c r="J101" s="415"/>
      <c r="K101" s="415"/>
      <c r="L101" s="415"/>
      <c r="M101" s="415"/>
      <c r="N101" s="415"/>
      <c r="O101" s="415"/>
      <c r="P101" s="415"/>
      <c r="Q101" s="415"/>
      <c r="R101" s="415"/>
      <c r="S101" s="415"/>
      <c r="T101" s="415"/>
    </row>
    <row r="102" spans="3:20" x14ac:dyDescent="0.2">
      <c r="C102" s="415"/>
      <c r="D102" s="415"/>
      <c r="E102" s="415"/>
      <c r="F102" s="415"/>
      <c r="G102" s="415"/>
      <c r="H102" s="415"/>
      <c r="I102" s="415"/>
      <c r="J102" s="415"/>
      <c r="K102" s="415"/>
      <c r="L102" s="415"/>
      <c r="M102" s="415"/>
      <c r="N102" s="415"/>
      <c r="O102" s="415"/>
      <c r="P102" s="415"/>
      <c r="Q102" s="415"/>
      <c r="R102" s="415"/>
      <c r="S102" s="415"/>
      <c r="T102" s="415"/>
    </row>
    <row r="103" spans="3:20" x14ac:dyDescent="0.2">
      <c r="C103" s="415"/>
      <c r="D103" s="415"/>
      <c r="E103" s="415"/>
      <c r="F103" s="415"/>
      <c r="G103" s="415"/>
      <c r="H103" s="415"/>
      <c r="I103" s="415"/>
      <c r="J103" s="415"/>
      <c r="K103" s="415"/>
      <c r="L103" s="415"/>
      <c r="M103" s="415"/>
      <c r="N103" s="415"/>
      <c r="O103" s="415"/>
      <c r="P103" s="415"/>
      <c r="Q103" s="415"/>
      <c r="R103" s="415"/>
      <c r="S103" s="415"/>
      <c r="T103" s="415"/>
    </row>
    <row r="104" spans="3:20" x14ac:dyDescent="0.2">
      <c r="C104" s="415"/>
      <c r="D104" s="415"/>
      <c r="E104" s="415"/>
      <c r="F104" s="415"/>
      <c r="G104" s="415"/>
      <c r="H104" s="415"/>
      <c r="I104" s="415"/>
      <c r="J104" s="415"/>
      <c r="K104" s="415"/>
      <c r="L104" s="415"/>
      <c r="M104" s="415"/>
      <c r="N104" s="415"/>
      <c r="O104" s="415"/>
      <c r="P104" s="415"/>
      <c r="Q104" s="415"/>
      <c r="R104" s="415"/>
      <c r="S104" s="415"/>
      <c r="T104" s="415"/>
    </row>
    <row r="105" spans="3:20" x14ac:dyDescent="0.2">
      <c r="C105" s="415"/>
      <c r="D105" s="415"/>
      <c r="E105" s="415"/>
      <c r="F105" s="415"/>
      <c r="G105" s="415"/>
      <c r="H105" s="415"/>
      <c r="I105" s="415"/>
      <c r="J105" s="415"/>
      <c r="K105" s="415"/>
      <c r="L105" s="415"/>
      <c r="M105" s="415"/>
      <c r="N105" s="415"/>
      <c r="O105" s="415"/>
      <c r="P105" s="415"/>
      <c r="Q105" s="415"/>
      <c r="R105" s="415"/>
      <c r="S105" s="415"/>
      <c r="T105" s="415"/>
    </row>
    <row r="106" spans="3:20" x14ac:dyDescent="0.2"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</row>
    <row r="107" spans="3:20" x14ac:dyDescent="0.2">
      <c r="C107" s="415"/>
      <c r="D107" s="415"/>
      <c r="E107" s="415"/>
      <c r="F107" s="415"/>
      <c r="G107" s="415"/>
      <c r="H107" s="415"/>
      <c r="I107" s="415"/>
      <c r="J107" s="415"/>
      <c r="K107" s="415"/>
      <c r="L107" s="415"/>
      <c r="M107" s="415"/>
      <c r="N107" s="415"/>
      <c r="O107" s="415"/>
      <c r="P107" s="415"/>
      <c r="Q107" s="415"/>
      <c r="R107" s="415"/>
      <c r="S107" s="415"/>
      <c r="T107" s="415"/>
    </row>
    <row r="108" spans="3:20" x14ac:dyDescent="0.2">
      <c r="C108" s="415"/>
      <c r="D108" s="415"/>
      <c r="E108" s="415"/>
      <c r="F108" s="415"/>
      <c r="G108" s="415"/>
      <c r="H108" s="415"/>
      <c r="I108" s="415"/>
      <c r="J108" s="415"/>
      <c r="K108" s="415"/>
      <c r="L108" s="415"/>
      <c r="M108" s="415"/>
      <c r="N108" s="415"/>
      <c r="O108" s="415"/>
      <c r="P108" s="415"/>
      <c r="Q108" s="415"/>
      <c r="R108" s="415"/>
      <c r="S108" s="415"/>
      <c r="T108" s="415"/>
    </row>
    <row r="109" spans="3:20" x14ac:dyDescent="0.2">
      <c r="C109" s="415"/>
      <c r="D109" s="415"/>
      <c r="E109" s="415"/>
      <c r="F109" s="415"/>
      <c r="G109" s="415"/>
      <c r="H109" s="415"/>
      <c r="I109" s="415"/>
      <c r="J109" s="415"/>
      <c r="K109" s="415"/>
      <c r="L109" s="415"/>
      <c r="M109" s="415"/>
      <c r="N109" s="415"/>
      <c r="O109" s="415"/>
      <c r="P109" s="415"/>
      <c r="Q109" s="415"/>
      <c r="R109" s="415"/>
      <c r="S109" s="415"/>
      <c r="T109" s="415"/>
    </row>
    <row r="110" spans="3:20" x14ac:dyDescent="0.2">
      <c r="C110" s="415"/>
      <c r="D110" s="415"/>
      <c r="E110" s="415"/>
      <c r="F110" s="415"/>
      <c r="G110" s="415"/>
      <c r="H110" s="415"/>
      <c r="I110" s="415"/>
      <c r="J110" s="415"/>
      <c r="K110" s="415"/>
      <c r="L110" s="415"/>
      <c r="M110" s="415"/>
      <c r="N110" s="415"/>
      <c r="O110" s="415"/>
      <c r="P110" s="415"/>
      <c r="Q110" s="415"/>
      <c r="R110" s="415"/>
      <c r="S110" s="415"/>
      <c r="T110" s="415"/>
    </row>
    <row r="111" spans="3:20" x14ac:dyDescent="0.2">
      <c r="C111" s="415"/>
      <c r="D111" s="415"/>
      <c r="E111" s="415"/>
      <c r="F111" s="415"/>
      <c r="G111" s="415"/>
      <c r="H111" s="415"/>
      <c r="I111" s="415"/>
      <c r="J111" s="415"/>
      <c r="K111" s="415"/>
      <c r="L111" s="415"/>
      <c r="M111" s="415"/>
      <c r="N111" s="415"/>
      <c r="O111" s="415"/>
      <c r="P111" s="415"/>
      <c r="Q111" s="415"/>
      <c r="R111" s="415"/>
      <c r="S111" s="415"/>
      <c r="T111" s="415"/>
    </row>
    <row r="112" spans="3:20" x14ac:dyDescent="0.2">
      <c r="C112" s="415"/>
      <c r="D112" s="415"/>
      <c r="E112" s="415"/>
      <c r="F112" s="415"/>
      <c r="G112" s="415"/>
      <c r="H112" s="415"/>
      <c r="I112" s="415"/>
      <c r="J112" s="415"/>
      <c r="K112" s="415"/>
      <c r="L112" s="415"/>
      <c r="M112" s="415"/>
      <c r="N112" s="415"/>
      <c r="O112" s="415"/>
      <c r="P112" s="415"/>
      <c r="Q112" s="415"/>
      <c r="R112" s="415"/>
      <c r="S112" s="415"/>
      <c r="T112" s="415"/>
    </row>
    <row r="113" spans="3:20" x14ac:dyDescent="0.2">
      <c r="C113" s="415"/>
      <c r="D113" s="415"/>
      <c r="E113" s="415"/>
      <c r="F113" s="415"/>
      <c r="G113" s="415"/>
      <c r="H113" s="415"/>
      <c r="I113" s="415"/>
      <c r="J113" s="415"/>
      <c r="K113" s="415"/>
      <c r="L113" s="415"/>
      <c r="M113" s="415"/>
      <c r="N113" s="415"/>
      <c r="O113" s="415"/>
      <c r="P113" s="415"/>
      <c r="Q113" s="415"/>
      <c r="R113" s="415"/>
      <c r="S113" s="415"/>
      <c r="T113" s="415"/>
    </row>
    <row r="114" spans="3:20" x14ac:dyDescent="0.2">
      <c r="C114" s="415"/>
      <c r="D114" s="415"/>
      <c r="E114" s="415"/>
      <c r="F114" s="415"/>
      <c r="G114" s="415"/>
      <c r="H114" s="415"/>
      <c r="I114" s="415"/>
      <c r="J114" s="415"/>
      <c r="K114" s="415"/>
      <c r="L114" s="415"/>
      <c r="M114" s="415"/>
      <c r="N114" s="415"/>
      <c r="O114" s="415"/>
      <c r="P114" s="415"/>
      <c r="Q114" s="415"/>
      <c r="R114" s="415"/>
      <c r="S114" s="415"/>
      <c r="T114" s="415"/>
    </row>
    <row r="115" spans="3:20" x14ac:dyDescent="0.2">
      <c r="C115" s="415"/>
      <c r="D115" s="415"/>
      <c r="E115" s="415"/>
      <c r="F115" s="415"/>
      <c r="G115" s="415"/>
      <c r="H115" s="415"/>
      <c r="I115" s="415"/>
      <c r="J115" s="415"/>
      <c r="K115" s="415"/>
      <c r="L115" s="415"/>
      <c r="M115" s="415"/>
      <c r="N115" s="415"/>
      <c r="O115" s="415"/>
      <c r="P115" s="415"/>
      <c r="Q115" s="415"/>
      <c r="R115" s="415"/>
      <c r="S115" s="415"/>
      <c r="T115" s="415"/>
    </row>
    <row r="116" spans="3:20" x14ac:dyDescent="0.2">
      <c r="C116" s="415"/>
      <c r="D116" s="415"/>
      <c r="E116" s="415"/>
      <c r="F116" s="415"/>
      <c r="G116" s="415"/>
      <c r="H116" s="415"/>
      <c r="I116" s="415"/>
      <c r="J116" s="415"/>
      <c r="K116" s="415"/>
      <c r="L116" s="415"/>
      <c r="M116" s="415"/>
      <c r="N116" s="415"/>
      <c r="O116" s="415"/>
      <c r="P116" s="415"/>
      <c r="Q116" s="415"/>
      <c r="R116" s="415"/>
      <c r="S116" s="415"/>
      <c r="T116" s="415"/>
    </row>
    <row r="117" spans="3:20" x14ac:dyDescent="0.2">
      <c r="C117" s="415"/>
      <c r="D117" s="415"/>
      <c r="E117" s="415"/>
      <c r="F117" s="415"/>
      <c r="G117" s="415"/>
      <c r="H117" s="415"/>
      <c r="I117" s="415"/>
      <c r="J117" s="415"/>
      <c r="K117" s="415"/>
      <c r="L117" s="415"/>
      <c r="M117" s="415"/>
      <c r="N117" s="415"/>
      <c r="O117" s="415"/>
      <c r="P117" s="415"/>
      <c r="Q117" s="415"/>
      <c r="R117" s="415"/>
      <c r="S117" s="415"/>
      <c r="T117" s="415"/>
    </row>
    <row r="118" spans="3:20" x14ac:dyDescent="0.2">
      <c r="C118" s="415"/>
      <c r="D118" s="415"/>
      <c r="E118" s="415"/>
      <c r="F118" s="415"/>
      <c r="G118" s="415"/>
      <c r="H118" s="415"/>
      <c r="I118" s="415"/>
      <c r="J118" s="415"/>
      <c r="K118" s="415"/>
      <c r="L118" s="415"/>
      <c r="M118" s="415"/>
      <c r="N118" s="415"/>
      <c r="O118" s="415"/>
      <c r="P118" s="415"/>
      <c r="Q118" s="415"/>
      <c r="R118" s="415"/>
      <c r="S118" s="415"/>
      <c r="T118" s="415"/>
    </row>
    <row r="119" spans="3:20" x14ac:dyDescent="0.2">
      <c r="C119" s="415"/>
      <c r="D119" s="415"/>
      <c r="E119" s="415"/>
      <c r="F119" s="415"/>
      <c r="G119" s="415"/>
      <c r="H119" s="415"/>
      <c r="I119" s="415"/>
      <c r="J119" s="415"/>
      <c r="K119" s="415"/>
      <c r="L119" s="415"/>
      <c r="M119" s="415"/>
      <c r="N119" s="415"/>
      <c r="O119" s="415"/>
      <c r="P119" s="415"/>
      <c r="Q119" s="415"/>
      <c r="R119" s="415"/>
      <c r="S119" s="415"/>
      <c r="T119" s="415"/>
    </row>
    <row r="120" spans="3:20" x14ac:dyDescent="0.2">
      <c r="C120" s="415"/>
      <c r="D120" s="415"/>
      <c r="E120" s="415"/>
      <c r="F120" s="415"/>
      <c r="G120" s="415"/>
      <c r="H120" s="415"/>
      <c r="I120" s="415"/>
      <c r="J120" s="415"/>
      <c r="K120" s="415"/>
      <c r="L120" s="415"/>
      <c r="M120" s="415"/>
      <c r="N120" s="415"/>
      <c r="O120" s="415"/>
      <c r="P120" s="415"/>
      <c r="Q120" s="415"/>
      <c r="R120" s="415"/>
      <c r="S120" s="415"/>
      <c r="T120" s="415"/>
    </row>
    <row r="121" spans="3:20" x14ac:dyDescent="0.2"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</row>
    <row r="122" spans="3:20" x14ac:dyDescent="0.2">
      <c r="C122" s="415"/>
      <c r="D122" s="415"/>
      <c r="E122" s="415"/>
      <c r="F122" s="415"/>
      <c r="G122" s="415"/>
      <c r="H122" s="415"/>
      <c r="I122" s="415"/>
      <c r="J122" s="415"/>
      <c r="K122" s="415"/>
      <c r="L122" s="415"/>
      <c r="M122" s="415"/>
      <c r="N122" s="415"/>
      <c r="O122" s="415"/>
      <c r="P122" s="415"/>
      <c r="Q122" s="415"/>
      <c r="R122" s="415"/>
      <c r="S122" s="415"/>
      <c r="T122" s="415"/>
    </row>
    <row r="123" spans="3:20" x14ac:dyDescent="0.2">
      <c r="C123" s="415"/>
      <c r="D123" s="415"/>
      <c r="E123" s="415"/>
      <c r="F123" s="415"/>
      <c r="G123" s="415"/>
      <c r="H123" s="415"/>
      <c r="I123" s="415"/>
      <c r="J123" s="415"/>
      <c r="K123" s="415"/>
      <c r="L123" s="415"/>
      <c r="M123" s="415"/>
      <c r="N123" s="415"/>
      <c r="O123" s="415"/>
      <c r="P123" s="415"/>
      <c r="Q123" s="415"/>
      <c r="R123" s="415"/>
      <c r="S123" s="415"/>
      <c r="T123" s="415"/>
    </row>
    <row r="124" spans="3:20" x14ac:dyDescent="0.2">
      <c r="C124" s="415"/>
      <c r="D124" s="415"/>
      <c r="E124" s="415"/>
      <c r="F124" s="415"/>
      <c r="G124" s="415"/>
      <c r="H124" s="415"/>
      <c r="I124" s="415"/>
      <c r="J124" s="415"/>
      <c r="K124" s="415"/>
      <c r="L124" s="415"/>
      <c r="M124" s="415"/>
      <c r="N124" s="415"/>
      <c r="O124" s="415"/>
      <c r="P124" s="415"/>
      <c r="Q124" s="415"/>
      <c r="R124" s="415"/>
      <c r="S124" s="415"/>
      <c r="T124" s="415"/>
    </row>
    <row r="125" spans="3:20" x14ac:dyDescent="0.2">
      <c r="C125" s="415"/>
      <c r="D125" s="415"/>
      <c r="E125" s="415"/>
      <c r="F125" s="415"/>
      <c r="G125" s="415"/>
      <c r="H125" s="415"/>
      <c r="I125" s="415"/>
      <c r="J125" s="415"/>
      <c r="K125" s="415"/>
      <c r="L125" s="415"/>
      <c r="M125" s="415"/>
      <c r="N125" s="415"/>
      <c r="O125" s="415"/>
      <c r="P125" s="415"/>
      <c r="Q125" s="415"/>
      <c r="R125" s="415"/>
      <c r="S125" s="415"/>
      <c r="T125" s="415"/>
    </row>
    <row r="126" spans="3:20" x14ac:dyDescent="0.2">
      <c r="C126" s="415"/>
      <c r="D126" s="415"/>
      <c r="E126" s="415"/>
      <c r="F126" s="415"/>
      <c r="G126" s="415"/>
      <c r="H126" s="415"/>
      <c r="I126" s="415"/>
      <c r="J126" s="415"/>
      <c r="K126" s="415"/>
      <c r="L126" s="415"/>
      <c r="M126" s="415"/>
      <c r="N126" s="415"/>
      <c r="O126" s="415"/>
      <c r="P126" s="415"/>
      <c r="Q126" s="415"/>
      <c r="R126" s="415"/>
      <c r="S126" s="415"/>
      <c r="T126" s="415"/>
    </row>
    <row r="127" spans="3:20" x14ac:dyDescent="0.2">
      <c r="C127" s="415"/>
      <c r="D127" s="415"/>
      <c r="E127" s="415"/>
      <c r="F127" s="415"/>
      <c r="G127" s="415"/>
      <c r="H127" s="415"/>
      <c r="I127" s="415"/>
      <c r="J127" s="415"/>
      <c r="K127" s="415"/>
      <c r="L127" s="415"/>
      <c r="M127" s="415"/>
      <c r="N127" s="415"/>
      <c r="O127" s="415"/>
      <c r="P127" s="415"/>
      <c r="Q127" s="415"/>
      <c r="R127" s="415"/>
      <c r="S127" s="415"/>
      <c r="T127" s="415"/>
    </row>
    <row r="128" spans="3:20" x14ac:dyDescent="0.2">
      <c r="C128" s="415"/>
      <c r="D128" s="415"/>
      <c r="E128" s="415"/>
      <c r="F128" s="415"/>
      <c r="G128" s="415"/>
      <c r="H128" s="415"/>
      <c r="I128" s="415"/>
      <c r="J128" s="415"/>
      <c r="K128" s="415"/>
      <c r="L128" s="415"/>
      <c r="M128" s="415"/>
      <c r="N128" s="415"/>
      <c r="O128" s="415"/>
      <c r="P128" s="415"/>
      <c r="Q128" s="415"/>
      <c r="R128" s="415"/>
      <c r="S128" s="415"/>
      <c r="T128" s="415"/>
    </row>
    <row r="129" spans="3:20" x14ac:dyDescent="0.2">
      <c r="C129" s="415"/>
      <c r="D129" s="415"/>
      <c r="E129" s="415"/>
      <c r="F129" s="415"/>
      <c r="G129" s="415"/>
      <c r="H129" s="415"/>
      <c r="I129" s="415"/>
      <c r="J129" s="415"/>
      <c r="K129" s="415"/>
      <c r="L129" s="415"/>
      <c r="M129" s="415"/>
      <c r="N129" s="415"/>
      <c r="O129" s="415"/>
      <c r="P129" s="415"/>
      <c r="Q129" s="415"/>
      <c r="R129" s="415"/>
      <c r="S129" s="415"/>
      <c r="T129" s="415"/>
    </row>
    <row r="130" spans="3:20" x14ac:dyDescent="0.2">
      <c r="C130" s="415"/>
      <c r="D130" s="415"/>
      <c r="E130" s="415"/>
      <c r="F130" s="415"/>
      <c r="G130" s="415"/>
      <c r="H130" s="415"/>
      <c r="I130" s="415"/>
      <c r="J130" s="415"/>
      <c r="K130" s="415"/>
      <c r="L130" s="415"/>
      <c r="M130" s="415"/>
      <c r="N130" s="415"/>
      <c r="O130" s="415"/>
      <c r="P130" s="415"/>
      <c r="Q130" s="415"/>
      <c r="R130" s="415"/>
      <c r="S130" s="415"/>
      <c r="T130" s="415"/>
    </row>
    <row r="131" spans="3:20" x14ac:dyDescent="0.2"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15"/>
      <c r="P131" s="415"/>
      <c r="Q131" s="415"/>
      <c r="R131" s="415"/>
      <c r="S131" s="415"/>
      <c r="T131" s="415"/>
    </row>
    <row r="132" spans="3:20" x14ac:dyDescent="0.2"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</row>
    <row r="133" spans="3:20" x14ac:dyDescent="0.2">
      <c r="C133" s="415"/>
      <c r="D133" s="415"/>
      <c r="E133" s="415"/>
      <c r="F133" s="415"/>
      <c r="G133" s="415"/>
      <c r="H133" s="415"/>
      <c r="I133" s="415"/>
      <c r="J133" s="415"/>
      <c r="K133" s="415"/>
      <c r="L133" s="415"/>
      <c r="M133" s="415"/>
      <c r="N133" s="415"/>
      <c r="O133" s="415"/>
      <c r="P133" s="415"/>
      <c r="Q133" s="415"/>
      <c r="R133" s="415"/>
      <c r="S133" s="415"/>
      <c r="T133" s="415"/>
    </row>
    <row r="134" spans="3:20" x14ac:dyDescent="0.2">
      <c r="C134" s="415"/>
      <c r="D134" s="415"/>
      <c r="E134" s="415"/>
      <c r="F134" s="415"/>
      <c r="G134" s="415"/>
      <c r="H134" s="415"/>
      <c r="I134" s="415"/>
      <c r="J134" s="415"/>
      <c r="K134" s="415"/>
      <c r="L134" s="415"/>
      <c r="M134" s="415"/>
      <c r="N134" s="415"/>
      <c r="O134" s="415"/>
      <c r="P134" s="415"/>
      <c r="Q134" s="415"/>
      <c r="R134" s="415"/>
      <c r="S134" s="415"/>
      <c r="T134" s="415"/>
    </row>
    <row r="135" spans="3:20" x14ac:dyDescent="0.2">
      <c r="C135" s="415"/>
      <c r="D135" s="415"/>
      <c r="E135" s="415"/>
      <c r="F135" s="415"/>
      <c r="G135" s="415"/>
      <c r="H135" s="415"/>
      <c r="I135" s="415"/>
      <c r="J135" s="415"/>
      <c r="K135" s="415"/>
      <c r="L135" s="415"/>
      <c r="M135" s="415"/>
      <c r="N135" s="415"/>
      <c r="O135" s="415"/>
      <c r="P135" s="415"/>
      <c r="Q135" s="415"/>
      <c r="R135" s="415"/>
      <c r="S135" s="415"/>
      <c r="T135" s="415"/>
    </row>
    <row r="136" spans="3:20" x14ac:dyDescent="0.2">
      <c r="C136" s="415"/>
      <c r="D136" s="415"/>
      <c r="E136" s="415"/>
      <c r="F136" s="415"/>
      <c r="G136" s="415"/>
      <c r="H136" s="415"/>
      <c r="I136" s="415"/>
      <c r="J136" s="415"/>
      <c r="K136" s="415"/>
      <c r="L136" s="415"/>
      <c r="M136" s="415"/>
      <c r="N136" s="415"/>
      <c r="O136" s="415"/>
      <c r="P136" s="415"/>
      <c r="Q136" s="415"/>
      <c r="R136" s="415"/>
      <c r="S136" s="415"/>
      <c r="T136" s="415"/>
    </row>
    <row r="137" spans="3:20" x14ac:dyDescent="0.2">
      <c r="C137" s="415"/>
      <c r="D137" s="415"/>
      <c r="E137" s="415"/>
      <c r="F137" s="415"/>
      <c r="G137" s="415"/>
      <c r="H137" s="415"/>
      <c r="I137" s="415"/>
      <c r="J137" s="415"/>
      <c r="K137" s="415"/>
      <c r="L137" s="415"/>
      <c r="M137" s="415"/>
      <c r="N137" s="415"/>
      <c r="O137" s="415"/>
      <c r="P137" s="415"/>
      <c r="Q137" s="415"/>
      <c r="R137" s="415"/>
      <c r="S137" s="415"/>
      <c r="T137" s="415"/>
    </row>
    <row r="138" spans="3:20" x14ac:dyDescent="0.2"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</row>
    <row r="139" spans="3:20" x14ac:dyDescent="0.2"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</row>
    <row r="140" spans="3:20" x14ac:dyDescent="0.2">
      <c r="C140" s="415"/>
      <c r="D140" s="415"/>
      <c r="E140" s="415"/>
      <c r="F140" s="415"/>
      <c r="G140" s="415"/>
      <c r="H140" s="415"/>
      <c r="I140" s="415"/>
      <c r="J140" s="415"/>
      <c r="K140" s="415"/>
      <c r="L140" s="415"/>
      <c r="M140" s="415"/>
      <c r="N140" s="415"/>
      <c r="O140" s="415"/>
      <c r="P140" s="415"/>
      <c r="Q140" s="415"/>
      <c r="R140" s="415"/>
      <c r="S140" s="415"/>
      <c r="T140" s="415"/>
    </row>
    <row r="141" spans="3:20" x14ac:dyDescent="0.2"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</row>
    <row r="142" spans="3:20" x14ac:dyDescent="0.2"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15"/>
      <c r="P142" s="415"/>
      <c r="Q142" s="415"/>
      <c r="R142" s="415"/>
      <c r="S142" s="415"/>
      <c r="T142" s="415"/>
    </row>
    <row r="143" spans="3:20" x14ac:dyDescent="0.2">
      <c r="C143" s="415"/>
      <c r="D143" s="415"/>
      <c r="E143" s="415"/>
      <c r="F143" s="415"/>
      <c r="G143" s="415"/>
      <c r="H143" s="415"/>
      <c r="I143" s="415"/>
      <c r="J143" s="415"/>
      <c r="K143" s="415"/>
      <c r="L143" s="415"/>
      <c r="M143" s="415"/>
      <c r="N143" s="415"/>
      <c r="O143" s="415"/>
      <c r="P143" s="415"/>
      <c r="Q143" s="415"/>
      <c r="R143" s="415"/>
      <c r="S143" s="415"/>
      <c r="T143" s="415"/>
    </row>
    <row r="144" spans="3:20" x14ac:dyDescent="0.2">
      <c r="C144" s="415"/>
      <c r="D144" s="415"/>
      <c r="E144" s="415"/>
      <c r="F144" s="415"/>
      <c r="G144" s="415"/>
      <c r="H144" s="415"/>
      <c r="I144" s="415"/>
      <c r="J144" s="415"/>
      <c r="K144" s="415"/>
      <c r="L144" s="415"/>
      <c r="M144" s="415"/>
      <c r="N144" s="415"/>
      <c r="O144" s="415"/>
      <c r="P144" s="415"/>
      <c r="Q144" s="415"/>
      <c r="R144" s="415"/>
      <c r="S144" s="415"/>
      <c r="T144" s="415"/>
    </row>
    <row r="145" spans="3:20" x14ac:dyDescent="0.2">
      <c r="C145" s="415"/>
      <c r="D145" s="415"/>
      <c r="E145" s="415"/>
      <c r="F145" s="415"/>
      <c r="G145" s="415"/>
      <c r="H145" s="415"/>
      <c r="I145" s="415"/>
      <c r="J145" s="415"/>
      <c r="K145" s="415"/>
      <c r="L145" s="415"/>
      <c r="M145" s="415"/>
      <c r="N145" s="415"/>
      <c r="O145" s="415"/>
      <c r="P145" s="415"/>
      <c r="Q145" s="415"/>
      <c r="R145" s="415"/>
      <c r="S145" s="415"/>
      <c r="T145" s="415"/>
    </row>
    <row r="146" spans="3:20" x14ac:dyDescent="0.2">
      <c r="C146" s="415"/>
      <c r="D146" s="415"/>
      <c r="E146" s="415"/>
      <c r="F146" s="415"/>
      <c r="G146" s="415"/>
      <c r="H146" s="415"/>
      <c r="I146" s="415"/>
      <c r="J146" s="415"/>
      <c r="K146" s="415"/>
      <c r="L146" s="415"/>
      <c r="M146" s="415"/>
      <c r="N146" s="415"/>
      <c r="O146" s="415"/>
      <c r="P146" s="415"/>
      <c r="Q146" s="415"/>
      <c r="R146" s="415"/>
      <c r="S146" s="415"/>
      <c r="T146" s="415"/>
    </row>
    <row r="147" spans="3:20" x14ac:dyDescent="0.2">
      <c r="C147" s="415"/>
      <c r="D147" s="415"/>
      <c r="E147" s="415"/>
      <c r="F147" s="415"/>
      <c r="G147" s="415"/>
      <c r="H147" s="415"/>
      <c r="I147" s="415"/>
      <c r="J147" s="415"/>
      <c r="K147" s="415"/>
      <c r="L147" s="415"/>
      <c r="M147" s="415"/>
      <c r="N147" s="415"/>
      <c r="O147" s="415"/>
      <c r="P147" s="415"/>
      <c r="Q147" s="415"/>
      <c r="R147" s="415"/>
      <c r="S147" s="415"/>
      <c r="T147" s="415"/>
    </row>
    <row r="148" spans="3:20" x14ac:dyDescent="0.2"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</row>
    <row r="149" spans="3:20" x14ac:dyDescent="0.2">
      <c r="C149" s="415"/>
      <c r="D149" s="415"/>
      <c r="E149" s="415"/>
      <c r="F149" s="415"/>
      <c r="G149" s="415"/>
      <c r="H149" s="415"/>
      <c r="I149" s="415"/>
      <c r="J149" s="415"/>
      <c r="K149" s="415"/>
      <c r="L149" s="415"/>
      <c r="M149" s="415"/>
      <c r="N149" s="415"/>
      <c r="O149" s="415"/>
      <c r="P149" s="415"/>
      <c r="Q149" s="415"/>
      <c r="R149" s="415"/>
      <c r="S149" s="415"/>
      <c r="T149" s="415"/>
    </row>
    <row r="150" spans="3:20" x14ac:dyDescent="0.2">
      <c r="C150" s="415"/>
      <c r="D150" s="415"/>
      <c r="E150" s="415"/>
      <c r="F150" s="415"/>
      <c r="G150" s="415"/>
      <c r="H150" s="415"/>
      <c r="I150" s="415"/>
      <c r="J150" s="415"/>
      <c r="K150" s="415"/>
      <c r="L150" s="415"/>
      <c r="M150" s="415"/>
      <c r="N150" s="415"/>
      <c r="O150" s="415"/>
      <c r="P150" s="415"/>
      <c r="Q150" s="415"/>
      <c r="R150" s="415"/>
      <c r="S150" s="415"/>
      <c r="T150" s="415"/>
    </row>
    <row r="151" spans="3:20" x14ac:dyDescent="0.2">
      <c r="C151" s="415"/>
      <c r="D151" s="415"/>
      <c r="E151" s="415"/>
      <c r="F151" s="415"/>
      <c r="G151" s="415"/>
      <c r="H151" s="415"/>
      <c r="I151" s="415"/>
      <c r="J151" s="415"/>
      <c r="K151" s="415"/>
      <c r="L151" s="415"/>
      <c r="M151" s="415"/>
      <c r="N151" s="415"/>
      <c r="O151" s="415"/>
      <c r="P151" s="415"/>
      <c r="Q151" s="415"/>
      <c r="R151" s="415"/>
      <c r="S151" s="415"/>
      <c r="T151" s="415"/>
    </row>
    <row r="152" spans="3:20" x14ac:dyDescent="0.2">
      <c r="C152" s="415"/>
      <c r="D152" s="415"/>
      <c r="E152" s="415"/>
      <c r="F152" s="415"/>
      <c r="G152" s="415"/>
      <c r="H152" s="415"/>
      <c r="I152" s="415"/>
      <c r="J152" s="415"/>
      <c r="K152" s="415"/>
      <c r="L152" s="415"/>
      <c r="M152" s="415"/>
      <c r="N152" s="415"/>
      <c r="O152" s="415"/>
      <c r="P152" s="415"/>
      <c r="Q152" s="415"/>
      <c r="R152" s="415"/>
      <c r="S152" s="415"/>
      <c r="T152" s="415"/>
    </row>
    <row r="153" spans="3:20" x14ac:dyDescent="0.2">
      <c r="C153" s="415"/>
      <c r="D153" s="415"/>
      <c r="E153" s="415"/>
      <c r="F153" s="415"/>
      <c r="G153" s="415"/>
      <c r="H153" s="415"/>
      <c r="I153" s="415"/>
      <c r="J153" s="415"/>
      <c r="K153" s="415"/>
      <c r="L153" s="415"/>
      <c r="M153" s="415"/>
      <c r="N153" s="415"/>
      <c r="O153" s="415"/>
      <c r="P153" s="415"/>
      <c r="Q153" s="415"/>
      <c r="R153" s="415"/>
      <c r="S153" s="415"/>
      <c r="T153" s="415"/>
    </row>
    <row r="154" spans="3:20" x14ac:dyDescent="0.2">
      <c r="C154" s="415"/>
      <c r="D154" s="415"/>
      <c r="E154" s="415"/>
      <c r="F154" s="415"/>
      <c r="G154" s="415"/>
      <c r="H154" s="415"/>
      <c r="I154" s="415"/>
      <c r="J154" s="415"/>
      <c r="K154" s="415"/>
      <c r="L154" s="415"/>
      <c r="M154" s="415"/>
      <c r="N154" s="415"/>
      <c r="O154" s="415"/>
      <c r="P154" s="415"/>
      <c r="Q154" s="415"/>
      <c r="R154" s="415"/>
      <c r="S154" s="415"/>
      <c r="T154" s="415"/>
    </row>
    <row r="155" spans="3:20" x14ac:dyDescent="0.2">
      <c r="C155" s="415"/>
      <c r="D155" s="415"/>
      <c r="E155" s="415"/>
      <c r="F155" s="415"/>
      <c r="G155" s="415"/>
      <c r="H155" s="415"/>
      <c r="I155" s="415"/>
      <c r="J155" s="415"/>
      <c r="K155" s="415"/>
      <c r="L155" s="415"/>
      <c r="M155" s="415"/>
      <c r="N155" s="415"/>
      <c r="O155" s="415"/>
      <c r="P155" s="415"/>
      <c r="Q155" s="415"/>
      <c r="R155" s="415"/>
      <c r="S155" s="415"/>
      <c r="T155" s="415"/>
    </row>
    <row r="156" spans="3:20" x14ac:dyDescent="0.2">
      <c r="C156" s="415"/>
      <c r="D156" s="415"/>
      <c r="E156" s="415"/>
      <c r="F156" s="415"/>
      <c r="G156" s="415"/>
      <c r="H156" s="415"/>
      <c r="I156" s="415"/>
      <c r="J156" s="415"/>
      <c r="K156" s="415"/>
      <c r="L156" s="415"/>
      <c r="M156" s="415"/>
      <c r="N156" s="415"/>
      <c r="O156" s="415"/>
      <c r="P156" s="415"/>
      <c r="Q156" s="415"/>
      <c r="R156" s="415"/>
      <c r="S156" s="415"/>
      <c r="T156" s="415"/>
    </row>
    <row r="157" spans="3:20" x14ac:dyDescent="0.2">
      <c r="C157" s="415"/>
      <c r="D157" s="415"/>
      <c r="E157" s="415"/>
      <c r="F157" s="415"/>
      <c r="G157" s="415"/>
      <c r="H157" s="415"/>
      <c r="I157" s="415"/>
      <c r="J157" s="415"/>
      <c r="K157" s="415"/>
      <c r="L157" s="415"/>
      <c r="M157" s="415"/>
      <c r="N157" s="415"/>
      <c r="O157" s="415"/>
      <c r="P157" s="415"/>
      <c r="Q157" s="415"/>
      <c r="R157" s="415"/>
      <c r="S157" s="415"/>
      <c r="T157" s="415"/>
    </row>
    <row r="158" spans="3:20" x14ac:dyDescent="0.2">
      <c r="C158" s="415"/>
      <c r="D158" s="415"/>
      <c r="E158" s="415"/>
      <c r="F158" s="415"/>
      <c r="G158" s="415"/>
      <c r="H158" s="415"/>
      <c r="I158" s="415"/>
      <c r="J158" s="415"/>
      <c r="K158" s="415"/>
      <c r="L158" s="415"/>
      <c r="M158" s="415"/>
      <c r="N158" s="415"/>
      <c r="O158" s="415"/>
      <c r="P158" s="415"/>
      <c r="Q158" s="415"/>
      <c r="R158" s="415"/>
      <c r="S158" s="415"/>
      <c r="T158" s="415"/>
    </row>
    <row r="159" spans="3:20" x14ac:dyDescent="0.2"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5"/>
      <c r="P159" s="415"/>
      <c r="Q159" s="415"/>
      <c r="R159" s="415"/>
      <c r="S159" s="415"/>
      <c r="T159" s="415"/>
    </row>
    <row r="160" spans="3:20" x14ac:dyDescent="0.2">
      <c r="C160" s="415"/>
      <c r="D160" s="415"/>
      <c r="E160" s="415"/>
      <c r="F160" s="415"/>
      <c r="G160" s="415"/>
      <c r="H160" s="415"/>
      <c r="I160" s="415"/>
      <c r="J160" s="415"/>
      <c r="K160" s="415"/>
      <c r="L160" s="415"/>
      <c r="M160" s="415"/>
      <c r="N160" s="415"/>
      <c r="O160" s="415"/>
      <c r="P160" s="415"/>
      <c r="Q160" s="415"/>
      <c r="R160" s="415"/>
      <c r="S160" s="415"/>
      <c r="T160" s="415"/>
    </row>
    <row r="161" spans="3:20" x14ac:dyDescent="0.2"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</row>
    <row r="162" spans="3:20" x14ac:dyDescent="0.2">
      <c r="C162" s="415"/>
      <c r="D162" s="415"/>
      <c r="E162" s="415"/>
      <c r="F162" s="415"/>
      <c r="G162" s="415"/>
      <c r="H162" s="415"/>
      <c r="I162" s="415"/>
      <c r="J162" s="415"/>
      <c r="K162" s="415"/>
      <c r="L162" s="415"/>
      <c r="M162" s="415"/>
      <c r="N162" s="415"/>
      <c r="O162" s="415"/>
      <c r="P162" s="415"/>
      <c r="Q162" s="415"/>
      <c r="R162" s="415"/>
      <c r="S162" s="415"/>
      <c r="T162" s="415"/>
    </row>
    <row r="163" spans="3:20" x14ac:dyDescent="0.2">
      <c r="C163" s="415"/>
      <c r="D163" s="415"/>
      <c r="E163" s="415"/>
      <c r="F163" s="415"/>
      <c r="G163" s="415"/>
      <c r="H163" s="415"/>
      <c r="I163" s="415"/>
      <c r="J163" s="415"/>
      <c r="K163" s="415"/>
      <c r="L163" s="415"/>
      <c r="M163" s="415"/>
      <c r="N163" s="415"/>
      <c r="O163" s="415"/>
      <c r="P163" s="415"/>
      <c r="Q163" s="415"/>
      <c r="R163" s="415"/>
      <c r="S163" s="415"/>
      <c r="T163" s="415"/>
    </row>
    <row r="164" spans="3:20" x14ac:dyDescent="0.2">
      <c r="C164" s="415"/>
      <c r="D164" s="415"/>
      <c r="E164" s="415"/>
      <c r="F164" s="415"/>
      <c r="G164" s="415"/>
      <c r="H164" s="415"/>
      <c r="I164" s="415"/>
      <c r="J164" s="415"/>
      <c r="K164" s="415"/>
      <c r="L164" s="415"/>
      <c r="M164" s="415"/>
      <c r="N164" s="415"/>
      <c r="O164" s="415"/>
      <c r="P164" s="415"/>
      <c r="Q164" s="415"/>
      <c r="R164" s="415"/>
      <c r="S164" s="415"/>
      <c r="T164" s="415"/>
    </row>
    <row r="165" spans="3:20" x14ac:dyDescent="0.2">
      <c r="C165" s="415"/>
      <c r="D165" s="415"/>
      <c r="E165" s="415"/>
      <c r="F165" s="415"/>
      <c r="G165" s="415"/>
      <c r="H165" s="415"/>
      <c r="I165" s="415"/>
      <c r="J165" s="415"/>
      <c r="K165" s="415"/>
      <c r="L165" s="415"/>
      <c r="M165" s="415"/>
      <c r="N165" s="415"/>
      <c r="O165" s="415"/>
      <c r="P165" s="415"/>
      <c r="Q165" s="415"/>
      <c r="R165" s="415"/>
      <c r="S165" s="415"/>
      <c r="T165" s="415"/>
    </row>
    <row r="166" spans="3:20" x14ac:dyDescent="0.2"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</row>
    <row r="167" spans="3:20" x14ac:dyDescent="0.2">
      <c r="C167" s="415"/>
      <c r="D167" s="415"/>
      <c r="E167" s="415"/>
      <c r="F167" s="415"/>
      <c r="G167" s="415"/>
      <c r="H167" s="415"/>
      <c r="I167" s="415"/>
      <c r="J167" s="415"/>
      <c r="K167" s="415"/>
      <c r="L167" s="415"/>
      <c r="M167" s="415"/>
      <c r="N167" s="415"/>
      <c r="O167" s="415"/>
      <c r="P167" s="415"/>
      <c r="Q167" s="415"/>
      <c r="R167" s="415"/>
      <c r="S167" s="415"/>
      <c r="T167" s="415"/>
    </row>
    <row r="168" spans="3:20" x14ac:dyDescent="0.2">
      <c r="C168" s="415"/>
      <c r="D168" s="415"/>
      <c r="E168" s="415"/>
      <c r="F168" s="415"/>
      <c r="G168" s="415"/>
      <c r="H168" s="415"/>
      <c r="I168" s="415"/>
      <c r="J168" s="415"/>
      <c r="K168" s="415"/>
      <c r="L168" s="415"/>
      <c r="M168" s="415"/>
      <c r="N168" s="415"/>
      <c r="O168" s="415"/>
      <c r="P168" s="415"/>
      <c r="Q168" s="415"/>
      <c r="R168" s="415"/>
      <c r="S168" s="415"/>
      <c r="T168" s="415"/>
    </row>
    <row r="169" spans="3:20" x14ac:dyDescent="0.2">
      <c r="C169" s="415"/>
      <c r="D169" s="415"/>
      <c r="E169" s="415"/>
      <c r="F169" s="415"/>
      <c r="G169" s="415"/>
      <c r="H169" s="415"/>
      <c r="I169" s="415"/>
      <c r="J169" s="415"/>
      <c r="K169" s="415"/>
      <c r="L169" s="415"/>
      <c r="M169" s="415"/>
      <c r="N169" s="415"/>
      <c r="O169" s="415"/>
      <c r="P169" s="415"/>
      <c r="Q169" s="415"/>
      <c r="R169" s="415"/>
      <c r="S169" s="415"/>
      <c r="T169" s="415"/>
    </row>
    <row r="170" spans="3:20" x14ac:dyDescent="0.2">
      <c r="C170" s="415"/>
      <c r="D170" s="415"/>
      <c r="E170" s="415"/>
      <c r="F170" s="415"/>
      <c r="G170" s="415"/>
      <c r="H170" s="415"/>
      <c r="I170" s="415"/>
      <c r="J170" s="415"/>
      <c r="K170" s="415"/>
      <c r="L170" s="415"/>
      <c r="M170" s="415"/>
      <c r="N170" s="415"/>
      <c r="O170" s="415"/>
      <c r="P170" s="415"/>
      <c r="Q170" s="415"/>
      <c r="R170" s="415"/>
      <c r="S170" s="415"/>
      <c r="T170" s="415"/>
    </row>
    <row r="171" spans="3:20" x14ac:dyDescent="0.2"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</row>
    <row r="172" spans="3:20" x14ac:dyDescent="0.2">
      <c r="C172" s="415"/>
      <c r="D172" s="415"/>
      <c r="E172" s="415"/>
      <c r="F172" s="415"/>
      <c r="G172" s="415"/>
      <c r="H172" s="415"/>
      <c r="I172" s="415"/>
      <c r="J172" s="415"/>
      <c r="K172" s="415"/>
      <c r="L172" s="415"/>
      <c r="M172" s="415"/>
      <c r="N172" s="415"/>
      <c r="O172" s="415"/>
      <c r="P172" s="415"/>
      <c r="Q172" s="415"/>
      <c r="R172" s="415"/>
      <c r="S172" s="415"/>
      <c r="T172" s="415"/>
    </row>
    <row r="173" spans="3:20" x14ac:dyDescent="0.2">
      <c r="C173" s="415"/>
      <c r="D173" s="415"/>
      <c r="E173" s="415"/>
      <c r="F173" s="415"/>
      <c r="G173" s="415"/>
      <c r="H173" s="415"/>
      <c r="I173" s="415"/>
      <c r="J173" s="415"/>
      <c r="K173" s="415"/>
      <c r="L173" s="415"/>
      <c r="M173" s="415"/>
      <c r="N173" s="415"/>
      <c r="O173" s="415"/>
      <c r="P173" s="415"/>
      <c r="Q173" s="415"/>
      <c r="R173" s="415"/>
      <c r="S173" s="415"/>
      <c r="T173" s="415"/>
    </row>
    <row r="174" spans="3:20" x14ac:dyDescent="0.2">
      <c r="C174" s="415"/>
      <c r="D174" s="415"/>
      <c r="E174" s="415"/>
      <c r="F174" s="415"/>
      <c r="G174" s="415"/>
      <c r="H174" s="415"/>
      <c r="I174" s="415"/>
      <c r="J174" s="415"/>
      <c r="K174" s="415"/>
      <c r="L174" s="415"/>
      <c r="M174" s="415"/>
      <c r="N174" s="415"/>
      <c r="O174" s="415"/>
      <c r="P174" s="415"/>
      <c r="Q174" s="415"/>
      <c r="R174" s="415"/>
      <c r="S174" s="415"/>
      <c r="T174" s="415"/>
    </row>
    <row r="175" spans="3:20" x14ac:dyDescent="0.2">
      <c r="C175" s="415"/>
      <c r="D175" s="415"/>
      <c r="E175" s="415"/>
      <c r="F175" s="415"/>
      <c r="G175" s="415"/>
      <c r="H175" s="415"/>
      <c r="I175" s="415"/>
      <c r="J175" s="415"/>
      <c r="K175" s="415"/>
      <c r="L175" s="415"/>
      <c r="M175" s="415"/>
      <c r="N175" s="415"/>
      <c r="O175" s="415"/>
      <c r="P175" s="415"/>
      <c r="Q175" s="415"/>
      <c r="R175" s="415"/>
      <c r="S175" s="415"/>
      <c r="T175" s="415"/>
    </row>
    <row r="176" spans="3:20" x14ac:dyDescent="0.2">
      <c r="C176" s="415"/>
      <c r="D176" s="415"/>
      <c r="E176" s="415"/>
      <c r="F176" s="415"/>
      <c r="G176" s="415"/>
      <c r="H176" s="415"/>
      <c r="I176" s="415"/>
      <c r="J176" s="415"/>
      <c r="K176" s="415"/>
      <c r="L176" s="415"/>
      <c r="M176" s="415"/>
      <c r="N176" s="415"/>
      <c r="O176" s="415"/>
      <c r="P176" s="415"/>
      <c r="Q176" s="415"/>
      <c r="R176" s="415"/>
      <c r="S176" s="415"/>
      <c r="T176" s="415"/>
    </row>
    <row r="177" spans="3:20" x14ac:dyDescent="0.2">
      <c r="C177" s="415"/>
      <c r="D177" s="415"/>
      <c r="E177" s="415"/>
      <c r="F177" s="415"/>
      <c r="G177" s="415"/>
      <c r="H177" s="415"/>
      <c r="I177" s="415"/>
      <c r="J177" s="415"/>
      <c r="K177" s="415"/>
      <c r="L177" s="415"/>
      <c r="M177" s="415"/>
      <c r="N177" s="415"/>
      <c r="O177" s="415"/>
      <c r="P177" s="415"/>
      <c r="Q177" s="415"/>
      <c r="R177" s="415"/>
      <c r="S177" s="415"/>
      <c r="T177" s="415"/>
    </row>
    <row r="178" spans="3:20" x14ac:dyDescent="0.2"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</row>
    <row r="179" spans="3:20" x14ac:dyDescent="0.2">
      <c r="C179" s="415"/>
      <c r="D179" s="415"/>
      <c r="E179" s="415"/>
      <c r="F179" s="415"/>
      <c r="G179" s="415"/>
      <c r="H179" s="415"/>
      <c r="I179" s="415"/>
      <c r="J179" s="415"/>
      <c r="K179" s="415"/>
      <c r="L179" s="415"/>
      <c r="M179" s="415"/>
      <c r="N179" s="415"/>
      <c r="O179" s="415"/>
      <c r="P179" s="415"/>
      <c r="Q179" s="415"/>
      <c r="R179" s="415"/>
      <c r="S179" s="415"/>
      <c r="T179" s="415"/>
    </row>
    <row r="180" spans="3:20" x14ac:dyDescent="0.2">
      <c r="C180" s="415"/>
      <c r="D180" s="415"/>
      <c r="E180" s="415"/>
      <c r="F180" s="415"/>
      <c r="G180" s="415"/>
      <c r="H180" s="415"/>
      <c r="I180" s="415"/>
      <c r="J180" s="415"/>
      <c r="K180" s="415"/>
      <c r="L180" s="415"/>
      <c r="M180" s="415"/>
      <c r="N180" s="415"/>
      <c r="O180" s="415"/>
      <c r="P180" s="415"/>
      <c r="Q180" s="415"/>
      <c r="R180" s="415"/>
      <c r="S180" s="415"/>
      <c r="T180" s="415"/>
    </row>
    <row r="181" spans="3:20" x14ac:dyDescent="0.2">
      <c r="C181" s="415"/>
      <c r="D181" s="415"/>
      <c r="E181" s="415"/>
      <c r="F181" s="415"/>
      <c r="G181" s="415"/>
      <c r="H181" s="415"/>
      <c r="I181" s="415"/>
      <c r="J181" s="415"/>
      <c r="K181" s="415"/>
      <c r="L181" s="415"/>
      <c r="M181" s="415"/>
      <c r="N181" s="415"/>
      <c r="O181" s="415"/>
      <c r="P181" s="415"/>
      <c r="Q181" s="415"/>
      <c r="R181" s="415"/>
      <c r="S181" s="415"/>
      <c r="T181" s="415"/>
    </row>
    <row r="182" spans="3:20" x14ac:dyDescent="0.2">
      <c r="C182" s="415"/>
      <c r="D182" s="415"/>
      <c r="E182" s="415"/>
      <c r="F182" s="415"/>
      <c r="G182" s="415"/>
      <c r="H182" s="415"/>
      <c r="I182" s="415"/>
      <c r="J182" s="415"/>
      <c r="K182" s="415"/>
      <c r="L182" s="415"/>
      <c r="M182" s="415"/>
      <c r="N182" s="415"/>
      <c r="O182" s="415"/>
      <c r="P182" s="415"/>
      <c r="Q182" s="415"/>
      <c r="R182" s="415"/>
      <c r="S182" s="415"/>
      <c r="T182" s="415"/>
    </row>
    <row r="183" spans="3:20" x14ac:dyDescent="0.2">
      <c r="C183" s="415"/>
      <c r="D183" s="415"/>
      <c r="E183" s="415"/>
      <c r="F183" s="415"/>
      <c r="G183" s="415"/>
      <c r="H183" s="415"/>
      <c r="I183" s="415"/>
      <c r="J183" s="415"/>
      <c r="K183" s="415"/>
      <c r="L183" s="415"/>
      <c r="M183" s="415"/>
      <c r="N183" s="415"/>
      <c r="O183" s="415"/>
      <c r="P183" s="415"/>
      <c r="Q183" s="415"/>
      <c r="R183" s="415"/>
      <c r="S183" s="415"/>
      <c r="T183" s="415"/>
    </row>
    <row r="184" spans="3:20" x14ac:dyDescent="0.2">
      <c r="C184" s="415"/>
      <c r="D184" s="415"/>
      <c r="E184" s="415"/>
      <c r="F184" s="415"/>
      <c r="G184" s="415"/>
      <c r="H184" s="415"/>
      <c r="I184" s="415"/>
      <c r="J184" s="415"/>
      <c r="K184" s="415"/>
      <c r="L184" s="415"/>
      <c r="M184" s="415"/>
      <c r="N184" s="415"/>
      <c r="O184" s="415"/>
      <c r="P184" s="415"/>
      <c r="Q184" s="415"/>
      <c r="R184" s="415"/>
      <c r="S184" s="415"/>
      <c r="T184" s="415"/>
    </row>
    <row r="185" spans="3:20" x14ac:dyDescent="0.2">
      <c r="C185" s="415"/>
      <c r="D185" s="415"/>
      <c r="E185" s="415"/>
      <c r="F185" s="415"/>
      <c r="G185" s="415"/>
      <c r="H185" s="415"/>
      <c r="I185" s="415"/>
      <c r="J185" s="415"/>
      <c r="K185" s="415"/>
      <c r="L185" s="415"/>
      <c r="M185" s="415"/>
      <c r="N185" s="415"/>
      <c r="O185" s="415"/>
      <c r="P185" s="415"/>
      <c r="Q185" s="415"/>
      <c r="R185" s="415"/>
      <c r="S185" s="415"/>
      <c r="T185" s="415"/>
    </row>
    <row r="186" spans="3:20" x14ac:dyDescent="0.2">
      <c r="C186" s="415"/>
      <c r="D186" s="415"/>
      <c r="E186" s="415"/>
      <c r="F186" s="415"/>
      <c r="G186" s="415"/>
      <c r="H186" s="415"/>
      <c r="I186" s="415"/>
      <c r="J186" s="415"/>
      <c r="K186" s="415"/>
      <c r="L186" s="415"/>
      <c r="M186" s="415"/>
      <c r="N186" s="415"/>
      <c r="O186" s="415"/>
      <c r="P186" s="415"/>
      <c r="Q186" s="415"/>
      <c r="R186" s="415"/>
      <c r="S186" s="415"/>
      <c r="T186" s="415"/>
    </row>
    <row r="187" spans="3:20" x14ac:dyDescent="0.2">
      <c r="C187" s="415"/>
      <c r="D187" s="415"/>
      <c r="E187" s="415"/>
      <c r="F187" s="415"/>
      <c r="G187" s="415"/>
      <c r="H187" s="415"/>
      <c r="I187" s="415"/>
      <c r="J187" s="415"/>
      <c r="K187" s="415"/>
      <c r="L187" s="415"/>
      <c r="M187" s="415"/>
      <c r="N187" s="415"/>
      <c r="O187" s="415"/>
      <c r="P187" s="415"/>
      <c r="Q187" s="415"/>
      <c r="R187" s="415"/>
      <c r="S187" s="415"/>
      <c r="T187" s="415"/>
    </row>
    <row r="188" spans="3:20" x14ac:dyDescent="0.2">
      <c r="C188" s="415"/>
      <c r="D188" s="415"/>
      <c r="E188" s="415"/>
      <c r="F188" s="415"/>
      <c r="G188" s="415"/>
      <c r="H188" s="415"/>
      <c r="I188" s="415"/>
      <c r="J188" s="415"/>
      <c r="K188" s="415"/>
      <c r="L188" s="415"/>
      <c r="M188" s="415"/>
      <c r="N188" s="415"/>
      <c r="O188" s="415"/>
      <c r="P188" s="415"/>
      <c r="Q188" s="415"/>
      <c r="R188" s="415"/>
      <c r="S188" s="415"/>
      <c r="T188" s="415"/>
    </row>
    <row r="189" spans="3:20" x14ac:dyDescent="0.2">
      <c r="C189" s="415"/>
      <c r="D189" s="415"/>
      <c r="E189" s="415"/>
      <c r="F189" s="415"/>
      <c r="G189" s="415"/>
      <c r="H189" s="415"/>
      <c r="I189" s="415"/>
      <c r="J189" s="415"/>
      <c r="K189" s="415"/>
      <c r="L189" s="415"/>
      <c r="M189" s="415"/>
      <c r="N189" s="415"/>
      <c r="O189" s="415"/>
      <c r="P189" s="415"/>
      <c r="Q189" s="415"/>
      <c r="R189" s="415"/>
      <c r="S189" s="415"/>
      <c r="T189" s="415"/>
    </row>
    <row r="190" spans="3:20" x14ac:dyDescent="0.2">
      <c r="C190" s="415"/>
      <c r="D190" s="415"/>
      <c r="E190" s="415"/>
      <c r="F190" s="415"/>
      <c r="G190" s="415"/>
      <c r="H190" s="415"/>
      <c r="I190" s="415"/>
      <c r="J190" s="415"/>
      <c r="K190" s="415"/>
      <c r="L190" s="415"/>
      <c r="M190" s="415"/>
      <c r="N190" s="415"/>
      <c r="O190" s="415"/>
      <c r="P190" s="415"/>
      <c r="Q190" s="415"/>
      <c r="R190" s="415"/>
      <c r="S190" s="415"/>
      <c r="T190" s="415"/>
    </row>
    <row r="191" spans="3:20" x14ac:dyDescent="0.2">
      <c r="C191" s="415"/>
      <c r="D191" s="415"/>
      <c r="E191" s="415"/>
      <c r="F191" s="415"/>
      <c r="G191" s="415"/>
      <c r="H191" s="415"/>
      <c r="I191" s="415"/>
      <c r="J191" s="415"/>
      <c r="K191" s="415"/>
      <c r="L191" s="415"/>
      <c r="M191" s="415"/>
      <c r="N191" s="415"/>
      <c r="O191" s="415"/>
      <c r="P191" s="415"/>
      <c r="Q191" s="415"/>
      <c r="R191" s="415"/>
      <c r="S191" s="415"/>
      <c r="T191" s="415"/>
    </row>
    <row r="192" spans="3:20" x14ac:dyDescent="0.2">
      <c r="C192" s="415"/>
      <c r="D192" s="415"/>
      <c r="E192" s="415"/>
      <c r="F192" s="415"/>
      <c r="G192" s="415"/>
      <c r="H192" s="415"/>
      <c r="I192" s="415"/>
      <c r="J192" s="415"/>
      <c r="K192" s="415"/>
      <c r="L192" s="415"/>
      <c r="M192" s="415"/>
      <c r="N192" s="415"/>
      <c r="O192" s="415"/>
      <c r="P192" s="415"/>
      <c r="Q192" s="415"/>
      <c r="R192" s="415"/>
      <c r="S192" s="415"/>
      <c r="T192" s="415"/>
    </row>
    <row r="193" spans="3:20" x14ac:dyDescent="0.2">
      <c r="C193" s="415"/>
      <c r="D193" s="415"/>
      <c r="E193" s="415"/>
      <c r="F193" s="415"/>
      <c r="G193" s="415"/>
      <c r="H193" s="415"/>
      <c r="I193" s="415"/>
      <c r="J193" s="415"/>
      <c r="K193" s="415"/>
      <c r="L193" s="415"/>
      <c r="M193" s="415"/>
      <c r="N193" s="415"/>
      <c r="O193" s="415"/>
      <c r="P193" s="415"/>
      <c r="Q193" s="415"/>
      <c r="R193" s="415"/>
      <c r="S193" s="415"/>
      <c r="T193" s="415"/>
    </row>
    <row r="194" spans="3:20" x14ac:dyDescent="0.2">
      <c r="C194" s="415"/>
      <c r="D194" s="415"/>
      <c r="E194" s="415"/>
      <c r="F194" s="415"/>
      <c r="G194" s="415"/>
      <c r="H194" s="415"/>
      <c r="I194" s="415"/>
      <c r="J194" s="415"/>
      <c r="K194" s="415"/>
      <c r="L194" s="415"/>
      <c r="M194" s="415"/>
      <c r="N194" s="415"/>
      <c r="O194" s="415"/>
      <c r="P194" s="415"/>
      <c r="Q194" s="415"/>
      <c r="R194" s="415"/>
      <c r="S194" s="415"/>
      <c r="T194" s="415"/>
    </row>
    <row r="195" spans="3:20" x14ac:dyDescent="0.2">
      <c r="C195" s="415"/>
      <c r="D195" s="415"/>
      <c r="E195" s="415"/>
      <c r="F195" s="415"/>
      <c r="G195" s="415"/>
      <c r="H195" s="415"/>
      <c r="I195" s="415"/>
      <c r="J195" s="415"/>
      <c r="K195" s="415"/>
      <c r="L195" s="415"/>
      <c r="M195" s="415"/>
      <c r="N195" s="415"/>
      <c r="O195" s="415"/>
      <c r="P195" s="415"/>
      <c r="Q195" s="415"/>
      <c r="R195" s="415"/>
      <c r="S195" s="415"/>
      <c r="T195" s="415"/>
    </row>
    <row r="196" spans="3:20" x14ac:dyDescent="0.2">
      <c r="C196" s="415"/>
      <c r="D196" s="415"/>
      <c r="E196" s="415"/>
      <c r="F196" s="415"/>
      <c r="G196" s="415"/>
      <c r="H196" s="415"/>
      <c r="I196" s="415"/>
      <c r="J196" s="415"/>
      <c r="K196" s="415"/>
      <c r="L196" s="415"/>
      <c r="M196" s="415"/>
      <c r="N196" s="415"/>
      <c r="O196" s="415"/>
      <c r="P196" s="415"/>
      <c r="Q196" s="415"/>
      <c r="R196" s="415"/>
      <c r="S196" s="415"/>
      <c r="T196" s="415"/>
    </row>
    <row r="197" spans="3:20" x14ac:dyDescent="0.2">
      <c r="C197" s="415"/>
      <c r="D197" s="415"/>
      <c r="E197" s="415"/>
      <c r="F197" s="415"/>
      <c r="G197" s="415"/>
      <c r="H197" s="415"/>
      <c r="I197" s="415"/>
      <c r="J197" s="415"/>
      <c r="K197" s="415"/>
      <c r="L197" s="415"/>
      <c r="M197" s="415"/>
      <c r="N197" s="415"/>
      <c r="O197" s="415"/>
      <c r="P197" s="415"/>
      <c r="Q197" s="415"/>
      <c r="R197" s="415"/>
      <c r="S197" s="415"/>
      <c r="T197" s="415"/>
    </row>
    <row r="198" spans="3:20" x14ac:dyDescent="0.2"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</row>
    <row r="199" spans="3:20" x14ac:dyDescent="0.2">
      <c r="C199" s="415"/>
      <c r="D199" s="415"/>
      <c r="E199" s="415"/>
      <c r="F199" s="415"/>
      <c r="G199" s="415"/>
      <c r="H199" s="415"/>
      <c r="I199" s="415"/>
      <c r="J199" s="415"/>
      <c r="K199" s="415"/>
      <c r="L199" s="415"/>
      <c r="M199" s="415"/>
      <c r="N199" s="415"/>
      <c r="O199" s="415"/>
      <c r="P199" s="415"/>
      <c r="Q199" s="415"/>
      <c r="R199" s="415"/>
      <c r="S199" s="415"/>
      <c r="T199" s="415"/>
    </row>
    <row r="200" spans="3:20" x14ac:dyDescent="0.2">
      <c r="C200" s="415"/>
      <c r="D200" s="415"/>
      <c r="E200" s="415"/>
      <c r="F200" s="415"/>
      <c r="G200" s="415"/>
      <c r="H200" s="415"/>
      <c r="I200" s="415"/>
      <c r="J200" s="415"/>
      <c r="K200" s="415"/>
      <c r="L200" s="415"/>
      <c r="M200" s="415"/>
      <c r="N200" s="415"/>
      <c r="O200" s="415"/>
      <c r="P200" s="415"/>
      <c r="Q200" s="415"/>
      <c r="R200" s="415"/>
      <c r="S200" s="415"/>
      <c r="T200" s="415"/>
    </row>
    <row r="201" spans="3:20" x14ac:dyDescent="0.2">
      <c r="C201" s="415"/>
      <c r="D201" s="415"/>
      <c r="E201" s="415"/>
      <c r="F201" s="415"/>
      <c r="G201" s="415"/>
      <c r="H201" s="415"/>
      <c r="I201" s="415"/>
      <c r="J201" s="415"/>
      <c r="K201" s="415"/>
      <c r="L201" s="415"/>
      <c r="M201" s="415"/>
      <c r="N201" s="415"/>
      <c r="O201" s="415"/>
      <c r="P201" s="415"/>
      <c r="Q201" s="415"/>
      <c r="R201" s="415"/>
      <c r="S201" s="415"/>
      <c r="T201" s="415"/>
    </row>
    <row r="202" spans="3:20" x14ac:dyDescent="0.2">
      <c r="C202" s="415"/>
      <c r="D202" s="415"/>
      <c r="E202" s="415"/>
      <c r="F202" s="415"/>
      <c r="G202" s="415"/>
      <c r="H202" s="415"/>
      <c r="I202" s="415"/>
      <c r="J202" s="415"/>
      <c r="K202" s="415"/>
      <c r="L202" s="415"/>
      <c r="M202" s="415"/>
      <c r="N202" s="415"/>
      <c r="O202" s="415"/>
      <c r="P202" s="415"/>
      <c r="Q202" s="415"/>
      <c r="R202" s="415"/>
      <c r="S202" s="415"/>
      <c r="T202" s="415"/>
    </row>
    <row r="203" spans="3:20" x14ac:dyDescent="0.2"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15"/>
      <c r="P203" s="415"/>
      <c r="Q203" s="415"/>
      <c r="R203" s="415"/>
      <c r="S203" s="415"/>
      <c r="T203" s="415"/>
    </row>
    <row r="204" spans="3:20" x14ac:dyDescent="0.2"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</row>
    <row r="205" spans="3:20" x14ac:dyDescent="0.2">
      <c r="C205" s="415"/>
      <c r="D205" s="415"/>
      <c r="E205" s="415"/>
      <c r="F205" s="415"/>
      <c r="G205" s="415"/>
      <c r="H205" s="415"/>
      <c r="I205" s="415"/>
      <c r="J205" s="415"/>
      <c r="K205" s="415"/>
      <c r="L205" s="415"/>
      <c r="M205" s="415"/>
      <c r="N205" s="415"/>
      <c r="O205" s="415"/>
      <c r="P205" s="415"/>
      <c r="Q205" s="415"/>
      <c r="R205" s="415"/>
      <c r="S205" s="415"/>
      <c r="T205" s="415"/>
    </row>
    <row r="206" spans="3:20" x14ac:dyDescent="0.2"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</row>
    <row r="207" spans="3:20" x14ac:dyDescent="0.2">
      <c r="C207" s="415"/>
      <c r="D207" s="415"/>
      <c r="E207" s="415"/>
      <c r="F207" s="415"/>
      <c r="G207" s="415"/>
      <c r="H207" s="415"/>
      <c r="I207" s="415"/>
      <c r="J207" s="415"/>
      <c r="K207" s="415"/>
      <c r="L207" s="415"/>
      <c r="M207" s="415"/>
      <c r="N207" s="415"/>
      <c r="O207" s="415"/>
      <c r="P207" s="415"/>
      <c r="Q207" s="415"/>
      <c r="R207" s="415"/>
      <c r="S207" s="415"/>
      <c r="T207" s="415"/>
    </row>
    <row r="208" spans="3:20" x14ac:dyDescent="0.2">
      <c r="C208" s="415"/>
      <c r="D208" s="415"/>
      <c r="E208" s="415"/>
      <c r="F208" s="415"/>
      <c r="G208" s="415"/>
      <c r="H208" s="415"/>
      <c r="I208" s="415"/>
      <c r="J208" s="415"/>
      <c r="K208" s="415"/>
      <c r="L208" s="415"/>
      <c r="M208" s="415"/>
      <c r="N208" s="415"/>
      <c r="O208" s="415"/>
      <c r="P208" s="415"/>
      <c r="Q208" s="415"/>
      <c r="R208" s="415"/>
      <c r="S208" s="415"/>
      <c r="T208" s="415"/>
    </row>
    <row r="209" spans="3:20" x14ac:dyDescent="0.2">
      <c r="C209" s="415"/>
      <c r="D209" s="415"/>
      <c r="E209" s="415"/>
      <c r="F209" s="415"/>
      <c r="G209" s="415"/>
      <c r="H209" s="415"/>
      <c r="I209" s="415"/>
      <c r="J209" s="415"/>
      <c r="K209" s="415"/>
      <c r="L209" s="415"/>
      <c r="M209" s="415"/>
      <c r="N209" s="415"/>
      <c r="O209" s="415"/>
      <c r="P209" s="415"/>
      <c r="Q209" s="415"/>
      <c r="R209" s="415"/>
      <c r="S209" s="415"/>
      <c r="T209" s="415"/>
    </row>
    <row r="210" spans="3:20" x14ac:dyDescent="0.2">
      <c r="C210" s="415"/>
      <c r="D210" s="415"/>
      <c r="E210" s="415"/>
      <c r="F210" s="415"/>
      <c r="G210" s="415"/>
      <c r="H210" s="415"/>
      <c r="I210" s="415"/>
      <c r="J210" s="415"/>
      <c r="K210" s="415"/>
      <c r="L210" s="415"/>
      <c r="M210" s="415"/>
      <c r="N210" s="415"/>
      <c r="O210" s="415"/>
      <c r="P210" s="415"/>
      <c r="Q210" s="415"/>
      <c r="R210" s="415"/>
      <c r="S210" s="415"/>
      <c r="T210" s="415"/>
    </row>
    <row r="211" spans="3:20" x14ac:dyDescent="0.2">
      <c r="C211" s="415"/>
      <c r="D211" s="415"/>
      <c r="E211" s="415"/>
      <c r="F211" s="415"/>
      <c r="G211" s="415"/>
      <c r="H211" s="415"/>
      <c r="I211" s="415"/>
      <c r="J211" s="415"/>
      <c r="K211" s="415"/>
      <c r="L211" s="415"/>
      <c r="M211" s="415"/>
      <c r="N211" s="415"/>
      <c r="O211" s="415"/>
      <c r="P211" s="415"/>
      <c r="Q211" s="415"/>
      <c r="R211" s="415"/>
      <c r="S211" s="415"/>
      <c r="T211" s="415"/>
    </row>
    <row r="212" spans="3:20" x14ac:dyDescent="0.2"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15"/>
      <c r="P212" s="415"/>
      <c r="Q212" s="415"/>
      <c r="R212" s="415"/>
      <c r="S212" s="415"/>
      <c r="T212" s="415"/>
    </row>
    <row r="213" spans="3:20" x14ac:dyDescent="0.2">
      <c r="C213" s="415"/>
      <c r="D213" s="415"/>
      <c r="E213" s="415"/>
      <c r="F213" s="415"/>
      <c r="G213" s="415"/>
      <c r="H213" s="415"/>
      <c r="I213" s="415"/>
      <c r="J213" s="415"/>
      <c r="K213" s="415"/>
      <c r="L213" s="415"/>
      <c r="M213" s="415"/>
      <c r="N213" s="415"/>
      <c r="O213" s="415"/>
      <c r="P213" s="415"/>
      <c r="Q213" s="415"/>
      <c r="R213" s="415"/>
      <c r="S213" s="415"/>
      <c r="T213" s="415"/>
    </row>
    <row r="214" spans="3:20" x14ac:dyDescent="0.2">
      <c r="C214" s="415"/>
      <c r="D214" s="415"/>
      <c r="E214" s="415"/>
      <c r="F214" s="415"/>
      <c r="G214" s="415"/>
      <c r="H214" s="415"/>
      <c r="I214" s="415"/>
      <c r="J214" s="415"/>
      <c r="K214" s="415"/>
      <c r="L214" s="415"/>
      <c r="M214" s="415"/>
      <c r="N214" s="415"/>
      <c r="O214" s="415"/>
      <c r="P214" s="415"/>
      <c r="Q214" s="415"/>
      <c r="R214" s="415"/>
      <c r="S214" s="415"/>
      <c r="T214" s="415"/>
    </row>
    <row r="215" spans="3:20" x14ac:dyDescent="0.2"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</row>
    <row r="216" spans="3:20" x14ac:dyDescent="0.2">
      <c r="C216" s="415"/>
      <c r="D216" s="415"/>
      <c r="E216" s="415"/>
      <c r="F216" s="415"/>
      <c r="G216" s="415"/>
      <c r="H216" s="415"/>
      <c r="I216" s="415"/>
      <c r="J216" s="415"/>
      <c r="K216" s="415"/>
      <c r="L216" s="415"/>
      <c r="M216" s="415"/>
      <c r="N216" s="415"/>
      <c r="O216" s="415"/>
      <c r="P216" s="415"/>
      <c r="Q216" s="415"/>
      <c r="R216" s="415"/>
      <c r="S216" s="415"/>
      <c r="T216" s="415"/>
    </row>
    <row r="217" spans="3:20" x14ac:dyDescent="0.2">
      <c r="C217" s="415"/>
      <c r="D217" s="415"/>
      <c r="E217" s="415"/>
      <c r="F217" s="415"/>
      <c r="G217" s="415"/>
      <c r="H217" s="415"/>
      <c r="I217" s="415"/>
      <c r="J217" s="415"/>
      <c r="K217" s="415"/>
      <c r="L217" s="415"/>
      <c r="M217" s="415"/>
      <c r="N217" s="415"/>
      <c r="O217" s="415"/>
      <c r="P217" s="415"/>
      <c r="Q217" s="415"/>
      <c r="R217" s="415"/>
      <c r="S217" s="415"/>
      <c r="T217" s="415"/>
    </row>
    <row r="218" spans="3:20" x14ac:dyDescent="0.2">
      <c r="C218" s="415"/>
      <c r="D218" s="415"/>
      <c r="E218" s="415"/>
      <c r="F218" s="415"/>
      <c r="G218" s="415"/>
      <c r="H218" s="415"/>
      <c r="I218" s="415"/>
      <c r="J218" s="415"/>
      <c r="K218" s="415"/>
      <c r="L218" s="415"/>
      <c r="M218" s="415"/>
      <c r="N218" s="415"/>
      <c r="O218" s="415"/>
      <c r="P218" s="415"/>
      <c r="Q218" s="415"/>
      <c r="R218" s="415"/>
      <c r="S218" s="415"/>
      <c r="T218" s="415"/>
    </row>
    <row r="219" spans="3:20" x14ac:dyDescent="0.2">
      <c r="C219" s="415"/>
      <c r="D219" s="415"/>
      <c r="E219" s="415"/>
      <c r="F219" s="415"/>
      <c r="G219" s="415"/>
      <c r="H219" s="415"/>
      <c r="I219" s="415"/>
      <c r="J219" s="415"/>
      <c r="K219" s="415"/>
      <c r="L219" s="415"/>
      <c r="M219" s="415"/>
      <c r="N219" s="415"/>
      <c r="O219" s="415"/>
      <c r="P219" s="415"/>
      <c r="Q219" s="415"/>
      <c r="R219" s="415"/>
      <c r="S219" s="415"/>
      <c r="T219" s="415"/>
    </row>
    <row r="220" spans="3:20" x14ac:dyDescent="0.2"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</row>
    <row r="221" spans="3:20" x14ac:dyDescent="0.2">
      <c r="C221" s="415"/>
      <c r="D221" s="415"/>
      <c r="E221" s="415"/>
      <c r="F221" s="415"/>
      <c r="G221" s="415"/>
      <c r="H221" s="415"/>
      <c r="I221" s="415"/>
      <c r="J221" s="415"/>
      <c r="K221" s="415"/>
      <c r="L221" s="415"/>
      <c r="M221" s="415"/>
      <c r="N221" s="415"/>
      <c r="O221" s="415"/>
      <c r="P221" s="415"/>
      <c r="Q221" s="415"/>
      <c r="R221" s="415"/>
      <c r="S221" s="415"/>
      <c r="T221" s="415"/>
    </row>
    <row r="222" spans="3:20" x14ac:dyDescent="0.2">
      <c r="C222" s="415"/>
      <c r="D222" s="415"/>
      <c r="E222" s="415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</row>
    <row r="223" spans="3:20" x14ac:dyDescent="0.2">
      <c r="C223" s="415"/>
      <c r="D223" s="415"/>
      <c r="E223" s="415"/>
      <c r="F223" s="415"/>
      <c r="G223" s="415"/>
      <c r="H223" s="415"/>
      <c r="I223" s="415"/>
      <c r="J223" s="415"/>
      <c r="K223" s="415"/>
      <c r="L223" s="415"/>
      <c r="M223" s="415"/>
      <c r="N223" s="415"/>
      <c r="O223" s="415"/>
      <c r="P223" s="415"/>
      <c r="Q223" s="415"/>
      <c r="R223" s="415"/>
      <c r="S223" s="415"/>
      <c r="T223" s="415"/>
    </row>
    <row r="224" spans="3:20" x14ac:dyDescent="0.2">
      <c r="C224" s="415"/>
      <c r="D224" s="415"/>
      <c r="E224" s="415"/>
      <c r="F224" s="415"/>
      <c r="G224" s="415"/>
      <c r="H224" s="415"/>
      <c r="I224" s="415"/>
      <c r="J224" s="415"/>
      <c r="K224" s="415"/>
      <c r="L224" s="415"/>
      <c r="M224" s="415"/>
      <c r="N224" s="415"/>
      <c r="O224" s="415"/>
      <c r="P224" s="415"/>
      <c r="Q224" s="415"/>
      <c r="R224" s="415"/>
      <c r="S224" s="415"/>
      <c r="T224" s="415"/>
    </row>
    <row r="225" spans="3:20" x14ac:dyDescent="0.2">
      <c r="C225" s="415"/>
      <c r="D225" s="415"/>
      <c r="E225" s="415"/>
      <c r="F225" s="415"/>
      <c r="G225" s="415"/>
      <c r="H225" s="415"/>
      <c r="I225" s="415"/>
      <c r="J225" s="415"/>
      <c r="K225" s="415"/>
      <c r="L225" s="415"/>
      <c r="M225" s="415"/>
      <c r="N225" s="415"/>
      <c r="O225" s="415"/>
      <c r="P225" s="415"/>
      <c r="Q225" s="415"/>
      <c r="R225" s="415"/>
      <c r="S225" s="415"/>
      <c r="T225" s="415"/>
    </row>
    <row r="226" spans="3:20" x14ac:dyDescent="0.2">
      <c r="C226" s="415"/>
      <c r="D226" s="415"/>
      <c r="E226" s="415"/>
      <c r="F226" s="415"/>
      <c r="G226" s="415"/>
      <c r="H226" s="415"/>
      <c r="I226" s="415"/>
      <c r="J226" s="415"/>
      <c r="K226" s="415"/>
      <c r="L226" s="415"/>
      <c r="M226" s="415"/>
      <c r="N226" s="415"/>
      <c r="O226" s="415"/>
      <c r="P226" s="415"/>
      <c r="Q226" s="415"/>
      <c r="R226" s="415"/>
      <c r="S226" s="415"/>
      <c r="T226" s="415"/>
    </row>
    <row r="227" spans="3:20" x14ac:dyDescent="0.2">
      <c r="C227" s="415"/>
      <c r="D227" s="415"/>
      <c r="E227" s="415"/>
      <c r="F227" s="415"/>
      <c r="G227" s="415"/>
      <c r="H227" s="415"/>
      <c r="I227" s="415"/>
      <c r="J227" s="415"/>
      <c r="K227" s="415"/>
      <c r="L227" s="415"/>
      <c r="M227" s="415"/>
      <c r="N227" s="415"/>
      <c r="O227" s="415"/>
      <c r="P227" s="415"/>
      <c r="Q227" s="415"/>
      <c r="R227" s="415"/>
      <c r="S227" s="415"/>
      <c r="T227" s="415"/>
    </row>
    <row r="228" spans="3:20" x14ac:dyDescent="0.2"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5"/>
      <c r="P228" s="415"/>
      <c r="Q228" s="415"/>
      <c r="R228" s="415"/>
      <c r="S228" s="415"/>
      <c r="T228" s="415"/>
    </row>
    <row r="229" spans="3:20" x14ac:dyDescent="0.2"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15"/>
      <c r="P229" s="415"/>
      <c r="Q229" s="415"/>
      <c r="R229" s="415"/>
      <c r="S229" s="415"/>
      <c r="T229" s="415"/>
    </row>
    <row r="230" spans="3:20" x14ac:dyDescent="0.2"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</row>
    <row r="231" spans="3:20" x14ac:dyDescent="0.2">
      <c r="C231" s="415"/>
      <c r="D231" s="415"/>
      <c r="E231" s="415"/>
      <c r="F231" s="415"/>
      <c r="G231" s="415"/>
      <c r="H231" s="415"/>
      <c r="I231" s="415"/>
      <c r="J231" s="415"/>
      <c r="K231" s="415"/>
      <c r="L231" s="415"/>
      <c r="M231" s="415"/>
      <c r="N231" s="415"/>
      <c r="O231" s="415"/>
      <c r="P231" s="415"/>
      <c r="Q231" s="415"/>
      <c r="R231" s="415"/>
      <c r="S231" s="415"/>
      <c r="T231" s="415"/>
    </row>
    <row r="232" spans="3:20" x14ac:dyDescent="0.2">
      <c r="C232" s="415"/>
      <c r="D232" s="415"/>
      <c r="E232" s="415"/>
      <c r="F232" s="415"/>
      <c r="G232" s="415"/>
      <c r="H232" s="415"/>
      <c r="I232" s="415"/>
      <c r="J232" s="415"/>
      <c r="K232" s="415"/>
      <c r="L232" s="415"/>
      <c r="M232" s="415"/>
      <c r="N232" s="415"/>
      <c r="O232" s="415"/>
      <c r="P232" s="415"/>
      <c r="Q232" s="415"/>
      <c r="R232" s="415"/>
      <c r="S232" s="415"/>
      <c r="T232" s="415"/>
    </row>
    <row r="233" spans="3:20" x14ac:dyDescent="0.2">
      <c r="C233" s="415"/>
      <c r="D233" s="415"/>
      <c r="E233" s="415"/>
      <c r="F233" s="415"/>
      <c r="G233" s="415"/>
      <c r="H233" s="415"/>
      <c r="I233" s="415"/>
      <c r="J233" s="415"/>
      <c r="K233" s="415"/>
      <c r="L233" s="415"/>
      <c r="M233" s="415"/>
      <c r="N233" s="415"/>
      <c r="O233" s="415"/>
      <c r="P233" s="415"/>
      <c r="Q233" s="415"/>
      <c r="R233" s="415"/>
      <c r="S233" s="415"/>
      <c r="T233" s="415"/>
    </row>
    <row r="234" spans="3:20" x14ac:dyDescent="0.2">
      <c r="C234" s="415"/>
      <c r="D234" s="415"/>
      <c r="E234" s="415"/>
      <c r="F234" s="415"/>
      <c r="G234" s="415"/>
      <c r="H234" s="415"/>
      <c r="I234" s="415"/>
      <c r="J234" s="415"/>
      <c r="K234" s="415"/>
      <c r="L234" s="415"/>
      <c r="M234" s="415"/>
      <c r="N234" s="415"/>
      <c r="O234" s="415"/>
      <c r="P234" s="415"/>
      <c r="Q234" s="415"/>
      <c r="R234" s="415"/>
      <c r="S234" s="415"/>
      <c r="T234" s="415"/>
    </row>
    <row r="235" spans="3:20" x14ac:dyDescent="0.2">
      <c r="C235" s="415"/>
      <c r="D235" s="415"/>
      <c r="E235" s="415"/>
      <c r="F235" s="415"/>
      <c r="G235" s="415"/>
      <c r="H235" s="415"/>
      <c r="I235" s="415"/>
      <c r="J235" s="415"/>
      <c r="K235" s="415"/>
      <c r="L235" s="415"/>
      <c r="M235" s="415"/>
      <c r="N235" s="415"/>
      <c r="O235" s="415"/>
      <c r="P235" s="415"/>
      <c r="Q235" s="415"/>
      <c r="R235" s="415"/>
      <c r="S235" s="415"/>
      <c r="T235" s="415"/>
    </row>
    <row r="236" spans="3:20" x14ac:dyDescent="0.2">
      <c r="C236" s="415"/>
      <c r="D236" s="415"/>
      <c r="E236" s="415"/>
      <c r="F236" s="415"/>
      <c r="G236" s="415"/>
      <c r="H236" s="415"/>
      <c r="I236" s="415"/>
      <c r="J236" s="415"/>
      <c r="K236" s="415"/>
      <c r="L236" s="415"/>
      <c r="M236" s="415"/>
      <c r="N236" s="415"/>
      <c r="O236" s="415"/>
      <c r="P236" s="415"/>
      <c r="Q236" s="415"/>
      <c r="R236" s="415"/>
      <c r="S236" s="415"/>
      <c r="T236" s="415"/>
    </row>
    <row r="237" spans="3:20" x14ac:dyDescent="0.2">
      <c r="C237" s="415"/>
      <c r="D237" s="415"/>
      <c r="E237" s="415"/>
      <c r="F237" s="415"/>
      <c r="G237" s="415"/>
      <c r="H237" s="415"/>
      <c r="I237" s="415"/>
      <c r="J237" s="415"/>
      <c r="K237" s="415"/>
      <c r="L237" s="415"/>
      <c r="M237" s="415"/>
      <c r="N237" s="415"/>
      <c r="O237" s="415"/>
      <c r="P237" s="415"/>
      <c r="Q237" s="415"/>
      <c r="R237" s="415"/>
      <c r="S237" s="415"/>
      <c r="T237" s="415"/>
    </row>
    <row r="238" spans="3:20" x14ac:dyDescent="0.2">
      <c r="C238" s="415"/>
      <c r="D238" s="415"/>
      <c r="E238" s="415"/>
      <c r="F238" s="415"/>
      <c r="G238" s="415"/>
      <c r="H238" s="415"/>
      <c r="I238" s="415"/>
      <c r="J238" s="415"/>
      <c r="K238" s="415"/>
      <c r="L238" s="415"/>
      <c r="M238" s="415"/>
      <c r="N238" s="415"/>
      <c r="O238" s="415"/>
      <c r="P238" s="415"/>
      <c r="Q238" s="415"/>
      <c r="R238" s="415"/>
      <c r="S238" s="415"/>
      <c r="T238" s="415"/>
    </row>
    <row r="239" spans="3:20" x14ac:dyDescent="0.2">
      <c r="C239" s="415"/>
      <c r="D239" s="415"/>
      <c r="E239" s="415"/>
      <c r="F239" s="415"/>
      <c r="G239" s="415"/>
      <c r="H239" s="415"/>
      <c r="I239" s="415"/>
      <c r="J239" s="415"/>
      <c r="K239" s="415"/>
      <c r="L239" s="415"/>
      <c r="M239" s="415"/>
      <c r="N239" s="415"/>
      <c r="O239" s="415"/>
      <c r="P239" s="415"/>
      <c r="Q239" s="415"/>
      <c r="R239" s="415"/>
      <c r="S239" s="415"/>
      <c r="T239" s="415"/>
    </row>
    <row r="240" spans="3:20" x14ac:dyDescent="0.2">
      <c r="C240" s="415"/>
      <c r="D240" s="415"/>
      <c r="E240" s="415"/>
      <c r="F240" s="415"/>
      <c r="G240" s="415"/>
      <c r="H240" s="415"/>
      <c r="I240" s="415"/>
      <c r="J240" s="415"/>
      <c r="K240" s="415"/>
      <c r="L240" s="415"/>
      <c r="M240" s="415"/>
      <c r="N240" s="415"/>
      <c r="O240" s="415"/>
      <c r="P240" s="415"/>
      <c r="Q240" s="415"/>
      <c r="R240" s="415"/>
      <c r="S240" s="415"/>
      <c r="T240" s="415"/>
    </row>
    <row r="241" spans="3:20" x14ac:dyDescent="0.2">
      <c r="C241" s="415"/>
      <c r="D241" s="415"/>
      <c r="E241" s="415"/>
      <c r="F241" s="415"/>
      <c r="G241" s="415"/>
      <c r="H241" s="415"/>
      <c r="I241" s="415"/>
      <c r="J241" s="415"/>
      <c r="K241" s="415"/>
      <c r="L241" s="415"/>
      <c r="M241" s="415"/>
      <c r="N241" s="415"/>
      <c r="O241" s="415"/>
      <c r="P241" s="415"/>
      <c r="Q241" s="415"/>
      <c r="R241" s="415"/>
      <c r="S241" s="415"/>
      <c r="T241" s="415"/>
    </row>
    <row r="242" spans="3:20" x14ac:dyDescent="0.2">
      <c r="C242" s="415"/>
      <c r="D242" s="415"/>
      <c r="E242" s="415"/>
      <c r="F242" s="415"/>
      <c r="G242" s="415"/>
      <c r="H242" s="415"/>
      <c r="I242" s="415"/>
      <c r="J242" s="415"/>
      <c r="K242" s="415"/>
      <c r="L242" s="415"/>
      <c r="M242" s="415"/>
      <c r="N242" s="415"/>
      <c r="O242" s="415"/>
      <c r="P242" s="415"/>
      <c r="Q242" s="415"/>
      <c r="R242" s="415"/>
      <c r="S242" s="415"/>
      <c r="T242" s="415"/>
    </row>
    <row r="243" spans="3:20" x14ac:dyDescent="0.2">
      <c r="C243" s="415"/>
      <c r="D243" s="415"/>
      <c r="E243" s="415"/>
      <c r="F243" s="415"/>
      <c r="G243" s="415"/>
      <c r="H243" s="415"/>
      <c r="I243" s="415"/>
      <c r="J243" s="415"/>
      <c r="K243" s="415"/>
      <c r="L243" s="415"/>
      <c r="M243" s="415"/>
      <c r="N243" s="415"/>
      <c r="O243" s="415"/>
      <c r="P243" s="415"/>
      <c r="Q243" s="415"/>
      <c r="R243" s="415"/>
      <c r="S243" s="415"/>
      <c r="T243" s="415"/>
    </row>
    <row r="244" spans="3:20" x14ac:dyDescent="0.2">
      <c r="C244" s="415"/>
      <c r="D244" s="415"/>
      <c r="E244" s="415"/>
      <c r="F244" s="415"/>
      <c r="G244" s="415"/>
      <c r="H244" s="415"/>
      <c r="I244" s="415"/>
      <c r="J244" s="415"/>
      <c r="K244" s="415"/>
      <c r="L244" s="415"/>
      <c r="M244" s="415"/>
      <c r="N244" s="415"/>
      <c r="O244" s="415"/>
      <c r="P244" s="415"/>
      <c r="Q244" s="415"/>
      <c r="R244" s="415"/>
      <c r="S244" s="415"/>
      <c r="T244" s="415"/>
    </row>
    <row r="245" spans="3:20" x14ac:dyDescent="0.2">
      <c r="C245" s="415"/>
      <c r="D245" s="415"/>
      <c r="E245" s="415"/>
      <c r="F245" s="415"/>
      <c r="G245" s="415"/>
      <c r="H245" s="415"/>
      <c r="I245" s="415"/>
      <c r="J245" s="415"/>
      <c r="K245" s="415"/>
      <c r="L245" s="415"/>
      <c r="M245" s="415"/>
      <c r="N245" s="415"/>
      <c r="O245" s="415"/>
      <c r="P245" s="415"/>
      <c r="Q245" s="415"/>
      <c r="R245" s="415"/>
      <c r="S245" s="415"/>
      <c r="T245" s="415"/>
    </row>
    <row r="246" spans="3:20" x14ac:dyDescent="0.2">
      <c r="C246" s="415"/>
      <c r="D246" s="415"/>
      <c r="E246" s="415"/>
      <c r="F246" s="415"/>
      <c r="G246" s="415"/>
      <c r="H246" s="415"/>
      <c r="I246" s="415"/>
      <c r="J246" s="415"/>
      <c r="K246" s="415"/>
      <c r="L246" s="415"/>
      <c r="M246" s="415"/>
      <c r="N246" s="415"/>
      <c r="O246" s="415"/>
      <c r="P246" s="415"/>
      <c r="Q246" s="415"/>
      <c r="R246" s="415"/>
      <c r="S246" s="415"/>
      <c r="T246" s="415"/>
    </row>
    <row r="247" spans="3:20" x14ac:dyDescent="0.2">
      <c r="C247" s="415"/>
      <c r="D247" s="415"/>
      <c r="E247" s="415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5"/>
      <c r="R247" s="415"/>
      <c r="S247" s="415"/>
      <c r="T247" s="415"/>
    </row>
    <row r="248" spans="3:20" x14ac:dyDescent="0.2"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</row>
    <row r="249" spans="3:20" x14ac:dyDescent="0.2">
      <c r="C249" s="415"/>
      <c r="D249" s="415"/>
      <c r="E249" s="415"/>
      <c r="F249" s="415"/>
      <c r="G249" s="415"/>
      <c r="H249" s="415"/>
      <c r="I249" s="415"/>
      <c r="J249" s="415"/>
      <c r="K249" s="415"/>
      <c r="L249" s="415"/>
      <c r="M249" s="415"/>
      <c r="N249" s="415"/>
      <c r="O249" s="415"/>
      <c r="P249" s="415"/>
      <c r="Q249" s="415"/>
      <c r="R249" s="415"/>
      <c r="S249" s="415"/>
      <c r="T249" s="415"/>
    </row>
    <row r="250" spans="3:20" x14ac:dyDescent="0.2">
      <c r="C250" s="415"/>
      <c r="D250" s="415"/>
      <c r="E250" s="415"/>
      <c r="F250" s="415"/>
      <c r="G250" s="415"/>
      <c r="H250" s="415"/>
      <c r="I250" s="415"/>
      <c r="J250" s="415"/>
      <c r="K250" s="415"/>
      <c r="L250" s="415"/>
      <c r="M250" s="415"/>
      <c r="N250" s="415"/>
      <c r="O250" s="415"/>
      <c r="P250" s="415"/>
      <c r="Q250" s="415"/>
      <c r="R250" s="415"/>
      <c r="S250" s="415"/>
      <c r="T250" s="415"/>
    </row>
    <row r="251" spans="3:20" x14ac:dyDescent="0.2">
      <c r="C251" s="415"/>
      <c r="D251" s="415"/>
      <c r="E251" s="415"/>
      <c r="F251" s="415"/>
      <c r="G251" s="415"/>
      <c r="H251" s="415"/>
      <c r="I251" s="415"/>
      <c r="J251" s="415"/>
      <c r="K251" s="415"/>
      <c r="L251" s="415"/>
      <c r="M251" s="415"/>
      <c r="N251" s="415"/>
      <c r="O251" s="415"/>
      <c r="P251" s="415"/>
      <c r="Q251" s="415"/>
      <c r="R251" s="415"/>
      <c r="S251" s="415"/>
      <c r="T251" s="415"/>
    </row>
    <row r="252" spans="3:20" x14ac:dyDescent="0.2"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</row>
    <row r="253" spans="3:20" x14ac:dyDescent="0.2">
      <c r="C253" s="415"/>
      <c r="D253" s="415"/>
      <c r="E253" s="415"/>
      <c r="F253" s="415"/>
      <c r="G253" s="415"/>
      <c r="H253" s="415"/>
      <c r="I253" s="415"/>
      <c r="J253" s="415"/>
      <c r="K253" s="415"/>
      <c r="L253" s="415"/>
      <c r="M253" s="415"/>
      <c r="N253" s="415"/>
      <c r="O253" s="415"/>
      <c r="P253" s="415"/>
      <c r="Q253" s="415"/>
      <c r="R253" s="415"/>
      <c r="S253" s="415"/>
      <c r="T253" s="415"/>
    </row>
    <row r="254" spans="3:20" x14ac:dyDescent="0.2">
      <c r="C254" s="415"/>
      <c r="D254" s="415"/>
      <c r="E254" s="415"/>
      <c r="F254" s="415"/>
      <c r="G254" s="415"/>
      <c r="H254" s="415"/>
      <c r="I254" s="415"/>
      <c r="J254" s="415"/>
      <c r="K254" s="415"/>
      <c r="L254" s="415"/>
      <c r="M254" s="415"/>
      <c r="N254" s="415"/>
      <c r="O254" s="415"/>
      <c r="P254" s="415"/>
      <c r="Q254" s="415"/>
      <c r="R254" s="415"/>
      <c r="S254" s="415"/>
      <c r="T254" s="415"/>
    </row>
    <row r="255" spans="3:20" x14ac:dyDescent="0.2">
      <c r="C255" s="415"/>
      <c r="D255" s="415"/>
      <c r="E255" s="415"/>
      <c r="F255" s="415"/>
      <c r="G255" s="415"/>
      <c r="H255" s="415"/>
      <c r="I255" s="415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5"/>
    </row>
    <row r="256" spans="3:20" x14ac:dyDescent="0.2">
      <c r="C256" s="415"/>
      <c r="D256" s="415"/>
      <c r="E256" s="415"/>
      <c r="F256" s="415"/>
      <c r="G256" s="415"/>
      <c r="H256" s="415"/>
      <c r="I256" s="415"/>
      <c r="J256" s="415"/>
      <c r="K256" s="415"/>
      <c r="L256" s="415"/>
      <c r="M256" s="415"/>
      <c r="N256" s="415"/>
      <c r="O256" s="415"/>
      <c r="P256" s="415"/>
      <c r="Q256" s="415"/>
      <c r="R256" s="415"/>
      <c r="S256" s="415"/>
      <c r="T256" s="415"/>
    </row>
    <row r="257" spans="3:20" x14ac:dyDescent="0.2">
      <c r="C257" s="415"/>
      <c r="D257" s="415"/>
      <c r="E257" s="415"/>
      <c r="F257" s="415"/>
      <c r="G257" s="415"/>
      <c r="H257" s="415"/>
      <c r="I257" s="415"/>
      <c r="J257" s="415"/>
      <c r="K257" s="415"/>
      <c r="L257" s="415"/>
      <c r="M257" s="415"/>
      <c r="N257" s="415"/>
      <c r="O257" s="415"/>
      <c r="P257" s="415"/>
      <c r="Q257" s="415"/>
      <c r="R257" s="415"/>
      <c r="S257" s="415"/>
      <c r="T257" s="415"/>
    </row>
    <row r="258" spans="3:20" x14ac:dyDescent="0.2">
      <c r="C258" s="415"/>
      <c r="D258" s="415"/>
      <c r="E258" s="415"/>
      <c r="F258" s="415"/>
      <c r="G258" s="415"/>
      <c r="H258" s="415"/>
      <c r="I258" s="415"/>
      <c r="J258" s="415"/>
      <c r="K258" s="415"/>
      <c r="L258" s="415"/>
      <c r="M258" s="415"/>
      <c r="N258" s="415"/>
      <c r="O258" s="415"/>
      <c r="P258" s="415"/>
      <c r="Q258" s="415"/>
      <c r="R258" s="415"/>
      <c r="S258" s="415"/>
      <c r="T258" s="415"/>
    </row>
    <row r="259" spans="3:20" x14ac:dyDescent="0.2"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</row>
    <row r="260" spans="3:20" x14ac:dyDescent="0.2">
      <c r="C260" s="415"/>
      <c r="D260" s="415"/>
      <c r="E260" s="415"/>
      <c r="F260" s="415"/>
      <c r="G260" s="415"/>
      <c r="H260" s="415"/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</row>
    <row r="261" spans="3:20" x14ac:dyDescent="0.2">
      <c r="C261" s="415"/>
      <c r="D261" s="415"/>
      <c r="E261" s="415"/>
      <c r="F261" s="415"/>
      <c r="G261" s="415"/>
      <c r="H261" s="415"/>
      <c r="I261" s="415"/>
      <c r="J261" s="415"/>
      <c r="K261" s="415"/>
      <c r="L261" s="415"/>
      <c r="M261" s="415"/>
      <c r="N261" s="415"/>
      <c r="O261" s="415"/>
      <c r="P261" s="415"/>
      <c r="Q261" s="415"/>
      <c r="R261" s="415"/>
      <c r="S261" s="415"/>
      <c r="T261" s="415"/>
    </row>
    <row r="262" spans="3:20" x14ac:dyDescent="0.2">
      <c r="C262" s="415"/>
      <c r="D262" s="415"/>
      <c r="E262" s="415"/>
      <c r="F262" s="415"/>
      <c r="G262" s="415"/>
      <c r="H262" s="415"/>
      <c r="I262" s="415"/>
      <c r="J262" s="415"/>
      <c r="K262" s="415"/>
      <c r="L262" s="415"/>
      <c r="M262" s="415"/>
      <c r="N262" s="415"/>
      <c r="O262" s="415"/>
      <c r="P262" s="415"/>
      <c r="Q262" s="415"/>
      <c r="R262" s="415"/>
      <c r="S262" s="415"/>
      <c r="T262" s="415"/>
    </row>
    <row r="263" spans="3:20" x14ac:dyDescent="0.2">
      <c r="C263" s="415"/>
      <c r="D263" s="415"/>
      <c r="E263" s="415"/>
      <c r="F263" s="415"/>
      <c r="G263" s="415"/>
      <c r="H263" s="415"/>
      <c r="I263" s="415"/>
      <c r="J263" s="415"/>
      <c r="K263" s="415"/>
      <c r="L263" s="415"/>
      <c r="M263" s="415"/>
      <c r="N263" s="415"/>
      <c r="O263" s="415"/>
      <c r="P263" s="415"/>
      <c r="Q263" s="415"/>
      <c r="R263" s="415"/>
      <c r="S263" s="415"/>
      <c r="T263" s="415"/>
    </row>
    <row r="264" spans="3:20" x14ac:dyDescent="0.2"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15"/>
      <c r="P264" s="415"/>
      <c r="Q264" s="415"/>
      <c r="R264" s="415"/>
      <c r="S264" s="415"/>
      <c r="T264" s="415"/>
    </row>
    <row r="265" spans="3:20" x14ac:dyDescent="0.2">
      <c r="C265" s="415"/>
      <c r="D265" s="415"/>
      <c r="E265" s="415"/>
      <c r="F265" s="415"/>
      <c r="G265" s="415"/>
      <c r="H265" s="415"/>
      <c r="I265" s="415"/>
      <c r="J265" s="415"/>
      <c r="K265" s="415"/>
      <c r="L265" s="415"/>
      <c r="M265" s="415"/>
      <c r="N265" s="415"/>
      <c r="O265" s="415"/>
      <c r="P265" s="415"/>
      <c r="Q265" s="415"/>
      <c r="R265" s="415"/>
      <c r="S265" s="415"/>
      <c r="T265" s="415"/>
    </row>
    <row r="266" spans="3:20" x14ac:dyDescent="0.2">
      <c r="C266" s="415"/>
      <c r="D266" s="415"/>
      <c r="E266" s="415"/>
      <c r="F266" s="415"/>
      <c r="G266" s="415"/>
      <c r="H266" s="415"/>
      <c r="I266" s="415"/>
      <c r="J266" s="415"/>
      <c r="K266" s="415"/>
      <c r="L266" s="415"/>
      <c r="M266" s="415"/>
      <c r="N266" s="415"/>
      <c r="O266" s="415"/>
      <c r="P266" s="415"/>
      <c r="Q266" s="415"/>
      <c r="R266" s="415"/>
      <c r="S266" s="415"/>
      <c r="T266" s="415"/>
    </row>
    <row r="267" spans="3:20" x14ac:dyDescent="0.2">
      <c r="C267" s="415"/>
      <c r="D267" s="415"/>
      <c r="E267" s="415"/>
      <c r="F267" s="415"/>
      <c r="G267" s="415"/>
      <c r="H267" s="415"/>
      <c r="I267" s="415"/>
      <c r="J267" s="415"/>
      <c r="K267" s="415"/>
      <c r="L267" s="415"/>
      <c r="M267" s="415"/>
      <c r="N267" s="415"/>
      <c r="O267" s="415"/>
      <c r="P267" s="415"/>
      <c r="Q267" s="415"/>
      <c r="R267" s="415"/>
      <c r="S267" s="415"/>
      <c r="T267" s="415"/>
    </row>
    <row r="268" spans="3:20" x14ac:dyDescent="0.2">
      <c r="C268" s="415"/>
      <c r="D268" s="415"/>
      <c r="E268" s="415"/>
      <c r="F268" s="415"/>
      <c r="G268" s="415"/>
      <c r="H268" s="415"/>
      <c r="I268" s="415"/>
      <c r="J268" s="415"/>
      <c r="K268" s="415"/>
      <c r="L268" s="415"/>
      <c r="M268" s="415"/>
      <c r="N268" s="415"/>
      <c r="O268" s="415"/>
      <c r="P268" s="415"/>
      <c r="Q268" s="415"/>
      <c r="R268" s="415"/>
      <c r="S268" s="415"/>
      <c r="T268" s="415"/>
    </row>
    <row r="269" spans="3:20" x14ac:dyDescent="0.2">
      <c r="C269" s="415"/>
      <c r="D269" s="415"/>
      <c r="E269" s="415"/>
      <c r="F269" s="415"/>
      <c r="G269" s="415"/>
      <c r="H269" s="415"/>
      <c r="I269" s="415"/>
      <c r="J269" s="415"/>
      <c r="K269" s="415"/>
      <c r="L269" s="415"/>
      <c r="M269" s="415"/>
      <c r="N269" s="415"/>
      <c r="O269" s="415"/>
      <c r="P269" s="415"/>
      <c r="Q269" s="415"/>
      <c r="R269" s="415"/>
      <c r="S269" s="415"/>
      <c r="T269" s="415"/>
    </row>
    <row r="270" spans="3:20" x14ac:dyDescent="0.2"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</row>
    <row r="271" spans="3:20" x14ac:dyDescent="0.2">
      <c r="C271" s="415"/>
      <c r="D271" s="415"/>
      <c r="E271" s="415"/>
      <c r="F271" s="415"/>
      <c r="G271" s="415"/>
      <c r="H271" s="415"/>
      <c r="I271" s="415"/>
      <c r="J271" s="415"/>
      <c r="K271" s="415"/>
      <c r="L271" s="415"/>
      <c r="M271" s="415"/>
      <c r="N271" s="415"/>
      <c r="O271" s="415"/>
      <c r="P271" s="415"/>
      <c r="Q271" s="415"/>
      <c r="R271" s="415"/>
      <c r="S271" s="415"/>
      <c r="T271" s="415"/>
    </row>
    <row r="272" spans="3:20" x14ac:dyDescent="0.2">
      <c r="C272" s="415"/>
      <c r="D272" s="415"/>
      <c r="E272" s="415"/>
      <c r="F272" s="415"/>
      <c r="G272" s="415"/>
      <c r="H272" s="415"/>
      <c r="I272" s="415"/>
      <c r="J272" s="415"/>
      <c r="K272" s="415"/>
      <c r="L272" s="415"/>
      <c r="M272" s="415"/>
      <c r="N272" s="415"/>
      <c r="O272" s="415"/>
      <c r="P272" s="415"/>
      <c r="Q272" s="415"/>
      <c r="R272" s="415"/>
      <c r="S272" s="415"/>
      <c r="T272" s="415"/>
    </row>
    <row r="273" spans="3:20" x14ac:dyDescent="0.2">
      <c r="C273" s="415"/>
      <c r="D273" s="415"/>
      <c r="E273" s="415"/>
      <c r="F273" s="415"/>
      <c r="G273" s="415"/>
      <c r="H273" s="415"/>
      <c r="I273" s="415"/>
      <c r="J273" s="415"/>
      <c r="K273" s="415"/>
      <c r="L273" s="415"/>
      <c r="M273" s="415"/>
      <c r="N273" s="415"/>
      <c r="O273" s="415"/>
      <c r="P273" s="415"/>
      <c r="Q273" s="415"/>
      <c r="R273" s="415"/>
      <c r="S273" s="415"/>
      <c r="T273" s="415"/>
    </row>
    <row r="274" spans="3:20" x14ac:dyDescent="0.2"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15"/>
      <c r="P274" s="415"/>
      <c r="Q274" s="415"/>
      <c r="R274" s="415"/>
      <c r="S274" s="415"/>
      <c r="T274" s="415"/>
    </row>
    <row r="275" spans="3:20" x14ac:dyDescent="0.2">
      <c r="C275" s="415"/>
      <c r="D275" s="415"/>
      <c r="E275" s="415"/>
      <c r="F275" s="415"/>
      <c r="G275" s="415"/>
      <c r="H275" s="415"/>
      <c r="I275" s="415"/>
      <c r="J275" s="415"/>
      <c r="K275" s="415"/>
      <c r="L275" s="415"/>
      <c r="M275" s="415"/>
      <c r="N275" s="415"/>
      <c r="O275" s="415"/>
      <c r="P275" s="415"/>
      <c r="Q275" s="415"/>
      <c r="R275" s="415"/>
      <c r="S275" s="415"/>
      <c r="T275" s="415"/>
    </row>
    <row r="276" spans="3:20" x14ac:dyDescent="0.2"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</row>
    <row r="277" spans="3:20" x14ac:dyDescent="0.2">
      <c r="C277" s="415"/>
      <c r="D277" s="415"/>
      <c r="E277" s="415"/>
      <c r="F277" s="415"/>
      <c r="G277" s="415"/>
      <c r="H277" s="415"/>
      <c r="I277" s="415"/>
      <c r="J277" s="415"/>
      <c r="K277" s="415"/>
      <c r="L277" s="415"/>
      <c r="M277" s="415"/>
      <c r="N277" s="415"/>
      <c r="O277" s="415"/>
      <c r="P277" s="415"/>
      <c r="Q277" s="415"/>
      <c r="R277" s="415"/>
      <c r="S277" s="415"/>
      <c r="T277" s="415"/>
    </row>
    <row r="278" spans="3:20" x14ac:dyDescent="0.2">
      <c r="C278" s="415"/>
      <c r="D278" s="415"/>
      <c r="E278" s="415"/>
      <c r="F278" s="415"/>
      <c r="G278" s="415"/>
      <c r="H278" s="415"/>
      <c r="I278" s="415"/>
      <c r="J278" s="415"/>
      <c r="K278" s="415"/>
      <c r="L278" s="415"/>
      <c r="M278" s="415"/>
      <c r="N278" s="415"/>
      <c r="O278" s="415"/>
      <c r="P278" s="415"/>
      <c r="Q278" s="415"/>
      <c r="R278" s="415"/>
      <c r="S278" s="415"/>
      <c r="T278" s="415"/>
    </row>
    <row r="279" spans="3:20" x14ac:dyDescent="0.2">
      <c r="C279" s="415"/>
      <c r="D279" s="415"/>
      <c r="E279" s="415"/>
      <c r="F279" s="415"/>
      <c r="G279" s="415"/>
      <c r="H279" s="415"/>
      <c r="I279" s="415"/>
      <c r="J279" s="415"/>
      <c r="K279" s="415"/>
      <c r="L279" s="415"/>
      <c r="M279" s="415"/>
      <c r="N279" s="415"/>
      <c r="O279" s="415"/>
      <c r="P279" s="415"/>
      <c r="Q279" s="415"/>
      <c r="R279" s="415"/>
      <c r="S279" s="415"/>
      <c r="T279" s="415"/>
    </row>
    <row r="280" spans="3:20" x14ac:dyDescent="0.2">
      <c r="C280" s="415"/>
      <c r="D280" s="415"/>
      <c r="E280" s="415"/>
      <c r="F280" s="415"/>
      <c r="G280" s="415"/>
      <c r="H280" s="415"/>
      <c r="I280" s="415"/>
      <c r="J280" s="415"/>
      <c r="K280" s="415"/>
      <c r="L280" s="415"/>
      <c r="M280" s="415"/>
      <c r="N280" s="415"/>
      <c r="O280" s="415"/>
      <c r="P280" s="415"/>
      <c r="Q280" s="415"/>
      <c r="R280" s="415"/>
      <c r="S280" s="415"/>
      <c r="T280" s="415"/>
    </row>
    <row r="281" spans="3:20" x14ac:dyDescent="0.2">
      <c r="C281" s="415"/>
      <c r="D281" s="415"/>
      <c r="E281" s="415"/>
      <c r="F281" s="415"/>
      <c r="G281" s="415"/>
      <c r="H281" s="415"/>
      <c r="I281" s="415"/>
      <c r="J281" s="415"/>
      <c r="K281" s="415"/>
      <c r="L281" s="415"/>
      <c r="M281" s="415"/>
      <c r="N281" s="415"/>
      <c r="O281" s="415"/>
      <c r="P281" s="415"/>
      <c r="Q281" s="415"/>
      <c r="R281" s="415"/>
      <c r="S281" s="415"/>
      <c r="T281" s="415"/>
    </row>
    <row r="282" spans="3:20" x14ac:dyDescent="0.2"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</row>
    <row r="283" spans="3:20" x14ac:dyDescent="0.2">
      <c r="C283" s="415"/>
      <c r="D283" s="415"/>
      <c r="E283" s="415"/>
      <c r="F283" s="415"/>
      <c r="G283" s="415"/>
      <c r="H283" s="415"/>
      <c r="I283" s="415"/>
      <c r="J283" s="415"/>
      <c r="K283" s="415"/>
      <c r="L283" s="415"/>
      <c r="M283" s="415"/>
      <c r="N283" s="415"/>
      <c r="O283" s="415"/>
      <c r="P283" s="415"/>
      <c r="Q283" s="415"/>
      <c r="R283" s="415"/>
      <c r="S283" s="415"/>
      <c r="T283" s="415"/>
    </row>
    <row r="284" spans="3:20" x14ac:dyDescent="0.2">
      <c r="C284" s="415"/>
      <c r="D284" s="415"/>
      <c r="E284" s="415"/>
      <c r="F284" s="415"/>
      <c r="G284" s="415"/>
      <c r="H284" s="415"/>
      <c r="I284" s="415"/>
      <c r="J284" s="415"/>
      <c r="K284" s="415"/>
      <c r="L284" s="415"/>
      <c r="M284" s="415"/>
      <c r="N284" s="415"/>
      <c r="O284" s="415"/>
      <c r="P284" s="415"/>
      <c r="Q284" s="415"/>
      <c r="R284" s="415"/>
      <c r="S284" s="415"/>
      <c r="T284" s="415"/>
    </row>
    <row r="285" spans="3:20" x14ac:dyDescent="0.2">
      <c r="C285" s="415"/>
      <c r="D285" s="415"/>
      <c r="E285" s="415"/>
      <c r="F285" s="415"/>
      <c r="G285" s="415"/>
      <c r="H285" s="415"/>
      <c r="I285" s="415"/>
      <c r="J285" s="415"/>
      <c r="K285" s="415"/>
      <c r="L285" s="415"/>
      <c r="M285" s="415"/>
      <c r="N285" s="415"/>
      <c r="O285" s="415"/>
      <c r="P285" s="415"/>
      <c r="Q285" s="415"/>
      <c r="R285" s="415"/>
      <c r="S285" s="415"/>
      <c r="T285" s="415"/>
    </row>
    <row r="286" spans="3:20" x14ac:dyDescent="0.2"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15"/>
      <c r="P286" s="415"/>
      <c r="Q286" s="415"/>
      <c r="R286" s="415"/>
      <c r="S286" s="415"/>
      <c r="T286" s="415"/>
    </row>
    <row r="287" spans="3:20" x14ac:dyDescent="0.2">
      <c r="C287" s="415"/>
      <c r="D287" s="415"/>
      <c r="E287" s="415"/>
      <c r="F287" s="415"/>
      <c r="G287" s="415"/>
      <c r="H287" s="415"/>
      <c r="I287" s="415"/>
      <c r="J287" s="415"/>
      <c r="K287" s="415"/>
      <c r="L287" s="415"/>
      <c r="M287" s="415"/>
      <c r="N287" s="415"/>
      <c r="O287" s="415"/>
      <c r="P287" s="415"/>
      <c r="Q287" s="415"/>
      <c r="R287" s="415"/>
      <c r="S287" s="415"/>
      <c r="T287" s="415"/>
    </row>
    <row r="288" spans="3:20" x14ac:dyDescent="0.2">
      <c r="C288" s="415"/>
      <c r="D288" s="415"/>
      <c r="E288" s="415"/>
      <c r="F288" s="415"/>
      <c r="G288" s="415"/>
      <c r="H288" s="415"/>
      <c r="I288" s="415"/>
      <c r="J288" s="415"/>
      <c r="K288" s="415"/>
      <c r="L288" s="415"/>
      <c r="M288" s="415"/>
      <c r="N288" s="415"/>
      <c r="O288" s="415"/>
      <c r="P288" s="415"/>
      <c r="Q288" s="415"/>
      <c r="R288" s="415"/>
      <c r="S288" s="415"/>
      <c r="T288" s="415"/>
    </row>
    <row r="289" spans="3:20" x14ac:dyDescent="0.2"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</row>
    <row r="290" spans="3:20" x14ac:dyDescent="0.2"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5"/>
      <c r="P290" s="415"/>
      <c r="Q290" s="415"/>
      <c r="R290" s="415"/>
      <c r="S290" s="415"/>
      <c r="T290" s="415"/>
    </row>
    <row r="291" spans="3:20" x14ac:dyDescent="0.2">
      <c r="C291" s="415"/>
      <c r="D291" s="415"/>
      <c r="E291" s="415"/>
      <c r="F291" s="415"/>
      <c r="G291" s="415"/>
      <c r="H291" s="415"/>
      <c r="I291" s="415"/>
      <c r="J291" s="415"/>
      <c r="K291" s="415"/>
      <c r="L291" s="415"/>
      <c r="M291" s="415"/>
      <c r="N291" s="415"/>
      <c r="O291" s="415"/>
      <c r="P291" s="415"/>
      <c r="Q291" s="415"/>
      <c r="R291" s="415"/>
      <c r="S291" s="415"/>
      <c r="T291" s="415"/>
    </row>
    <row r="292" spans="3:20" x14ac:dyDescent="0.2">
      <c r="C292" s="415"/>
      <c r="D292" s="415"/>
      <c r="E292" s="415"/>
      <c r="F292" s="415"/>
      <c r="G292" s="415"/>
      <c r="H292" s="415"/>
      <c r="I292" s="415"/>
      <c r="J292" s="415"/>
      <c r="K292" s="415"/>
      <c r="L292" s="415"/>
      <c r="M292" s="415"/>
      <c r="N292" s="415"/>
      <c r="O292" s="415"/>
      <c r="P292" s="415"/>
      <c r="Q292" s="415"/>
      <c r="R292" s="415"/>
      <c r="S292" s="415"/>
      <c r="T292" s="415"/>
    </row>
    <row r="293" spans="3:20" x14ac:dyDescent="0.2">
      <c r="C293" s="415"/>
      <c r="D293" s="415"/>
      <c r="E293" s="415"/>
      <c r="F293" s="415"/>
      <c r="G293" s="415"/>
      <c r="H293" s="415"/>
      <c r="I293" s="415"/>
      <c r="J293" s="415"/>
      <c r="K293" s="415"/>
      <c r="L293" s="415"/>
      <c r="M293" s="415"/>
      <c r="N293" s="415"/>
      <c r="O293" s="415"/>
      <c r="P293" s="415"/>
      <c r="Q293" s="415"/>
      <c r="R293" s="415"/>
      <c r="S293" s="415"/>
      <c r="T293" s="415"/>
    </row>
    <row r="294" spans="3:20" x14ac:dyDescent="0.2">
      <c r="C294" s="415"/>
      <c r="D294" s="415"/>
      <c r="E294" s="415"/>
      <c r="F294" s="415"/>
      <c r="G294" s="415"/>
      <c r="H294" s="415"/>
      <c r="I294" s="415"/>
      <c r="J294" s="415"/>
      <c r="K294" s="415"/>
      <c r="L294" s="415"/>
      <c r="M294" s="415"/>
      <c r="N294" s="415"/>
      <c r="O294" s="415"/>
      <c r="P294" s="415"/>
      <c r="Q294" s="415"/>
      <c r="R294" s="415"/>
      <c r="S294" s="415"/>
      <c r="T294" s="415"/>
    </row>
    <row r="295" spans="3:20" x14ac:dyDescent="0.2">
      <c r="C295" s="415"/>
      <c r="D295" s="415"/>
      <c r="E295" s="415"/>
      <c r="F295" s="415"/>
      <c r="G295" s="415"/>
      <c r="H295" s="415"/>
      <c r="I295" s="415"/>
      <c r="J295" s="415"/>
      <c r="K295" s="415"/>
      <c r="L295" s="415"/>
      <c r="M295" s="415"/>
      <c r="N295" s="415"/>
      <c r="O295" s="415"/>
      <c r="P295" s="415"/>
      <c r="Q295" s="415"/>
      <c r="R295" s="415"/>
      <c r="S295" s="415"/>
      <c r="T295" s="415"/>
    </row>
    <row r="296" spans="3:20" x14ac:dyDescent="0.2">
      <c r="C296" s="415"/>
      <c r="D296" s="415"/>
      <c r="E296" s="415"/>
      <c r="F296" s="415"/>
      <c r="G296" s="415"/>
      <c r="H296" s="415"/>
      <c r="I296" s="415"/>
      <c r="J296" s="415"/>
      <c r="K296" s="415"/>
      <c r="L296" s="415"/>
      <c r="M296" s="415"/>
      <c r="N296" s="415"/>
      <c r="O296" s="415"/>
      <c r="P296" s="415"/>
      <c r="Q296" s="415"/>
      <c r="R296" s="415"/>
      <c r="S296" s="415"/>
      <c r="T296" s="415"/>
    </row>
    <row r="297" spans="3:20" x14ac:dyDescent="0.2">
      <c r="C297" s="415"/>
      <c r="D297" s="415"/>
      <c r="E297" s="415"/>
      <c r="F297" s="415"/>
      <c r="G297" s="415"/>
      <c r="H297" s="415"/>
      <c r="I297" s="415"/>
      <c r="J297" s="415"/>
      <c r="K297" s="415"/>
      <c r="L297" s="415"/>
      <c r="M297" s="415"/>
      <c r="N297" s="415"/>
      <c r="O297" s="415"/>
      <c r="P297" s="415"/>
      <c r="Q297" s="415"/>
      <c r="R297" s="415"/>
      <c r="S297" s="415"/>
      <c r="T297" s="415"/>
    </row>
    <row r="298" spans="3:20" x14ac:dyDescent="0.2">
      <c r="C298" s="415"/>
      <c r="D298" s="415"/>
      <c r="E298" s="415"/>
      <c r="F298" s="415"/>
      <c r="G298" s="415"/>
      <c r="H298" s="415"/>
      <c r="I298" s="415"/>
      <c r="J298" s="415"/>
      <c r="K298" s="415"/>
      <c r="L298" s="415"/>
      <c r="M298" s="415"/>
      <c r="N298" s="415"/>
      <c r="O298" s="415"/>
      <c r="P298" s="415"/>
      <c r="Q298" s="415"/>
      <c r="R298" s="415"/>
      <c r="S298" s="415"/>
      <c r="T298" s="415"/>
    </row>
    <row r="299" spans="3:20" x14ac:dyDescent="0.2">
      <c r="C299" s="415"/>
      <c r="D299" s="415"/>
      <c r="E299" s="415"/>
      <c r="F299" s="415"/>
      <c r="G299" s="415"/>
      <c r="H299" s="415"/>
      <c r="I299" s="415"/>
      <c r="J299" s="415"/>
      <c r="K299" s="415"/>
      <c r="L299" s="415"/>
      <c r="M299" s="415"/>
      <c r="N299" s="415"/>
      <c r="O299" s="415"/>
      <c r="P299" s="415"/>
      <c r="Q299" s="415"/>
      <c r="R299" s="415"/>
      <c r="S299" s="415"/>
      <c r="T299" s="415"/>
    </row>
    <row r="300" spans="3:20" x14ac:dyDescent="0.2"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</row>
    <row r="301" spans="3:20" x14ac:dyDescent="0.2">
      <c r="C301" s="415"/>
      <c r="D301" s="415"/>
      <c r="E301" s="415"/>
      <c r="F301" s="415"/>
      <c r="G301" s="415"/>
      <c r="H301" s="415"/>
      <c r="I301" s="415"/>
      <c r="J301" s="415"/>
      <c r="K301" s="415"/>
      <c r="L301" s="415"/>
      <c r="M301" s="415"/>
      <c r="N301" s="415"/>
      <c r="O301" s="415"/>
      <c r="P301" s="415"/>
      <c r="Q301" s="415"/>
      <c r="R301" s="415"/>
      <c r="S301" s="415"/>
      <c r="T301" s="415"/>
    </row>
    <row r="302" spans="3:20" x14ac:dyDescent="0.2">
      <c r="C302" s="415"/>
      <c r="D302" s="415"/>
      <c r="E302" s="415"/>
      <c r="F302" s="415"/>
      <c r="G302" s="415"/>
      <c r="H302" s="415"/>
      <c r="I302" s="415"/>
      <c r="J302" s="415"/>
      <c r="K302" s="415"/>
      <c r="L302" s="415"/>
      <c r="M302" s="415"/>
      <c r="N302" s="415"/>
      <c r="O302" s="415"/>
      <c r="P302" s="415"/>
      <c r="Q302" s="415"/>
      <c r="R302" s="415"/>
      <c r="S302" s="415"/>
      <c r="T302" s="415"/>
    </row>
    <row r="303" spans="3:20" x14ac:dyDescent="0.2">
      <c r="C303" s="415"/>
      <c r="D303" s="415"/>
      <c r="E303" s="415"/>
      <c r="F303" s="415"/>
      <c r="G303" s="415"/>
      <c r="H303" s="415"/>
      <c r="I303" s="415"/>
      <c r="J303" s="415"/>
      <c r="K303" s="415"/>
      <c r="L303" s="415"/>
      <c r="M303" s="415"/>
      <c r="N303" s="415"/>
      <c r="O303" s="415"/>
      <c r="P303" s="415"/>
      <c r="Q303" s="415"/>
      <c r="R303" s="415"/>
      <c r="S303" s="415"/>
      <c r="T303" s="415"/>
    </row>
    <row r="304" spans="3:20" x14ac:dyDescent="0.2">
      <c r="C304" s="415"/>
      <c r="D304" s="415"/>
      <c r="E304" s="415"/>
      <c r="F304" s="415"/>
      <c r="G304" s="415"/>
      <c r="H304" s="415"/>
      <c r="I304" s="415"/>
      <c r="J304" s="415"/>
      <c r="K304" s="415"/>
      <c r="L304" s="415"/>
      <c r="M304" s="415"/>
      <c r="N304" s="415"/>
      <c r="O304" s="415"/>
      <c r="P304" s="415"/>
      <c r="Q304" s="415"/>
      <c r="R304" s="415"/>
      <c r="S304" s="415"/>
      <c r="T304" s="415"/>
    </row>
    <row r="305" spans="3:20" x14ac:dyDescent="0.2">
      <c r="C305" s="415"/>
      <c r="D305" s="415"/>
      <c r="E305" s="415"/>
      <c r="F305" s="415"/>
      <c r="G305" s="415"/>
      <c r="H305" s="415"/>
      <c r="I305" s="415"/>
      <c r="J305" s="415"/>
      <c r="K305" s="415"/>
      <c r="L305" s="415"/>
      <c r="M305" s="415"/>
      <c r="N305" s="415"/>
      <c r="O305" s="415"/>
      <c r="P305" s="415"/>
      <c r="Q305" s="415"/>
      <c r="R305" s="415"/>
      <c r="S305" s="415"/>
      <c r="T305" s="415"/>
    </row>
    <row r="306" spans="3:20" x14ac:dyDescent="0.2"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</row>
    <row r="307" spans="3:20" x14ac:dyDescent="0.2">
      <c r="C307" s="415"/>
      <c r="D307" s="415"/>
      <c r="E307" s="415"/>
      <c r="F307" s="415"/>
      <c r="G307" s="415"/>
      <c r="H307" s="415"/>
      <c r="I307" s="415"/>
      <c r="J307" s="415"/>
      <c r="K307" s="415"/>
      <c r="L307" s="415"/>
      <c r="M307" s="415"/>
      <c r="N307" s="415"/>
      <c r="O307" s="415"/>
      <c r="P307" s="415"/>
      <c r="Q307" s="415"/>
      <c r="R307" s="415"/>
      <c r="S307" s="415"/>
      <c r="T307" s="415"/>
    </row>
    <row r="308" spans="3:20" x14ac:dyDescent="0.2">
      <c r="C308" s="415"/>
      <c r="D308" s="415"/>
      <c r="E308" s="415"/>
      <c r="F308" s="415"/>
      <c r="G308" s="415"/>
      <c r="H308" s="415"/>
      <c r="I308" s="415"/>
      <c r="J308" s="415"/>
      <c r="K308" s="415"/>
      <c r="L308" s="415"/>
      <c r="M308" s="415"/>
      <c r="N308" s="415"/>
      <c r="O308" s="415"/>
      <c r="P308" s="415"/>
      <c r="Q308" s="415"/>
      <c r="R308" s="415"/>
      <c r="S308" s="415"/>
      <c r="T308" s="415"/>
    </row>
    <row r="309" spans="3:20" x14ac:dyDescent="0.2">
      <c r="C309" s="415"/>
      <c r="D309" s="415"/>
      <c r="E309" s="415"/>
      <c r="F309" s="415"/>
      <c r="G309" s="415"/>
      <c r="H309" s="415"/>
      <c r="I309" s="415"/>
      <c r="J309" s="415"/>
      <c r="K309" s="415"/>
      <c r="L309" s="415"/>
      <c r="M309" s="415"/>
      <c r="N309" s="415"/>
      <c r="O309" s="415"/>
      <c r="P309" s="415"/>
      <c r="Q309" s="415"/>
      <c r="R309" s="415"/>
      <c r="S309" s="415"/>
      <c r="T309" s="415"/>
    </row>
    <row r="310" spans="3:20" x14ac:dyDescent="0.2"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</row>
    <row r="311" spans="3:20" x14ac:dyDescent="0.2">
      <c r="C311" s="415"/>
      <c r="D311" s="415"/>
      <c r="E311" s="415"/>
      <c r="F311" s="415"/>
      <c r="G311" s="415"/>
      <c r="H311" s="415"/>
      <c r="I311" s="415"/>
      <c r="J311" s="415"/>
      <c r="K311" s="415"/>
      <c r="L311" s="415"/>
      <c r="M311" s="415"/>
      <c r="N311" s="415"/>
      <c r="O311" s="415"/>
      <c r="P311" s="415"/>
      <c r="Q311" s="415"/>
      <c r="R311" s="415"/>
      <c r="S311" s="415"/>
      <c r="T311" s="415"/>
    </row>
    <row r="312" spans="3:20" x14ac:dyDescent="0.2">
      <c r="C312" s="415"/>
      <c r="D312" s="415"/>
      <c r="E312" s="415"/>
      <c r="F312" s="415"/>
      <c r="G312" s="415"/>
      <c r="H312" s="415"/>
      <c r="I312" s="415"/>
      <c r="J312" s="415"/>
      <c r="K312" s="415"/>
      <c r="L312" s="415"/>
      <c r="M312" s="415"/>
      <c r="N312" s="415"/>
      <c r="O312" s="415"/>
      <c r="P312" s="415"/>
      <c r="Q312" s="415"/>
      <c r="R312" s="415"/>
      <c r="S312" s="415"/>
      <c r="T312" s="415"/>
    </row>
    <row r="313" spans="3:20" x14ac:dyDescent="0.2">
      <c r="C313" s="415"/>
      <c r="D313" s="415"/>
      <c r="E313" s="415"/>
      <c r="F313" s="415"/>
      <c r="G313" s="415"/>
      <c r="H313" s="415"/>
      <c r="I313" s="415"/>
      <c r="J313" s="415"/>
      <c r="K313" s="415"/>
      <c r="L313" s="415"/>
      <c r="M313" s="415"/>
      <c r="N313" s="415"/>
      <c r="O313" s="415"/>
      <c r="P313" s="415"/>
      <c r="Q313" s="415"/>
      <c r="R313" s="415"/>
      <c r="S313" s="415"/>
      <c r="T313" s="415"/>
    </row>
    <row r="314" spans="3:20" x14ac:dyDescent="0.2">
      <c r="C314" s="415"/>
      <c r="D314" s="415"/>
      <c r="E314" s="415"/>
      <c r="F314" s="415"/>
      <c r="G314" s="415"/>
      <c r="H314" s="415"/>
      <c r="I314" s="415"/>
      <c r="J314" s="415"/>
      <c r="K314" s="415"/>
      <c r="L314" s="415"/>
      <c r="M314" s="415"/>
      <c r="N314" s="415"/>
      <c r="O314" s="415"/>
      <c r="P314" s="415"/>
      <c r="Q314" s="415"/>
      <c r="R314" s="415"/>
      <c r="S314" s="415"/>
      <c r="T314" s="415"/>
    </row>
    <row r="315" spans="3:20" x14ac:dyDescent="0.2">
      <c r="C315" s="415"/>
      <c r="D315" s="415"/>
      <c r="E315" s="415"/>
      <c r="F315" s="415"/>
      <c r="G315" s="415"/>
      <c r="H315" s="415"/>
      <c r="I315" s="415"/>
      <c r="J315" s="415"/>
      <c r="K315" s="415"/>
      <c r="L315" s="415"/>
      <c r="M315" s="415"/>
      <c r="N315" s="415"/>
      <c r="O315" s="415"/>
      <c r="P315" s="415"/>
      <c r="Q315" s="415"/>
      <c r="R315" s="415"/>
      <c r="S315" s="415"/>
      <c r="T315" s="415"/>
    </row>
    <row r="316" spans="3:20" x14ac:dyDescent="0.2"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</row>
    <row r="317" spans="3:20" x14ac:dyDescent="0.2">
      <c r="C317" s="415"/>
      <c r="D317" s="415"/>
      <c r="E317" s="415"/>
      <c r="F317" s="415"/>
      <c r="G317" s="415"/>
      <c r="H317" s="415"/>
      <c r="I317" s="415"/>
      <c r="J317" s="415"/>
      <c r="K317" s="415"/>
      <c r="L317" s="415"/>
      <c r="M317" s="415"/>
      <c r="N317" s="415"/>
      <c r="O317" s="415"/>
      <c r="P317" s="415"/>
      <c r="Q317" s="415"/>
      <c r="R317" s="415"/>
      <c r="S317" s="415"/>
      <c r="T317" s="415"/>
    </row>
    <row r="318" spans="3:20" x14ac:dyDescent="0.2">
      <c r="C318" s="415"/>
      <c r="D318" s="415"/>
      <c r="E318" s="415"/>
      <c r="F318" s="415"/>
      <c r="G318" s="415"/>
      <c r="H318" s="415"/>
      <c r="I318" s="415"/>
      <c r="J318" s="415"/>
      <c r="K318" s="415"/>
      <c r="L318" s="415"/>
      <c r="M318" s="415"/>
      <c r="N318" s="415"/>
      <c r="O318" s="415"/>
      <c r="P318" s="415"/>
      <c r="Q318" s="415"/>
      <c r="R318" s="415"/>
      <c r="S318" s="415"/>
      <c r="T318" s="415"/>
    </row>
    <row r="319" spans="3:20" x14ac:dyDescent="0.2">
      <c r="C319" s="415"/>
      <c r="D319" s="415"/>
      <c r="E319" s="415"/>
      <c r="F319" s="415"/>
      <c r="G319" s="415"/>
      <c r="H319" s="415"/>
      <c r="I319" s="415"/>
      <c r="J319" s="415"/>
      <c r="K319" s="415"/>
      <c r="L319" s="415"/>
      <c r="M319" s="415"/>
      <c r="N319" s="415"/>
      <c r="O319" s="415"/>
      <c r="P319" s="415"/>
      <c r="Q319" s="415"/>
      <c r="R319" s="415"/>
      <c r="S319" s="415"/>
      <c r="T319" s="415"/>
    </row>
    <row r="320" spans="3:20" x14ac:dyDescent="0.2"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</row>
    <row r="321" spans="3:20" x14ac:dyDescent="0.2">
      <c r="C321" s="415"/>
      <c r="D321" s="415"/>
      <c r="E321" s="415"/>
      <c r="F321" s="415"/>
      <c r="G321" s="415"/>
      <c r="H321" s="415"/>
      <c r="I321" s="415"/>
      <c r="J321" s="415"/>
      <c r="K321" s="415"/>
      <c r="L321" s="415"/>
      <c r="M321" s="415"/>
      <c r="N321" s="415"/>
      <c r="O321" s="415"/>
      <c r="P321" s="415"/>
      <c r="Q321" s="415"/>
      <c r="R321" s="415"/>
      <c r="S321" s="415"/>
      <c r="T321" s="415"/>
    </row>
    <row r="322" spans="3:20" x14ac:dyDescent="0.2">
      <c r="C322" s="415"/>
      <c r="D322" s="415"/>
      <c r="E322" s="415"/>
      <c r="F322" s="415"/>
      <c r="G322" s="415"/>
      <c r="H322" s="415"/>
      <c r="I322" s="415"/>
      <c r="J322" s="415"/>
      <c r="K322" s="415"/>
      <c r="L322" s="415"/>
      <c r="M322" s="415"/>
      <c r="N322" s="415"/>
      <c r="O322" s="415"/>
      <c r="P322" s="415"/>
      <c r="Q322" s="415"/>
      <c r="R322" s="415"/>
      <c r="S322" s="415"/>
      <c r="T322" s="415"/>
    </row>
    <row r="323" spans="3:20" x14ac:dyDescent="0.2"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15"/>
      <c r="P323" s="415"/>
      <c r="Q323" s="415"/>
      <c r="R323" s="415"/>
      <c r="S323" s="415"/>
      <c r="T323" s="415"/>
    </row>
    <row r="324" spans="3:20" x14ac:dyDescent="0.2">
      <c r="C324" s="415"/>
      <c r="D324" s="415"/>
      <c r="E324" s="415"/>
      <c r="F324" s="415"/>
      <c r="G324" s="415"/>
      <c r="H324" s="415"/>
      <c r="I324" s="415"/>
      <c r="J324" s="415"/>
      <c r="K324" s="415"/>
      <c r="L324" s="415"/>
      <c r="M324" s="415"/>
      <c r="N324" s="415"/>
      <c r="O324" s="415"/>
      <c r="P324" s="415"/>
      <c r="Q324" s="415"/>
      <c r="R324" s="415"/>
      <c r="S324" s="415"/>
      <c r="T324" s="415"/>
    </row>
    <row r="325" spans="3:20" x14ac:dyDescent="0.2">
      <c r="C325" s="415"/>
      <c r="D325" s="415"/>
      <c r="E325" s="415"/>
      <c r="F325" s="415"/>
      <c r="G325" s="415"/>
      <c r="H325" s="415"/>
      <c r="I325" s="415"/>
      <c r="J325" s="415"/>
      <c r="K325" s="415"/>
      <c r="L325" s="415"/>
      <c r="M325" s="415"/>
      <c r="N325" s="415"/>
      <c r="O325" s="415"/>
      <c r="P325" s="415"/>
      <c r="Q325" s="415"/>
      <c r="R325" s="415"/>
      <c r="S325" s="415"/>
      <c r="T325" s="415"/>
    </row>
    <row r="326" spans="3:20" x14ac:dyDescent="0.2"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</row>
    <row r="327" spans="3:20" x14ac:dyDescent="0.2">
      <c r="C327" s="415"/>
      <c r="D327" s="415"/>
      <c r="E327" s="415"/>
      <c r="F327" s="415"/>
      <c r="G327" s="415"/>
      <c r="H327" s="415"/>
      <c r="I327" s="415"/>
      <c r="J327" s="415"/>
      <c r="K327" s="415"/>
      <c r="L327" s="415"/>
      <c r="M327" s="415"/>
      <c r="N327" s="415"/>
      <c r="O327" s="415"/>
      <c r="P327" s="415"/>
      <c r="Q327" s="415"/>
      <c r="R327" s="415"/>
      <c r="S327" s="415"/>
      <c r="T327" s="415"/>
    </row>
    <row r="328" spans="3:20" x14ac:dyDescent="0.2">
      <c r="C328" s="415"/>
      <c r="D328" s="415"/>
      <c r="E328" s="415"/>
      <c r="F328" s="415"/>
      <c r="G328" s="415"/>
      <c r="H328" s="415"/>
      <c r="I328" s="415"/>
      <c r="J328" s="415"/>
      <c r="K328" s="415"/>
      <c r="L328" s="415"/>
      <c r="M328" s="415"/>
      <c r="N328" s="415"/>
      <c r="O328" s="415"/>
      <c r="P328" s="415"/>
      <c r="Q328" s="415"/>
      <c r="R328" s="415"/>
      <c r="S328" s="415"/>
      <c r="T328" s="415"/>
    </row>
    <row r="329" spans="3:20" x14ac:dyDescent="0.2">
      <c r="C329" s="415"/>
      <c r="D329" s="415"/>
      <c r="E329" s="415"/>
      <c r="F329" s="415"/>
      <c r="G329" s="415"/>
      <c r="H329" s="415"/>
      <c r="I329" s="415"/>
      <c r="J329" s="415"/>
      <c r="K329" s="415"/>
      <c r="L329" s="415"/>
      <c r="M329" s="415"/>
      <c r="N329" s="415"/>
      <c r="O329" s="415"/>
      <c r="P329" s="415"/>
      <c r="Q329" s="415"/>
      <c r="R329" s="415"/>
      <c r="S329" s="415"/>
      <c r="T329" s="415"/>
    </row>
    <row r="330" spans="3:20" x14ac:dyDescent="0.2">
      <c r="C330" s="415"/>
      <c r="D330" s="415"/>
      <c r="E330" s="415"/>
      <c r="F330" s="415"/>
      <c r="G330" s="415"/>
      <c r="H330" s="415"/>
      <c r="I330" s="415"/>
      <c r="J330" s="415"/>
      <c r="K330" s="415"/>
      <c r="L330" s="415"/>
      <c r="M330" s="415"/>
      <c r="N330" s="415"/>
      <c r="O330" s="415"/>
      <c r="P330" s="415"/>
      <c r="Q330" s="415"/>
      <c r="R330" s="415"/>
      <c r="S330" s="415"/>
      <c r="T330" s="415"/>
    </row>
    <row r="331" spans="3:20" x14ac:dyDescent="0.2">
      <c r="C331" s="415"/>
      <c r="D331" s="415"/>
      <c r="E331" s="415"/>
      <c r="F331" s="415"/>
      <c r="G331" s="415"/>
      <c r="H331" s="415"/>
      <c r="I331" s="415"/>
      <c r="J331" s="415"/>
      <c r="K331" s="415"/>
      <c r="L331" s="415"/>
      <c r="M331" s="415"/>
      <c r="N331" s="415"/>
      <c r="O331" s="415"/>
      <c r="P331" s="415"/>
      <c r="Q331" s="415"/>
      <c r="R331" s="415"/>
      <c r="S331" s="415"/>
      <c r="T331" s="415"/>
    </row>
    <row r="332" spans="3:20" x14ac:dyDescent="0.2"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</row>
    <row r="333" spans="3:20" x14ac:dyDescent="0.2">
      <c r="C333" s="415"/>
      <c r="D333" s="415"/>
      <c r="E333" s="415"/>
      <c r="F333" s="415"/>
      <c r="G333" s="415"/>
      <c r="H333" s="415"/>
      <c r="I333" s="415"/>
      <c r="J333" s="415"/>
      <c r="K333" s="415"/>
      <c r="L333" s="415"/>
      <c r="M333" s="415"/>
      <c r="N333" s="415"/>
      <c r="O333" s="415"/>
      <c r="P333" s="415"/>
      <c r="Q333" s="415"/>
      <c r="R333" s="415"/>
      <c r="S333" s="415"/>
      <c r="T333" s="415"/>
    </row>
    <row r="334" spans="3:20" x14ac:dyDescent="0.2">
      <c r="C334" s="415"/>
      <c r="D334" s="415"/>
      <c r="E334" s="415"/>
      <c r="F334" s="415"/>
      <c r="G334" s="415"/>
      <c r="H334" s="415"/>
      <c r="I334" s="415"/>
      <c r="J334" s="415"/>
      <c r="K334" s="415"/>
      <c r="L334" s="415"/>
      <c r="M334" s="415"/>
      <c r="N334" s="415"/>
      <c r="O334" s="415"/>
      <c r="P334" s="415"/>
      <c r="Q334" s="415"/>
      <c r="R334" s="415"/>
      <c r="S334" s="415"/>
      <c r="T334" s="415"/>
    </row>
    <row r="335" spans="3:20" x14ac:dyDescent="0.2">
      <c r="C335" s="415"/>
      <c r="D335" s="415"/>
      <c r="E335" s="415"/>
      <c r="F335" s="415"/>
      <c r="G335" s="415"/>
      <c r="H335" s="415"/>
      <c r="I335" s="415"/>
      <c r="J335" s="415"/>
      <c r="K335" s="415"/>
      <c r="L335" s="415"/>
      <c r="M335" s="415"/>
      <c r="N335" s="415"/>
      <c r="O335" s="415"/>
      <c r="P335" s="415"/>
      <c r="Q335" s="415"/>
      <c r="R335" s="415"/>
      <c r="S335" s="415"/>
      <c r="T335" s="415"/>
    </row>
    <row r="336" spans="3:20" x14ac:dyDescent="0.2">
      <c r="C336" s="415"/>
      <c r="D336" s="415"/>
      <c r="E336" s="415"/>
      <c r="F336" s="415"/>
      <c r="G336" s="415"/>
      <c r="H336" s="415"/>
      <c r="I336" s="415"/>
      <c r="J336" s="415"/>
      <c r="K336" s="415"/>
      <c r="L336" s="415"/>
      <c r="M336" s="415"/>
      <c r="N336" s="415"/>
      <c r="O336" s="415"/>
      <c r="P336" s="415"/>
      <c r="Q336" s="415"/>
      <c r="R336" s="415"/>
      <c r="S336" s="415"/>
      <c r="T336" s="415"/>
    </row>
    <row r="337" spans="3:20" x14ac:dyDescent="0.2">
      <c r="C337" s="415"/>
      <c r="D337" s="415"/>
      <c r="E337" s="415"/>
      <c r="F337" s="415"/>
      <c r="G337" s="415"/>
      <c r="H337" s="415"/>
      <c r="I337" s="415"/>
      <c r="J337" s="415"/>
      <c r="K337" s="415"/>
      <c r="L337" s="415"/>
      <c r="M337" s="415"/>
      <c r="N337" s="415"/>
      <c r="O337" s="415"/>
      <c r="P337" s="415"/>
      <c r="Q337" s="415"/>
      <c r="R337" s="415"/>
      <c r="S337" s="415"/>
      <c r="T337" s="415"/>
    </row>
    <row r="338" spans="3:20" x14ac:dyDescent="0.2">
      <c r="C338" s="415"/>
      <c r="D338" s="415"/>
      <c r="E338" s="415"/>
      <c r="F338" s="415"/>
      <c r="G338" s="415"/>
      <c r="H338" s="415"/>
      <c r="I338" s="415"/>
      <c r="J338" s="415"/>
      <c r="K338" s="415"/>
      <c r="L338" s="415"/>
      <c r="M338" s="415"/>
      <c r="N338" s="415"/>
      <c r="O338" s="415"/>
      <c r="P338" s="415"/>
      <c r="Q338" s="415"/>
      <c r="R338" s="415"/>
      <c r="S338" s="415"/>
      <c r="T338" s="415"/>
    </row>
    <row r="339" spans="3:20" x14ac:dyDescent="0.2">
      <c r="C339" s="415"/>
      <c r="D339" s="415"/>
      <c r="E339" s="415"/>
      <c r="F339" s="415"/>
      <c r="G339" s="415"/>
      <c r="H339" s="415"/>
      <c r="I339" s="415"/>
      <c r="J339" s="415"/>
      <c r="K339" s="415"/>
      <c r="L339" s="415"/>
      <c r="M339" s="415"/>
      <c r="N339" s="415"/>
      <c r="O339" s="415"/>
      <c r="P339" s="415"/>
      <c r="Q339" s="415"/>
      <c r="R339" s="415"/>
      <c r="S339" s="415"/>
      <c r="T339" s="415"/>
    </row>
    <row r="340" spans="3:20" x14ac:dyDescent="0.2">
      <c r="C340" s="415"/>
      <c r="D340" s="415"/>
      <c r="E340" s="415"/>
      <c r="F340" s="415"/>
      <c r="G340" s="415"/>
      <c r="H340" s="415"/>
      <c r="I340" s="415"/>
      <c r="J340" s="415"/>
      <c r="K340" s="415"/>
      <c r="L340" s="415"/>
      <c r="M340" s="415"/>
      <c r="N340" s="415"/>
      <c r="O340" s="415"/>
      <c r="P340" s="415"/>
      <c r="Q340" s="415"/>
      <c r="R340" s="415"/>
      <c r="S340" s="415"/>
      <c r="T340" s="415"/>
    </row>
    <row r="341" spans="3:20" x14ac:dyDescent="0.2">
      <c r="C341" s="415"/>
      <c r="D341" s="415"/>
      <c r="E341" s="415"/>
      <c r="F341" s="415"/>
      <c r="G341" s="415"/>
      <c r="H341" s="415"/>
      <c r="I341" s="415"/>
      <c r="J341" s="415"/>
      <c r="K341" s="415"/>
      <c r="L341" s="415"/>
      <c r="M341" s="415"/>
      <c r="N341" s="415"/>
      <c r="O341" s="415"/>
      <c r="P341" s="415"/>
      <c r="Q341" s="415"/>
      <c r="R341" s="415"/>
      <c r="S341" s="415"/>
      <c r="T341" s="415"/>
    </row>
    <row r="342" spans="3:20" x14ac:dyDescent="0.2">
      <c r="C342" s="415"/>
      <c r="D342" s="415"/>
      <c r="E342" s="415"/>
      <c r="F342" s="415"/>
      <c r="G342" s="415"/>
      <c r="H342" s="415"/>
      <c r="I342" s="415"/>
      <c r="J342" s="415"/>
      <c r="K342" s="415"/>
      <c r="L342" s="415"/>
      <c r="M342" s="415"/>
      <c r="N342" s="415"/>
      <c r="O342" s="415"/>
      <c r="P342" s="415"/>
      <c r="Q342" s="415"/>
      <c r="R342" s="415"/>
      <c r="S342" s="415"/>
      <c r="T342" s="415"/>
    </row>
    <row r="343" spans="3:20" x14ac:dyDescent="0.2"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</row>
    <row r="344" spans="3:20" x14ac:dyDescent="0.2">
      <c r="C344" s="415"/>
      <c r="D344" s="415"/>
      <c r="E344" s="415"/>
      <c r="F344" s="415"/>
      <c r="G344" s="415"/>
      <c r="H344" s="415"/>
      <c r="I344" s="415"/>
      <c r="J344" s="415"/>
      <c r="K344" s="415"/>
      <c r="L344" s="415"/>
      <c r="M344" s="415"/>
      <c r="N344" s="415"/>
      <c r="O344" s="415"/>
      <c r="P344" s="415"/>
      <c r="Q344" s="415"/>
      <c r="R344" s="415"/>
      <c r="S344" s="415"/>
      <c r="T344" s="415"/>
    </row>
    <row r="345" spans="3:20" x14ac:dyDescent="0.2">
      <c r="C345" s="415"/>
      <c r="D345" s="415"/>
      <c r="E345" s="415"/>
      <c r="F345" s="415"/>
      <c r="G345" s="415"/>
      <c r="H345" s="415"/>
      <c r="I345" s="415"/>
      <c r="J345" s="415"/>
      <c r="K345" s="415"/>
      <c r="L345" s="415"/>
      <c r="M345" s="415"/>
      <c r="N345" s="415"/>
      <c r="O345" s="415"/>
      <c r="P345" s="415"/>
      <c r="Q345" s="415"/>
      <c r="R345" s="415"/>
      <c r="S345" s="415"/>
      <c r="T345" s="415"/>
    </row>
    <row r="346" spans="3:20" x14ac:dyDescent="0.2">
      <c r="C346" s="415"/>
      <c r="D346" s="415"/>
      <c r="E346" s="415"/>
      <c r="F346" s="415"/>
      <c r="G346" s="415"/>
      <c r="H346" s="415"/>
      <c r="I346" s="415"/>
      <c r="J346" s="415"/>
      <c r="K346" s="415"/>
      <c r="L346" s="415"/>
      <c r="M346" s="415"/>
      <c r="N346" s="415"/>
      <c r="O346" s="415"/>
      <c r="P346" s="415"/>
      <c r="Q346" s="415"/>
      <c r="R346" s="415"/>
      <c r="S346" s="415"/>
      <c r="T346" s="415"/>
    </row>
    <row r="347" spans="3:20" x14ac:dyDescent="0.2">
      <c r="C347" s="415"/>
      <c r="D347" s="415"/>
      <c r="E347" s="415"/>
      <c r="F347" s="415"/>
      <c r="G347" s="415"/>
      <c r="H347" s="415"/>
      <c r="I347" s="415"/>
      <c r="J347" s="415"/>
      <c r="K347" s="415"/>
      <c r="L347" s="415"/>
      <c r="M347" s="415"/>
      <c r="N347" s="415"/>
      <c r="O347" s="415"/>
      <c r="P347" s="415"/>
      <c r="Q347" s="415"/>
      <c r="R347" s="415"/>
      <c r="S347" s="415"/>
      <c r="T347" s="415"/>
    </row>
    <row r="348" spans="3:20" x14ac:dyDescent="0.2">
      <c r="C348" s="415"/>
      <c r="D348" s="415"/>
      <c r="E348" s="415"/>
      <c r="F348" s="415"/>
      <c r="G348" s="415"/>
      <c r="H348" s="415"/>
      <c r="I348" s="415"/>
      <c r="J348" s="415"/>
      <c r="K348" s="415"/>
      <c r="L348" s="415"/>
      <c r="M348" s="415"/>
      <c r="N348" s="415"/>
      <c r="O348" s="415"/>
      <c r="P348" s="415"/>
      <c r="Q348" s="415"/>
      <c r="R348" s="415"/>
      <c r="S348" s="415"/>
      <c r="T348" s="415"/>
    </row>
    <row r="349" spans="3:20" x14ac:dyDescent="0.2"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</row>
    <row r="350" spans="3:20" x14ac:dyDescent="0.2">
      <c r="C350" s="415"/>
      <c r="D350" s="415"/>
      <c r="E350" s="415"/>
      <c r="F350" s="415"/>
      <c r="G350" s="415"/>
      <c r="H350" s="415"/>
      <c r="I350" s="415"/>
      <c r="J350" s="415"/>
      <c r="K350" s="415"/>
      <c r="L350" s="415"/>
      <c r="M350" s="415"/>
      <c r="N350" s="415"/>
      <c r="O350" s="415"/>
      <c r="P350" s="415"/>
      <c r="Q350" s="415"/>
      <c r="R350" s="415"/>
      <c r="S350" s="415"/>
      <c r="T350" s="415"/>
    </row>
    <row r="351" spans="3:20" x14ac:dyDescent="0.2">
      <c r="C351" s="415"/>
      <c r="D351" s="415"/>
      <c r="E351" s="415"/>
      <c r="F351" s="415"/>
      <c r="G351" s="415"/>
      <c r="H351" s="415"/>
      <c r="I351" s="415"/>
      <c r="J351" s="415"/>
      <c r="K351" s="415"/>
      <c r="L351" s="415"/>
      <c r="M351" s="415"/>
      <c r="N351" s="415"/>
      <c r="O351" s="415"/>
      <c r="P351" s="415"/>
      <c r="Q351" s="415"/>
      <c r="R351" s="415"/>
      <c r="S351" s="415"/>
      <c r="T351" s="415"/>
    </row>
    <row r="352" spans="3:20" x14ac:dyDescent="0.2">
      <c r="C352" s="415"/>
      <c r="D352" s="415"/>
      <c r="E352" s="415"/>
      <c r="F352" s="415"/>
      <c r="G352" s="415"/>
      <c r="H352" s="415"/>
      <c r="I352" s="415"/>
      <c r="J352" s="415"/>
      <c r="K352" s="415"/>
      <c r="L352" s="415"/>
      <c r="M352" s="415"/>
      <c r="N352" s="415"/>
      <c r="O352" s="415"/>
      <c r="P352" s="415"/>
      <c r="Q352" s="415"/>
      <c r="R352" s="415"/>
      <c r="S352" s="415"/>
      <c r="T352" s="415"/>
    </row>
    <row r="353" spans="3:20" x14ac:dyDescent="0.2">
      <c r="C353" s="415"/>
      <c r="D353" s="415"/>
      <c r="E353" s="415"/>
      <c r="F353" s="415"/>
      <c r="G353" s="415"/>
      <c r="H353" s="415"/>
      <c r="I353" s="415"/>
      <c r="J353" s="415"/>
      <c r="K353" s="415"/>
      <c r="L353" s="415"/>
      <c r="M353" s="415"/>
      <c r="N353" s="415"/>
      <c r="O353" s="415"/>
      <c r="P353" s="415"/>
      <c r="Q353" s="415"/>
      <c r="R353" s="415"/>
      <c r="S353" s="415"/>
      <c r="T353" s="415"/>
    </row>
    <row r="354" spans="3:20" x14ac:dyDescent="0.2"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</row>
    <row r="355" spans="3:20" x14ac:dyDescent="0.2">
      <c r="C355" s="415"/>
      <c r="D355" s="415"/>
      <c r="E355" s="415"/>
      <c r="F355" s="415"/>
      <c r="G355" s="415"/>
      <c r="H355" s="415"/>
      <c r="I355" s="415"/>
      <c r="J355" s="415"/>
      <c r="K355" s="415"/>
      <c r="L355" s="415"/>
      <c r="M355" s="415"/>
      <c r="N355" s="415"/>
      <c r="O355" s="415"/>
      <c r="P355" s="415"/>
      <c r="Q355" s="415"/>
      <c r="R355" s="415"/>
      <c r="S355" s="415"/>
      <c r="T355" s="415"/>
    </row>
    <row r="356" spans="3:20" x14ac:dyDescent="0.2">
      <c r="C356" s="415"/>
      <c r="D356" s="415"/>
      <c r="E356" s="415"/>
      <c r="F356" s="415"/>
      <c r="G356" s="415"/>
      <c r="H356" s="415"/>
      <c r="I356" s="415"/>
      <c r="J356" s="415"/>
      <c r="K356" s="415"/>
      <c r="L356" s="415"/>
      <c r="M356" s="415"/>
      <c r="N356" s="415"/>
      <c r="O356" s="415"/>
      <c r="P356" s="415"/>
      <c r="Q356" s="415"/>
      <c r="R356" s="415"/>
      <c r="S356" s="415"/>
      <c r="T356" s="415"/>
    </row>
    <row r="357" spans="3:20" x14ac:dyDescent="0.2">
      <c r="C357" s="415"/>
      <c r="D357" s="415"/>
      <c r="E357" s="415"/>
      <c r="F357" s="415"/>
      <c r="G357" s="415"/>
      <c r="H357" s="415"/>
      <c r="I357" s="415"/>
      <c r="J357" s="415"/>
      <c r="K357" s="415"/>
      <c r="L357" s="415"/>
      <c r="M357" s="415"/>
      <c r="N357" s="415"/>
      <c r="O357" s="415"/>
      <c r="P357" s="415"/>
      <c r="Q357" s="415"/>
      <c r="R357" s="415"/>
      <c r="S357" s="415"/>
      <c r="T357" s="415"/>
    </row>
    <row r="358" spans="3:20" x14ac:dyDescent="0.2">
      <c r="C358" s="415"/>
      <c r="D358" s="415"/>
      <c r="E358" s="415"/>
      <c r="F358" s="415"/>
      <c r="G358" s="415"/>
      <c r="H358" s="415"/>
      <c r="I358" s="415"/>
      <c r="J358" s="415"/>
      <c r="K358" s="415"/>
      <c r="L358" s="415"/>
      <c r="M358" s="415"/>
      <c r="N358" s="415"/>
      <c r="O358" s="415"/>
      <c r="P358" s="415"/>
      <c r="Q358" s="415"/>
      <c r="R358" s="415"/>
      <c r="S358" s="415"/>
      <c r="T358" s="415"/>
    </row>
    <row r="359" spans="3:20" x14ac:dyDescent="0.2"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</row>
    <row r="360" spans="3:20" x14ac:dyDescent="0.2">
      <c r="C360" s="415"/>
      <c r="D360" s="415"/>
      <c r="E360" s="415"/>
      <c r="F360" s="415"/>
      <c r="G360" s="415"/>
      <c r="H360" s="415"/>
      <c r="I360" s="415"/>
      <c r="J360" s="415"/>
      <c r="K360" s="415"/>
      <c r="L360" s="415"/>
      <c r="M360" s="415"/>
      <c r="N360" s="415"/>
      <c r="O360" s="415"/>
      <c r="P360" s="415"/>
      <c r="Q360" s="415"/>
      <c r="R360" s="415"/>
      <c r="S360" s="415"/>
      <c r="T360" s="415"/>
    </row>
    <row r="361" spans="3:20" x14ac:dyDescent="0.2">
      <c r="C361" s="415"/>
      <c r="D361" s="415"/>
      <c r="E361" s="415"/>
      <c r="F361" s="415"/>
      <c r="G361" s="415"/>
      <c r="H361" s="415"/>
      <c r="I361" s="415"/>
      <c r="J361" s="415"/>
      <c r="K361" s="415"/>
      <c r="L361" s="415"/>
      <c r="M361" s="415"/>
      <c r="N361" s="415"/>
      <c r="O361" s="415"/>
      <c r="P361" s="415"/>
      <c r="Q361" s="415"/>
      <c r="R361" s="415"/>
      <c r="S361" s="415"/>
      <c r="T361" s="415"/>
    </row>
    <row r="362" spans="3:20" x14ac:dyDescent="0.2">
      <c r="C362" s="415"/>
      <c r="D362" s="415"/>
      <c r="E362" s="415"/>
      <c r="F362" s="415"/>
      <c r="G362" s="415"/>
      <c r="H362" s="415"/>
      <c r="I362" s="415"/>
      <c r="J362" s="415"/>
      <c r="K362" s="415"/>
      <c r="L362" s="415"/>
      <c r="M362" s="415"/>
      <c r="N362" s="415"/>
      <c r="O362" s="415"/>
      <c r="P362" s="415"/>
      <c r="Q362" s="415"/>
      <c r="R362" s="415"/>
      <c r="S362" s="415"/>
      <c r="T362" s="415"/>
    </row>
    <row r="363" spans="3:20" x14ac:dyDescent="0.2">
      <c r="C363" s="415"/>
      <c r="D363" s="415"/>
      <c r="E363" s="415"/>
      <c r="F363" s="415"/>
      <c r="G363" s="415"/>
      <c r="H363" s="415"/>
      <c r="I363" s="415"/>
      <c r="J363" s="415"/>
      <c r="K363" s="415"/>
      <c r="L363" s="415"/>
      <c r="M363" s="415"/>
      <c r="N363" s="415"/>
      <c r="O363" s="415"/>
      <c r="P363" s="415"/>
      <c r="Q363" s="415"/>
      <c r="R363" s="415"/>
      <c r="S363" s="415"/>
      <c r="T363" s="415"/>
    </row>
    <row r="364" spans="3:20" x14ac:dyDescent="0.2">
      <c r="C364" s="415"/>
      <c r="D364" s="415"/>
      <c r="E364" s="415"/>
      <c r="F364" s="415"/>
      <c r="G364" s="415"/>
      <c r="H364" s="415"/>
      <c r="I364" s="415"/>
      <c r="J364" s="415"/>
      <c r="K364" s="415"/>
      <c r="L364" s="415"/>
      <c r="M364" s="415"/>
      <c r="N364" s="415"/>
      <c r="O364" s="415"/>
      <c r="P364" s="415"/>
      <c r="Q364" s="415"/>
      <c r="R364" s="415"/>
      <c r="S364" s="415"/>
      <c r="T364" s="415"/>
    </row>
    <row r="365" spans="3:20" x14ac:dyDescent="0.2">
      <c r="C365" s="415"/>
      <c r="D365" s="415"/>
      <c r="E365" s="415"/>
      <c r="F365" s="415"/>
      <c r="G365" s="415"/>
      <c r="H365" s="415"/>
      <c r="I365" s="415"/>
      <c r="J365" s="415"/>
      <c r="K365" s="415"/>
      <c r="L365" s="415"/>
      <c r="M365" s="415"/>
      <c r="N365" s="415"/>
      <c r="O365" s="415"/>
      <c r="P365" s="415"/>
      <c r="Q365" s="415"/>
      <c r="R365" s="415"/>
      <c r="S365" s="415"/>
      <c r="T365" s="415"/>
    </row>
    <row r="366" spans="3:20" x14ac:dyDescent="0.2">
      <c r="C366" s="415"/>
      <c r="D366" s="415"/>
      <c r="E366" s="415"/>
      <c r="F366" s="415"/>
      <c r="G366" s="415"/>
      <c r="H366" s="415"/>
      <c r="I366" s="415"/>
      <c r="J366" s="415"/>
      <c r="K366" s="415"/>
      <c r="L366" s="415"/>
      <c r="M366" s="415"/>
      <c r="N366" s="415"/>
      <c r="O366" s="415"/>
      <c r="P366" s="415"/>
      <c r="Q366" s="415"/>
      <c r="R366" s="415"/>
      <c r="S366" s="415"/>
      <c r="T366" s="415"/>
    </row>
    <row r="367" spans="3:20" x14ac:dyDescent="0.2"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</row>
    <row r="368" spans="3:20" x14ac:dyDescent="0.2">
      <c r="C368" s="415"/>
      <c r="D368" s="415"/>
      <c r="E368" s="415"/>
      <c r="F368" s="415"/>
      <c r="G368" s="415"/>
      <c r="H368" s="415"/>
      <c r="I368" s="415"/>
      <c r="J368" s="415"/>
      <c r="K368" s="415"/>
      <c r="L368" s="415"/>
      <c r="M368" s="415"/>
      <c r="N368" s="415"/>
      <c r="O368" s="415"/>
      <c r="P368" s="415"/>
      <c r="Q368" s="415"/>
      <c r="R368" s="415"/>
      <c r="S368" s="415"/>
      <c r="T368" s="415"/>
    </row>
    <row r="369" spans="3:20" x14ac:dyDescent="0.2">
      <c r="C369" s="415"/>
      <c r="D369" s="415"/>
      <c r="E369" s="415"/>
      <c r="F369" s="415"/>
      <c r="G369" s="415"/>
      <c r="H369" s="415"/>
      <c r="I369" s="415"/>
      <c r="J369" s="415"/>
      <c r="K369" s="415"/>
      <c r="L369" s="415"/>
      <c r="M369" s="415"/>
      <c r="N369" s="415"/>
      <c r="O369" s="415"/>
      <c r="P369" s="415"/>
      <c r="Q369" s="415"/>
      <c r="R369" s="415"/>
      <c r="S369" s="415"/>
      <c r="T369" s="415"/>
    </row>
    <row r="370" spans="3:20" x14ac:dyDescent="0.2">
      <c r="C370" s="415"/>
      <c r="D370" s="415"/>
      <c r="E370" s="415"/>
      <c r="F370" s="415"/>
      <c r="G370" s="415"/>
      <c r="H370" s="415"/>
      <c r="I370" s="415"/>
      <c r="J370" s="415"/>
      <c r="K370" s="415"/>
      <c r="L370" s="415"/>
      <c r="M370" s="415"/>
      <c r="N370" s="415"/>
      <c r="O370" s="415"/>
      <c r="P370" s="415"/>
      <c r="Q370" s="415"/>
      <c r="R370" s="415"/>
      <c r="S370" s="415"/>
      <c r="T370" s="415"/>
    </row>
    <row r="371" spans="3:20" x14ac:dyDescent="0.2">
      <c r="C371" s="415"/>
      <c r="D371" s="415"/>
      <c r="E371" s="415"/>
      <c r="F371" s="415"/>
      <c r="G371" s="415"/>
      <c r="H371" s="415"/>
      <c r="I371" s="415"/>
      <c r="J371" s="415"/>
      <c r="K371" s="415"/>
      <c r="L371" s="415"/>
      <c r="M371" s="415"/>
      <c r="N371" s="415"/>
      <c r="O371" s="415"/>
      <c r="P371" s="415"/>
      <c r="Q371" s="415"/>
      <c r="R371" s="415"/>
      <c r="S371" s="415"/>
      <c r="T371" s="415"/>
    </row>
    <row r="372" spans="3:20" x14ac:dyDescent="0.2"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</row>
    <row r="373" spans="3:20" x14ac:dyDescent="0.2">
      <c r="C373" s="415"/>
      <c r="D373" s="415"/>
      <c r="E373" s="415"/>
      <c r="F373" s="415"/>
      <c r="G373" s="415"/>
      <c r="H373" s="415"/>
      <c r="I373" s="415"/>
      <c r="J373" s="415"/>
      <c r="K373" s="415"/>
      <c r="L373" s="415"/>
      <c r="M373" s="415"/>
      <c r="N373" s="415"/>
      <c r="O373" s="415"/>
      <c r="P373" s="415"/>
      <c r="Q373" s="415"/>
      <c r="R373" s="415"/>
      <c r="S373" s="415"/>
      <c r="T373" s="415"/>
    </row>
    <row r="374" spans="3:20" x14ac:dyDescent="0.2">
      <c r="C374" s="415"/>
      <c r="D374" s="415"/>
      <c r="E374" s="415"/>
      <c r="F374" s="415"/>
      <c r="G374" s="415"/>
      <c r="H374" s="415"/>
      <c r="I374" s="415"/>
      <c r="J374" s="415"/>
      <c r="K374" s="415"/>
      <c r="L374" s="415"/>
      <c r="M374" s="415"/>
      <c r="N374" s="415"/>
      <c r="O374" s="415"/>
      <c r="P374" s="415"/>
      <c r="Q374" s="415"/>
      <c r="R374" s="415"/>
      <c r="S374" s="415"/>
      <c r="T374" s="415"/>
    </row>
    <row r="375" spans="3:20" x14ac:dyDescent="0.2">
      <c r="C375" s="415"/>
      <c r="D375" s="415"/>
      <c r="E375" s="415"/>
      <c r="F375" s="415"/>
      <c r="G375" s="415"/>
      <c r="H375" s="415"/>
      <c r="I375" s="415"/>
      <c r="J375" s="415"/>
      <c r="K375" s="415"/>
      <c r="L375" s="415"/>
      <c r="M375" s="415"/>
      <c r="N375" s="415"/>
      <c r="O375" s="415"/>
      <c r="P375" s="415"/>
      <c r="Q375" s="415"/>
      <c r="R375" s="415"/>
      <c r="S375" s="415"/>
      <c r="T375" s="415"/>
    </row>
    <row r="376" spans="3:20" x14ac:dyDescent="0.2">
      <c r="C376" s="415"/>
      <c r="D376" s="415"/>
      <c r="E376" s="415"/>
      <c r="F376" s="415"/>
      <c r="G376" s="415"/>
      <c r="H376" s="415"/>
      <c r="I376" s="415"/>
      <c r="J376" s="415"/>
      <c r="K376" s="415"/>
      <c r="L376" s="415"/>
      <c r="M376" s="415"/>
      <c r="N376" s="415"/>
      <c r="O376" s="415"/>
      <c r="P376" s="415"/>
      <c r="Q376" s="415"/>
      <c r="R376" s="415"/>
      <c r="S376" s="415"/>
      <c r="T376" s="415"/>
    </row>
    <row r="377" spans="3:20" x14ac:dyDescent="0.2">
      <c r="C377" s="415"/>
      <c r="D377" s="415"/>
      <c r="E377" s="415"/>
      <c r="F377" s="415"/>
      <c r="G377" s="415"/>
      <c r="H377" s="415"/>
      <c r="I377" s="415"/>
      <c r="J377" s="415"/>
      <c r="K377" s="415"/>
      <c r="L377" s="415"/>
      <c r="M377" s="415"/>
      <c r="N377" s="415"/>
      <c r="O377" s="415"/>
      <c r="P377" s="415"/>
      <c r="Q377" s="415"/>
      <c r="R377" s="415"/>
      <c r="S377" s="415"/>
      <c r="T377" s="415"/>
    </row>
    <row r="378" spans="3:20" x14ac:dyDescent="0.2">
      <c r="C378" s="415"/>
      <c r="D378" s="415"/>
      <c r="E378" s="415"/>
      <c r="F378" s="415"/>
      <c r="G378" s="415"/>
      <c r="H378" s="415"/>
      <c r="I378" s="415"/>
      <c r="J378" s="415"/>
      <c r="K378" s="415"/>
      <c r="L378" s="415"/>
      <c r="M378" s="415"/>
      <c r="N378" s="415"/>
      <c r="O378" s="415"/>
      <c r="P378" s="415"/>
      <c r="Q378" s="415"/>
      <c r="R378" s="415"/>
      <c r="S378" s="415"/>
      <c r="T378" s="415"/>
    </row>
    <row r="379" spans="3:20" x14ac:dyDescent="0.2"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</row>
    <row r="380" spans="3:20" x14ac:dyDescent="0.2">
      <c r="C380" s="415"/>
      <c r="D380" s="415"/>
      <c r="E380" s="415"/>
      <c r="F380" s="415"/>
      <c r="G380" s="415"/>
      <c r="H380" s="415"/>
      <c r="I380" s="415"/>
      <c r="J380" s="415"/>
      <c r="K380" s="415"/>
      <c r="L380" s="415"/>
      <c r="M380" s="415"/>
      <c r="N380" s="415"/>
      <c r="O380" s="415"/>
      <c r="P380" s="415"/>
      <c r="Q380" s="415"/>
      <c r="R380" s="415"/>
      <c r="S380" s="415"/>
      <c r="T380" s="415"/>
    </row>
    <row r="381" spans="3:20" x14ac:dyDescent="0.2">
      <c r="C381" s="415"/>
      <c r="D381" s="415"/>
      <c r="E381" s="415"/>
      <c r="F381" s="415"/>
      <c r="G381" s="415"/>
      <c r="H381" s="415"/>
      <c r="I381" s="415"/>
      <c r="J381" s="415"/>
      <c r="K381" s="415"/>
      <c r="L381" s="415"/>
      <c r="M381" s="415"/>
      <c r="N381" s="415"/>
      <c r="O381" s="415"/>
      <c r="P381" s="415"/>
      <c r="Q381" s="415"/>
      <c r="R381" s="415"/>
      <c r="S381" s="415"/>
      <c r="T381" s="415"/>
    </row>
    <row r="382" spans="3:20" x14ac:dyDescent="0.2">
      <c r="C382" s="415"/>
      <c r="D382" s="415"/>
      <c r="E382" s="415"/>
      <c r="F382" s="415"/>
      <c r="G382" s="415"/>
      <c r="H382" s="415"/>
      <c r="I382" s="415"/>
      <c r="J382" s="415"/>
      <c r="K382" s="415"/>
      <c r="L382" s="415"/>
      <c r="M382" s="415"/>
      <c r="N382" s="415"/>
      <c r="O382" s="415"/>
      <c r="P382" s="415"/>
      <c r="Q382" s="415"/>
      <c r="R382" s="415"/>
      <c r="S382" s="415"/>
      <c r="T382" s="415"/>
    </row>
    <row r="383" spans="3:20" x14ac:dyDescent="0.2">
      <c r="C383" s="415"/>
      <c r="D383" s="415"/>
      <c r="E383" s="415"/>
      <c r="F383" s="415"/>
      <c r="G383" s="415"/>
      <c r="H383" s="415"/>
      <c r="I383" s="415"/>
      <c r="J383" s="415"/>
      <c r="K383" s="415"/>
      <c r="L383" s="415"/>
      <c r="M383" s="415"/>
      <c r="N383" s="415"/>
      <c r="O383" s="415"/>
      <c r="P383" s="415"/>
      <c r="Q383" s="415"/>
      <c r="R383" s="415"/>
      <c r="S383" s="415"/>
      <c r="T383" s="415"/>
    </row>
    <row r="384" spans="3:20" x14ac:dyDescent="0.2">
      <c r="C384" s="415"/>
      <c r="D384" s="415"/>
      <c r="E384" s="415"/>
      <c r="F384" s="415"/>
      <c r="G384" s="415"/>
      <c r="H384" s="415"/>
      <c r="I384" s="415"/>
      <c r="J384" s="415"/>
      <c r="K384" s="415"/>
      <c r="L384" s="415"/>
      <c r="M384" s="415"/>
      <c r="N384" s="415"/>
      <c r="O384" s="415"/>
      <c r="P384" s="415"/>
      <c r="Q384" s="415"/>
      <c r="R384" s="415"/>
      <c r="S384" s="415"/>
      <c r="T384" s="415"/>
    </row>
    <row r="385" spans="3:20" x14ac:dyDescent="0.2"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</row>
    <row r="386" spans="3:20" x14ac:dyDescent="0.2">
      <c r="C386" s="415"/>
      <c r="D386" s="415"/>
      <c r="E386" s="415"/>
      <c r="F386" s="415"/>
      <c r="G386" s="415"/>
      <c r="H386" s="415"/>
      <c r="I386" s="415"/>
      <c r="J386" s="415"/>
      <c r="K386" s="415"/>
      <c r="L386" s="415"/>
      <c r="M386" s="415"/>
      <c r="N386" s="415"/>
      <c r="O386" s="415"/>
      <c r="P386" s="415"/>
      <c r="Q386" s="415"/>
      <c r="R386" s="415"/>
      <c r="S386" s="415"/>
      <c r="T386" s="415"/>
    </row>
    <row r="387" spans="3:20" x14ac:dyDescent="0.2">
      <c r="C387" s="415"/>
      <c r="D387" s="415"/>
      <c r="E387" s="415"/>
      <c r="F387" s="415"/>
      <c r="G387" s="415"/>
      <c r="H387" s="415"/>
      <c r="I387" s="415"/>
      <c r="J387" s="415"/>
      <c r="K387" s="415"/>
      <c r="L387" s="415"/>
      <c r="M387" s="415"/>
      <c r="N387" s="415"/>
      <c r="O387" s="415"/>
      <c r="P387" s="415"/>
      <c r="Q387" s="415"/>
      <c r="R387" s="415"/>
      <c r="S387" s="415"/>
      <c r="T387" s="415"/>
    </row>
    <row r="388" spans="3:20" x14ac:dyDescent="0.2">
      <c r="C388" s="415"/>
      <c r="D388" s="415"/>
      <c r="E388" s="415"/>
      <c r="F388" s="415"/>
      <c r="G388" s="415"/>
      <c r="H388" s="415"/>
      <c r="I388" s="415"/>
      <c r="J388" s="415"/>
      <c r="K388" s="415"/>
      <c r="L388" s="415"/>
      <c r="M388" s="415"/>
      <c r="N388" s="415"/>
      <c r="O388" s="415"/>
      <c r="P388" s="415"/>
      <c r="Q388" s="415"/>
      <c r="R388" s="415"/>
      <c r="S388" s="415"/>
      <c r="T388" s="415"/>
    </row>
    <row r="389" spans="3:20" x14ac:dyDescent="0.2">
      <c r="C389" s="415"/>
      <c r="D389" s="415"/>
      <c r="E389" s="415"/>
      <c r="F389" s="415"/>
      <c r="G389" s="415"/>
      <c r="H389" s="415"/>
      <c r="I389" s="415"/>
      <c r="J389" s="415"/>
      <c r="K389" s="415"/>
      <c r="L389" s="415"/>
      <c r="M389" s="415"/>
      <c r="N389" s="415"/>
      <c r="O389" s="415"/>
      <c r="P389" s="415"/>
      <c r="Q389" s="415"/>
      <c r="R389" s="415"/>
      <c r="S389" s="415"/>
      <c r="T389" s="415"/>
    </row>
    <row r="390" spans="3:20" x14ac:dyDescent="0.2"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</row>
    <row r="391" spans="3:20" x14ac:dyDescent="0.2">
      <c r="C391" s="415"/>
      <c r="D391" s="415"/>
      <c r="E391" s="415"/>
      <c r="F391" s="415"/>
      <c r="G391" s="415"/>
      <c r="H391" s="415"/>
      <c r="I391" s="415"/>
      <c r="J391" s="415"/>
      <c r="K391" s="415"/>
      <c r="L391" s="415"/>
      <c r="M391" s="415"/>
      <c r="N391" s="415"/>
      <c r="O391" s="415"/>
      <c r="P391" s="415"/>
      <c r="Q391" s="415"/>
      <c r="R391" s="415"/>
      <c r="S391" s="415"/>
      <c r="T391" s="415"/>
    </row>
    <row r="392" spans="3:20" x14ac:dyDescent="0.2">
      <c r="C392" s="415"/>
      <c r="D392" s="415"/>
      <c r="E392" s="415"/>
      <c r="F392" s="415"/>
      <c r="G392" s="415"/>
      <c r="H392" s="415"/>
      <c r="I392" s="415"/>
      <c r="J392" s="415"/>
      <c r="K392" s="415"/>
      <c r="L392" s="415"/>
      <c r="M392" s="415"/>
      <c r="N392" s="415"/>
      <c r="O392" s="415"/>
      <c r="P392" s="415"/>
      <c r="Q392" s="415"/>
      <c r="R392" s="415"/>
      <c r="S392" s="415"/>
      <c r="T392" s="415"/>
    </row>
    <row r="393" spans="3:20" x14ac:dyDescent="0.2">
      <c r="C393" s="415"/>
      <c r="D393" s="415"/>
      <c r="E393" s="415"/>
      <c r="F393" s="415"/>
      <c r="G393" s="415"/>
      <c r="H393" s="415"/>
      <c r="I393" s="415"/>
      <c r="J393" s="415"/>
      <c r="K393" s="415"/>
      <c r="L393" s="415"/>
      <c r="M393" s="415"/>
      <c r="N393" s="415"/>
      <c r="O393" s="415"/>
      <c r="P393" s="415"/>
      <c r="Q393" s="415"/>
      <c r="R393" s="415"/>
      <c r="S393" s="415"/>
      <c r="T393" s="415"/>
    </row>
    <row r="394" spans="3:20" x14ac:dyDescent="0.2">
      <c r="C394" s="415"/>
      <c r="D394" s="415"/>
      <c r="E394" s="415"/>
      <c r="F394" s="415"/>
      <c r="G394" s="415"/>
      <c r="H394" s="415"/>
      <c r="I394" s="415"/>
      <c r="J394" s="415"/>
      <c r="K394" s="415"/>
      <c r="L394" s="415"/>
      <c r="M394" s="415"/>
      <c r="N394" s="415"/>
      <c r="O394" s="415"/>
      <c r="P394" s="415"/>
      <c r="Q394" s="415"/>
      <c r="R394" s="415"/>
      <c r="S394" s="415"/>
      <c r="T394" s="415"/>
    </row>
    <row r="395" spans="3:20" x14ac:dyDescent="0.2">
      <c r="C395" s="415"/>
      <c r="D395" s="415"/>
      <c r="E395" s="415"/>
      <c r="F395" s="415"/>
      <c r="G395" s="415"/>
      <c r="H395" s="415"/>
      <c r="I395" s="415"/>
      <c r="J395" s="415"/>
      <c r="K395" s="415"/>
      <c r="L395" s="415"/>
      <c r="M395" s="415"/>
      <c r="N395" s="415"/>
      <c r="O395" s="415"/>
      <c r="P395" s="415"/>
      <c r="Q395" s="415"/>
      <c r="R395" s="415"/>
      <c r="S395" s="415"/>
      <c r="T395" s="415"/>
    </row>
    <row r="396" spans="3:20" x14ac:dyDescent="0.2">
      <c r="C396" s="415"/>
      <c r="D396" s="415"/>
      <c r="E396" s="415"/>
      <c r="F396" s="415"/>
      <c r="G396" s="415"/>
      <c r="H396" s="415"/>
      <c r="I396" s="415"/>
      <c r="J396" s="415"/>
      <c r="K396" s="415"/>
      <c r="L396" s="415"/>
      <c r="M396" s="415"/>
      <c r="N396" s="415"/>
      <c r="O396" s="415"/>
      <c r="P396" s="415"/>
      <c r="Q396" s="415"/>
      <c r="R396" s="415"/>
      <c r="S396" s="415"/>
      <c r="T396" s="415"/>
    </row>
    <row r="397" spans="3:20" x14ac:dyDescent="0.2">
      <c r="C397" s="415"/>
      <c r="D397" s="415"/>
      <c r="E397" s="415"/>
      <c r="F397" s="415"/>
      <c r="G397" s="415"/>
      <c r="H397" s="415"/>
      <c r="I397" s="415"/>
      <c r="J397" s="415"/>
      <c r="K397" s="415"/>
      <c r="L397" s="415"/>
      <c r="M397" s="415"/>
      <c r="N397" s="415"/>
      <c r="O397" s="415"/>
      <c r="P397" s="415"/>
      <c r="Q397" s="415"/>
      <c r="R397" s="415"/>
      <c r="S397" s="415"/>
      <c r="T397" s="415"/>
    </row>
    <row r="398" spans="3:20" x14ac:dyDescent="0.2">
      <c r="C398" s="415"/>
      <c r="D398" s="415"/>
      <c r="E398" s="415"/>
      <c r="F398" s="415"/>
      <c r="G398" s="415"/>
      <c r="H398" s="415"/>
      <c r="I398" s="415"/>
      <c r="J398" s="415"/>
      <c r="K398" s="415"/>
      <c r="L398" s="415"/>
      <c r="M398" s="415"/>
      <c r="N398" s="415"/>
      <c r="O398" s="415"/>
      <c r="P398" s="415"/>
      <c r="Q398" s="415"/>
      <c r="R398" s="415"/>
      <c r="S398" s="415"/>
      <c r="T398" s="415"/>
    </row>
    <row r="399" spans="3:20" x14ac:dyDescent="0.2">
      <c r="C399" s="415"/>
      <c r="D399" s="415"/>
      <c r="E399" s="415"/>
      <c r="F399" s="415"/>
      <c r="G399" s="415"/>
      <c r="H399" s="415"/>
      <c r="I399" s="415"/>
      <c r="J399" s="415"/>
      <c r="K399" s="415"/>
      <c r="L399" s="415"/>
      <c r="M399" s="415"/>
      <c r="N399" s="415"/>
      <c r="O399" s="415"/>
      <c r="P399" s="415"/>
      <c r="Q399" s="415"/>
      <c r="R399" s="415"/>
      <c r="S399" s="415"/>
      <c r="T399" s="415"/>
    </row>
    <row r="400" spans="3:20" x14ac:dyDescent="0.2">
      <c r="C400" s="415"/>
      <c r="D400" s="415"/>
      <c r="E400" s="415"/>
      <c r="F400" s="415"/>
      <c r="G400" s="415"/>
      <c r="H400" s="415"/>
      <c r="I400" s="415"/>
      <c r="J400" s="415"/>
      <c r="K400" s="415"/>
      <c r="L400" s="415"/>
      <c r="M400" s="415"/>
      <c r="N400" s="415"/>
      <c r="O400" s="415"/>
      <c r="P400" s="415"/>
      <c r="Q400" s="415"/>
      <c r="R400" s="415"/>
      <c r="S400" s="415"/>
      <c r="T400" s="415"/>
    </row>
    <row r="401" spans="3:20" x14ac:dyDescent="0.2">
      <c r="C401" s="415"/>
      <c r="D401" s="415"/>
      <c r="E401" s="415"/>
      <c r="F401" s="415"/>
      <c r="G401" s="415"/>
      <c r="H401" s="415"/>
      <c r="I401" s="415"/>
      <c r="J401" s="415"/>
      <c r="K401" s="415"/>
      <c r="L401" s="415"/>
      <c r="M401" s="415"/>
      <c r="N401" s="415"/>
      <c r="O401" s="415"/>
      <c r="P401" s="415"/>
      <c r="Q401" s="415"/>
      <c r="R401" s="415"/>
      <c r="S401" s="415"/>
      <c r="T401" s="415"/>
    </row>
    <row r="402" spans="3:20" x14ac:dyDescent="0.2">
      <c r="C402" s="415"/>
      <c r="D402" s="415"/>
      <c r="E402" s="415"/>
      <c r="F402" s="415"/>
      <c r="G402" s="415"/>
      <c r="H402" s="415"/>
      <c r="I402" s="415"/>
      <c r="J402" s="415"/>
      <c r="K402" s="415"/>
      <c r="L402" s="415"/>
      <c r="M402" s="415"/>
      <c r="N402" s="415"/>
      <c r="O402" s="415"/>
      <c r="P402" s="415"/>
      <c r="Q402" s="415"/>
      <c r="R402" s="415"/>
      <c r="S402" s="415"/>
      <c r="T402" s="415"/>
    </row>
    <row r="403" spans="3:20" x14ac:dyDescent="0.2">
      <c r="C403" s="415"/>
      <c r="D403" s="415"/>
      <c r="E403" s="415"/>
      <c r="F403" s="415"/>
      <c r="G403" s="415"/>
      <c r="H403" s="415"/>
      <c r="I403" s="415"/>
      <c r="J403" s="415"/>
      <c r="K403" s="415"/>
      <c r="L403" s="415"/>
      <c r="M403" s="415"/>
      <c r="N403" s="415"/>
      <c r="O403" s="415"/>
      <c r="P403" s="415"/>
      <c r="Q403" s="415"/>
      <c r="R403" s="415"/>
      <c r="S403" s="415"/>
      <c r="T403" s="415"/>
    </row>
    <row r="404" spans="3:20" x14ac:dyDescent="0.2">
      <c r="C404" s="415"/>
      <c r="D404" s="415"/>
      <c r="E404" s="415"/>
      <c r="F404" s="415"/>
      <c r="G404" s="415"/>
      <c r="H404" s="415"/>
      <c r="I404" s="415"/>
      <c r="J404" s="415"/>
      <c r="K404" s="415"/>
      <c r="L404" s="415"/>
      <c r="M404" s="415"/>
      <c r="N404" s="415"/>
      <c r="O404" s="415"/>
      <c r="P404" s="415"/>
      <c r="Q404" s="415"/>
      <c r="R404" s="415"/>
      <c r="S404" s="415"/>
      <c r="T404" s="415"/>
    </row>
    <row r="405" spans="3:20" x14ac:dyDescent="0.2">
      <c r="C405" s="415"/>
      <c r="D405" s="415"/>
      <c r="E405" s="415"/>
      <c r="F405" s="415"/>
      <c r="G405" s="415"/>
      <c r="H405" s="415"/>
      <c r="I405" s="415"/>
      <c r="J405" s="415"/>
      <c r="K405" s="415"/>
      <c r="L405" s="415"/>
      <c r="M405" s="415"/>
      <c r="N405" s="415"/>
      <c r="O405" s="415"/>
      <c r="P405" s="415"/>
      <c r="Q405" s="415"/>
      <c r="R405" s="415"/>
      <c r="S405" s="415"/>
      <c r="T405" s="415"/>
    </row>
    <row r="406" spans="3:20" x14ac:dyDescent="0.2"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</row>
    <row r="407" spans="3:20" x14ac:dyDescent="0.2">
      <c r="C407" s="415"/>
      <c r="D407" s="415"/>
      <c r="E407" s="415"/>
      <c r="F407" s="415"/>
      <c r="G407" s="415"/>
      <c r="H407" s="415"/>
      <c r="I407" s="415"/>
      <c r="J407" s="415"/>
      <c r="K407" s="415"/>
      <c r="L407" s="415"/>
      <c r="M407" s="415"/>
      <c r="N407" s="415"/>
      <c r="O407" s="415"/>
      <c r="P407" s="415"/>
      <c r="Q407" s="415"/>
      <c r="R407" s="415"/>
      <c r="S407" s="415"/>
      <c r="T407" s="415"/>
    </row>
    <row r="408" spans="3:20" x14ac:dyDescent="0.2">
      <c r="C408" s="415"/>
      <c r="D408" s="415"/>
      <c r="E408" s="415"/>
      <c r="F408" s="415"/>
      <c r="G408" s="415"/>
      <c r="H408" s="415"/>
      <c r="I408" s="415"/>
      <c r="J408" s="415"/>
      <c r="K408" s="415"/>
      <c r="L408" s="415"/>
      <c r="M408" s="415"/>
      <c r="N408" s="415"/>
      <c r="O408" s="415"/>
      <c r="P408" s="415"/>
      <c r="Q408" s="415"/>
      <c r="R408" s="415"/>
      <c r="S408" s="415"/>
      <c r="T408" s="415"/>
    </row>
    <row r="409" spans="3:20" x14ac:dyDescent="0.2">
      <c r="C409" s="415"/>
      <c r="D409" s="415"/>
      <c r="E409" s="415"/>
      <c r="F409" s="415"/>
      <c r="G409" s="415"/>
      <c r="H409" s="415"/>
      <c r="I409" s="415"/>
      <c r="J409" s="415"/>
      <c r="K409" s="415"/>
      <c r="L409" s="415"/>
      <c r="M409" s="415"/>
      <c r="N409" s="415"/>
      <c r="O409" s="415"/>
      <c r="P409" s="415"/>
      <c r="Q409" s="415"/>
      <c r="R409" s="415"/>
      <c r="S409" s="415"/>
      <c r="T409" s="415"/>
    </row>
    <row r="410" spans="3:20" x14ac:dyDescent="0.2">
      <c r="C410" s="415"/>
      <c r="D410" s="415"/>
      <c r="E410" s="415"/>
      <c r="F410" s="415"/>
      <c r="G410" s="415"/>
      <c r="H410" s="415"/>
      <c r="I410" s="415"/>
      <c r="J410" s="415"/>
      <c r="K410" s="415"/>
      <c r="L410" s="415"/>
      <c r="M410" s="415"/>
      <c r="N410" s="415"/>
      <c r="O410" s="415"/>
      <c r="P410" s="415"/>
      <c r="Q410" s="415"/>
      <c r="R410" s="415"/>
      <c r="S410" s="415"/>
      <c r="T410" s="415"/>
    </row>
    <row r="411" spans="3:20" x14ac:dyDescent="0.2">
      <c r="C411" s="415"/>
      <c r="D411" s="415"/>
      <c r="E411" s="415"/>
      <c r="F411" s="415"/>
      <c r="G411" s="415"/>
      <c r="H411" s="415"/>
      <c r="I411" s="415"/>
      <c r="J411" s="415"/>
      <c r="K411" s="415"/>
      <c r="L411" s="415"/>
      <c r="M411" s="415"/>
      <c r="N411" s="415"/>
      <c r="O411" s="415"/>
      <c r="P411" s="415"/>
      <c r="Q411" s="415"/>
      <c r="R411" s="415"/>
      <c r="S411" s="415"/>
      <c r="T411" s="415"/>
    </row>
    <row r="412" spans="3:20" x14ac:dyDescent="0.2">
      <c r="C412" s="415"/>
      <c r="D412" s="415"/>
      <c r="E412" s="415"/>
      <c r="F412" s="415"/>
      <c r="G412" s="415"/>
      <c r="H412" s="415"/>
      <c r="I412" s="415"/>
      <c r="J412" s="415"/>
      <c r="K412" s="415"/>
      <c r="L412" s="415"/>
      <c r="M412" s="415"/>
      <c r="N412" s="415"/>
      <c r="O412" s="415"/>
      <c r="P412" s="415"/>
      <c r="Q412" s="415"/>
      <c r="R412" s="415"/>
      <c r="S412" s="415"/>
      <c r="T412" s="415"/>
    </row>
    <row r="413" spans="3:20" x14ac:dyDescent="0.2"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</row>
    <row r="414" spans="3:20" x14ac:dyDescent="0.2">
      <c r="C414" s="415"/>
      <c r="D414" s="415"/>
      <c r="E414" s="415"/>
      <c r="F414" s="415"/>
      <c r="G414" s="415"/>
      <c r="H414" s="415"/>
      <c r="I414" s="415"/>
      <c r="J414" s="415"/>
      <c r="K414" s="415"/>
      <c r="L414" s="415"/>
      <c r="M414" s="415"/>
      <c r="N414" s="415"/>
      <c r="O414" s="415"/>
      <c r="P414" s="415"/>
      <c r="Q414" s="415"/>
      <c r="R414" s="415"/>
      <c r="S414" s="415"/>
      <c r="T414" s="415"/>
    </row>
    <row r="415" spans="3:20" x14ac:dyDescent="0.2">
      <c r="C415" s="415"/>
      <c r="D415" s="415"/>
      <c r="E415" s="415"/>
      <c r="F415" s="415"/>
      <c r="G415" s="415"/>
      <c r="H415" s="415"/>
      <c r="I415" s="415"/>
      <c r="J415" s="415"/>
      <c r="K415" s="415"/>
      <c r="L415" s="415"/>
      <c r="M415" s="415"/>
      <c r="N415" s="415"/>
      <c r="O415" s="415"/>
      <c r="P415" s="415"/>
      <c r="Q415" s="415"/>
      <c r="R415" s="415"/>
      <c r="S415" s="415"/>
      <c r="T415" s="415"/>
    </row>
    <row r="416" spans="3:20" x14ac:dyDescent="0.2">
      <c r="C416" s="415"/>
      <c r="D416" s="415"/>
      <c r="E416" s="415"/>
      <c r="F416" s="415"/>
      <c r="G416" s="415"/>
      <c r="H416" s="415"/>
      <c r="I416" s="415"/>
      <c r="J416" s="415"/>
      <c r="K416" s="415"/>
      <c r="L416" s="415"/>
      <c r="M416" s="415"/>
      <c r="N416" s="415"/>
      <c r="O416" s="415"/>
      <c r="P416" s="415"/>
      <c r="Q416" s="415"/>
      <c r="R416" s="415"/>
      <c r="S416" s="415"/>
      <c r="T416" s="415"/>
    </row>
    <row r="417" spans="3:20" x14ac:dyDescent="0.2"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</row>
    <row r="418" spans="3:20" x14ac:dyDescent="0.2">
      <c r="C418" s="415"/>
      <c r="D418" s="415"/>
      <c r="E418" s="415"/>
      <c r="F418" s="415"/>
      <c r="G418" s="415"/>
      <c r="H418" s="415"/>
      <c r="I418" s="415"/>
      <c r="J418" s="415"/>
      <c r="K418" s="415"/>
      <c r="L418" s="415"/>
      <c r="M418" s="415"/>
      <c r="N418" s="415"/>
      <c r="O418" s="415"/>
      <c r="P418" s="415"/>
      <c r="Q418" s="415"/>
      <c r="R418" s="415"/>
      <c r="S418" s="415"/>
      <c r="T418" s="415"/>
    </row>
    <row r="419" spans="3:20" x14ac:dyDescent="0.2">
      <c r="C419" s="415"/>
      <c r="D419" s="415"/>
      <c r="E419" s="415"/>
      <c r="F419" s="415"/>
      <c r="G419" s="415"/>
      <c r="H419" s="415"/>
      <c r="I419" s="415"/>
      <c r="J419" s="415"/>
      <c r="K419" s="415"/>
      <c r="L419" s="415"/>
      <c r="M419" s="415"/>
      <c r="N419" s="415"/>
      <c r="O419" s="415"/>
      <c r="P419" s="415"/>
      <c r="Q419" s="415"/>
      <c r="R419" s="415"/>
      <c r="S419" s="415"/>
      <c r="T419" s="415"/>
    </row>
    <row r="420" spans="3:20" x14ac:dyDescent="0.2">
      <c r="C420" s="415"/>
      <c r="D420" s="415"/>
      <c r="E420" s="415"/>
      <c r="F420" s="415"/>
      <c r="G420" s="415"/>
      <c r="H420" s="415"/>
      <c r="I420" s="415"/>
      <c r="J420" s="415"/>
      <c r="K420" s="415"/>
      <c r="L420" s="415"/>
      <c r="M420" s="415"/>
      <c r="N420" s="415"/>
      <c r="O420" s="415"/>
      <c r="P420" s="415"/>
      <c r="Q420" s="415"/>
      <c r="R420" s="415"/>
      <c r="S420" s="415"/>
      <c r="T420" s="415"/>
    </row>
    <row r="421" spans="3:20" x14ac:dyDescent="0.2">
      <c r="C421" s="415"/>
      <c r="D421" s="415"/>
      <c r="E421" s="415"/>
      <c r="F421" s="415"/>
      <c r="G421" s="415"/>
      <c r="H421" s="415"/>
      <c r="I421" s="415"/>
      <c r="J421" s="415"/>
      <c r="K421" s="415"/>
      <c r="L421" s="415"/>
      <c r="M421" s="415"/>
      <c r="N421" s="415"/>
      <c r="O421" s="415"/>
      <c r="P421" s="415"/>
      <c r="Q421" s="415"/>
      <c r="R421" s="415"/>
      <c r="S421" s="415"/>
      <c r="T421" s="415"/>
    </row>
    <row r="422" spans="3:20" x14ac:dyDescent="0.2">
      <c r="C422" s="415"/>
      <c r="D422" s="415"/>
      <c r="E422" s="415"/>
      <c r="F422" s="415"/>
      <c r="G422" s="415"/>
      <c r="H422" s="415"/>
      <c r="I422" s="415"/>
      <c r="J422" s="415"/>
      <c r="K422" s="415"/>
      <c r="L422" s="415"/>
      <c r="M422" s="415"/>
      <c r="N422" s="415"/>
      <c r="O422" s="415"/>
      <c r="P422" s="415"/>
      <c r="Q422" s="415"/>
      <c r="R422" s="415"/>
      <c r="S422" s="415"/>
      <c r="T422" s="415"/>
    </row>
    <row r="423" spans="3:20" x14ac:dyDescent="0.2">
      <c r="C423" s="415"/>
      <c r="D423" s="415"/>
      <c r="E423" s="415"/>
      <c r="F423" s="415"/>
      <c r="G423" s="415"/>
      <c r="H423" s="415"/>
      <c r="I423" s="415"/>
      <c r="J423" s="415"/>
      <c r="K423" s="415"/>
      <c r="L423" s="415"/>
      <c r="M423" s="415"/>
      <c r="N423" s="415"/>
      <c r="O423" s="415"/>
      <c r="P423" s="415"/>
      <c r="Q423" s="415"/>
      <c r="R423" s="415"/>
      <c r="S423" s="415"/>
      <c r="T423" s="415"/>
    </row>
    <row r="424" spans="3:20" x14ac:dyDescent="0.2"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</row>
    <row r="425" spans="3:20" x14ac:dyDescent="0.2">
      <c r="C425" s="415"/>
      <c r="D425" s="415"/>
      <c r="E425" s="415"/>
      <c r="F425" s="415"/>
      <c r="G425" s="415"/>
      <c r="H425" s="415"/>
      <c r="I425" s="415"/>
      <c r="J425" s="415"/>
      <c r="K425" s="415"/>
      <c r="L425" s="415"/>
      <c r="M425" s="415"/>
      <c r="N425" s="415"/>
      <c r="O425" s="415"/>
      <c r="P425" s="415"/>
      <c r="Q425" s="415"/>
      <c r="R425" s="415"/>
      <c r="S425" s="415"/>
      <c r="T425" s="415"/>
    </row>
    <row r="426" spans="3:20" x14ac:dyDescent="0.2">
      <c r="C426" s="415"/>
      <c r="D426" s="415"/>
      <c r="E426" s="415"/>
      <c r="F426" s="415"/>
      <c r="G426" s="415"/>
      <c r="H426" s="415"/>
      <c r="I426" s="415"/>
      <c r="J426" s="415"/>
      <c r="K426" s="415"/>
      <c r="L426" s="415"/>
      <c r="M426" s="415"/>
      <c r="N426" s="415"/>
      <c r="O426" s="415"/>
      <c r="P426" s="415"/>
      <c r="Q426" s="415"/>
      <c r="R426" s="415"/>
      <c r="S426" s="415"/>
      <c r="T426" s="415"/>
    </row>
    <row r="427" spans="3:20" x14ac:dyDescent="0.2">
      <c r="C427" s="415"/>
      <c r="D427" s="415"/>
      <c r="E427" s="415"/>
      <c r="F427" s="415"/>
      <c r="G427" s="415"/>
      <c r="H427" s="415"/>
      <c r="I427" s="415"/>
      <c r="J427" s="415"/>
      <c r="K427" s="415"/>
      <c r="L427" s="415"/>
      <c r="M427" s="415"/>
      <c r="N427" s="415"/>
      <c r="O427" s="415"/>
      <c r="P427" s="415"/>
      <c r="Q427" s="415"/>
      <c r="R427" s="415"/>
      <c r="S427" s="415"/>
      <c r="T427" s="415"/>
    </row>
    <row r="428" spans="3:20" x14ac:dyDescent="0.2">
      <c r="C428" s="415"/>
      <c r="D428" s="415"/>
      <c r="E428" s="415"/>
      <c r="F428" s="415"/>
      <c r="G428" s="415"/>
      <c r="H428" s="415"/>
      <c r="I428" s="415"/>
      <c r="J428" s="415"/>
      <c r="K428" s="415"/>
      <c r="L428" s="415"/>
      <c r="M428" s="415"/>
      <c r="N428" s="415"/>
      <c r="O428" s="415"/>
      <c r="P428" s="415"/>
      <c r="Q428" s="415"/>
      <c r="R428" s="415"/>
      <c r="S428" s="415"/>
      <c r="T428" s="415"/>
    </row>
    <row r="429" spans="3:20" x14ac:dyDescent="0.2"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</row>
    <row r="430" spans="3:20" x14ac:dyDescent="0.2">
      <c r="C430" s="415"/>
      <c r="D430" s="415"/>
      <c r="E430" s="415"/>
      <c r="F430" s="415"/>
      <c r="G430" s="415"/>
      <c r="H430" s="415"/>
      <c r="I430" s="415"/>
      <c r="J430" s="415"/>
      <c r="K430" s="415"/>
      <c r="L430" s="415"/>
      <c r="M430" s="415"/>
      <c r="N430" s="415"/>
      <c r="O430" s="415"/>
      <c r="P430" s="415"/>
      <c r="Q430" s="415"/>
      <c r="R430" s="415"/>
      <c r="S430" s="415"/>
      <c r="T430" s="415"/>
    </row>
    <row r="431" spans="3:20" x14ac:dyDescent="0.2">
      <c r="C431" s="415"/>
      <c r="D431" s="415"/>
      <c r="E431" s="415"/>
      <c r="F431" s="415"/>
      <c r="G431" s="415"/>
      <c r="H431" s="415"/>
      <c r="I431" s="415"/>
      <c r="J431" s="415"/>
      <c r="K431" s="415"/>
      <c r="L431" s="415"/>
      <c r="M431" s="415"/>
      <c r="N431" s="415"/>
      <c r="O431" s="415"/>
      <c r="P431" s="415"/>
      <c r="Q431" s="415"/>
      <c r="R431" s="415"/>
      <c r="S431" s="415"/>
      <c r="T431" s="415"/>
    </row>
    <row r="432" spans="3:20" x14ac:dyDescent="0.2">
      <c r="C432" s="415"/>
      <c r="D432" s="415"/>
      <c r="E432" s="415"/>
      <c r="F432" s="415"/>
      <c r="G432" s="415"/>
      <c r="H432" s="415"/>
      <c r="I432" s="415"/>
      <c r="J432" s="415"/>
      <c r="K432" s="415"/>
      <c r="L432" s="415"/>
      <c r="M432" s="415"/>
      <c r="N432" s="415"/>
      <c r="O432" s="415"/>
      <c r="P432" s="415"/>
      <c r="Q432" s="415"/>
      <c r="R432" s="415"/>
      <c r="S432" s="415"/>
      <c r="T432" s="415"/>
    </row>
    <row r="433" spans="3:20" x14ac:dyDescent="0.2">
      <c r="C433" s="415"/>
      <c r="D433" s="415"/>
      <c r="E433" s="415"/>
      <c r="F433" s="415"/>
      <c r="G433" s="415"/>
      <c r="H433" s="415"/>
      <c r="I433" s="415"/>
      <c r="J433" s="415"/>
      <c r="K433" s="415"/>
      <c r="L433" s="415"/>
      <c r="M433" s="415"/>
      <c r="N433" s="415"/>
      <c r="O433" s="415"/>
      <c r="P433" s="415"/>
      <c r="Q433" s="415"/>
      <c r="R433" s="415"/>
      <c r="S433" s="415"/>
      <c r="T433" s="415"/>
    </row>
    <row r="434" spans="3:20" x14ac:dyDescent="0.2">
      <c r="C434" s="415"/>
      <c r="D434" s="415"/>
      <c r="E434" s="415"/>
      <c r="F434" s="415"/>
      <c r="G434" s="415"/>
      <c r="H434" s="415"/>
      <c r="I434" s="415"/>
      <c r="J434" s="415"/>
      <c r="K434" s="415"/>
      <c r="L434" s="415"/>
      <c r="M434" s="415"/>
      <c r="N434" s="415"/>
      <c r="O434" s="415"/>
      <c r="P434" s="415"/>
      <c r="Q434" s="415"/>
      <c r="R434" s="415"/>
      <c r="S434" s="415"/>
      <c r="T434" s="415"/>
    </row>
    <row r="435" spans="3:20" x14ac:dyDescent="0.2">
      <c r="C435" s="415"/>
      <c r="D435" s="415"/>
      <c r="E435" s="415"/>
      <c r="F435" s="415"/>
      <c r="G435" s="415"/>
      <c r="H435" s="415"/>
      <c r="I435" s="415"/>
      <c r="J435" s="415"/>
      <c r="K435" s="415"/>
      <c r="L435" s="415"/>
      <c r="M435" s="415"/>
      <c r="N435" s="415"/>
      <c r="O435" s="415"/>
      <c r="P435" s="415"/>
      <c r="Q435" s="415"/>
      <c r="R435" s="415"/>
      <c r="S435" s="415"/>
      <c r="T435" s="415"/>
    </row>
    <row r="436" spans="3:20" x14ac:dyDescent="0.2">
      <c r="C436" s="415"/>
      <c r="D436" s="415"/>
      <c r="E436" s="415"/>
      <c r="F436" s="415"/>
      <c r="G436" s="415"/>
      <c r="H436" s="415"/>
      <c r="I436" s="415"/>
      <c r="J436" s="415"/>
      <c r="K436" s="415"/>
      <c r="L436" s="415"/>
      <c r="M436" s="415"/>
      <c r="N436" s="415"/>
      <c r="O436" s="415"/>
      <c r="P436" s="415"/>
      <c r="Q436" s="415"/>
      <c r="R436" s="415"/>
      <c r="S436" s="415"/>
      <c r="T436" s="415"/>
    </row>
    <row r="437" spans="3:20" x14ac:dyDescent="0.2">
      <c r="C437" s="415"/>
      <c r="D437" s="415"/>
      <c r="E437" s="415"/>
      <c r="F437" s="415"/>
      <c r="G437" s="415"/>
      <c r="H437" s="415"/>
      <c r="I437" s="415"/>
      <c r="J437" s="415"/>
      <c r="K437" s="415"/>
      <c r="L437" s="415"/>
      <c r="M437" s="415"/>
      <c r="N437" s="415"/>
      <c r="O437" s="415"/>
      <c r="P437" s="415"/>
      <c r="Q437" s="415"/>
      <c r="R437" s="415"/>
      <c r="S437" s="415"/>
      <c r="T437" s="415"/>
    </row>
    <row r="438" spans="3:20" x14ac:dyDescent="0.2">
      <c r="C438" s="415"/>
      <c r="D438" s="415"/>
      <c r="E438" s="415"/>
      <c r="F438" s="415"/>
      <c r="G438" s="415"/>
      <c r="H438" s="415"/>
      <c r="I438" s="415"/>
      <c r="J438" s="415"/>
      <c r="K438" s="415"/>
      <c r="L438" s="415"/>
      <c r="M438" s="415"/>
      <c r="N438" s="415"/>
      <c r="O438" s="415"/>
      <c r="P438" s="415"/>
      <c r="Q438" s="415"/>
      <c r="R438" s="415"/>
      <c r="S438" s="415"/>
      <c r="T438" s="415"/>
    </row>
    <row r="439" spans="3:20" x14ac:dyDescent="0.2"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</row>
    <row r="440" spans="3:20" x14ac:dyDescent="0.2">
      <c r="C440" s="415"/>
      <c r="D440" s="415"/>
      <c r="E440" s="415"/>
      <c r="F440" s="415"/>
      <c r="G440" s="415"/>
      <c r="H440" s="415"/>
      <c r="I440" s="415"/>
      <c r="J440" s="415"/>
      <c r="K440" s="415"/>
      <c r="L440" s="415"/>
      <c r="M440" s="415"/>
      <c r="N440" s="415"/>
      <c r="O440" s="415"/>
      <c r="P440" s="415"/>
      <c r="Q440" s="415"/>
      <c r="R440" s="415"/>
      <c r="S440" s="415"/>
      <c r="T440" s="415"/>
    </row>
    <row r="441" spans="3:20" x14ac:dyDescent="0.2">
      <c r="C441" s="415"/>
      <c r="D441" s="415"/>
      <c r="E441" s="415"/>
      <c r="F441" s="415"/>
      <c r="G441" s="415"/>
      <c r="H441" s="415"/>
      <c r="I441" s="415"/>
      <c r="J441" s="415"/>
      <c r="K441" s="415"/>
      <c r="L441" s="415"/>
      <c r="M441" s="415"/>
      <c r="N441" s="415"/>
      <c r="O441" s="415"/>
      <c r="P441" s="415"/>
      <c r="Q441" s="415"/>
      <c r="R441" s="415"/>
      <c r="S441" s="415"/>
      <c r="T441" s="415"/>
    </row>
    <row r="442" spans="3:20" x14ac:dyDescent="0.2">
      <c r="C442" s="415"/>
      <c r="D442" s="415"/>
      <c r="E442" s="415"/>
      <c r="F442" s="415"/>
      <c r="G442" s="415"/>
      <c r="H442" s="415"/>
      <c r="I442" s="415"/>
      <c r="J442" s="415"/>
      <c r="K442" s="415"/>
      <c r="L442" s="415"/>
      <c r="M442" s="415"/>
      <c r="N442" s="415"/>
      <c r="O442" s="415"/>
      <c r="P442" s="415"/>
      <c r="Q442" s="415"/>
      <c r="R442" s="415"/>
      <c r="S442" s="415"/>
      <c r="T442" s="415"/>
    </row>
    <row r="443" spans="3:20" x14ac:dyDescent="0.2"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</row>
    <row r="444" spans="3:20" x14ac:dyDescent="0.2">
      <c r="C444" s="415"/>
      <c r="D444" s="415"/>
      <c r="E444" s="415"/>
      <c r="F444" s="415"/>
      <c r="G444" s="415"/>
      <c r="H444" s="415"/>
      <c r="I444" s="415"/>
      <c r="J444" s="415"/>
      <c r="K444" s="415"/>
      <c r="L444" s="415"/>
      <c r="M444" s="415"/>
      <c r="N444" s="415"/>
      <c r="O444" s="415"/>
      <c r="P444" s="415"/>
      <c r="Q444" s="415"/>
      <c r="R444" s="415"/>
      <c r="S444" s="415"/>
      <c r="T444" s="415"/>
    </row>
    <row r="445" spans="3:20" x14ac:dyDescent="0.2">
      <c r="C445" s="415"/>
      <c r="D445" s="415"/>
      <c r="E445" s="415"/>
      <c r="F445" s="415"/>
      <c r="G445" s="415"/>
      <c r="H445" s="415"/>
      <c r="I445" s="415"/>
      <c r="J445" s="415"/>
      <c r="K445" s="415"/>
      <c r="L445" s="415"/>
      <c r="M445" s="415"/>
      <c r="N445" s="415"/>
      <c r="O445" s="415"/>
      <c r="P445" s="415"/>
      <c r="Q445" s="415"/>
      <c r="R445" s="415"/>
      <c r="S445" s="415"/>
      <c r="T445" s="415"/>
    </row>
    <row r="446" spans="3:20" x14ac:dyDescent="0.2">
      <c r="C446" s="415"/>
      <c r="D446" s="415"/>
      <c r="E446" s="415"/>
      <c r="F446" s="415"/>
      <c r="G446" s="415"/>
      <c r="H446" s="415"/>
      <c r="I446" s="415"/>
      <c r="J446" s="415"/>
      <c r="K446" s="415"/>
      <c r="L446" s="415"/>
      <c r="M446" s="415"/>
      <c r="N446" s="415"/>
      <c r="O446" s="415"/>
      <c r="P446" s="415"/>
      <c r="Q446" s="415"/>
      <c r="R446" s="415"/>
      <c r="S446" s="415"/>
      <c r="T446" s="415"/>
    </row>
    <row r="447" spans="3:20" x14ac:dyDescent="0.2">
      <c r="C447" s="415"/>
      <c r="D447" s="415"/>
      <c r="E447" s="415"/>
      <c r="F447" s="415"/>
      <c r="G447" s="415"/>
      <c r="H447" s="415"/>
      <c r="I447" s="415"/>
      <c r="J447" s="415"/>
      <c r="K447" s="415"/>
      <c r="L447" s="415"/>
      <c r="M447" s="415"/>
      <c r="N447" s="415"/>
      <c r="O447" s="415"/>
      <c r="P447" s="415"/>
      <c r="Q447" s="415"/>
      <c r="R447" s="415"/>
      <c r="S447" s="415"/>
      <c r="T447" s="415"/>
    </row>
    <row r="448" spans="3:20" x14ac:dyDescent="0.2">
      <c r="C448" s="415"/>
      <c r="D448" s="415"/>
      <c r="E448" s="415"/>
      <c r="F448" s="415"/>
      <c r="G448" s="415"/>
      <c r="H448" s="415"/>
      <c r="I448" s="415"/>
      <c r="J448" s="415"/>
      <c r="K448" s="415"/>
      <c r="L448" s="415"/>
      <c r="M448" s="415"/>
      <c r="N448" s="415"/>
      <c r="O448" s="415"/>
      <c r="P448" s="415"/>
      <c r="Q448" s="415"/>
      <c r="R448" s="415"/>
      <c r="S448" s="415"/>
      <c r="T448" s="415"/>
    </row>
    <row r="449" spans="3:20" x14ac:dyDescent="0.2"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</row>
    <row r="450" spans="3:20" x14ac:dyDescent="0.2">
      <c r="C450" s="415"/>
      <c r="D450" s="415"/>
      <c r="E450" s="415"/>
      <c r="F450" s="415"/>
      <c r="G450" s="415"/>
      <c r="H450" s="415"/>
      <c r="I450" s="415"/>
      <c r="J450" s="415"/>
      <c r="K450" s="415"/>
      <c r="L450" s="415"/>
      <c r="M450" s="415"/>
      <c r="N450" s="415"/>
      <c r="O450" s="415"/>
      <c r="P450" s="415"/>
      <c r="Q450" s="415"/>
      <c r="R450" s="415"/>
      <c r="S450" s="415"/>
      <c r="T450" s="415"/>
    </row>
    <row r="451" spans="3:20" x14ac:dyDescent="0.2">
      <c r="C451" s="415"/>
      <c r="D451" s="415"/>
      <c r="E451" s="415"/>
      <c r="F451" s="415"/>
      <c r="G451" s="415"/>
      <c r="H451" s="415"/>
      <c r="I451" s="415"/>
      <c r="J451" s="415"/>
      <c r="K451" s="415"/>
      <c r="L451" s="415"/>
      <c r="M451" s="415"/>
      <c r="N451" s="415"/>
      <c r="O451" s="415"/>
      <c r="P451" s="415"/>
      <c r="Q451" s="415"/>
      <c r="R451" s="415"/>
      <c r="S451" s="415"/>
      <c r="T451" s="415"/>
    </row>
    <row r="452" spans="3:20" x14ac:dyDescent="0.2">
      <c r="C452" s="415"/>
      <c r="D452" s="415"/>
      <c r="E452" s="415"/>
      <c r="F452" s="415"/>
      <c r="G452" s="415"/>
      <c r="H452" s="415"/>
      <c r="I452" s="415"/>
      <c r="J452" s="415"/>
      <c r="K452" s="415"/>
      <c r="L452" s="415"/>
      <c r="M452" s="415"/>
      <c r="N452" s="415"/>
      <c r="O452" s="415"/>
      <c r="P452" s="415"/>
      <c r="Q452" s="415"/>
      <c r="R452" s="415"/>
      <c r="S452" s="415"/>
      <c r="T452" s="415"/>
    </row>
    <row r="453" spans="3:20" x14ac:dyDescent="0.2">
      <c r="C453" s="415"/>
      <c r="D453" s="415"/>
      <c r="E453" s="415"/>
      <c r="F453" s="415"/>
      <c r="G453" s="415"/>
      <c r="H453" s="415"/>
      <c r="I453" s="415"/>
      <c r="J453" s="415"/>
      <c r="K453" s="415"/>
      <c r="L453" s="415"/>
      <c r="M453" s="415"/>
      <c r="N453" s="415"/>
      <c r="O453" s="415"/>
      <c r="P453" s="415"/>
      <c r="Q453" s="415"/>
      <c r="R453" s="415"/>
      <c r="S453" s="415"/>
      <c r="T453" s="415"/>
    </row>
    <row r="454" spans="3:20" x14ac:dyDescent="0.2">
      <c r="C454" s="415"/>
      <c r="D454" s="415"/>
      <c r="E454" s="415"/>
      <c r="F454" s="415"/>
      <c r="G454" s="415"/>
      <c r="H454" s="415"/>
      <c r="I454" s="415"/>
      <c r="J454" s="415"/>
      <c r="K454" s="415"/>
      <c r="L454" s="415"/>
      <c r="M454" s="415"/>
      <c r="N454" s="415"/>
      <c r="O454" s="415"/>
      <c r="P454" s="415"/>
      <c r="Q454" s="415"/>
      <c r="R454" s="415"/>
      <c r="S454" s="415"/>
      <c r="T454" s="415"/>
    </row>
    <row r="455" spans="3:20" x14ac:dyDescent="0.2">
      <c r="C455" s="415"/>
      <c r="D455" s="415"/>
      <c r="E455" s="415"/>
      <c r="F455" s="415"/>
      <c r="G455" s="415"/>
      <c r="H455" s="415"/>
      <c r="I455" s="415"/>
      <c r="J455" s="415"/>
      <c r="K455" s="415"/>
      <c r="L455" s="415"/>
      <c r="M455" s="415"/>
      <c r="N455" s="415"/>
      <c r="O455" s="415"/>
      <c r="P455" s="415"/>
      <c r="Q455" s="415"/>
      <c r="R455" s="415"/>
      <c r="S455" s="415"/>
      <c r="T455" s="415"/>
    </row>
    <row r="456" spans="3:20" x14ac:dyDescent="0.2">
      <c r="C456" s="415"/>
      <c r="D456" s="415"/>
      <c r="E456" s="415"/>
      <c r="F456" s="415"/>
      <c r="G456" s="415"/>
      <c r="H456" s="415"/>
      <c r="I456" s="415"/>
      <c r="J456" s="415"/>
      <c r="K456" s="415"/>
      <c r="L456" s="415"/>
      <c r="M456" s="415"/>
      <c r="N456" s="415"/>
      <c r="O456" s="415"/>
      <c r="P456" s="415"/>
      <c r="Q456" s="415"/>
      <c r="R456" s="415"/>
      <c r="S456" s="415"/>
      <c r="T456" s="415"/>
    </row>
    <row r="457" spans="3:20" x14ac:dyDescent="0.2">
      <c r="C457" s="415"/>
      <c r="D457" s="415"/>
      <c r="E457" s="415"/>
      <c r="F457" s="415"/>
      <c r="G457" s="415"/>
      <c r="H457" s="415"/>
      <c r="I457" s="415"/>
      <c r="J457" s="415"/>
      <c r="K457" s="415"/>
      <c r="L457" s="415"/>
      <c r="M457" s="415"/>
      <c r="N457" s="415"/>
      <c r="O457" s="415"/>
      <c r="P457" s="415"/>
      <c r="Q457" s="415"/>
      <c r="R457" s="415"/>
      <c r="S457" s="415"/>
      <c r="T457" s="415"/>
    </row>
    <row r="458" spans="3:20" x14ac:dyDescent="0.2">
      <c r="C458" s="415"/>
      <c r="D458" s="415"/>
      <c r="E458" s="415"/>
      <c r="F458" s="415"/>
      <c r="G458" s="415"/>
      <c r="H458" s="415"/>
      <c r="I458" s="415"/>
      <c r="J458" s="415"/>
      <c r="K458" s="415"/>
      <c r="L458" s="415"/>
      <c r="M458" s="415"/>
      <c r="N458" s="415"/>
      <c r="O458" s="415"/>
      <c r="P458" s="415"/>
      <c r="Q458" s="415"/>
      <c r="R458" s="415"/>
      <c r="S458" s="415"/>
      <c r="T458" s="415"/>
    </row>
    <row r="459" spans="3:20" x14ac:dyDescent="0.2">
      <c r="C459" s="415"/>
      <c r="D459" s="415"/>
      <c r="E459" s="415"/>
      <c r="F459" s="415"/>
      <c r="G459" s="415"/>
      <c r="H459" s="415"/>
      <c r="I459" s="415"/>
      <c r="J459" s="415"/>
      <c r="K459" s="415"/>
      <c r="L459" s="415"/>
      <c r="M459" s="415"/>
      <c r="N459" s="415"/>
      <c r="O459" s="415"/>
      <c r="P459" s="415"/>
      <c r="Q459" s="415"/>
      <c r="R459" s="415"/>
      <c r="S459" s="415"/>
      <c r="T459" s="415"/>
    </row>
    <row r="460" spans="3:20" x14ac:dyDescent="0.2">
      <c r="C460" s="415"/>
      <c r="D460" s="415"/>
      <c r="E460" s="415"/>
      <c r="F460" s="415"/>
      <c r="G460" s="415"/>
      <c r="H460" s="415"/>
      <c r="I460" s="415"/>
      <c r="J460" s="415"/>
      <c r="K460" s="415"/>
      <c r="L460" s="415"/>
      <c r="M460" s="415"/>
      <c r="N460" s="415"/>
      <c r="O460" s="415"/>
      <c r="P460" s="415"/>
      <c r="Q460" s="415"/>
      <c r="R460" s="415"/>
      <c r="S460" s="415"/>
      <c r="T460" s="415"/>
    </row>
    <row r="461" spans="3:20" x14ac:dyDescent="0.2">
      <c r="C461" s="415"/>
      <c r="D461" s="415"/>
      <c r="E461" s="415"/>
      <c r="F461" s="415"/>
      <c r="G461" s="415"/>
      <c r="H461" s="415"/>
      <c r="I461" s="415"/>
      <c r="J461" s="415"/>
      <c r="K461" s="415"/>
      <c r="L461" s="415"/>
      <c r="M461" s="415"/>
      <c r="N461" s="415"/>
      <c r="O461" s="415"/>
      <c r="P461" s="415"/>
      <c r="Q461" s="415"/>
      <c r="R461" s="415"/>
      <c r="S461" s="415"/>
      <c r="T461" s="415"/>
    </row>
    <row r="462" spans="3:20" x14ac:dyDescent="0.2">
      <c r="C462" s="415"/>
      <c r="D462" s="415"/>
      <c r="E462" s="415"/>
      <c r="F462" s="415"/>
      <c r="G462" s="415"/>
      <c r="H462" s="415"/>
      <c r="I462" s="415"/>
      <c r="J462" s="415"/>
      <c r="K462" s="415"/>
      <c r="L462" s="415"/>
      <c r="M462" s="415"/>
      <c r="N462" s="415"/>
      <c r="O462" s="415"/>
      <c r="P462" s="415"/>
      <c r="Q462" s="415"/>
      <c r="R462" s="415"/>
      <c r="S462" s="415"/>
      <c r="T462" s="415"/>
    </row>
    <row r="463" spans="3:20" x14ac:dyDescent="0.2">
      <c r="C463" s="415"/>
      <c r="D463" s="415"/>
      <c r="E463" s="415"/>
      <c r="F463" s="415"/>
      <c r="G463" s="415"/>
      <c r="H463" s="415"/>
      <c r="I463" s="415"/>
      <c r="J463" s="415"/>
      <c r="K463" s="415"/>
      <c r="L463" s="415"/>
      <c r="M463" s="415"/>
      <c r="N463" s="415"/>
      <c r="O463" s="415"/>
      <c r="P463" s="415"/>
      <c r="Q463" s="415"/>
      <c r="R463" s="415"/>
      <c r="S463" s="415"/>
      <c r="T463" s="415"/>
    </row>
    <row r="464" spans="3:20" x14ac:dyDescent="0.2">
      <c r="C464" s="415"/>
      <c r="D464" s="415"/>
      <c r="E464" s="415"/>
      <c r="F464" s="415"/>
      <c r="G464" s="415"/>
      <c r="H464" s="415"/>
      <c r="I464" s="415"/>
      <c r="J464" s="415"/>
      <c r="K464" s="415"/>
      <c r="L464" s="415"/>
      <c r="M464" s="415"/>
      <c r="N464" s="415"/>
      <c r="O464" s="415"/>
      <c r="P464" s="415"/>
      <c r="Q464" s="415"/>
      <c r="R464" s="415"/>
      <c r="S464" s="415"/>
      <c r="T464" s="415"/>
    </row>
    <row r="465" spans="3:20" x14ac:dyDescent="0.2"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</row>
    <row r="466" spans="3:20" x14ac:dyDescent="0.2">
      <c r="C466" s="415"/>
      <c r="D466" s="415"/>
      <c r="E466" s="415"/>
      <c r="F466" s="415"/>
      <c r="G466" s="415"/>
      <c r="H466" s="415"/>
      <c r="I466" s="415"/>
      <c r="J466" s="415"/>
      <c r="K466" s="415"/>
      <c r="L466" s="415"/>
      <c r="M466" s="415"/>
      <c r="N466" s="415"/>
      <c r="O466" s="415"/>
      <c r="P466" s="415"/>
      <c r="Q466" s="415"/>
      <c r="R466" s="415"/>
      <c r="S466" s="415"/>
      <c r="T466" s="415"/>
    </row>
    <row r="467" spans="3:20" x14ac:dyDescent="0.2">
      <c r="C467" s="415"/>
      <c r="D467" s="415"/>
      <c r="E467" s="415"/>
      <c r="F467" s="415"/>
      <c r="G467" s="415"/>
      <c r="H467" s="415"/>
      <c r="I467" s="415"/>
      <c r="J467" s="415"/>
      <c r="K467" s="415"/>
      <c r="L467" s="415"/>
      <c r="M467" s="415"/>
      <c r="N467" s="415"/>
      <c r="O467" s="415"/>
      <c r="P467" s="415"/>
      <c r="Q467" s="415"/>
      <c r="R467" s="415"/>
      <c r="S467" s="415"/>
      <c r="T467" s="415"/>
    </row>
    <row r="468" spans="3:20" x14ac:dyDescent="0.2">
      <c r="C468" s="415"/>
      <c r="D468" s="415"/>
      <c r="E468" s="415"/>
      <c r="F468" s="415"/>
      <c r="G468" s="415"/>
      <c r="H468" s="415"/>
      <c r="I468" s="415"/>
      <c r="J468" s="415"/>
      <c r="K468" s="415"/>
      <c r="L468" s="415"/>
      <c r="M468" s="415"/>
      <c r="N468" s="415"/>
      <c r="O468" s="415"/>
      <c r="P468" s="415"/>
      <c r="Q468" s="415"/>
      <c r="R468" s="415"/>
      <c r="S468" s="415"/>
      <c r="T468" s="415"/>
    </row>
    <row r="469" spans="3:20" x14ac:dyDescent="0.2">
      <c r="C469" s="415"/>
      <c r="D469" s="415"/>
      <c r="E469" s="415"/>
      <c r="F469" s="415"/>
      <c r="G469" s="415"/>
      <c r="H469" s="415"/>
      <c r="I469" s="415"/>
      <c r="J469" s="415"/>
      <c r="K469" s="415"/>
      <c r="L469" s="415"/>
      <c r="M469" s="415"/>
      <c r="N469" s="415"/>
      <c r="O469" s="415"/>
      <c r="P469" s="415"/>
      <c r="Q469" s="415"/>
      <c r="R469" s="415"/>
      <c r="S469" s="415"/>
      <c r="T469" s="415"/>
    </row>
    <row r="470" spans="3:20" x14ac:dyDescent="0.2"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</row>
    <row r="471" spans="3:20" x14ac:dyDescent="0.2">
      <c r="C471" s="415"/>
      <c r="D471" s="415"/>
      <c r="E471" s="415"/>
      <c r="F471" s="415"/>
      <c r="G471" s="415"/>
      <c r="H471" s="415"/>
      <c r="I471" s="415"/>
      <c r="J471" s="415"/>
      <c r="K471" s="415"/>
      <c r="L471" s="415"/>
      <c r="M471" s="415"/>
      <c r="N471" s="415"/>
      <c r="O471" s="415"/>
      <c r="P471" s="415"/>
      <c r="Q471" s="415"/>
      <c r="R471" s="415"/>
      <c r="S471" s="415"/>
      <c r="T471" s="415"/>
    </row>
    <row r="472" spans="3:20" x14ac:dyDescent="0.2">
      <c r="C472" s="415"/>
      <c r="D472" s="415"/>
      <c r="E472" s="415"/>
      <c r="F472" s="415"/>
      <c r="G472" s="415"/>
      <c r="H472" s="415"/>
      <c r="I472" s="415"/>
      <c r="J472" s="415"/>
      <c r="K472" s="415"/>
      <c r="L472" s="415"/>
      <c r="M472" s="415"/>
      <c r="N472" s="415"/>
      <c r="O472" s="415"/>
      <c r="P472" s="415"/>
      <c r="Q472" s="415"/>
      <c r="R472" s="415"/>
      <c r="S472" s="415"/>
      <c r="T472" s="415"/>
    </row>
    <row r="473" spans="3:20" x14ac:dyDescent="0.2">
      <c r="C473" s="415"/>
      <c r="D473" s="415"/>
      <c r="E473" s="415"/>
      <c r="F473" s="415"/>
      <c r="G473" s="415"/>
      <c r="H473" s="415"/>
      <c r="I473" s="415"/>
      <c r="J473" s="415"/>
      <c r="K473" s="415"/>
      <c r="L473" s="415"/>
      <c r="M473" s="415"/>
      <c r="N473" s="415"/>
      <c r="O473" s="415"/>
      <c r="P473" s="415"/>
      <c r="Q473" s="415"/>
      <c r="R473" s="415"/>
      <c r="S473" s="415"/>
      <c r="T473" s="415"/>
    </row>
    <row r="474" spans="3:20" x14ac:dyDescent="0.2">
      <c r="C474" s="415"/>
      <c r="D474" s="415"/>
      <c r="E474" s="415"/>
      <c r="F474" s="415"/>
      <c r="G474" s="415"/>
      <c r="H474" s="415"/>
      <c r="I474" s="415"/>
      <c r="J474" s="415"/>
      <c r="K474" s="415"/>
      <c r="L474" s="415"/>
      <c r="M474" s="415"/>
      <c r="N474" s="415"/>
      <c r="O474" s="415"/>
      <c r="P474" s="415"/>
      <c r="Q474" s="415"/>
      <c r="R474" s="415"/>
      <c r="S474" s="415"/>
      <c r="T474" s="415"/>
    </row>
    <row r="475" spans="3:20" x14ac:dyDescent="0.2">
      <c r="C475" s="415"/>
      <c r="D475" s="415"/>
      <c r="E475" s="415"/>
      <c r="F475" s="415"/>
      <c r="G475" s="415"/>
      <c r="H475" s="415"/>
      <c r="I475" s="415"/>
      <c r="J475" s="415"/>
      <c r="K475" s="415"/>
      <c r="L475" s="415"/>
      <c r="M475" s="415"/>
      <c r="N475" s="415"/>
      <c r="O475" s="415"/>
      <c r="P475" s="415"/>
      <c r="Q475" s="415"/>
      <c r="R475" s="415"/>
      <c r="S475" s="415"/>
      <c r="T475" s="415"/>
    </row>
    <row r="476" spans="3:20" x14ac:dyDescent="0.2">
      <c r="C476" s="415"/>
      <c r="D476" s="415"/>
      <c r="E476" s="415"/>
      <c r="F476" s="415"/>
      <c r="G476" s="415"/>
      <c r="H476" s="415"/>
      <c r="I476" s="415"/>
      <c r="J476" s="415"/>
      <c r="K476" s="415"/>
      <c r="L476" s="415"/>
      <c r="M476" s="415"/>
      <c r="N476" s="415"/>
      <c r="O476" s="415"/>
      <c r="P476" s="415"/>
      <c r="Q476" s="415"/>
      <c r="R476" s="415"/>
      <c r="S476" s="415"/>
      <c r="T476" s="415"/>
    </row>
    <row r="477" spans="3:20" x14ac:dyDescent="0.2">
      <c r="C477" s="415"/>
      <c r="D477" s="415"/>
      <c r="E477" s="415"/>
      <c r="F477" s="415"/>
      <c r="G477" s="415"/>
      <c r="H477" s="415"/>
      <c r="I477" s="415"/>
      <c r="J477" s="415"/>
      <c r="K477" s="415"/>
      <c r="L477" s="415"/>
      <c r="M477" s="415"/>
      <c r="N477" s="415"/>
      <c r="O477" s="415"/>
      <c r="P477" s="415"/>
      <c r="Q477" s="415"/>
      <c r="R477" s="415"/>
      <c r="S477" s="415"/>
      <c r="T477" s="415"/>
    </row>
    <row r="478" spans="3:20" x14ac:dyDescent="0.2">
      <c r="C478" s="415"/>
      <c r="D478" s="415"/>
      <c r="E478" s="415"/>
      <c r="F478" s="415"/>
      <c r="G478" s="415"/>
      <c r="H478" s="415"/>
      <c r="I478" s="415"/>
      <c r="J478" s="415"/>
      <c r="K478" s="415"/>
      <c r="L478" s="415"/>
      <c r="M478" s="415"/>
      <c r="N478" s="415"/>
      <c r="O478" s="415"/>
      <c r="P478" s="415"/>
      <c r="Q478" s="415"/>
      <c r="R478" s="415"/>
      <c r="S478" s="415"/>
      <c r="T478" s="415"/>
    </row>
    <row r="479" spans="3:20" x14ac:dyDescent="0.2"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</row>
    <row r="480" spans="3:20" x14ac:dyDescent="0.2">
      <c r="C480" s="415"/>
      <c r="D480" s="415"/>
      <c r="E480" s="415"/>
      <c r="F480" s="415"/>
      <c r="G480" s="415"/>
      <c r="H480" s="415"/>
      <c r="I480" s="415"/>
      <c r="J480" s="415"/>
      <c r="K480" s="415"/>
      <c r="L480" s="415"/>
      <c r="M480" s="415"/>
      <c r="N480" s="415"/>
      <c r="O480" s="415"/>
      <c r="P480" s="415"/>
      <c r="Q480" s="415"/>
      <c r="R480" s="415"/>
      <c r="S480" s="415"/>
      <c r="T480" s="415"/>
    </row>
    <row r="481" spans="3:20" x14ac:dyDescent="0.2">
      <c r="C481" s="415"/>
      <c r="D481" s="415"/>
      <c r="E481" s="415"/>
      <c r="F481" s="415"/>
      <c r="G481" s="415"/>
      <c r="H481" s="415"/>
      <c r="I481" s="415"/>
      <c r="J481" s="415"/>
      <c r="K481" s="415"/>
      <c r="L481" s="415"/>
      <c r="M481" s="415"/>
      <c r="N481" s="415"/>
      <c r="O481" s="415"/>
      <c r="P481" s="415"/>
      <c r="Q481" s="415"/>
      <c r="R481" s="415"/>
      <c r="S481" s="415"/>
      <c r="T481" s="415"/>
    </row>
    <row r="482" spans="3:20" x14ac:dyDescent="0.2">
      <c r="C482" s="415"/>
      <c r="D482" s="415"/>
      <c r="E482" s="415"/>
      <c r="F482" s="415"/>
      <c r="G482" s="415"/>
      <c r="H482" s="415"/>
      <c r="I482" s="415"/>
      <c r="J482" s="415"/>
      <c r="K482" s="415"/>
      <c r="L482" s="415"/>
      <c r="M482" s="415"/>
      <c r="N482" s="415"/>
      <c r="O482" s="415"/>
      <c r="P482" s="415"/>
      <c r="Q482" s="415"/>
      <c r="R482" s="415"/>
      <c r="S482" s="415"/>
      <c r="T482" s="415"/>
    </row>
    <row r="483" spans="3:20" x14ac:dyDescent="0.2">
      <c r="C483" s="415"/>
      <c r="D483" s="415"/>
      <c r="E483" s="415"/>
      <c r="F483" s="415"/>
      <c r="G483" s="415"/>
      <c r="H483" s="415"/>
      <c r="I483" s="415"/>
      <c r="J483" s="415"/>
      <c r="K483" s="415"/>
      <c r="L483" s="415"/>
      <c r="M483" s="415"/>
      <c r="N483" s="415"/>
      <c r="O483" s="415"/>
      <c r="P483" s="415"/>
      <c r="Q483" s="415"/>
      <c r="R483" s="415"/>
      <c r="S483" s="415"/>
      <c r="T483" s="415"/>
    </row>
    <row r="484" spans="3:20" x14ac:dyDescent="0.2">
      <c r="C484" s="415"/>
      <c r="D484" s="415"/>
      <c r="E484" s="415"/>
      <c r="F484" s="415"/>
      <c r="G484" s="415"/>
      <c r="H484" s="415"/>
      <c r="I484" s="415"/>
      <c r="J484" s="415"/>
      <c r="K484" s="415"/>
      <c r="L484" s="415"/>
      <c r="M484" s="415"/>
      <c r="N484" s="415"/>
      <c r="O484" s="415"/>
      <c r="P484" s="415"/>
      <c r="Q484" s="415"/>
      <c r="R484" s="415"/>
      <c r="S484" s="415"/>
      <c r="T484" s="415"/>
    </row>
    <row r="485" spans="3:20" x14ac:dyDescent="0.2">
      <c r="C485" s="415"/>
      <c r="D485" s="415"/>
      <c r="E485" s="415"/>
      <c r="F485" s="415"/>
      <c r="G485" s="415"/>
      <c r="H485" s="415"/>
      <c r="I485" s="415"/>
      <c r="J485" s="415"/>
      <c r="K485" s="415"/>
      <c r="L485" s="415"/>
      <c r="M485" s="415"/>
      <c r="N485" s="415"/>
      <c r="O485" s="415"/>
      <c r="P485" s="415"/>
      <c r="Q485" s="415"/>
      <c r="R485" s="415"/>
      <c r="S485" s="415"/>
      <c r="T485" s="415"/>
    </row>
    <row r="486" spans="3:20" x14ac:dyDescent="0.2"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</row>
    <row r="487" spans="3:20" x14ac:dyDescent="0.2">
      <c r="C487" s="415"/>
      <c r="D487" s="415"/>
      <c r="E487" s="415"/>
      <c r="F487" s="415"/>
      <c r="G487" s="415"/>
      <c r="H487" s="415"/>
      <c r="I487" s="415"/>
      <c r="J487" s="415"/>
      <c r="K487" s="415"/>
      <c r="L487" s="415"/>
      <c r="M487" s="415"/>
      <c r="N487" s="415"/>
      <c r="O487" s="415"/>
      <c r="P487" s="415"/>
      <c r="Q487" s="415"/>
      <c r="R487" s="415"/>
      <c r="S487" s="415"/>
      <c r="T487" s="415"/>
    </row>
    <row r="488" spans="3:20" x14ac:dyDescent="0.2">
      <c r="C488" s="415"/>
      <c r="D488" s="415"/>
      <c r="E488" s="415"/>
      <c r="F488" s="415"/>
      <c r="G488" s="415"/>
      <c r="H488" s="415"/>
      <c r="I488" s="415"/>
      <c r="J488" s="415"/>
      <c r="K488" s="415"/>
      <c r="L488" s="415"/>
      <c r="M488" s="415"/>
      <c r="N488" s="415"/>
      <c r="O488" s="415"/>
      <c r="P488" s="415"/>
      <c r="Q488" s="415"/>
      <c r="R488" s="415"/>
      <c r="S488" s="415"/>
      <c r="T488" s="415"/>
    </row>
    <row r="489" spans="3:20" x14ac:dyDescent="0.2">
      <c r="C489" s="415"/>
      <c r="D489" s="415"/>
      <c r="E489" s="415"/>
      <c r="F489" s="415"/>
      <c r="G489" s="415"/>
      <c r="H489" s="415"/>
      <c r="I489" s="415"/>
      <c r="J489" s="415"/>
      <c r="K489" s="415"/>
      <c r="L489" s="415"/>
      <c r="M489" s="415"/>
      <c r="N489" s="415"/>
      <c r="O489" s="415"/>
      <c r="P489" s="415"/>
      <c r="Q489" s="415"/>
      <c r="R489" s="415"/>
      <c r="S489" s="415"/>
      <c r="T489" s="415"/>
    </row>
    <row r="490" spans="3:20" x14ac:dyDescent="0.2">
      <c r="C490" s="415"/>
      <c r="D490" s="415"/>
      <c r="E490" s="415"/>
      <c r="F490" s="415"/>
      <c r="G490" s="415"/>
      <c r="H490" s="415"/>
      <c r="I490" s="415"/>
      <c r="J490" s="415"/>
      <c r="K490" s="415"/>
      <c r="L490" s="415"/>
      <c r="M490" s="415"/>
      <c r="N490" s="415"/>
      <c r="O490" s="415"/>
      <c r="P490" s="415"/>
      <c r="Q490" s="415"/>
      <c r="R490" s="415"/>
      <c r="S490" s="415"/>
      <c r="T490" s="415"/>
    </row>
    <row r="491" spans="3:20" x14ac:dyDescent="0.2">
      <c r="C491" s="415"/>
      <c r="D491" s="415"/>
      <c r="E491" s="415"/>
      <c r="F491" s="415"/>
      <c r="G491" s="415"/>
      <c r="H491" s="415"/>
      <c r="I491" s="415"/>
      <c r="J491" s="415"/>
      <c r="K491" s="415"/>
      <c r="L491" s="415"/>
      <c r="M491" s="415"/>
      <c r="N491" s="415"/>
      <c r="O491" s="415"/>
      <c r="P491" s="415"/>
      <c r="Q491" s="415"/>
      <c r="R491" s="415"/>
      <c r="S491" s="415"/>
      <c r="T491" s="415"/>
    </row>
    <row r="492" spans="3:20" x14ac:dyDescent="0.2">
      <c r="C492" s="415"/>
      <c r="D492" s="415"/>
      <c r="E492" s="415"/>
      <c r="F492" s="415"/>
      <c r="G492" s="415"/>
      <c r="H492" s="415"/>
      <c r="I492" s="415"/>
      <c r="J492" s="415"/>
      <c r="K492" s="415"/>
      <c r="L492" s="415"/>
      <c r="M492" s="415"/>
      <c r="N492" s="415"/>
      <c r="O492" s="415"/>
      <c r="P492" s="415"/>
      <c r="Q492" s="415"/>
      <c r="R492" s="415"/>
      <c r="S492" s="415"/>
      <c r="T492" s="415"/>
    </row>
    <row r="493" spans="3:20" x14ac:dyDescent="0.2">
      <c r="C493" s="415"/>
      <c r="D493" s="415"/>
      <c r="E493" s="415"/>
      <c r="F493" s="415"/>
      <c r="G493" s="415"/>
      <c r="H493" s="415"/>
      <c r="I493" s="415"/>
      <c r="J493" s="415"/>
      <c r="K493" s="415"/>
      <c r="L493" s="415"/>
      <c r="M493" s="415"/>
      <c r="N493" s="415"/>
      <c r="O493" s="415"/>
      <c r="P493" s="415"/>
      <c r="Q493" s="415"/>
      <c r="R493" s="415"/>
      <c r="S493" s="415"/>
      <c r="T493" s="415"/>
    </row>
    <row r="494" spans="3:20" x14ac:dyDescent="0.2"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</row>
    <row r="495" spans="3:20" x14ac:dyDescent="0.2">
      <c r="C495" s="415"/>
      <c r="D495" s="415"/>
      <c r="E495" s="415"/>
      <c r="F495" s="415"/>
      <c r="G495" s="415"/>
      <c r="H495" s="415"/>
      <c r="I495" s="415"/>
      <c r="J495" s="415"/>
      <c r="K495" s="415"/>
      <c r="L495" s="415"/>
      <c r="M495" s="415"/>
      <c r="N495" s="415"/>
      <c r="O495" s="415"/>
      <c r="P495" s="415"/>
      <c r="Q495" s="415"/>
      <c r="R495" s="415"/>
      <c r="S495" s="415"/>
      <c r="T495" s="415"/>
    </row>
    <row r="496" spans="3:20" x14ac:dyDescent="0.2">
      <c r="C496" s="415"/>
      <c r="D496" s="415"/>
      <c r="E496" s="415"/>
      <c r="F496" s="415"/>
      <c r="G496" s="415"/>
      <c r="H496" s="415"/>
      <c r="I496" s="415"/>
      <c r="J496" s="415"/>
      <c r="K496" s="415"/>
      <c r="L496" s="415"/>
      <c r="M496" s="415"/>
      <c r="N496" s="415"/>
      <c r="O496" s="415"/>
      <c r="P496" s="415"/>
      <c r="Q496" s="415"/>
      <c r="R496" s="415"/>
      <c r="S496" s="415"/>
      <c r="T496" s="415"/>
    </row>
    <row r="497" spans="3:20" x14ac:dyDescent="0.2">
      <c r="C497" s="415"/>
      <c r="D497" s="415"/>
      <c r="E497" s="415"/>
      <c r="F497" s="415"/>
      <c r="G497" s="415"/>
      <c r="H497" s="415"/>
      <c r="I497" s="415"/>
      <c r="J497" s="415"/>
      <c r="K497" s="415"/>
      <c r="L497" s="415"/>
      <c r="M497" s="415"/>
      <c r="N497" s="415"/>
      <c r="O497" s="415"/>
      <c r="P497" s="415"/>
      <c r="Q497" s="415"/>
      <c r="R497" s="415"/>
      <c r="S497" s="415"/>
      <c r="T497" s="415"/>
    </row>
    <row r="498" spans="3:20" x14ac:dyDescent="0.2">
      <c r="C498" s="415"/>
      <c r="D498" s="415"/>
      <c r="E498" s="415"/>
      <c r="F498" s="415"/>
      <c r="G498" s="415"/>
      <c r="H498" s="415"/>
      <c r="I498" s="415"/>
      <c r="J498" s="415"/>
      <c r="K498" s="415"/>
      <c r="L498" s="415"/>
      <c r="M498" s="415"/>
      <c r="N498" s="415"/>
      <c r="O498" s="415"/>
      <c r="P498" s="415"/>
      <c r="Q498" s="415"/>
      <c r="R498" s="415"/>
      <c r="S498" s="415"/>
      <c r="T498" s="415"/>
    </row>
    <row r="499" spans="3:20" x14ac:dyDescent="0.2">
      <c r="C499" s="415"/>
      <c r="D499" s="415"/>
      <c r="E499" s="415"/>
      <c r="F499" s="415"/>
      <c r="G499" s="415"/>
      <c r="H499" s="415"/>
      <c r="I499" s="415"/>
      <c r="J499" s="415"/>
      <c r="K499" s="415"/>
      <c r="L499" s="415"/>
      <c r="M499" s="415"/>
      <c r="N499" s="415"/>
      <c r="O499" s="415"/>
      <c r="P499" s="415"/>
      <c r="Q499" s="415"/>
      <c r="R499" s="415"/>
      <c r="S499" s="415"/>
      <c r="T499" s="415"/>
    </row>
    <row r="500" spans="3:20" x14ac:dyDescent="0.2"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</row>
    <row r="501" spans="3:20" x14ac:dyDescent="0.2">
      <c r="C501" s="415"/>
      <c r="D501" s="415"/>
      <c r="E501" s="415"/>
      <c r="F501" s="415"/>
      <c r="G501" s="415"/>
      <c r="H501" s="415"/>
      <c r="I501" s="415"/>
      <c r="J501" s="415"/>
      <c r="K501" s="415"/>
      <c r="L501" s="415"/>
      <c r="M501" s="415"/>
      <c r="N501" s="415"/>
      <c r="O501" s="415"/>
      <c r="P501" s="415"/>
      <c r="Q501" s="415"/>
      <c r="R501" s="415"/>
      <c r="S501" s="415"/>
      <c r="T501" s="415"/>
    </row>
    <row r="502" spans="3:20" x14ac:dyDescent="0.2">
      <c r="C502" s="415"/>
      <c r="D502" s="415"/>
      <c r="E502" s="415"/>
      <c r="F502" s="415"/>
      <c r="G502" s="415"/>
      <c r="H502" s="415"/>
      <c r="I502" s="415"/>
      <c r="J502" s="415"/>
      <c r="K502" s="415"/>
      <c r="L502" s="415"/>
      <c r="M502" s="415"/>
      <c r="N502" s="415"/>
      <c r="O502" s="415"/>
      <c r="P502" s="415"/>
      <c r="Q502" s="415"/>
      <c r="R502" s="415"/>
      <c r="S502" s="415"/>
      <c r="T502" s="415"/>
    </row>
    <row r="503" spans="3:20" x14ac:dyDescent="0.2">
      <c r="C503" s="415"/>
      <c r="D503" s="415"/>
      <c r="E503" s="415"/>
      <c r="F503" s="415"/>
      <c r="G503" s="415"/>
      <c r="H503" s="415"/>
      <c r="I503" s="415"/>
      <c r="J503" s="415"/>
      <c r="K503" s="415"/>
      <c r="L503" s="415"/>
      <c r="M503" s="415"/>
      <c r="N503" s="415"/>
      <c r="O503" s="415"/>
      <c r="P503" s="415"/>
      <c r="Q503" s="415"/>
      <c r="R503" s="415"/>
      <c r="S503" s="415"/>
      <c r="T503" s="415"/>
    </row>
    <row r="504" spans="3:20" x14ac:dyDescent="0.2">
      <c r="C504" s="415"/>
      <c r="D504" s="415"/>
      <c r="E504" s="415"/>
      <c r="F504" s="415"/>
      <c r="G504" s="415"/>
      <c r="H504" s="415"/>
      <c r="I504" s="415"/>
      <c r="J504" s="415"/>
      <c r="K504" s="415"/>
      <c r="L504" s="415"/>
      <c r="M504" s="415"/>
      <c r="N504" s="415"/>
      <c r="O504" s="415"/>
      <c r="P504" s="415"/>
      <c r="Q504" s="415"/>
      <c r="R504" s="415"/>
      <c r="S504" s="415"/>
      <c r="T504" s="415"/>
    </row>
    <row r="505" spans="3:20" x14ac:dyDescent="0.2">
      <c r="C505" s="415"/>
      <c r="D505" s="415"/>
      <c r="E505" s="415"/>
      <c r="F505" s="415"/>
      <c r="G505" s="415"/>
      <c r="H505" s="415"/>
      <c r="I505" s="415"/>
      <c r="J505" s="415"/>
      <c r="K505" s="415"/>
      <c r="L505" s="415"/>
      <c r="M505" s="415"/>
      <c r="N505" s="415"/>
      <c r="O505" s="415"/>
      <c r="P505" s="415"/>
      <c r="Q505" s="415"/>
      <c r="R505" s="415"/>
      <c r="S505" s="415"/>
      <c r="T505" s="415"/>
    </row>
    <row r="506" spans="3:20" x14ac:dyDescent="0.2">
      <c r="C506" s="415"/>
      <c r="D506" s="415"/>
      <c r="E506" s="415"/>
      <c r="F506" s="415"/>
      <c r="G506" s="415"/>
      <c r="H506" s="415"/>
      <c r="I506" s="415"/>
      <c r="J506" s="415"/>
      <c r="K506" s="415"/>
      <c r="L506" s="415"/>
      <c r="M506" s="415"/>
      <c r="N506" s="415"/>
      <c r="O506" s="415"/>
      <c r="P506" s="415"/>
      <c r="Q506" s="415"/>
      <c r="R506" s="415"/>
      <c r="S506" s="415"/>
      <c r="T506" s="415"/>
    </row>
    <row r="507" spans="3:20" x14ac:dyDescent="0.2"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</row>
    <row r="508" spans="3:20" x14ac:dyDescent="0.2">
      <c r="C508" s="415"/>
      <c r="D508" s="415"/>
      <c r="E508" s="415"/>
      <c r="F508" s="415"/>
      <c r="G508" s="415"/>
      <c r="H508" s="415"/>
      <c r="I508" s="415"/>
      <c r="J508" s="415"/>
      <c r="K508" s="415"/>
      <c r="L508" s="415"/>
      <c r="M508" s="415"/>
      <c r="N508" s="415"/>
      <c r="O508" s="415"/>
      <c r="P508" s="415"/>
      <c r="Q508" s="415"/>
      <c r="R508" s="415"/>
      <c r="S508" s="415"/>
      <c r="T508" s="415"/>
    </row>
    <row r="509" spans="3:20" x14ac:dyDescent="0.2">
      <c r="C509" s="415"/>
      <c r="D509" s="415"/>
      <c r="E509" s="415"/>
      <c r="F509" s="415"/>
      <c r="G509" s="415"/>
      <c r="H509" s="415"/>
      <c r="I509" s="415"/>
      <c r="J509" s="415"/>
      <c r="K509" s="415"/>
      <c r="L509" s="415"/>
      <c r="M509" s="415"/>
      <c r="N509" s="415"/>
      <c r="O509" s="415"/>
      <c r="P509" s="415"/>
      <c r="Q509" s="415"/>
      <c r="R509" s="415"/>
      <c r="S509" s="415"/>
      <c r="T509" s="415"/>
    </row>
    <row r="510" spans="3:20" x14ac:dyDescent="0.2">
      <c r="C510" s="415"/>
      <c r="D510" s="415"/>
      <c r="E510" s="415"/>
      <c r="F510" s="415"/>
      <c r="G510" s="415"/>
      <c r="H510" s="415"/>
      <c r="I510" s="415"/>
      <c r="J510" s="415"/>
      <c r="K510" s="415"/>
      <c r="L510" s="415"/>
      <c r="M510" s="415"/>
      <c r="N510" s="415"/>
      <c r="O510" s="415"/>
      <c r="P510" s="415"/>
      <c r="Q510" s="415"/>
      <c r="R510" s="415"/>
      <c r="S510" s="415"/>
      <c r="T510" s="415"/>
    </row>
    <row r="511" spans="3:20" x14ac:dyDescent="0.2">
      <c r="C511" s="415"/>
      <c r="D511" s="415"/>
      <c r="E511" s="415"/>
      <c r="F511" s="415"/>
      <c r="G511" s="415"/>
      <c r="H511" s="415"/>
      <c r="I511" s="415"/>
      <c r="J511" s="415"/>
      <c r="K511" s="415"/>
      <c r="L511" s="415"/>
      <c r="M511" s="415"/>
      <c r="N511" s="415"/>
      <c r="O511" s="415"/>
      <c r="P511" s="415"/>
      <c r="Q511" s="415"/>
      <c r="R511" s="415"/>
      <c r="S511" s="415"/>
      <c r="T511" s="415"/>
    </row>
    <row r="512" spans="3:20" x14ac:dyDescent="0.2">
      <c r="C512" s="415"/>
      <c r="D512" s="415"/>
      <c r="E512" s="415"/>
      <c r="F512" s="415"/>
      <c r="G512" s="415"/>
      <c r="H512" s="415"/>
      <c r="I512" s="415"/>
      <c r="J512" s="415"/>
      <c r="K512" s="415"/>
      <c r="L512" s="415"/>
      <c r="M512" s="415"/>
      <c r="N512" s="415"/>
      <c r="O512" s="415"/>
      <c r="P512" s="415"/>
      <c r="Q512" s="415"/>
      <c r="R512" s="415"/>
      <c r="S512" s="415"/>
      <c r="T512" s="415"/>
    </row>
    <row r="513" spans="3:20" x14ac:dyDescent="0.2">
      <c r="C513" s="415"/>
      <c r="D513" s="415"/>
      <c r="E513" s="415"/>
      <c r="F513" s="415"/>
      <c r="G513" s="415"/>
      <c r="H513" s="415"/>
      <c r="I513" s="415"/>
      <c r="J513" s="415"/>
      <c r="K513" s="415"/>
      <c r="L513" s="415"/>
      <c r="M513" s="415"/>
      <c r="N513" s="415"/>
      <c r="O513" s="415"/>
      <c r="P513" s="415"/>
      <c r="Q513" s="415"/>
      <c r="R513" s="415"/>
      <c r="S513" s="415"/>
      <c r="T513" s="415"/>
    </row>
    <row r="514" spans="3:20" x14ac:dyDescent="0.2">
      <c r="C514" s="415"/>
      <c r="D514" s="415"/>
      <c r="E514" s="415"/>
      <c r="F514" s="415"/>
      <c r="G514" s="415"/>
      <c r="H514" s="415"/>
      <c r="I514" s="415"/>
      <c r="J514" s="415"/>
      <c r="K514" s="415"/>
      <c r="L514" s="415"/>
      <c r="M514" s="415"/>
      <c r="N514" s="415"/>
      <c r="O514" s="415"/>
      <c r="P514" s="415"/>
      <c r="Q514" s="415"/>
      <c r="R514" s="415"/>
      <c r="S514" s="415"/>
      <c r="T514" s="415"/>
    </row>
    <row r="515" spans="3:20" x14ac:dyDescent="0.2">
      <c r="C515" s="415"/>
      <c r="D515" s="415"/>
      <c r="E515" s="415"/>
      <c r="F515" s="415"/>
      <c r="G515" s="415"/>
      <c r="H515" s="415"/>
      <c r="I515" s="415"/>
      <c r="J515" s="415"/>
      <c r="K515" s="415"/>
      <c r="L515" s="415"/>
      <c r="M515" s="415"/>
      <c r="N515" s="415"/>
      <c r="O515" s="415"/>
      <c r="P515" s="415"/>
      <c r="Q515" s="415"/>
      <c r="R515" s="415"/>
      <c r="S515" s="415"/>
      <c r="T515" s="415"/>
    </row>
    <row r="516" spans="3:20" x14ac:dyDescent="0.2">
      <c r="C516" s="415"/>
      <c r="D516" s="415"/>
      <c r="E516" s="415"/>
      <c r="F516" s="415"/>
      <c r="G516" s="415"/>
      <c r="H516" s="415"/>
      <c r="I516" s="415"/>
      <c r="J516" s="415"/>
      <c r="K516" s="415"/>
      <c r="L516" s="415"/>
      <c r="M516" s="415"/>
      <c r="N516" s="415"/>
      <c r="O516" s="415"/>
      <c r="P516" s="415"/>
      <c r="Q516" s="415"/>
      <c r="R516" s="415"/>
      <c r="S516" s="415"/>
      <c r="T516" s="415"/>
    </row>
    <row r="517" spans="3:20" x14ac:dyDescent="0.2">
      <c r="C517" s="415"/>
      <c r="D517" s="415"/>
      <c r="E517" s="415"/>
      <c r="F517" s="415"/>
      <c r="G517" s="415"/>
      <c r="H517" s="415"/>
      <c r="I517" s="415"/>
      <c r="J517" s="415"/>
      <c r="K517" s="415"/>
      <c r="L517" s="415"/>
      <c r="M517" s="415"/>
      <c r="N517" s="415"/>
      <c r="O517" s="415"/>
      <c r="P517" s="415"/>
      <c r="Q517" s="415"/>
      <c r="R517" s="415"/>
      <c r="S517" s="415"/>
      <c r="T517" s="415"/>
    </row>
    <row r="518" spans="3:20" x14ac:dyDescent="0.2">
      <c r="C518" s="415"/>
      <c r="D518" s="415"/>
      <c r="E518" s="415"/>
      <c r="F518" s="415"/>
      <c r="G518" s="415"/>
      <c r="H518" s="415"/>
      <c r="I518" s="415"/>
      <c r="J518" s="415"/>
      <c r="K518" s="415"/>
      <c r="L518" s="415"/>
      <c r="M518" s="415"/>
      <c r="N518" s="415"/>
      <c r="O518" s="415"/>
      <c r="P518" s="415"/>
      <c r="Q518" s="415"/>
      <c r="R518" s="415"/>
      <c r="S518" s="415"/>
      <c r="T518" s="415"/>
    </row>
    <row r="519" spans="3:20" x14ac:dyDescent="0.2">
      <c r="C519" s="415"/>
      <c r="D519" s="415"/>
      <c r="E519" s="415"/>
      <c r="F519" s="415"/>
      <c r="G519" s="415"/>
      <c r="H519" s="415"/>
      <c r="I519" s="415"/>
      <c r="J519" s="415"/>
      <c r="K519" s="415"/>
      <c r="L519" s="415"/>
      <c r="M519" s="415"/>
      <c r="N519" s="415"/>
      <c r="O519" s="415"/>
      <c r="P519" s="415"/>
      <c r="Q519" s="415"/>
      <c r="R519" s="415"/>
      <c r="S519" s="415"/>
      <c r="T519" s="415"/>
    </row>
    <row r="520" spans="3:20" x14ac:dyDescent="0.2">
      <c r="C520" s="415"/>
      <c r="D520" s="415"/>
      <c r="E520" s="415"/>
      <c r="F520" s="415"/>
      <c r="G520" s="415"/>
      <c r="H520" s="415"/>
      <c r="I520" s="415"/>
      <c r="J520" s="415"/>
      <c r="K520" s="415"/>
      <c r="L520" s="415"/>
      <c r="M520" s="415"/>
      <c r="N520" s="415"/>
      <c r="O520" s="415"/>
      <c r="P520" s="415"/>
      <c r="Q520" s="415"/>
      <c r="R520" s="415"/>
      <c r="S520" s="415"/>
      <c r="T520" s="415"/>
    </row>
    <row r="521" spans="3:20" x14ac:dyDescent="0.2">
      <c r="C521" s="415"/>
      <c r="D521" s="415"/>
      <c r="E521" s="415"/>
      <c r="F521" s="415"/>
      <c r="G521" s="415"/>
      <c r="H521" s="415"/>
      <c r="I521" s="415"/>
      <c r="J521" s="415"/>
      <c r="K521" s="415"/>
      <c r="L521" s="415"/>
      <c r="M521" s="415"/>
      <c r="N521" s="415"/>
      <c r="O521" s="415"/>
      <c r="P521" s="415"/>
      <c r="Q521" s="415"/>
      <c r="R521" s="415"/>
      <c r="S521" s="415"/>
      <c r="T521" s="415"/>
    </row>
    <row r="522" spans="3:20" x14ac:dyDescent="0.2">
      <c r="C522" s="415"/>
      <c r="D522" s="415"/>
      <c r="E522" s="415"/>
      <c r="F522" s="415"/>
      <c r="G522" s="415"/>
      <c r="H522" s="415"/>
      <c r="I522" s="415"/>
      <c r="J522" s="415"/>
      <c r="K522" s="415"/>
      <c r="L522" s="415"/>
      <c r="M522" s="415"/>
      <c r="N522" s="415"/>
      <c r="O522" s="415"/>
      <c r="P522" s="415"/>
      <c r="Q522" s="415"/>
      <c r="R522" s="415"/>
      <c r="S522" s="415"/>
      <c r="T522" s="415"/>
    </row>
    <row r="523" spans="3:20" x14ac:dyDescent="0.2">
      <c r="C523" s="415"/>
      <c r="D523" s="415"/>
      <c r="E523" s="415"/>
      <c r="F523" s="415"/>
      <c r="G523" s="415"/>
      <c r="H523" s="415"/>
      <c r="I523" s="415"/>
      <c r="J523" s="415"/>
      <c r="K523" s="415"/>
      <c r="L523" s="415"/>
      <c r="M523" s="415"/>
      <c r="N523" s="415"/>
      <c r="O523" s="415"/>
      <c r="P523" s="415"/>
      <c r="Q523" s="415"/>
      <c r="R523" s="415"/>
      <c r="S523" s="415"/>
      <c r="T523" s="415"/>
    </row>
    <row r="524" spans="3:20" x14ac:dyDescent="0.2">
      <c r="C524" s="415"/>
      <c r="D524" s="415"/>
      <c r="E524" s="415"/>
      <c r="F524" s="415"/>
      <c r="G524" s="415"/>
      <c r="H524" s="415"/>
      <c r="I524" s="415"/>
      <c r="J524" s="415"/>
      <c r="K524" s="415"/>
      <c r="L524" s="415"/>
      <c r="M524" s="415"/>
      <c r="N524" s="415"/>
      <c r="O524" s="415"/>
      <c r="P524" s="415"/>
      <c r="Q524" s="415"/>
      <c r="R524" s="415"/>
      <c r="S524" s="415"/>
      <c r="T524" s="415"/>
    </row>
    <row r="525" spans="3:20" x14ac:dyDescent="0.2">
      <c r="C525" s="415"/>
      <c r="D525" s="415"/>
      <c r="E525" s="415"/>
      <c r="F525" s="415"/>
      <c r="G525" s="415"/>
      <c r="H525" s="415"/>
      <c r="I525" s="415"/>
      <c r="J525" s="415"/>
      <c r="K525" s="415"/>
      <c r="L525" s="415"/>
      <c r="M525" s="415"/>
      <c r="N525" s="415"/>
      <c r="O525" s="415"/>
      <c r="P525" s="415"/>
      <c r="Q525" s="415"/>
      <c r="R525" s="415"/>
      <c r="S525" s="415"/>
      <c r="T525" s="415"/>
    </row>
    <row r="526" spans="3:20" x14ac:dyDescent="0.2">
      <c r="C526" s="415"/>
      <c r="D526" s="415"/>
      <c r="E526" s="415"/>
      <c r="F526" s="415"/>
      <c r="G526" s="415"/>
      <c r="H526" s="415"/>
      <c r="I526" s="415"/>
      <c r="J526" s="415"/>
      <c r="K526" s="415"/>
      <c r="L526" s="415"/>
      <c r="M526" s="415"/>
      <c r="N526" s="415"/>
      <c r="O526" s="415"/>
      <c r="P526" s="415"/>
      <c r="Q526" s="415"/>
      <c r="R526" s="415"/>
      <c r="S526" s="415"/>
      <c r="T526" s="415"/>
    </row>
    <row r="527" spans="3:20" x14ac:dyDescent="0.2">
      <c r="C527" s="415"/>
      <c r="D527" s="415"/>
      <c r="E527" s="415"/>
      <c r="F527" s="415"/>
      <c r="G527" s="415"/>
      <c r="H527" s="415"/>
      <c r="I527" s="415"/>
      <c r="J527" s="415"/>
      <c r="K527" s="415"/>
      <c r="L527" s="415"/>
      <c r="M527" s="415"/>
      <c r="N527" s="415"/>
      <c r="O527" s="415"/>
      <c r="P527" s="415"/>
      <c r="Q527" s="415"/>
      <c r="R527" s="415"/>
      <c r="S527" s="415"/>
      <c r="T527" s="415"/>
    </row>
    <row r="528" spans="3:20" x14ac:dyDescent="0.2">
      <c r="C528" s="415"/>
      <c r="D528" s="415"/>
      <c r="E528" s="415"/>
      <c r="F528" s="415"/>
      <c r="G528" s="415"/>
      <c r="H528" s="415"/>
      <c r="I528" s="415"/>
      <c r="J528" s="415"/>
      <c r="K528" s="415"/>
      <c r="L528" s="415"/>
      <c r="M528" s="415"/>
      <c r="N528" s="415"/>
      <c r="O528" s="415"/>
      <c r="P528" s="415"/>
      <c r="Q528" s="415"/>
      <c r="R528" s="415"/>
      <c r="S528" s="415"/>
      <c r="T528" s="415"/>
    </row>
    <row r="529" spans="3:20" x14ac:dyDescent="0.2">
      <c r="C529" s="415"/>
      <c r="D529" s="415"/>
      <c r="E529" s="415"/>
      <c r="F529" s="415"/>
      <c r="G529" s="415"/>
      <c r="H529" s="415"/>
      <c r="I529" s="415"/>
      <c r="J529" s="415"/>
      <c r="K529" s="415"/>
      <c r="L529" s="415"/>
      <c r="M529" s="415"/>
      <c r="N529" s="415"/>
      <c r="O529" s="415"/>
      <c r="P529" s="415"/>
      <c r="Q529" s="415"/>
      <c r="R529" s="415"/>
      <c r="S529" s="415"/>
      <c r="T529" s="415"/>
    </row>
    <row r="530" spans="3:20" x14ac:dyDescent="0.2">
      <c r="C530" s="415"/>
      <c r="D530" s="415"/>
      <c r="E530" s="415"/>
      <c r="F530" s="415"/>
      <c r="G530" s="415"/>
      <c r="H530" s="415"/>
      <c r="I530" s="415"/>
      <c r="J530" s="415"/>
      <c r="K530" s="415"/>
      <c r="L530" s="415"/>
      <c r="M530" s="415"/>
      <c r="N530" s="415"/>
      <c r="O530" s="415"/>
      <c r="P530" s="415"/>
      <c r="Q530" s="415"/>
      <c r="R530" s="415"/>
      <c r="S530" s="415"/>
      <c r="T530" s="415"/>
    </row>
    <row r="531" spans="3:20" x14ac:dyDescent="0.2">
      <c r="C531" s="415"/>
      <c r="D531" s="415"/>
      <c r="E531" s="415"/>
      <c r="F531" s="415"/>
      <c r="G531" s="415"/>
      <c r="H531" s="415"/>
      <c r="I531" s="415"/>
      <c r="J531" s="415"/>
      <c r="K531" s="415"/>
      <c r="L531" s="415"/>
      <c r="M531" s="415"/>
      <c r="N531" s="415"/>
      <c r="O531" s="415"/>
      <c r="P531" s="415"/>
      <c r="Q531" s="415"/>
      <c r="R531" s="415"/>
      <c r="S531" s="415"/>
      <c r="T531" s="415"/>
    </row>
    <row r="532" spans="3:20" x14ac:dyDescent="0.2">
      <c r="C532" s="415"/>
      <c r="D532" s="415"/>
      <c r="E532" s="415"/>
      <c r="F532" s="415"/>
      <c r="G532" s="415"/>
      <c r="H532" s="415"/>
      <c r="I532" s="415"/>
      <c r="J532" s="415"/>
      <c r="K532" s="415"/>
      <c r="L532" s="415"/>
      <c r="M532" s="415"/>
      <c r="N532" s="415"/>
      <c r="O532" s="415"/>
      <c r="P532" s="415"/>
      <c r="Q532" s="415"/>
      <c r="R532" s="415"/>
      <c r="S532" s="415"/>
      <c r="T532" s="415"/>
    </row>
    <row r="533" spans="3:20" x14ac:dyDescent="0.2">
      <c r="C533" s="415"/>
      <c r="D533" s="415"/>
      <c r="E533" s="415"/>
      <c r="F533" s="415"/>
      <c r="G533" s="415"/>
      <c r="H533" s="415"/>
      <c r="I533" s="415"/>
      <c r="J533" s="415"/>
      <c r="K533" s="415"/>
      <c r="L533" s="415"/>
      <c r="M533" s="415"/>
      <c r="N533" s="415"/>
      <c r="O533" s="415"/>
      <c r="P533" s="415"/>
      <c r="Q533" s="415"/>
      <c r="R533" s="415"/>
      <c r="S533" s="415"/>
      <c r="T533" s="415"/>
    </row>
    <row r="534" spans="3:20" x14ac:dyDescent="0.2">
      <c r="C534" s="415"/>
      <c r="D534" s="415"/>
      <c r="E534" s="415"/>
      <c r="F534" s="415"/>
      <c r="G534" s="415"/>
      <c r="H534" s="415"/>
      <c r="I534" s="415"/>
      <c r="J534" s="415"/>
      <c r="K534" s="415"/>
      <c r="L534" s="415"/>
      <c r="M534" s="415"/>
      <c r="N534" s="415"/>
      <c r="O534" s="415"/>
      <c r="P534" s="415"/>
      <c r="Q534" s="415"/>
      <c r="R534" s="415"/>
      <c r="S534" s="415"/>
      <c r="T534" s="415"/>
    </row>
    <row r="535" spans="3:20" x14ac:dyDescent="0.2">
      <c r="C535" s="415"/>
      <c r="D535" s="415"/>
      <c r="E535" s="415"/>
      <c r="F535" s="415"/>
      <c r="G535" s="415"/>
      <c r="H535" s="415"/>
      <c r="I535" s="415"/>
      <c r="J535" s="415"/>
      <c r="K535" s="415"/>
      <c r="L535" s="415"/>
      <c r="M535" s="415"/>
      <c r="N535" s="415"/>
      <c r="O535" s="415"/>
      <c r="P535" s="415"/>
      <c r="Q535" s="415"/>
      <c r="R535" s="415"/>
      <c r="S535" s="415"/>
      <c r="T535" s="415"/>
    </row>
    <row r="536" spans="3:20" x14ac:dyDescent="0.2">
      <c r="C536" s="415"/>
      <c r="D536" s="415"/>
      <c r="E536" s="415"/>
      <c r="F536" s="415"/>
      <c r="G536" s="415"/>
      <c r="H536" s="415"/>
      <c r="I536" s="415"/>
      <c r="J536" s="415"/>
      <c r="K536" s="415"/>
      <c r="L536" s="415"/>
      <c r="M536" s="415"/>
      <c r="N536" s="415"/>
      <c r="O536" s="415"/>
      <c r="P536" s="415"/>
      <c r="Q536" s="415"/>
      <c r="R536" s="415"/>
      <c r="S536" s="415"/>
      <c r="T536" s="415"/>
    </row>
    <row r="537" spans="3:20" x14ac:dyDescent="0.2">
      <c r="C537" s="415"/>
      <c r="D537" s="415"/>
      <c r="E537" s="415"/>
      <c r="F537" s="415"/>
      <c r="G537" s="415"/>
      <c r="H537" s="415"/>
      <c r="I537" s="415"/>
      <c r="J537" s="415"/>
      <c r="K537" s="415"/>
      <c r="L537" s="415"/>
      <c r="M537" s="415"/>
      <c r="N537" s="415"/>
      <c r="O537" s="415"/>
      <c r="P537" s="415"/>
      <c r="Q537" s="415"/>
      <c r="R537" s="415"/>
      <c r="S537" s="415"/>
      <c r="T537" s="415"/>
    </row>
    <row r="538" spans="3:20" x14ac:dyDescent="0.2">
      <c r="C538" s="415"/>
      <c r="D538" s="415"/>
      <c r="E538" s="415"/>
      <c r="F538" s="415"/>
      <c r="G538" s="415"/>
      <c r="H538" s="415"/>
      <c r="I538" s="415"/>
      <c r="J538" s="415"/>
      <c r="K538" s="415"/>
      <c r="L538" s="415"/>
      <c r="M538" s="415"/>
      <c r="N538" s="415"/>
      <c r="O538" s="415"/>
      <c r="P538" s="415"/>
      <c r="Q538" s="415"/>
      <c r="R538" s="415"/>
      <c r="S538" s="415"/>
      <c r="T538" s="415"/>
    </row>
    <row r="539" spans="3:20" x14ac:dyDescent="0.2">
      <c r="C539" s="415"/>
      <c r="D539" s="415"/>
      <c r="E539" s="415"/>
      <c r="F539" s="415"/>
      <c r="G539" s="415"/>
      <c r="H539" s="415"/>
      <c r="I539" s="415"/>
      <c r="J539" s="415"/>
      <c r="K539" s="415"/>
      <c r="L539" s="415"/>
      <c r="M539" s="415"/>
      <c r="N539" s="415"/>
      <c r="O539" s="415"/>
      <c r="P539" s="415"/>
      <c r="Q539" s="415"/>
      <c r="R539" s="415"/>
      <c r="S539" s="415"/>
      <c r="T539" s="415"/>
    </row>
    <row r="540" spans="3:20" x14ac:dyDescent="0.2">
      <c r="C540" s="415"/>
      <c r="D540" s="415"/>
      <c r="E540" s="415"/>
      <c r="F540" s="415"/>
      <c r="G540" s="415"/>
      <c r="H540" s="415"/>
      <c r="I540" s="415"/>
      <c r="J540" s="415"/>
      <c r="K540" s="415"/>
      <c r="L540" s="415"/>
      <c r="M540" s="415"/>
      <c r="N540" s="415"/>
      <c r="O540" s="415"/>
      <c r="P540" s="415"/>
      <c r="Q540" s="415"/>
      <c r="R540" s="415"/>
      <c r="S540" s="415"/>
      <c r="T540" s="415"/>
    </row>
    <row r="541" spans="3:20" x14ac:dyDescent="0.2">
      <c r="C541" s="415"/>
      <c r="D541" s="415"/>
      <c r="E541" s="415"/>
      <c r="F541" s="415"/>
      <c r="G541" s="415"/>
      <c r="H541" s="415"/>
      <c r="I541" s="415"/>
      <c r="J541" s="415"/>
      <c r="K541" s="415"/>
      <c r="L541" s="415"/>
      <c r="M541" s="415"/>
      <c r="N541" s="415"/>
      <c r="O541" s="415"/>
      <c r="P541" s="415"/>
      <c r="Q541" s="415"/>
      <c r="R541" s="415"/>
      <c r="S541" s="415"/>
      <c r="T541" s="415"/>
    </row>
    <row r="542" spans="3:20" x14ac:dyDescent="0.2">
      <c r="C542" s="415"/>
      <c r="D542" s="415"/>
      <c r="E542" s="415"/>
      <c r="F542" s="415"/>
      <c r="G542" s="415"/>
      <c r="H542" s="415"/>
      <c r="I542" s="415"/>
      <c r="J542" s="415"/>
      <c r="K542" s="415"/>
      <c r="L542" s="415"/>
      <c r="M542" s="415"/>
      <c r="N542" s="415"/>
      <c r="O542" s="415"/>
      <c r="P542" s="415"/>
      <c r="Q542" s="415"/>
      <c r="R542" s="415"/>
      <c r="S542" s="415"/>
      <c r="T542" s="415"/>
    </row>
    <row r="543" spans="3:20" x14ac:dyDescent="0.2">
      <c r="C543" s="415"/>
      <c r="D543" s="415"/>
      <c r="E543" s="415"/>
      <c r="F543" s="415"/>
      <c r="G543" s="415"/>
      <c r="H543" s="415"/>
      <c r="I543" s="415"/>
      <c r="J543" s="415"/>
      <c r="K543" s="415"/>
      <c r="L543" s="415"/>
      <c r="M543" s="415"/>
      <c r="N543" s="415"/>
      <c r="O543" s="415"/>
      <c r="P543" s="415"/>
      <c r="Q543" s="415"/>
      <c r="R543" s="415"/>
      <c r="S543" s="415"/>
      <c r="T543" s="415"/>
    </row>
    <row r="544" spans="3:20" x14ac:dyDescent="0.2">
      <c r="C544" s="415"/>
      <c r="D544" s="415"/>
      <c r="E544" s="415"/>
      <c r="F544" s="415"/>
      <c r="G544" s="415"/>
      <c r="H544" s="415"/>
      <c r="I544" s="415"/>
      <c r="J544" s="415"/>
      <c r="K544" s="415"/>
      <c r="L544" s="415"/>
      <c r="M544" s="415"/>
      <c r="N544" s="415"/>
      <c r="O544" s="415"/>
      <c r="P544" s="415"/>
      <c r="Q544" s="415"/>
      <c r="R544" s="415"/>
      <c r="S544" s="415"/>
      <c r="T544" s="415"/>
    </row>
    <row r="545" spans="3:20" x14ac:dyDescent="0.2">
      <c r="C545" s="415"/>
      <c r="D545" s="415"/>
      <c r="E545" s="415"/>
      <c r="F545" s="415"/>
      <c r="G545" s="415"/>
      <c r="H545" s="415"/>
      <c r="I545" s="415"/>
      <c r="J545" s="415"/>
      <c r="K545" s="415"/>
      <c r="L545" s="415"/>
      <c r="M545" s="415"/>
      <c r="N545" s="415"/>
      <c r="O545" s="415"/>
      <c r="P545" s="415"/>
      <c r="Q545" s="415"/>
      <c r="R545" s="415"/>
      <c r="S545" s="415"/>
      <c r="T545" s="415"/>
    </row>
    <row r="546" spans="3:20" x14ac:dyDescent="0.2">
      <c r="C546" s="415"/>
      <c r="D546" s="415"/>
      <c r="E546" s="415"/>
      <c r="F546" s="415"/>
      <c r="G546" s="415"/>
      <c r="H546" s="415"/>
      <c r="I546" s="415"/>
      <c r="J546" s="415"/>
      <c r="K546" s="415"/>
      <c r="L546" s="415"/>
      <c r="M546" s="415"/>
      <c r="N546" s="415"/>
      <c r="O546" s="415"/>
      <c r="P546" s="415"/>
      <c r="Q546" s="415"/>
      <c r="R546" s="415"/>
      <c r="S546" s="415"/>
      <c r="T546" s="415"/>
    </row>
    <row r="547" spans="3:20" x14ac:dyDescent="0.2">
      <c r="C547" s="415"/>
      <c r="D547" s="415"/>
      <c r="E547" s="415"/>
      <c r="F547" s="415"/>
      <c r="G547" s="415"/>
      <c r="H547" s="415"/>
      <c r="I547" s="415"/>
      <c r="J547" s="415"/>
      <c r="K547" s="415"/>
      <c r="L547" s="415"/>
      <c r="M547" s="415"/>
      <c r="N547" s="415"/>
      <c r="O547" s="415"/>
      <c r="P547" s="415"/>
      <c r="Q547" s="415"/>
      <c r="R547" s="415"/>
      <c r="S547" s="415"/>
      <c r="T547" s="415"/>
    </row>
    <row r="548" spans="3:20" x14ac:dyDescent="0.2">
      <c r="C548" s="415"/>
      <c r="D548" s="415"/>
      <c r="E548" s="415"/>
      <c r="F548" s="415"/>
      <c r="G548" s="415"/>
      <c r="H548" s="415"/>
      <c r="I548" s="415"/>
      <c r="J548" s="415"/>
      <c r="K548" s="415"/>
      <c r="L548" s="415"/>
      <c r="M548" s="415"/>
      <c r="N548" s="415"/>
      <c r="O548" s="415"/>
      <c r="P548" s="415"/>
      <c r="Q548" s="415"/>
      <c r="R548" s="415"/>
      <c r="S548" s="415"/>
      <c r="T548" s="415"/>
    </row>
    <row r="549" spans="3:20" x14ac:dyDescent="0.2">
      <c r="C549" s="415"/>
      <c r="D549" s="415"/>
      <c r="E549" s="415"/>
      <c r="F549" s="415"/>
      <c r="G549" s="415"/>
      <c r="H549" s="415"/>
      <c r="I549" s="415"/>
      <c r="J549" s="415"/>
      <c r="K549" s="415"/>
      <c r="L549" s="415"/>
      <c r="M549" s="415"/>
      <c r="N549" s="415"/>
      <c r="O549" s="415"/>
      <c r="P549" s="415"/>
      <c r="Q549" s="415"/>
      <c r="R549" s="415"/>
      <c r="S549" s="415"/>
      <c r="T549" s="415"/>
    </row>
    <row r="550" spans="3:20" x14ac:dyDescent="0.2">
      <c r="C550" s="415"/>
      <c r="D550" s="415"/>
      <c r="E550" s="415"/>
      <c r="F550" s="415"/>
      <c r="G550" s="415"/>
      <c r="H550" s="415"/>
      <c r="I550" s="415"/>
      <c r="J550" s="415"/>
      <c r="K550" s="415"/>
      <c r="L550" s="415"/>
      <c r="M550" s="415"/>
      <c r="N550" s="415"/>
      <c r="O550" s="415"/>
      <c r="P550" s="415"/>
      <c r="Q550" s="415"/>
      <c r="R550" s="415"/>
      <c r="S550" s="415"/>
      <c r="T550" s="415"/>
    </row>
    <row r="551" spans="3:20" x14ac:dyDescent="0.2">
      <c r="C551" s="415"/>
      <c r="D551" s="415"/>
      <c r="E551" s="415"/>
      <c r="F551" s="415"/>
      <c r="G551" s="415"/>
      <c r="H551" s="415"/>
      <c r="I551" s="415"/>
      <c r="J551" s="415"/>
      <c r="K551" s="415"/>
      <c r="L551" s="415"/>
      <c r="M551" s="415"/>
      <c r="N551" s="415"/>
      <c r="O551" s="415"/>
      <c r="P551" s="415"/>
      <c r="Q551" s="415"/>
      <c r="R551" s="415"/>
      <c r="S551" s="415"/>
      <c r="T551" s="415"/>
    </row>
    <row r="552" spans="3:20" x14ac:dyDescent="0.2">
      <c r="C552" s="415"/>
      <c r="D552" s="415"/>
      <c r="E552" s="415"/>
      <c r="F552" s="415"/>
      <c r="G552" s="415"/>
      <c r="H552" s="415"/>
      <c r="I552" s="415"/>
      <c r="J552" s="415"/>
      <c r="K552" s="415"/>
      <c r="L552" s="415"/>
      <c r="M552" s="415"/>
      <c r="N552" s="415"/>
      <c r="O552" s="415"/>
      <c r="P552" s="415"/>
      <c r="Q552" s="415"/>
      <c r="R552" s="415"/>
      <c r="S552" s="415"/>
      <c r="T552" s="415"/>
    </row>
    <row r="553" spans="3:20" x14ac:dyDescent="0.2">
      <c r="C553" s="415"/>
      <c r="D553" s="415"/>
      <c r="E553" s="415"/>
      <c r="F553" s="415"/>
      <c r="G553" s="415"/>
      <c r="H553" s="415"/>
      <c r="I553" s="415"/>
      <c r="J553" s="415"/>
      <c r="K553" s="415"/>
      <c r="L553" s="415"/>
      <c r="M553" s="415"/>
      <c r="N553" s="415"/>
      <c r="O553" s="415"/>
      <c r="P553" s="415"/>
      <c r="Q553" s="415"/>
      <c r="R553" s="415"/>
      <c r="S553" s="415"/>
      <c r="T553" s="415"/>
    </row>
    <row r="554" spans="3:20" x14ac:dyDescent="0.2">
      <c r="C554" s="415"/>
      <c r="D554" s="415"/>
      <c r="E554" s="415"/>
      <c r="F554" s="415"/>
      <c r="G554" s="415"/>
      <c r="H554" s="415"/>
      <c r="I554" s="415"/>
      <c r="J554" s="415"/>
      <c r="K554" s="415"/>
      <c r="L554" s="415"/>
      <c r="M554" s="415"/>
      <c r="N554" s="415"/>
      <c r="O554" s="415"/>
      <c r="P554" s="415"/>
      <c r="Q554" s="415"/>
      <c r="R554" s="415"/>
      <c r="S554" s="415"/>
      <c r="T554" s="415"/>
    </row>
    <row r="555" spans="3:20" x14ac:dyDescent="0.2">
      <c r="C555" s="415"/>
      <c r="D555" s="415"/>
      <c r="E555" s="415"/>
      <c r="F555" s="415"/>
      <c r="G555" s="415"/>
      <c r="H555" s="415"/>
      <c r="I555" s="415"/>
      <c r="J555" s="415"/>
      <c r="K555" s="415"/>
      <c r="L555" s="415"/>
      <c r="M555" s="415"/>
      <c r="N555" s="415"/>
      <c r="O555" s="415"/>
      <c r="P555" s="415"/>
      <c r="Q555" s="415"/>
      <c r="R555" s="415"/>
      <c r="S555" s="415"/>
      <c r="T555" s="415"/>
    </row>
    <row r="556" spans="3:20" x14ac:dyDescent="0.2">
      <c r="C556" s="415"/>
      <c r="D556" s="415"/>
      <c r="E556" s="415"/>
      <c r="F556" s="415"/>
      <c r="G556" s="415"/>
      <c r="H556" s="415"/>
      <c r="I556" s="415"/>
      <c r="J556" s="415"/>
      <c r="K556" s="415"/>
      <c r="L556" s="415"/>
      <c r="M556" s="415"/>
      <c r="N556" s="415"/>
      <c r="O556" s="415"/>
      <c r="P556" s="415"/>
      <c r="Q556" s="415"/>
      <c r="R556" s="415"/>
      <c r="S556" s="415"/>
      <c r="T556" s="415"/>
    </row>
    <row r="557" spans="3:20" x14ac:dyDescent="0.2">
      <c r="C557" s="415"/>
      <c r="D557" s="415"/>
      <c r="E557" s="415"/>
      <c r="F557" s="415"/>
      <c r="G557" s="415"/>
      <c r="H557" s="415"/>
      <c r="I557" s="415"/>
      <c r="J557" s="415"/>
      <c r="K557" s="415"/>
      <c r="L557" s="415"/>
      <c r="M557" s="415"/>
      <c r="N557" s="415"/>
      <c r="O557" s="415"/>
      <c r="P557" s="415"/>
      <c r="Q557" s="415"/>
      <c r="R557" s="415"/>
      <c r="S557" s="415"/>
      <c r="T557" s="415"/>
    </row>
    <row r="558" spans="3:20" x14ac:dyDescent="0.2">
      <c r="C558" s="415"/>
      <c r="D558" s="415"/>
      <c r="E558" s="415"/>
      <c r="F558" s="415"/>
      <c r="G558" s="415"/>
      <c r="H558" s="415"/>
      <c r="I558" s="415"/>
      <c r="J558" s="415"/>
      <c r="K558" s="415"/>
      <c r="L558" s="415"/>
      <c r="M558" s="415"/>
      <c r="N558" s="415"/>
      <c r="O558" s="415"/>
      <c r="P558" s="415"/>
      <c r="Q558" s="415"/>
      <c r="R558" s="415"/>
      <c r="S558" s="415"/>
      <c r="T558" s="415"/>
    </row>
    <row r="559" spans="3:20" x14ac:dyDescent="0.2">
      <c r="C559" s="415"/>
      <c r="D559" s="415"/>
      <c r="E559" s="415"/>
      <c r="F559" s="415"/>
      <c r="G559" s="415"/>
      <c r="H559" s="415"/>
      <c r="I559" s="415"/>
      <c r="J559" s="415"/>
      <c r="K559" s="415"/>
      <c r="L559" s="415"/>
      <c r="M559" s="415"/>
      <c r="N559" s="415"/>
      <c r="O559" s="415"/>
      <c r="P559" s="415"/>
      <c r="Q559" s="415"/>
      <c r="R559" s="415"/>
      <c r="S559" s="415"/>
      <c r="T559" s="415"/>
    </row>
    <row r="560" spans="3:20" x14ac:dyDescent="0.2">
      <c r="C560" s="415"/>
      <c r="D560" s="415"/>
      <c r="E560" s="415"/>
      <c r="F560" s="415"/>
      <c r="G560" s="415"/>
      <c r="H560" s="415"/>
      <c r="I560" s="415"/>
      <c r="J560" s="415"/>
      <c r="K560" s="415"/>
      <c r="L560" s="415"/>
      <c r="M560" s="415"/>
      <c r="N560" s="415"/>
      <c r="O560" s="415"/>
      <c r="P560" s="415"/>
      <c r="Q560" s="415"/>
      <c r="R560" s="415"/>
      <c r="S560" s="415"/>
      <c r="T560" s="415"/>
    </row>
    <row r="561" spans="3:20" x14ac:dyDescent="0.2">
      <c r="C561" s="415"/>
      <c r="D561" s="415"/>
      <c r="E561" s="415"/>
      <c r="F561" s="415"/>
      <c r="G561" s="415"/>
      <c r="H561" s="415"/>
      <c r="I561" s="415"/>
      <c r="J561" s="415"/>
      <c r="K561" s="415"/>
      <c r="L561" s="415"/>
      <c r="M561" s="415"/>
      <c r="N561" s="415"/>
      <c r="O561" s="415"/>
      <c r="P561" s="415"/>
      <c r="Q561" s="415"/>
      <c r="R561" s="415"/>
      <c r="S561" s="415"/>
      <c r="T561" s="415"/>
    </row>
    <row r="562" spans="3:20" x14ac:dyDescent="0.2">
      <c r="C562" s="415"/>
      <c r="D562" s="415"/>
      <c r="E562" s="415"/>
      <c r="F562" s="415"/>
      <c r="G562" s="415"/>
      <c r="H562" s="415"/>
      <c r="I562" s="415"/>
      <c r="J562" s="415"/>
      <c r="K562" s="415"/>
      <c r="L562" s="415"/>
      <c r="M562" s="415"/>
      <c r="N562" s="415"/>
      <c r="O562" s="415"/>
      <c r="P562" s="415"/>
      <c r="Q562" s="415"/>
      <c r="R562" s="415"/>
      <c r="S562" s="415"/>
      <c r="T562" s="415"/>
    </row>
    <row r="563" spans="3:20" x14ac:dyDescent="0.2">
      <c r="C563" s="415"/>
      <c r="D563" s="415"/>
      <c r="E563" s="415"/>
      <c r="F563" s="415"/>
      <c r="G563" s="415"/>
      <c r="H563" s="415"/>
      <c r="I563" s="415"/>
      <c r="J563" s="415"/>
      <c r="K563" s="415"/>
      <c r="L563" s="415"/>
      <c r="M563" s="415"/>
      <c r="N563" s="415"/>
      <c r="O563" s="415"/>
      <c r="P563" s="415"/>
      <c r="Q563" s="415"/>
      <c r="R563" s="415"/>
      <c r="S563" s="415"/>
      <c r="T563" s="415"/>
    </row>
    <row r="564" spans="3:20" x14ac:dyDescent="0.2">
      <c r="C564" s="415"/>
      <c r="D564" s="415"/>
      <c r="E564" s="415"/>
      <c r="F564" s="415"/>
      <c r="G564" s="415"/>
      <c r="H564" s="415"/>
      <c r="I564" s="415"/>
      <c r="J564" s="415"/>
      <c r="K564" s="415"/>
      <c r="L564" s="415"/>
      <c r="M564" s="415"/>
      <c r="N564" s="415"/>
      <c r="O564" s="415"/>
      <c r="P564" s="415"/>
      <c r="Q564" s="415"/>
      <c r="R564" s="415"/>
      <c r="S564" s="415"/>
      <c r="T564" s="415"/>
    </row>
    <row r="565" spans="3:20" x14ac:dyDescent="0.2">
      <c r="C565" s="415"/>
      <c r="D565" s="415"/>
      <c r="E565" s="415"/>
      <c r="F565" s="415"/>
      <c r="G565" s="415"/>
      <c r="H565" s="415"/>
      <c r="I565" s="415"/>
      <c r="J565" s="415"/>
      <c r="K565" s="415"/>
      <c r="L565" s="415"/>
      <c r="M565" s="415"/>
      <c r="N565" s="415"/>
      <c r="O565" s="415"/>
      <c r="P565" s="415"/>
      <c r="Q565" s="415"/>
      <c r="R565" s="415"/>
      <c r="S565" s="415"/>
      <c r="T565" s="415"/>
    </row>
    <row r="566" spans="3:20" x14ac:dyDescent="0.2">
      <c r="C566" s="415"/>
      <c r="D566" s="415"/>
      <c r="E566" s="415"/>
      <c r="F566" s="415"/>
      <c r="G566" s="415"/>
      <c r="H566" s="415"/>
      <c r="I566" s="415"/>
      <c r="J566" s="415"/>
      <c r="K566" s="415"/>
      <c r="L566" s="415"/>
      <c r="M566" s="415"/>
      <c r="N566" s="415"/>
      <c r="O566" s="415"/>
      <c r="P566" s="415"/>
      <c r="Q566" s="415"/>
      <c r="R566" s="415"/>
      <c r="S566" s="415"/>
      <c r="T566" s="415"/>
    </row>
    <row r="567" spans="3:20" x14ac:dyDescent="0.2">
      <c r="C567" s="415"/>
      <c r="D567" s="415"/>
      <c r="E567" s="415"/>
      <c r="F567" s="415"/>
      <c r="G567" s="415"/>
      <c r="H567" s="415"/>
      <c r="I567" s="415"/>
      <c r="J567" s="415"/>
      <c r="K567" s="415"/>
      <c r="L567" s="415"/>
      <c r="M567" s="415"/>
      <c r="N567" s="415"/>
      <c r="O567" s="415"/>
      <c r="P567" s="415"/>
      <c r="Q567" s="415"/>
      <c r="R567" s="415"/>
      <c r="S567" s="415"/>
      <c r="T567" s="415"/>
    </row>
    <row r="568" spans="3:20" x14ac:dyDescent="0.2">
      <c r="C568" s="415"/>
      <c r="D568" s="415"/>
      <c r="E568" s="415"/>
      <c r="F568" s="415"/>
      <c r="G568" s="415"/>
      <c r="H568" s="415"/>
      <c r="I568" s="415"/>
      <c r="J568" s="415"/>
      <c r="K568" s="415"/>
      <c r="L568" s="415"/>
      <c r="M568" s="415"/>
      <c r="N568" s="415"/>
      <c r="O568" s="415"/>
      <c r="P568" s="415"/>
      <c r="Q568" s="415"/>
      <c r="R568" s="415"/>
      <c r="S568" s="415"/>
      <c r="T568" s="415"/>
    </row>
    <row r="569" spans="3:20" x14ac:dyDescent="0.2">
      <c r="C569" s="415"/>
      <c r="D569" s="415"/>
      <c r="E569" s="415"/>
      <c r="F569" s="415"/>
      <c r="G569" s="415"/>
      <c r="H569" s="415"/>
      <c r="I569" s="415"/>
      <c r="J569" s="415"/>
      <c r="K569" s="415"/>
      <c r="L569" s="415"/>
      <c r="M569" s="415"/>
      <c r="N569" s="415"/>
      <c r="O569" s="415"/>
      <c r="P569" s="415"/>
      <c r="Q569" s="415"/>
      <c r="R569" s="415"/>
      <c r="S569" s="415"/>
      <c r="T569" s="415"/>
    </row>
    <row r="570" spans="3:20" x14ac:dyDescent="0.2">
      <c r="C570" s="415"/>
      <c r="D570" s="415"/>
      <c r="E570" s="415"/>
      <c r="F570" s="415"/>
      <c r="G570" s="415"/>
      <c r="H570" s="415"/>
      <c r="I570" s="415"/>
      <c r="J570" s="415"/>
      <c r="K570" s="415"/>
      <c r="L570" s="415"/>
      <c r="M570" s="415"/>
      <c r="N570" s="415"/>
      <c r="O570" s="415"/>
      <c r="P570" s="415"/>
      <c r="Q570" s="415"/>
      <c r="R570" s="415"/>
      <c r="S570" s="415"/>
      <c r="T570" s="415"/>
    </row>
    <row r="571" spans="3:20" x14ac:dyDescent="0.2">
      <c r="C571" s="415"/>
      <c r="D571" s="415"/>
      <c r="E571" s="415"/>
      <c r="F571" s="415"/>
      <c r="G571" s="415"/>
      <c r="H571" s="415"/>
      <c r="I571" s="415"/>
      <c r="J571" s="415"/>
      <c r="K571" s="415"/>
      <c r="L571" s="415"/>
      <c r="M571" s="415"/>
      <c r="N571" s="415"/>
      <c r="O571" s="415"/>
      <c r="P571" s="415"/>
      <c r="Q571" s="415"/>
      <c r="R571" s="415"/>
      <c r="S571" s="415"/>
      <c r="T571" s="415"/>
    </row>
    <row r="572" spans="3:20" x14ac:dyDescent="0.2">
      <c r="C572" s="415"/>
      <c r="D572" s="415"/>
      <c r="E572" s="415"/>
      <c r="F572" s="415"/>
      <c r="G572" s="415"/>
      <c r="H572" s="415"/>
      <c r="I572" s="415"/>
      <c r="J572" s="415"/>
      <c r="K572" s="415"/>
      <c r="L572" s="415"/>
      <c r="M572" s="415"/>
      <c r="N572" s="415"/>
      <c r="O572" s="415"/>
      <c r="P572" s="415"/>
      <c r="Q572" s="415"/>
      <c r="R572" s="415"/>
      <c r="S572" s="415"/>
      <c r="T572" s="415"/>
    </row>
    <row r="573" spans="3:20" x14ac:dyDescent="0.2">
      <c r="C573" s="415"/>
      <c r="D573" s="415"/>
      <c r="E573" s="415"/>
      <c r="F573" s="415"/>
      <c r="G573" s="415"/>
      <c r="H573" s="415"/>
      <c r="I573" s="415"/>
      <c r="J573" s="415"/>
      <c r="K573" s="415"/>
      <c r="L573" s="415"/>
      <c r="M573" s="415"/>
      <c r="N573" s="415"/>
      <c r="O573" s="415"/>
      <c r="P573" s="415"/>
      <c r="Q573" s="415"/>
      <c r="R573" s="415"/>
      <c r="S573" s="415"/>
      <c r="T573" s="415"/>
    </row>
    <row r="574" spans="3:20" x14ac:dyDescent="0.2">
      <c r="C574" s="415"/>
      <c r="D574" s="415"/>
      <c r="E574" s="415"/>
      <c r="F574" s="415"/>
      <c r="G574" s="415"/>
      <c r="H574" s="415"/>
      <c r="I574" s="415"/>
      <c r="J574" s="415"/>
      <c r="K574" s="415"/>
      <c r="L574" s="415"/>
      <c r="M574" s="415"/>
      <c r="N574" s="415"/>
      <c r="O574" s="415"/>
      <c r="P574" s="415"/>
      <c r="Q574" s="415"/>
      <c r="R574" s="415"/>
      <c r="S574" s="415"/>
      <c r="T574" s="415"/>
    </row>
    <row r="575" spans="3:20" x14ac:dyDescent="0.2">
      <c r="C575" s="415"/>
      <c r="D575" s="415"/>
      <c r="E575" s="415"/>
      <c r="F575" s="415"/>
      <c r="G575" s="415"/>
      <c r="H575" s="415"/>
      <c r="I575" s="415"/>
      <c r="J575" s="415"/>
      <c r="K575" s="415"/>
      <c r="L575" s="415"/>
      <c r="M575" s="415"/>
      <c r="N575" s="415"/>
      <c r="O575" s="415"/>
      <c r="P575" s="415"/>
      <c r="Q575" s="415"/>
      <c r="R575" s="415"/>
      <c r="S575" s="415"/>
      <c r="T575" s="415"/>
    </row>
    <row r="576" spans="3:20" x14ac:dyDescent="0.2">
      <c r="C576" s="415"/>
      <c r="D576" s="415"/>
      <c r="E576" s="415"/>
      <c r="F576" s="415"/>
      <c r="G576" s="415"/>
      <c r="H576" s="415"/>
      <c r="I576" s="415"/>
      <c r="J576" s="415"/>
      <c r="K576" s="415"/>
      <c r="L576" s="415"/>
      <c r="M576" s="415"/>
      <c r="N576" s="415"/>
      <c r="O576" s="415"/>
      <c r="P576" s="415"/>
      <c r="Q576" s="415"/>
      <c r="R576" s="415"/>
      <c r="S576" s="415"/>
      <c r="T576" s="415"/>
    </row>
    <row r="577" spans="3:20" x14ac:dyDescent="0.2">
      <c r="C577" s="415"/>
      <c r="D577" s="415"/>
      <c r="E577" s="415"/>
      <c r="F577" s="415"/>
      <c r="G577" s="415"/>
      <c r="H577" s="415"/>
      <c r="I577" s="415"/>
      <c r="J577" s="415"/>
      <c r="K577" s="415"/>
      <c r="L577" s="415"/>
      <c r="M577" s="415"/>
      <c r="N577" s="415"/>
      <c r="O577" s="415"/>
      <c r="P577" s="415"/>
      <c r="Q577" s="415"/>
      <c r="R577" s="415"/>
      <c r="S577" s="415"/>
      <c r="T577" s="415"/>
    </row>
    <row r="578" spans="3:20" x14ac:dyDescent="0.2">
      <c r="C578" s="415"/>
      <c r="D578" s="415"/>
      <c r="E578" s="415"/>
      <c r="F578" s="415"/>
      <c r="G578" s="415"/>
      <c r="H578" s="415"/>
      <c r="I578" s="415"/>
      <c r="J578" s="415"/>
      <c r="K578" s="415"/>
      <c r="L578" s="415"/>
      <c r="M578" s="415"/>
      <c r="N578" s="415"/>
      <c r="O578" s="415"/>
      <c r="P578" s="415"/>
      <c r="Q578" s="415"/>
      <c r="R578" s="415"/>
      <c r="S578" s="415"/>
      <c r="T578" s="415"/>
    </row>
    <row r="579" spans="3:20" x14ac:dyDescent="0.2">
      <c r="C579" s="415"/>
      <c r="D579" s="415"/>
      <c r="E579" s="415"/>
      <c r="F579" s="415"/>
      <c r="G579" s="415"/>
      <c r="H579" s="415"/>
      <c r="I579" s="415"/>
      <c r="J579" s="415"/>
      <c r="K579" s="415"/>
      <c r="L579" s="415"/>
      <c r="M579" s="415"/>
      <c r="N579" s="415"/>
      <c r="O579" s="415"/>
      <c r="P579" s="415"/>
      <c r="Q579" s="415"/>
      <c r="R579" s="415"/>
      <c r="S579" s="415"/>
      <c r="T579" s="415"/>
    </row>
    <row r="580" spans="3:20" x14ac:dyDescent="0.2">
      <c r="C580" s="415"/>
      <c r="D580" s="415"/>
      <c r="E580" s="415"/>
      <c r="F580" s="415"/>
      <c r="G580" s="415"/>
      <c r="H580" s="415"/>
      <c r="I580" s="415"/>
      <c r="J580" s="415"/>
      <c r="K580" s="415"/>
      <c r="L580" s="415"/>
      <c r="M580" s="415"/>
      <c r="N580" s="415"/>
      <c r="O580" s="415"/>
      <c r="P580" s="415"/>
      <c r="Q580" s="415"/>
      <c r="R580" s="415"/>
      <c r="S580" s="415"/>
      <c r="T580" s="415"/>
    </row>
    <row r="581" spans="3:20" x14ac:dyDescent="0.2">
      <c r="C581" s="415"/>
      <c r="D581" s="415"/>
      <c r="E581" s="415"/>
      <c r="F581" s="415"/>
      <c r="G581" s="415"/>
      <c r="H581" s="415"/>
      <c r="I581" s="415"/>
      <c r="J581" s="415"/>
      <c r="K581" s="415"/>
      <c r="L581" s="415"/>
      <c r="M581" s="415"/>
      <c r="N581" s="415"/>
      <c r="O581" s="415"/>
      <c r="P581" s="415"/>
      <c r="Q581" s="415"/>
      <c r="R581" s="415"/>
      <c r="S581" s="415"/>
      <c r="T581" s="415"/>
    </row>
    <row r="582" spans="3:20" x14ac:dyDescent="0.2">
      <c r="C582" s="415"/>
      <c r="D582" s="415"/>
      <c r="E582" s="415"/>
      <c r="F582" s="415"/>
      <c r="G582" s="415"/>
      <c r="H582" s="415"/>
      <c r="I582" s="415"/>
      <c r="J582" s="415"/>
      <c r="K582" s="415"/>
      <c r="L582" s="415"/>
      <c r="M582" s="415"/>
      <c r="N582" s="415"/>
      <c r="O582" s="415"/>
      <c r="P582" s="415"/>
      <c r="Q582" s="415"/>
      <c r="R582" s="415"/>
      <c r="S582" s="415"/>
      <c r="T582" s="415"/>
    </row>
    <row r="583" spans="3:20" x14ac:dyDescent="0.2">
      <c r="C583" s="415"/>
      <c r="D583" s="415"/>
      <c r="E583" s="415"/>
      <c r="F583" s="415"/>
      <c r="G583" s="415"/>
      <c r="H583" s="415"/>
      <c r="I583" s="415"/>
      <c r="J583" s="415"/>
      <c r="K583" s="415"/>
      <c r="L583" s="415"/>
      <c r="M583" s="415"/>
      <c r="N583" s="415"/>
      <c r="O583" s="415"/>
      <c r="P583" s="415"/>
      <c r="Q583" s="415"/>
      <c r="R583" s="415"/>
      <c r="S583" s="415"/>
      <c r="T583" s="415"/>
    </row>
    <row r="584" spans="3:20" x14ac:dyDescent="0.2">
      <c r="C584" s="415"/>
      <c r="D584" s="415"/>
      <c r="E584" s="415"/>
      <c r="F584" s="415"/>
      <c r="G584" s="415"/>
      <c r="H584" s="415"/>
      <c r="I584" s="415"/>
      <c r="J584" s="415"/>
      <c r="K584" s="415"/>
      <c r="L584" s="415"/>
      <c r="M584" s="415"/>
      <c r="N584" s="415"/>
      <c r="O584" s="415"/>
      <c r="P584" s="415"/>
      <c r="Q584" s="415"/>
      <c r="R584" s="415"/>
      <c r="S584" s="415"/>
      <c r="T584" s="415"/>
    </row>
    <row r="585" spans="3:20" x14ac:dyDescent="0.2">
      <c r="C585" s="415"/>
      <c r="D585" s="415"/>
      <c r="E585" s="415"/>
      <c r="F585" s="415"/>
      <c r="G585" s="415"/>
      <c r="H585" s="415"/>
      <c r="I585" s="415"/>
      <c r="J585" s="415"/>
      <c r="K585" s="415"/>
      <c r="L585" s="415"/>
      <c r="M585" s="415"/>
      <c r="N585" s="415"/>
      <c r="O585" s="415"/>
      <c r="P585" s="415"/>
      <c r="Q585" s="415"/>
      <c r="R585" s="415"/>
      <c r="S585" s="415"/>
      <c r="T585" s="415"/>
    </row>
    <row r="586" spans="3:20" x14ac:dyDescent="0.2">
      <c r="C586" s="415"/>
      <c r="D586" s="415"/>
      <c r="E586" s="415"/>
      <c r="F586" s="415"/>
      <c r="G586" s="415"/>
      <c r="H586" s="415"/>
      <c r="I586" s="415"/>
      <c r="J586" s="415"/>
      <c r="K586" s="415"/>
      <c r="L586" s="415"/>
      <c r="M586" s="415"/>
      <c r="N586" s="415"/>
      <c r="O586" s="415"/>
      <c r="P586" s="415"/>
      <c r="Q586" s="415"/>
      <c r="R586" s="415"/>
      <c r="S586" s="415"/>
      <c r="T586" s="415"/>
    </row>
    <row r="587" spans="3:20" x14ac:dyDescent="0.2">
      <c r="C587" s="415"/>
      <c r="D587" s="415"/>
      <c r="E587" s="415"/>
      <c r="F587" s="415"/>
      <c r="G587" s="415"/>
      <c r="H587" s="415"/>
      <c r="I587" s="415"/>
      <c r="J587" s="415"/>
      <c r="K587" s="415"/>
      <c r="L587" s="415"/>
      <c r="M587" s="415"/>
      <c r="N587" s="415"/>
      <c r="O587" s="415"/>
      <c r="P587" s="415"/>
      <c r="Q587" s="415"/>
      <c r="R587" s="415"/>
      <c r="S587" s="415"/>
      <c r="T587" s="415"/>
    </row>
    <row r="588" spans="3:20" x14ac:dyDescent="0.2">
      <c r="C588" s="415"/>
      <c r="D588" s="415"/>
      <c r="E588" s="415"/>
      <c r="F588" s="415"/>
      <c r="G588" s="415"/>
      <c r="H588" s="415"/>
      <c r="I588" s="415"/>
      <c r="J588" s="415"/>
      <c r="K588" s="415"/>
      <c r="L588" s="415"/>
      <c r="M588" s="415"/>
      <c r="N588" s="415"/>
      <c r="O588" s="415"/>
      <c r="P588" s="415"/>
      <c r="Q588" s="415"/>
      <c r="R588" s="415"/>
      <c r="S588" s="415"/>
      <c r="T588" s="415"/>
    </row>
    <row r="589" spans="3:20" x14ac:dyDescent="0.2">
      <c r="C589" s="415"/>
      <c r="D589" s="415"/>
      <c r="E589" s="415"/>
      <c r="F589" s="415"/>
      <c r="G589" s="415"/>
      <c r="H589" s="415"/>
      <c r="I589" s="415"/>
      <c r="J589" s="415"/>
      <c r="K589" s="415"/>
      <c r="L589" s="415"/>
      <c r="M589" s="415"/>
      <c r="N589" s="415"/>
      <c r="O589" s="415"/>
      <c r="P589" s="415"/>
      <c r="Q589" s="415"/>
      <c r="R589" s="415"/>
      <c r="S589" s="415"/>
      <c r="T589" s="415"/>
    </row>
    <row r="590" spans="3:20" x14ac:dyDescent="0.2">
      <c r="C590" s="415"/>
      <c r="D590" s="415"/>
      <c r="E590" s="415"/>
      <c r="F590" s="415"/>
      <c r="G590" s="415"/>
      <c r="H590" s="415"/>
      <c r="I590" s="415"/>
      <c r="J590" s="415"/>
      <c r="K590" s="415"/>
      <c r="L590" s="415"/>
      <c r="M590" s="415"/>
      <c r="N590" s="415"/>
      <c r="O590" s="415"/>
      <c r="P590" s="415"/>
      <c r="Q590" s="415"/>
      <c r="R590" s="415"/>
      <c r="S590" s="415"/>
      <c r="T590" s="415"/>
    </row>
    <row r="591" spans="3:20" x14ac:dyDescent="0.2">
      <c r="C591" s="415"/>
      <c r="D591" s="415"/>
      <c r="E591" s="415"/>
      <c r="F591" s="415"/>
      <c r="G591" s="415"/>
      <c r="H591" s="415"/>
      <c r="I591" s="415"/>
      <c r="J591" s="415"/>
      <c r="K591" s="415"/>
      <c r="L591" s="415"/>
      <c r="M591" s="415"/>
      <c r="N591" s="415"/>
      <c r="O591" s="415"/>
      <c r="P591" s="415"/>
      <c r="Q591" s="415"/>
      <c r="R591" s="415"/>
      <c r="S591" s="415"/>
      <c r="T591" s="415"/>
    </row>
    <row r="592" spans="3:20" x14ac:dyDescent="0.2">
      <c r="C592" s="415"/>
      <c r="D592" s="415"/>
      <c r="E592" s="415"/>
      <c r="F592" s="415"/>
      <c r="G592" s="415"/>
      <c r="H592" s="415"/>
      <c r="I592" s="415"/>
      <c r="J592" s="415"/>
      <c r="K592" s="415"/>
      <c r="L592" s="415"/>
      <c r="M592" s="415"/>
      <c r="N592" s="415"/>
      <c r="O592" s="415"/>
      <c r="P592" s="415"/>
      <c r="Q592" s="415"/>
      <c r="R592" s="415"/>
      <c r="S592" s="415"/>
      <c r="T592" s="415"/>
    </row>
    <row r="593" spans="3:20" x14ac:dyDescent="0.2">
      <c r="C593" s="415"/>
      <c r="D593" s="415"/>
      <c r="E593" s="415"/>
      <c r="F593" s="415"/>
      <c r="G593" s="415"/>
      <c r="H593" s="415"/>
      <c r="I593" s="415"/>
      <c r="J593" s="415"/>
      <c r="K593" s="415"/>
      <c r="L593" s="415"/>
      <c r="M593" s="415"/>
      <c r="N593" s="415"/>
      <c r="O593" s="415"/>
      <c r="P593" s="415"/>
      <c r="Q593" s="415"/>
      <c r="R593" s="415"/>
      <c r="S593" s="415"/>
      <c r="T593" s="415"/>
    </row>
    <row r="594" spans="3:20" x14ac:dyDescent="0.2">
      <c r="C594" s="415"/>
      <c r="D594" s="415"/>
      <c r="E594" s="415"/>
      <c r="F594" s="415"/>
      <c r="G594" s="415"/>
      <c r="H594" s="415"/>
      <c r="I594" s="415"/>
      <c r="J594" s="415"/>
      <c r="K594" s="415"/>
      <c r="L594" s="415"/>
      <c r="M594" s="415"/>
      <c r="N594" s="415"/>
      <c r="O594" s="415"/>
      <c r="P594" s="415"/>
      <c r="Q594" s="415"/>
      <c r="R594" s="415"/>
      <c r="S594" s="415"/>
      <c r="T594" s="415"/>
    </row>
    <row r="595" spans="3:20" x14ac:dyDescent="0.2">
      <c r="C595" s="415"/>
      <c r="D595" s="415"/>
      <c r="E595" s="415"/>
      <c r="F595" s="415"/>
      <c r="G595" s="415"/>
      <c r="H595" s="415"/>
      <c r="I595" s="415"/>
      <c r="J595" s="415"/>
      <c r="K595" s="415"/>
      <c r="L595" s="415"/>
      <c r="M595" s="415"/>
      <c r="N595" s="415"/>
      <c r="O595" s="415"/>
      <c r="P595" s="415"/>
      <c r="Q595" s="415"/>
      <c r="R595" s="415"/>
      <c r="S595" s="415"/>
      <c r="T595" s="415"/>
    </row>
    <row r="596" spans="3:20" x14ac:dyDescent="0.2">
      <c r="C596" s="415"/>
      <c r="D596" s="415"/>
      <c r="E596" s="415"/>
      <c r="F596" s="415"/>
      <c r="G596" s="415"/>
      <c r="H596" s="415"/>
      <c r="I596" s="415"/>
      <c r="J596" s="415"/>
      <c r="K596" s="415"/>
      <c r="L596" s="415"/>
      <c r="M596" s="415"/>
      <c r="N596" s="415"/>
      <c r="O596" s="415"/>
      <c r="P596" s="415"/>
      <c r="Q596" s="415"/>
      <c r="R596" s="415"/>
      <c r="S596" s="415"/>
      <c r="T596" s="415"/>
    </row>
    <row r="597" spans="3:20" x14ac:dyDescent="0.2">
      <c r="C597" s="415"/>
      <c r="D597" s="415"/>
      <c r="E597" s="415"/>
      <c r="F597" s="415"/>
      <c r="G597" s="415"/>
      <c r="H597" s="415"/>
      <c r="I597" s="415"/>
      <c r="J597" s="415"/>
      <c r="K597" s="415"/>
      <c r="L597" s="415"/>
      <c r="M597" s="415"/>
      <c r="N597" s="415"/>
      <c r="O597" s="415"/>
      <c r="P597" s="415"/>
      <c r="Q597" s="415"/>
      <c r="R597" s="415"/>
      <c r="S597" s="415"/>
      <c r="T597" s="415"/>
    </row>
    <row r="598" spans="3:20" x14ac:dyDescent="0.2">
      <c r="C598" s="415"/>
      <c r="D598" s="415"/>
      <c r="E598" s="415"/>
      <c r="F598" s="415"/>
      <c r="G598" s="415"/>
      <c r="H598" s="415"/>
      <c r="I598" s="415"/>
      <c r="J598" s="415"/>
      <c r="K598" s="415"/>
      <c r="L598" s="415"/>
      <c r="M598" s="415"/>
      <c r="N598" s="415"/>
      <c r="O598" s="415"/>
      <c r="P598" s="415"/>
      <c r="Q598" s="415"/>
      <c r="R598" s="415"/>
      <c r="S598" s="415"/>
      <c r="T598" s="415"/>
    </row>
    <row r="599" spans="3:20" x14ac:dyDescent="0.2">
      <c r="C599" s="415"/>
      <c r="D599" s="415"/>
      <c r="E599" s="415"/>
      <c r="F599" s="415"/>
      <c r="G599" s="415"/>
      <c r="H599" s="415"/>
      <c r="I599" s="415"/>
      <c r="J599" s="415"/>
      <c r="K599" s="415"/>
      <c r="L599" s="415"/>
      <c r="M599" s="415"/>
      <c r="N599" s="415"/>
      <c r="O599" s="415"/>
      <c r="P599" s="415"/>
      <c r="Q599" s="415"/>
      <c r="R599" s="415"/>
      <c r="S599" s="415"/>
      <c r="T599" s="415"/>
    </row>
    <row r="600" spans="3:20" x14ac:dyDescent="0.2">
      <c r="C600" s="415"/>
      <c r="D600" s="415"/>
      <c r="E600" s="415"/>
      <c r="F600" s="415"/>
      <c r="G600" s="415"/>
      <c r="H600" s="415"/>
      <c r="I600" s="415"/>
      <c r="J600" s="415"/>
      <c r="K600" s="415"/>
      <c r="L600" s="415"/>
      <c r="M600" s="415"/>
      <c r="N600" s="415"/>
      <c r="O600" s="415"/>
      <c r="P600" s="415"/>
      <c r="Q600" s="415"/>
      <c r="R600" s="415"/>
      <c r="S600" s="415"/>
      <c r="T600" s="415"/>
    </row>
    <row r="601" spans="3:20" x14ac:dyDescent="0.2">
      <c r="C601" s="415"/>
      <c r="D601" s="415"/>
      <c r="E601" s="415"/>
      <c r="F601" s="415"/>
      <c r="G601" s="415"/>
      <c r="H601" s="415"/>
      <c r="I601" s="415"/>
      <c r="J601" s="415"/>
      <c r="K601" s="415"/>
      <c r="L601" s="415"/>
      <c r="M601" s="415"/>
      <c r="N601" s="415"/>
      <c r="O601" s="415"/>
      <c r="P601" s="415"/>
      <c r="Q601" s="415"/>
      <c r="R601" s="415"/>
      <c r="S601" s="415"/>
      <c r="T601" s="415"/>
    </row>
    <row r="602" spans="3:20" x14ac:dyDescent="0.2">
      <c r="C602" s="415"/>
      <c r="D602" s="415"/>
      <c r="E602" s="415"/>
      <c r="F602" s="415"/>
      <c r="G602" s="415"/>
      <c r="H602" s="415"/>
      <c r="I602" s="415"/>
      <c r="J602" s="415"/>
      <c r="K602" s="415"/>
      <c r="L602" s="415"/>
      <c r="M602" s="415"/>
      <c r="N602" s="415"/>
      <c r="O602" s="415"/>
      <c r="P602" s="415"/>
      <c r="Q602" s="415"/>
      <c r="R602" s="415"/>
      <c r="S602" s="415"/>
      <c r="T602" s="415"/>
    </row>
    <row r="603" spans="3:20" x14ac:dyDescent="0.2">
      <c r="C603" s="415"/>
      <c r="D603" s="415"/>
      <c r="E603" s="415"/>
      <c r="F603" s="415"/>
      <c r="G603" s="415"/>
      <c r="H603" s="415"/>
      <c r="I603" s="415"/>
      <c r="J603" s="415"/>
      <c r="K603" s="415"/>
      <c r="L603" s="415"/>
      <c r="M603" s="415"/>
      <c r="N603" s="415"/>
      <c r="O603" s="415"/>
      <c r="P603" s="415"/>
      <c r="Q603" s="415"/>
      <c r="R603" s="415"/>
      <c r="S603" s="415"/>
      <c r="T603" s="415"/>
    </row>
    <row r="604" spans="3:20" x14ac:dyDescent="0.2">
      <c r="C604" s="415"/>
      <c r="D604" s="415"/>
      <c r="E604" s="415"/>
      <c r="F604" s="415"/>
      <c r="G604" s="415"/>
      <c r="H604" s="415"/>
      <c r="I604" s="415"/>
      <c r="J604" s="415"/>
      <c r="K604" s="415"/>
      <c r="L604" s="415"/>
      <c r="M604" s="415"/>
      <c r="N604" s="415"/>
      <c r="O604" s="415"/>
      <c r="P604" s="415"/>
      <c r="Q604" s="415"/>
      <c r="R604" s="415"/>
      <c r="S604" s="415"/>
      <c r="T604" s="415"/>
    </row>
    <row r="605" spans="3:20" x14ac:dyDescent="0.2">
      <c r="C605" s="415"/>
      <c r="D605" s="415"/>
      <c r="E605" s="415"/>
      <c r="F605" s="415"/>
      <c r="G605" s="415"/>
      <c r="H605" s="415"/>
      <c r="I605" s="415"/>
      <c r="J605" s="415"/>
      <c r="K605" s="415"/>
      <c r="L605" s="415"/>
      <c r="M605" s="415"/>
      <c r="N605" s="415"/>
      <c r="O605" s="415"/>
      <c r="P605" s="415"/>
      <c r="Q605" s="415"/>
      <c r="R605" s="415"/>
      <c r="S605" s="415"/>
      <c r="T605" s="415"/>
    </row>
    <row r="606" spans="3:20" x14ac:dyDescent="0.2">
      <c r="C606" s="415"/>
      <c r="D606" s="415"/>
      <c r="E606" s="415"/>
      <c r="F606" s="415"/>
      <c r="G606" s="415"/>
      <c r="H606" s="415"/>
      <c r="I606" s="415"/>
      <c r="J606" s="415"/>
      <c r="K606" s="415"/>
      <c r="L606" s="415"/>
      <c r="M606" s="415"/>
      <c r="N606" s="415"/>
      <c r="O606" s="415"/>
      <c r="P606" s="415"/>
      <c r="Q606" s="415"/>
      <c r="R606" s="415"/>
      <c r="S606" s="415"/>
      <c r="T606" s="415"/>
    </row>
    <row r="607" spans="3:20" x14ac:dyDescent="0.2">
      <c r="C607" s="415"/>
      <c r="D607" s="415"/>
      <c r="E607" s="415"/>
      <c r="F607" s="415"/>
      <c r="G607" s="415"/>
      <c r="H607" s="415"/>
      <c r="I607" s="415"/>
      <c r="J607" s="415"/>
      <c r="K607" s="415"/>
      <c r="L607" s="415"/>
      <c r="M607" s="415"/>
      <c r="N607" s="415"/>
      <c r="O607" s="415"/>
      <c r="P607" s="415"/>
      <c r="Q607" s="415"/>
      <c r="R607" s="415"/>
      <c r="S607" s="415"/>
      <c r="T607" s="415"/>
    </row>
    <row r="608" spans="3:20" x14ac:dyDescent="0.2">
      <c r="C608" s="415"/>
      <c r="D608" s="415"/>
      <c r="E608" s="415"/>
      <c r="F608" s="415"/>
      <c r="G608" s="415"/>
      <c r="H608" s="415"/>
      <c r="I608" s="415"/>
      <c r="J608" s="415"/>
      <c r="K608" s="415"/>
      <c r="L608" s="415"/>
      <c r="M608" s="415"/>
      <c r="N608" s="415"/>
      <c r="O608" s="415"/>
      <c r="P608" s="415"/>
      <c r="Q608" s="415"/>
      <c r="R608" s="415"/>
      <c r="S608" s="415"/>
      <c r="T608" s="415"/>
    </row>
    <row r="609" spans="3:20" x14ac:dyDescent="0.2">
      <c r="C609" s="415"/>
      <c r="D609" s="415"/>
      <c r="E609" s="415"/>
      <c r="F609" s="415"/>
      <c r="G609" s="415"/>
      <c r="H609" s="415"/>
      <c r="I609" s="415"/>
      <c r="J609" s="415"/>
      <c r="K609" s="415"/>
      <c r="L609" s="415"/>
      <c r="M609" s="415"/>
      <c r="N609" s="415"/>
      <c r="O609" s="415"/>
      <c r="P609" s="415"/>
      <c r="Q609" s="415"/>
      <c r="R609" s="415"/>
      <c r="S609" s="415"/>
      <c r="T609" s="415"/>
    </row>
    <row r="610" spans="3:20" x14ac:dyDescent="0.2">
      <c r="C610" s="415"/>
      <c r="D610" s="415"/>
      <c r="E610" s="415"/>
      <c r="F610" s="415"/>
      <c r="G610" s="415"/>
      <c r="H610" s="415"/>
      <c r="I610" s="415"/>
      <c r="J610" s="415"/>
      <c r="K610" s="415"/>
      <c r="L610" s="415"/>
      <c r="M610" s="415"/>
      <c r="N610" s="415"/>
      <c r="O610" s="415"/>
      <c r="P610" s="415"/>
      <c r="Q610" s="415"/>
      <c r="R610" s="415"/>
      <c r="S610" s="415"/>
      <c r="T610" s="415"/>
    </row>
    <row r="611" spans="3:20" x14ac:dyDescent="0.2">
      <c r="C611" s="415"/>
      <c r="D611" s="415"/>
      <c r="E611" s="415"/>
      <c r="F611" s="415"/>
      <c r="G611" s="415"/>
      <c r="H611" s="415"/>
      <c r="I611" s="415"/>
      <c r="J611" s="415"/>
      <c r="K611" s="415"/>
      <c r="L611" s="415"/>
      <c r="M611" s="415"/>
      <c r="N611" s="415"/>
      <c r="O611" s="415"/>
      <c r="P611" s="415"/>
      <c r="Q611" s="415"/>
      <c r="R611" s="415"/>
      <c r="S611" s="415"/>
      <c r="T611" s="415"/>
    </row>
    <row r="612" spans="3:20" x14ac:dyDescent="0.2">
      <c r="C612" s="415"/>
      <c r="D612" s="415"/>
      <c r="E612" s="415"/>
      <c r="F612" s="415"/>
      <c r="G612" s="415"/>
      <c r="H612" s="415"/>
      <c r="I612" s="415"/>
      <c r="J612" s="415"/>
      <c r="K612" s="415"/>
      <c r="L612" s="415"/>
      <c r="M612" s="415"/>
      <c r="N612" s="415"/>
      <c r="O612" s="415"/>
      <c r="P612" s="415"/>
      <c r="Q612" s="415"/>
      <c r="R612" s="415"/>
      <c r="S612" s="415"/>
      <c r="T612" s="415"/>
    </row>
    <row r="613" spans="3:20" x14ac:dyDescent="0.2">
      <c r="C613" s="415"/>
      <c r="D613" s="415"/>
      <c r="E613" s="415"/>
      <c r="F613" s="415"/>
      <c r="G613" s="415"/>
      <c r="H613" s="415"/>
      <c r="I613" s="415"/>
      <c r="J613" s="415"/>
      <c r="K613" s="415"/>
      <c r="L613" s="415"/>
      <c r="M613" s="415"/>
      <c r="N613" s="415"/>
      <c r="O613" s="415"/>
      <c r="P613" s="415"/>
      <c r="Q613" s="415"/>
      <c r="R613" s="415"/>
      <c r="S613" s="415"/>
      <c r="T613" s="415"/>
    </row>
    <row r="614" spans="3:20" x14ac:dyDescent="0.2">
      <c r="C614" s="415"/>
      <c r="D614" s="415"/>
      <c r="E614" s="415"/>
      <c r="F614" s="415"/>
      <c r="G614" s="415"/>
      <c r="H614" s="415"/>
      <c r="I614" s="415"/>
      <c r="J614" s="415"/>
      <c r="K614" s="415"/>
      <c r="L614" s="415"/>
      <c r="M614" s="415"/>
      <c r="N614" s="415"/>
      <c r="O614" s="415"/>
      <c r="P614" s="415"/>
      <c r="Q614" s="415"/>
      <c r="R614" s="415"/>
      <c r="S614" s="415"/>
      <c r="T614" s="415"/>
    </row>
    <row r="615" spans="3:20" x14ac:dyDescent="0.2">
      <c r="C615" s="415"/>
      <c r="D615" s="415"/>
      <c r="E615" s="415"/>
      <c r="F615" s="415"/>
      <c r="G615" s="415"/>
      <c r="H615" s="415"/>
      <c r="I615" s="415"/>
      <c r="J615" s="415"/>
      <c r="K615" s="415"/>
      <c r="L615" s="415"/>
      <c r="M615" s="415"/>
      <c r="N615" s="415"/>
      <c r="O615" s="415"/>
      <c r="P615" s="415"/>
      <c r="Q615" s="415"/>
      <c r="R615" s="415"/>
      <c r="S615" s="415"/>
      <c r="T615" s="415"/>
    </row>
    <row r="616" spans="3:20" x14ac:dyDescent="0.2">
      <c r="C616" s="415"/>
      <c r="D616" s="415"/>
      <c r="E616" s="415"/>
      <c r="F616" s="415"/>
      <c r="G616" s="415"/>
      <c r="H616" s="415"/>
      <c r="I616" s="415"/>
      <c r="J616" s="415"/>
      <c r="K616" s="415"/>
      <c r="L616" s="415"/>
      <c r="M616" s="415"/>
      <c r="N616" s="415"/>
      <c r="O616" s="415"/>
      <c r="P616" s="415"/>
      <c r="Q616" s="415"/>
      <c r="R616" s="415"/>
      <c r="S616" s="415"/>
      <c r="T616" s="415"/>
    </row>
    <row r="617" spans="3:20" x14ac:dyDescent="0.2">
      <c r="C617" s="415"/>
      <c r="D617" s="415"/>
      <c r="E617" s="415"/>
      <c r="F617" s="415"/>
      <c r="G617" s="415"/>
      <c r="H617" s="415"/>
      <c r="I617" s="415"/>
      <c r="J617" s="415"/>
      <c r="K617" s="415"/>
      <c r="L617" s="415"/>
      <c r="M617" s="415"/>
      <c r="N617" s="415"/>
      <c r="O617" s="415"/>
      <c r="P617" s="415"/>
      <c r="Q617" s="415"/>
      <c r="R617" s="415"/>
      <c r="S617" s="415"/>
      <c r="T617" s="415"/>
    </row>
    <row r="618" spans="3:20" x14ac:dyDescent="0.2">
      <c r="C618" s="415"/>
      <c r="D618" s="415"/>
      <c r="E618" s="415"/>
      <c r="F618" s="415"/>
      <c r="G618" s="415"/>
      <c r="H618" s="415"/>
      <c r="I618" s="415"/>
      <c r="J618" s="415"/>
      <c r="K618" s="415"/>
      <c r="L618" s="415"/>
      <c r="M618" s="415"/>
      <c r="N618" s="415"/>
      <c r="O618" s="415"/>
      <c r="P618" s="415"/>
      <c r="Q618" s="415"/>
      <c r="R618" s="415"/>
      <c r="S618" s="415"/>
      <c r="T618" s="415"/>
    </row>
    <row r="619" spans="3:20" x14ac:dyDescent="0.2">
      <c r="C619" s="415"/>
      <c r="D619" s="415"/>
      <c r="E619" s="415"/>
      <c r="F619" s="415"/>
      <c r="G619" s="415"/>
      <c r="H619" s="415"/>
      <c r="I619" s="415"/>
      <c r="J619" s="415"/>
      <c r="K619" s="415"/>
      <c r="L619" s="415"/>
      <c r="M619" s="415"/>
      <c r="N619" s="415"/>
      <c r="O619" s="415"/>
      <c r="P619" s="415"/>
      <c r="Q619" s="415"/>
      <c r="R619" s="415"/>
      <c r="S619" s="415"/>
      <c r="T619" s="415"/>
    </row>
    <row r="620" spans="3:20" x14ac:dyDescent="0.2">
      <c r="C620" s="415"/>
      <c r="D620" s="415"/>
      <c r="E620" s="415"/>
      <c r="F620" s="415"/>
      <c r="G620" s="415"/>
      <c r="H620" s="415"/>
      <c r="I620" s="415"/>
      <c r="J620" s="415"/>
      <c r="K620" s="415"/>
      <c r="L620" s="415"/>
      <c r="M620" s="415"/>
      <c r="N620" s="415"/>
      <c r="O620" s="415"/>
      <c r="P620" s="415"/>
      <c r="Q620" s="415"/>
      <c r="R620" s="415"/>
      <c r="S620" s="415"/>
      <c r="T620" s="415"/>
    </row>
    <row r="621" spans="3:20" x14ac:dyDescent="0.2">
      <c r="C621" s="415"/>
      <c r="D621" s="415"/>
      <c r="E621" s="415"/>
      <c r="F621" s="415"/>
      <c r="G621" s="415"/>
      <c r="H621" s="415"/>
      <c r="I621" s="415"/>
      <c r="J621" s="415"/>
      <c r="K621" s="415"/>
      <c r="L621" s="415"/>
      <c r="M621" s="415"/>
      <c r="N621" s="415"/>
      <c r="O621" s="415"/>
      <c r="P621" s="415"/>
      <c r="Q621" s="415"/>
      <c r="R621" s="415"/>
      <c r="S621" s="415"/>
      <c r="T621" s="415"/>
    </row>
    <row r="622" spans="3:20" x14ac:dyDescent="0.2">
      <c r="C622" s="415"/>
      <c r="D622" s="415"/>
      <c r="E622" s="415"/>
      <c r="F622" s="415"/>
      <c r="G622" s="415"/>
      <c r="H622" s="415"/>
      <c r="I622" s="415"/>
      <c r="J622" s="415"/>
      <c r="K622" s="415"/>
      <c r="L622" s="415"/>
      <c r="M622" s="415"/>
      <c r="N622" s="415"/>
      <c r="O622" s="415"/>
      <c r="P622" s="415"/>
      <c r="Q622" s="415"/>
      <c r="R622" s="415"/>
      <c r="S622" s="415"/>
      <c r="T622" s="415"/>
    </row>
    <row r="623" spans="3:20" x14ac:dyDescent="0.2">
      <c r="C623" s="415"/>
      <c r="D623" s="415"/>
      <c r="E623" s="415"/>
      <c r="F623" s="415"/>
      <c r="G623" s="415"/>
      <c r="H623" s="415"/>
      <c r="I623" s="415"/>
      <c r="J623" s="415"/>
      <c r="K623" s="415"/>
      <c r="L623" s="415"/>
      <c r="M623" s="415"/>
      <c r="N623" s="415"/>
      <c r="O623" s="415"/>
      <c r="P623" s="415"/>
      <c r="Q623" s="415"/>
      <c r="R623" s="415"/>
      <c r="S623" s="415"/>
      <c r="T623" s="415"/>
    </row>
    <row r="624" spans="3:20" x14ac:dyDescent="0.2">
      <c r="C624" s="415"/>
      <c r="D624" s="415"/>
      <c r="E624" s="415"/>
      <c r="F624" s="415"/>
      <c r="G624" s="415"/>
      <c r="H624" s="415"/>
      <c r="I624" s="415"/>
      <c r="J624" s="415"/>
      <c r="K624" s="415"/>
      <c r="L624" s="415"/>
      <c r="M624" s="415"/>
      <c r="N624" s="415"/>
      <c r="O624" s="415"/>
      <c r="P624" s="415"/>
      <c r="Q624" s="415"/>
      <c r="R624" s="415"/>
      <c r="S624" s="415"/>
      <c r="T624" s="415"/>
    </row>
    <row r="625" spans="3:20" x14ac:dyDescent="0.2">
      <c r="C625" s="415"/>
      <c r="D625" s="415"/>
      <c r="E625" s="415"/>
      <c r="F625" s="415"/>
      <c r="G625" s="415"/>
      <c r="H625" s="415"/>
      <c r="I625" s="415"/>
      <c r="J625" s="415"/>
      <c r="K625" s="415"/>
      <c r="L625" s="415"/>
      <c r="M625" s="415"/>
      <c r="N625" s="415"/>
      <c r="O625" s="415"/>
      <c r="P625" s="415"/>
      <c r="Q625" s="415"/>
      <c r="R625" s="415"/>
      <c r="S625" s="415"/>
      <c r="T625" s="415"/>
    </row>
    <row r="626" spans="3:20" x14ac:dyDescent="0.2">
      <c r="C626" s="415"/>
      <c r="D626" s="415"/>
      <c r="E626" s="415"/>
      <c r="F626" s="415"/>
      <c r="G626" s="415"/>
      <c r="H626" s="415"/>
      <c r="I626" s="415"/>
      <c r="J626" s="415"/>
      <c r="K626" s="415"/>
      <c r="L626" s="415"/>
      <c r="M626" s="415"/>
      <c r="N626" s="415"/>
      <c r="O626" s="415"/>
      <c r="P626" s="415"/>
      <c r="Q626" s="415"/>
      <c r="R626" s="415"/>
      <c r="S626" s="415"/>
      <c r="T626" s="415"/>
    </row>
    <row r="627" spans="3:20" x14ac:dyDescent="0.2">
      <c r="C627" s="415"/>
      <c r="D627" s="415"/>
      <c r="E627" s="415"/>
      <c r="F627" s="415"/>
      <c r="G627" s="415"/>
      <c r="H627" s="415"/>
      <c r="I627" s="415"/>
      <c r="J627" s="415"/>
      <c r="K627" s="415"/>
      <c r="L627" s="415"/>
      <c r="M627" s="415"/>
      <c r="N627" s="415"/>
      <c r="O627" s="415"/>
      <c r="P627" s="415"/>
      <c r="Q627" s="415"/>
      <c r="R627" s="415"/>
      <c r="S627" s="415"/>
      <c r="T627" s="415"/>
    </row>
    <row r="628" spans="3:20" x14ac:dyDescent="0.2">
      <c r="C628" s="415"/>
      <c r="D628" s="415"/>
      <c r="E628" s="415"/>
      <c r="F628" s="415"/>
      <c r="G628" s="415"/>
      <c r="H628" s="415"/>
      <c r="I628" s="415"/>
      <c r="J628" s="415"/>
      <c r="K628" s="415"/>
      <c r="L628" s="415"/>
      <c r="M628" s="415"/>
      <c r="N628" s="415"/>
      <c r="O628" s="415"/>
      <c r="P628" s="415"/>
      <c r="Q628" s="415"/>
      <c r="R628" s="415"/>
      <c r="S628" s="415"/>
      <c r="T628" s="415"/>
    </row>
    <row r="629" spans="3:20" x14ac:dyDescent="0.2">
      <c r="C629" s="415"/>
      <c r="D629" s="415"/>
      <c r="E629" s="415"/>
      <c r="F629" s="415"/>
      <c r="G629" s="415"/>
      <c r="H629" s="415"/>
      <c r="I629" s="415"/>
      <c r="J629" s="415"/>
      <c r="K629" s="415"/>
      <c r="L629" s="415"/>
      <c r="M629" s="415"/>
      <c r="N629" s="415"/>
      <c r="O629" s="415"/>
      <c r="P629" s="415"/>
      <c r="Q629" s="415"/>
      <c r="R629" s="415"/>
      <c r="S629" s="415"/>
      <c r="T629" s="415"/>
    </row>
    <row r="630" spans="3:20" x14ac:dyDescent="0.2">
      <c r="C630" s="415"/>
      <c r="D630" s="415"/>
      <c r="E630" s="415"/>
      <c r="F630" s="415"/>
      <c r="G630" s="415"/>
      <c r="H630" s="415"/>
      <c r="I630" s="415"/>
      <c r="J630" s="415"/>
      <c r="K630" s="415"/>
      <c r="L630" s="415"/>
      <c r="M630" s="415"/>
      <c r="N630" s="415"/>
      <c r="O630" s="415"/>
      <c r="P630" s="415"/>
      <c r="Q630" s="415"/>
      <c r="R630" s="415"/>
      <c r="S630" s="415"/>
      <c r="T630" s="415"/>
    </row>
    <row r="631" spans="3:20" x14ac:dyDescent="0.2">
      <c r="C631" s="415"/>
      <c r="D631" s="415"/>
      <c r="E631" s="415"/>
      <c r="F631" s="415"/>
      <c r="G631" s="415"/>
      <c r="H631" s="415"/>
      <c r="I631" s="415"/>
      <c r="J631" s="415"/>
      <c r="K631" s="415"/>
      <c r="L631" s="415"/>
      <c r="M631" s="415"/>
      <c r="N631" s="415"/>
      <c r="O631" s="415"/>
      <c r="P631" s="415"/>
      <c r="Q631" s="415"/>
      <c r="R631" s="415"/>
      <c r="S631" s="415"/>
      <c r="T631" s="415"/>
    </row>
    <row r="632" spans="3:20" x14ac:dyDescent="0.2">
      <c r="C632" s="415"/>
      <c r="D632" s="415"/>
      <c r="E632" s="415"/>
      <c r="F632" s="415"/>
      <c r="G632" s="415"/>
      <c r="H632" s="415"/>
      <c r="I632" s="415"/>
      <c r="J632" s="415"/>
      <c r="K632" s="415"/>
      <c r="L632" s="415"/>
      <c r="M632" s="415"/>
      <c r="N632" s="415"/>
      <c r="O632" s="415"/>
      <c r="P632" s="415"/>
      <c r="Q632" s="415"/>
      <c r="R632" s="415"/>
      <c r="S632" s="415"/>
      <c r="T632" s="415"/>
    </row>
    <row r="633" spans="3:20" x14ac:dyDescent="0.2">
      <c r="C633" s="415"/>
      <c r="D633" s="415"/>
      <c r="E633" s="415"/>
      <c r="F633" s="415"/>
      <c r="G633" s="415"/>
      <c r="H633" s="415"/>
      <c r="I633" s="415"/>
      <c r="J633" s="415"/>
      <c r="K633" s="415"/>
      <c r="L633" s="415"/>
      <c r="M633" s="415"/>
      <c r="N633" s="415"/>
      <c r="O633" s="415"/>
      <c r="P633" s="415"/>
      <c r="Q633" s="415"/>
      <c r="R633" s="415"/>
      <c r="S633" s="415"/>
      <c r="T633" s="415"/>
    </row>
    <row r="634" spans="3:20" x14ac:dyDescent="0.2">
      <c r="C634" s="415"/>
      <c r="D634" s="415"/>
      <c r="E634" s="415"/>
      <c r="F634" s="415"/>
      <c r="G634" s="415"/>
      <c r="H634" s="415"/>
      <c r="I634" s="415"/>
      <c r="J634" s="415"/>
      <c r="K634" s="415"/>
      <c r="L634" s="415"/>
      <c r="M634" s="415"/>
      <c r="N634" s="415"/>
      <c r="O634" s="415"/>
      <c r="P634" s="415"/>
      <c r="Q634" s="415"/>
      <c r="R634" s="415"/>
      <c r="S634" s="415"/>
      <c r="T634" s="415"/>
    </row>
    <row r="635" spans="3:20" x14ac:dyDescent="0.2">
      <c r="C635" s="415"/>
      <c r="D635" s="415"/>
      <c r="E635" s="415"/>
      <c r="F635" s="415"/>
      <c r="G635" s="415"/>
      <c r="H635" s="415"/>
      <c r="I635" s="415"/>
      <c r="J635" s="415"/>
      <c r="K635" s="415"/>
      <c r="L635" s="415"/>
      <c r="M635" s="415"/>
      <c r="N635" s="415"/>
      <c r="O635" s="415"/>
      <c r="P635" s="415"/>
      <c r="Q635" s="415"/>
      <c r="R635" s="415"/>
      <c r="S635" s="415"/>
      <c r="T635" s="415"/>
    </row>
    <row r="636" spans="3:20" x14ac:dyDescent="0.2">
      <c r="C636" s="415"/>
      <c r="D636" s="415"/>
      <c r="E636" s="415"/>
      <c r="F636" s="415"/>
      <c r="G636" s="415"/>
      <c r="H636" s="415"/>
      <c r="I636" s="415"/>
      <c r="J636" s="415"/>
      <c r="K636" s="415"/>
      <c r="L636" s="415"/>
      <c r="M636" s="415"/>
      <c r="N636" s="415"/>
      <c r="O636" s="415"/>
      <c r="P636" s="415"/>
      <c r="Q636" s="415"/>
      <c r="R636" s="415"/>
      <c r="S636" s="415"/>
      <c r="T636" s="415"/>
    </row>
    <row r="637" spans="3:20" x14ac:dyDescent="0.2">
      <c r="C637" s="415"/>
      <c r="D637" s="415"/>
      <c r="E637" s="415"/>
      <c r="F637" s="415"/>
      <c r="G637" s="415"/>
      <c r="H637" s="415"/>
      <c r="I637" s="415"/>
      <c r="J637" s="415"/>
      <c r="K637" s="415"/>
      <c r="L637" s="415"/>
      <c r="M637" s="415"/>
      <c r="N637" s="415"/>
      <c r="O637" s="415"/>
      <c r="P637" s="415"/>
      <c r="Q637" s="415"/>
      <c r="R637" s="415"/>
      <c r="S637" s="415"/>
      <c r="T637" s="415"/>
    </row>
    <row r="638" spans="3:20" x14ac:dyDescent="0.2">
      <c r="C638" s="415"/>
      <c r="D638" s="415"/>
      <c r="E638" s="415"/>
      <c r="F638" s="415"/>
      <c r="G638" s="415"/>
      <c r="H638" s="415"/>
      <c r="I638" s="415"/>
      <c r="J638" s="415"/>
      <c r="K638" s="415"/>
      <c r="L638" s="415"/>
      <c r="M638" s="415"/>
      <c r="N638" s="415"/>
      <c r="O638" s="415"/>
      <c r="P638" s="415"/>
      <c r="Q638" s="415"/>
      <c r="R638" s="415"/>
      <c r="S638" s="415"/>
      <c r="T638" s="415"/>
    </row>
    <row r="639" spans="3:20" x14ac:dyDescent="0.2">
      <c r="C639" s="415"/>
      <c r="D639" s="415"/>
      <c r="E639" s="415"/>
      <c r="F639" s="415"/>
      <c r="G639" s="415"/>
      <c r="H639" s="415"/>
      <c r="I639" s="415"/>
      <c r="J639" s="415"/>
      <c r="K639" s="415"/>
      <c r="L639" s="415"/>
      <c r="M639" s="415"/>
      <c r="N639" s="415"/>
      <c r="O639" s="415"/>
      <c r="P639" s="415"/>
      <c r="Q639" s="415"/>
      <c r="R639" s="415"/>
      <c r="S639" s="415"/>
      <c r="T639" s="415"/>
    </row>
    <row r="640" spans="3:20" x14ac:dyDescent="0.2">
      <c r="C640" s="415"/>
      <c r="D640" s="415"/>
      <c r="E640" s="415"/>
      <c r="F640" s="415"/>
      <c r="G640" s="415"/>
      <c r="H640" s="415"/>
      <c r="I640" s="415"/>
      <c r="J640" s="415"/>
      <c r="K640" s="415"/>
      <c r="L640" s="415"/>
      <c r="M640" s="415"/>
      <c r="N640" s="415"/>
      <c r="O640" s="415"/>
      <c r="P640" s="415"/>
      <c r="Q640" s="415"/>
      <c r="R640" s="415"/>
      <c r="S640" s="415"/>
      <c r="T640" s="415"/>
    </row>
    <row r="641" spans="3:20" x14ac:dyDescent="0.2">
      <c r="C641" s="415"/>
      <c r="D641" s="415"/>
      <c r="E641" s="415"/>
      <c r="F641" s="415"/>
      <c r="G641" s="415"/>
      <c r="H641" s="415"/>
      <c r="I641" s="415"/>
      <c r="J641" s="415"/>
      <c r="K641" s="415"/>
      <c r="L641" s="415"/>
      <c r="M641" s="415"/>
      <c r="N641" s="415"/>
      <c r="O641" s="415"/>
      <c r="P641" s="415"/>
      <c r="Q641" s="415"/>
      <c r="R641" s="415"/>
      <c r="S641" s="415"/>
      <c r="T641" s="415"/>
    </row>
    <row r="642" spans="3:20" x14ac:dyDescent="0.2">
      <c r="C642" s="415"/>
      <c r="D642" s="415"/>
      <c r="E642" s="415"/>
      <c r="F642" s="415"/>
      <c r="G642" s="415"/>
      <c r="H642" s="415"/>
      <c r="I642" s="415"/>
      <c r="J642" s="415"/>
      <c r="K642" s="415"/>
      <c r="L642" s="415"/>
      <c r="M642" s="415"/>
      <c r="N642" s="415"/>
      <c r="O642" s="415"/>
      <c r="P642" s="415"/>
      <c r="Q642" s="415"/>
      <c r="R642" s="415"/>
      <c r="S642" s="415"/>
      <c r="T642" s="415"/>
    </row>
    <row r="643" spans="3:20" x14ac:dyDescent="0.2">
      <c r="C643" s="415"/>
      <c r="D643" s="415"/>
      <c r="E643" s="415"/>
      <c r="F643" s="415"/>
      <c r="G643" s="415"/>
      <c r="H643" s="415"/>
      <c r="I643" s="415"/>
      <c r="J643" s="415"/>
      <c r="K643" s="415"/>
      <c r="L643" s="415"/>
      <c r="M643" s="415"/>
      <c r="N643" s="415"/>
      <c r="O643" s="415"/>
      <c r="P643" s="415"/>
      <c r="Q643" s="415"/>
      <c r="R643" s="415"/>
      <c r="S643" s="415"/>
      <c r="T643" s="415"/>
    </row>
    <row r="644" spans="3:20" x14ac:dyDescent="0.2">
      <c r="C644" s="415"/>
      <c r="D644" s="415"/>
      <c r="E644" s="415"/>
      <c r="F644" s="415"/>
      <c r="G644" s="415"/>
      <c r="H644" s="415"/>
      <c r="I644" s="415"/>
      <c r="J644" s="415"/>
      <c r="K644" s="415"/>
      <c r="L644" s="415"/>
      <c r="M644" s="415"/>
      <c r="N644" s="415"/>
      <c r="O644" s="415"/>
      <c r="P644" s="415"/>
      <c r="Q644" s="415"/>
      <c r="R644" s="415"/>
      <c r="S644" s="415"/>
      <c r="T644" s="415"/>
    </row>
    <row r="645" spans="3:20" x14ac:dyDescent="0.2">
      <c r="C645" s="415"/>
      <c r="D645" s="415"/>
      <c r="E645" s="415"/>
      <c r="F645" s="415"/>
      <c r="G645" s="415"/>
      <c r="H645" s="415"/>
      <c r="I645" s="415"/>
      <c r="J645" s="415"/>
      <c r="K645" s="415"/>
      <c r="L645" s="415"/>
      <c r="M645" s="415"/>
      <c r="N645" s="415"/>
      <c r="O645" s="415"/>
      <c r="P645" s="415"/>
      <c r="Q645" s="415"/>
      <c r="R645" s="415"/>
      <c r="S645" s="415"/>
      <c r="T645" s="415"/>
    </row>
    <row r="646" spans="3:20" x14ac:dyDescent="0.2">
      <c r="C646" s="415"/>
      <c r="D646" s="415"/>
      <c r="E646" s="415"/>
      <c r="F646" s="415"/>
      <c r="G646" s="415"/>
      <c r="H646" s="415"/>
      <c r="I646" s="415"/>
      <c r="J646" s="415"/>
      <c r="K646" s="415"/>
      <c r="L646" s="415"/>
      <c r="M646" s="415"/>
      <c r="N646" s="415"/>
      <c r="O646" s="415"/>
      <c r="P646" s="415"/>
      <c r="Q646" s="415"/>
      <c r="R646" s="415"/>
      <c r="S646" s="415"/>
      <c r="T646" s="415"/>
    </row>
    <row r="647" spans="3:20" x14ac:dyDescent="0.2">
      <c r="C647" s="415"/>
      <c r="D647" s="415"/>
      <c r="E647" s="415"/>
      <c r="F647" s="415"/>
      <c r="G647" s="415"/>
      <c r="H647" s="415"/>
      <c r="I647" s="415"/>
      <c r="J647" s="415"/>
      <c r="K647" s="415"/>
      <c r="L647" s="415"/>
      <c r="M647" s="415"/>
      <c r="N647" s="415"/>
      <c r="O647" s="415"/>
      <c r="P647" s="415"/>
      <c r="Q647" s="415"/>
      <c r="R647" s="415"/>
      <c r="S647" s="415"/>
      <c r="T647" s="415"/>
    </row>
    <row r="648" spans="3:20" x14ac:dyDescent="0.2">
      <c r="C648" s="415"/>
      <c r="D648" s="415"/>
      <c r="E648" s="415"/>
      <c r="F648" s="415"/>
      <c r="G648" s="415"/>
      <c r="H648" s="415"/>
      <c r="I648" s="415"/>
      <c r="J648" s="415"/>
      <c r="K648" s="415"/>
      <c r="L648" s="415"/>
      <c r="M648" s="415"/>
      <c r="N648" s="415"/>
      <c r="O648" s="415"/>
      <c r="P648" s="415"/>
      <c r="Q648" s="415"/>
      <c r="R648" s="415"/>
      <c r="S648" s="415"/>
      <c r="T648" s="415"/>
    </row>
    <row r="649" spans="3:20" x14ac:dyDescent="0.2">
      <c r="C649" s="415"/>
      <c r="D649" s="415"/>
      <c r="E649" s="415"/>
      <c r="F649" s="415"/>
      <c r="G649" s="415"/>
      <c r="H649" s="415"/>
      <c r="I649" s="415"/>
      <c r="J649" s="415"/>
      <c r="K649" s="415"/>
      <c r="L649" s="415"/>
      <c r="M649" s="415"/>
      <c r="N649" s="415"/>
      <c r="O649" s="415"/>
      <c r="P649" s="415"/>
      <c r="Q649" s="415"/>
      <c r="R649" s="415"/>
      <c r="S649" s="415"/>
      <c r="T649" s="415"/>
    </row>
    <row r="650" spans="3:20" x14ac:dyDescent="0.2">
      <c r="C650" s="415"/>
      <c r="D650" s="415"/>
      <c r="E650" s="415"/>
      <c r="F650" s="415"/>
      <c r="G650" s="415"/>
      <c r="H650" s="415"/>
      <c r="I650" s="415"/>
      <c r="J650" s="415"/>
      <c r="K650" s="415"/>
      <c r="L650" s="415"/>
      <c r="M650" s="415"/>
      <c r="N650" s="415"/>
      <c r="O650" s="415"/>
      <c r="P650" s="415"/>
      <c r="Q650" s="415"/>
      <c r="R650" s="415"/>
      <c r="S650" s="415"/>
      <c r="T650" s="415"/>
    </row>
    <row r="651" spans="3:20" x14ac:dyDescent="0.2">
      <c r="C651" s="415"/>
      <c r="D651" s="415"/>
      <c r="E651" s="415"/>
      <c r="F651" s="415"/>
      <c r="G651" s="415"/>
      <c r="H651" s="415"/>
      <c r="I651" s="415"/>
      <c r="J651" s="415"/>
      <c r="K651" s="415"/>
      <c r="L651" s="415"/>
      <c r="M651" s="415"/>
      <c r="N651" s="415"/>
      <c r="O651" s="415"/>
      <c r="P651" s="415"/>
      <c r="Q651" s="415"/>
      <c r="R651" s="415"/>
      <c r="S651" s="415"/>
      <c r="T651" s="415"/>
    </row>
    <row r="652" spans="3:20" x14ac:dyDescent="0.2">
      <c r="C652" s="415"/>
      <c r="D652" s="415"/>
      <c r="E652" s="415"/>
      <c r="F652" s="415"/>
      <c r="G652" s="415"/>
      <c r="H652" s="415"/>
      <c r="I652" s="415"/>
      <c r="J652" s="415"/>
      <c r="K652" s="415"/>
      <c r="L652" s="415"/>
      <c r="M652" s="415"/>
      <c r="N652" s="415"/>
      <c r="O652" s="415"/>
      <c r="P652" s="415"/>
      <c r="Q652" s="415"/>
      <c r="R652" s="415"/>
      <c r="S652" s="415"/>
      <c r="T652" s="415"/>
    </row>
    <row r="653" spans="3:20" x14ac:dyDescent="0.2">
      <c r="C653" s="415"/>
      <c r="D653" s="415"/>
      <c r="E653" s="415"/>
      <c r="F653" s="415"/>
      <c r="G653" s="415"/>
      <c r="H653" s="415"/>
      <c r="I653" s="415"/>
      <c r="J653" s="415"/>
      <c r="K653" s="415"/>
      <c r="L653" s="415"/>
      <c r="M653" s="415"/>
      <c r="N653" s="415"/>
      <c r="O653" s="415"/>
      <c r="P653" s="415"/>
      <c r="Q653" s="415"/>
      <c r="R653" s="415"/>
      <c r="S653" s="415"/>
      <c r="T653" s="415"/>
    </row>
    <row r="654" spans="3:20" x14ac:dyDescent="0.2">
      <c r="C654" s="415"/>
      <c r="D654" s="415"/>
      <c r="E654" s="415"/>
      <c r="F654" s="415"/>
      <c r="G654" s="415"/>
      <c r="H654" s="415"/>
      <c r="I654" s="415"/>
      <c r="J654" s="415"/>
      <c r="K654" s="415"/>
      <c r="L654" s="415"/>
      <c r="M654" s="415"/>
      <c r="N654" s="415"/>
      <c r="O654" s="415"/>
      <c r="P654" s="415"/>
      <c r="Q654" s="415"/>
      <c r="R654" s="415"/>
      <c r="S654" s="415"/>
      <c r="T654" s="415"/>
    </row>
    <row r="655" spans="3:20" x14ac:dyDescent="0.2">
      <c r="C655" s="415"/>
      <c r="D655" s="415"/>
      <c r="E655" s="415"/>
      <c r="F655" s="415"/>
      <c r="G655" s="415"/>
      <c r="H655" s="415"/>
      <c r="I655" s="415"/>
      <c r="J655" s="415"/>
      <c r="K655" s="415"/>
      <c r="L655" s="415"/>
      <c r="M655" s="415"/>
      <c r="N655" s="415"/>
      <c r="O655" s="415"/>
      <c r="P655" s="415"/>
      <c r="Q655" s="415"/>
      <c r="R655" s="415"/>
      <c r="S655" s="415"/>
      <c r="T655" s="415"/>
    </row>
    <row r="656" spans="3:20" x14ac:dyDescent="0.2">
      <c r="C656" s="415"/>
      <c r="D656" s="415"/>
      <c r="E656" s="415"/>
      <c r="F656" s="415"/>
      <c r="G656" s="415"/>
      <c r="H656" s="415"/>
      <c r="I656" s="415"/>
      <c r="J656" s="415"/>
      <c r="K656" s="415"/>
      <c r="L656" s="415"/>
      <c r="M656" s="415"/>
      <c r="N656" s="415"/>
      <c r="O656" s="415"/>
      <c r="P656" s="415"/>
      <c r="Q656" s="415"/>
      <c r="R656" s="415"/>
      <c r="S656" s="415"/>
      <c r="T656" s="415"/>
    </row>
    <row r="657" spans="3:20" x14ac:dyDescent="0.2">
      <c r="C657" s="415"/>
      <c r="D657" s="415"/>
      <c r="E657" s="415"/>
      <c r="F657" s="415"/>
      <c r="G657" s="415"/>
      <c r="H657" s="415"/>
      <c r="I657" s="415"/>
      <c r="J657" s="415"/>
      <c r="K657" s="415"/>
      <c r="L657" s="415"/>
      <c r="M657" s="415"/>
      <c r="N657" s="415"/>
      <c r="O657" s="415"/>
      <c r="P657" s="415"/>
      <c r="Q657" s="415"/>
      <c r="R657" s="415"/>
      <c r="S657" s="415"/>
      <c r="T657" s="415"/>
    </row>
    <row r="658" spans="3:20" x14ac:dyDescent="0.2">
      <c r="C658" s="415"/>
      <c r="D658" s="415"/>
      <c r="E658" s="415"/>
      <c r="F658" s="415"/>
      <c r="G658" s="415"/>
      <c r="H658" s="415"/>
      <c r="I658" s="415"/>
      <c r="J658" s="415"/>
      <c r="K658" s="415"/>
      <c r="L658" s="415"/>
      <c r="M658" s="415"/>
      <c r="N658" s="415"/>
      <c r="O658" s="415"/>
      <c r="P658" s="415"/>
      <c r="Q658" s="415"/>
      <c r="R658" s="415"/>
      <c r="S658" s="415"/>
      <c r="T658" s="415"/>
    </row>
    <row r="659" spans="3:20" x14ac:dyDescent="0.2">
      <c r="C659" s="415"/>
      <c r="D659" s="415"/>
      <c r="E659" s="415"/>
      <c r="F659" s="415"/>
      <c r="G659" s="415"/>
      <c r="H659" s="415"/>
      <c r="I659" s="415"/>
      <c r="J659" s="415"/>
      <c r="K659" s="415"/>
      <c r="L659" s="415"/>
      <c r="M659" s="415"/>
      <c r="N659" s="415"/>
      <c r="O659" s="415"/>
      <c r="P659" s="415"/>
      <c r="Q659" s="415"/>
      <c r="R659" s="415"/>
      <c r="S659" s="415"/>
      <c r="T659" s="415"/>
    </row>
    <row r="660" spans="3:20" x14ac:dyDescent="0.2">
      <c r="C660" s="415"/>
      <c r="D660" s="415"/>
      <c r="E660" s="415"/>
      <c r="F660" s="415"/>
      <c r="G660" s="415"/>
      <c r="H660" s="415"/>
      <c r="I660" s="415"/>
      <c r="J660" s="415"/>
      <c r="K660" s="415"/>
      <c r="L660" s="415"/>
      <c r="M660" s="415"/>
      <c r="N660" s="415"/>
      <c r="O660" s="415"/>
      <c r="P660" s="415"/>
      <c r="Q660" s="415"/>
      <c r="R660" s="415"/>
      <c r="S660" s="415"/>
      <c r="T660" s="415"/>
    </row>
    <row r="661" spans="3:20" x14ac:dyDescent="0.2">
      <c r="C661" s="415"/>
      <c r="D661" s="415"/>
      <c r="E661" s="415"/>
      <c r="F661" s="415"/>
      <c r="G661" s="415"/>
      <c r="H661" s="415"/>
      <c r="I661" s="415"/>
      <c r="J661" s="415"/>
      <c r="K661" s="415"/>
      <c r="L661" s="415"/>
      <c r="M661" s="415"/>
      <c r="N661" s="415"/>
      <c r="O661" s="415"/>
      <c r="P661" s="415"/>
      <c r="Q661" s="415"/>
      <c r="R661" s="415"/>
      <c r="S661" s="415"/>
      <c r="T661" s="415"/>
    </row>
    <row r="662" spans="3:20" x14ac:dyDescent="0.2">
      <c r="C662" s="415"/>
      <c r="D662" s="415"/>
      <c r="E662" s="415"/>
      <c r="F662" s="415"/>
      <c r="G662" s="415"/>
      <c r="H662" s="415"/>
      <c r="I662" s="415"/>
      <c r="J662" s="415"/>
      <c r="K662" s="415"/>
      <c r="L662" s="415"/>
      <c r="M662" s="415"/>
      <c r="N662" s="415"/>
      <c r="O662" s="415"/>
      <c r="P662" s="415"/>
      <c r="Q662" s="415"/>
      <c r="R662" s="415"/>
      <c r="S662" s="415"/>
      <c r="T662" s="415"/>
    </row>
    <row r="663" spans="3:20" x14ac:dyDescent="0.2">
      <c r="C663" s="415"/>
      <c r="D663" s="415"/>
      <c r="E663" s="415"/>
      <c r="F663" s="415"/>
      <c r="G663" s="415"/>
      <c r="H663" s="415"/>
      <c r="I663" s="415"/>
      <c r="J663" s="415"/>
      <c r="K663" s="415"/>
      <c r="L663" s="415"/>
      <c r="M663" s="415"/>
      <c r="N663" s="415"/>
      <c r="O663" s="415"/>
      <c r="P663" s="415"/>
      <c r="Q663" s="415"/>
      <c r="R663" s="415"/>
      <c r="S663" s="415"/>
      <c r="T663" s="415"/>
    </row>
    <row r="664" spans="3:20" x14ac:dyDescent="0.2">
      <c r="C664" s="415"/>
      <c r="D664" s="415"/>
      <c r="E664" s="415"/>
      <c r="F664" s="415"/>
      <c r="G664" s="415"/>
      <c r="H664" s="415"/>
      <c r="I664" s="415"/>
      <c r="J664" s="415"/>
      <c r="K664" s="415"/>
      <c r="L664" s="415"/>
      <c r="M664" s="415"/>
      <c r="N664" s="415"/>
      <c r="O664" s="415"/>
      <c r="P664" s="415"/>
      <c r="Q664" s="415"/>
      <c r="R664" s="415"/>
      <c r="S664" s="415"/>
      <c r="T664" s="415"/>
    </row>
    <row r="665" spans="3:20" x14ac:dyDescent="0.2">
      <c r="C665" s="415"/>
      <c r="D665" s="415"/>
      <c r="E665" s="415"/>
      <c r="F665" s="415"/>
      <c r="G665" s="415"/>
      <c r="H665" s="415"/>
      <c r="I665" s="415"/>
      <c r="J665" s="415"/>
      <c r="K665" s="415"/>
      <c r="L665" s="415"/>
      <c r="M665" s="415"/>
      <c r="N665" s="415"/>
      <c r="O665" s="415"/>
      <c r="P665" s="415"/>
      <c r="Q665" s="415"/>
      <c r="R665" s="415"/>
      <c r="S665" s="415"/>
      <c r="T665" s="415"/>
    </row>
    <row r="666" spans="3:20" x14ac:dyDescent="0.2">
      <c r="C666" s="415"/>
      <c r="D666" s="415"/>
      <c r="E666" s="415"/>
      <c r="F666" s="415"/>
      <c r="G666" s="415"/>
      <c r="H666" s="415"/>
      <c r="I666" s="415"/>
      <c r="J666" s="415"/>
      <c r="K666" s="415"/>
      <c r="L666" s="415"/>
      <c r="M666" s="415"/>
      <c r="N666" s="415"/>
      <c r="O666" s="415"/>
      <c r="P666" s="415"/>
      <c r="Q666" s="415"/>
      <c r="R666" s="415"/>
      <c r="S666" s="415"/>
      <c r="T666" s="415"/>
    </row>
    <row r="667" spans="3:20" x14ac:dyDescent="0.2">
      <c r="C667" s="415"/>
      <c r="D667" s="415"/>
      <c r="E667" s="415"/>
      <c r="F667" s="415"/>
      <c r="G667" s="415"/>
      <c r="H667" s="415"/>
      <c r="I667" s="415"/>
      <c r="J667" s="415"/>
      <c r="K667" s="415"/>
      <c r="L667" s="415"/>
      <c r="M667" s="415"/>
      <c r="N667" s="415"/>
      <c r="O667" s="415"/>
      <c r="P667" s="415"/>
      <c r="Q667" s="415"/>
      <c r="R667" s="415"/>
      <c r="S667" s="415"/>
      <c r="T667" s="415"/>
    </row>
    <row r="668" spans="3:20" x14ac:dyDescent="0.2">
      <c r="C668" s="415"/>
      <c r="D668" s="415"/>
      <c r="E668" s="415"/>
      <c r="F668" s="415"/>
      <c r="G668" s="415"/>
      <c r="H668" s="415"/>
      <c r="I668" s="415"/>
      <c r="J668" s="415"/>
      <c r="K668" s="415"/>
      <c r="L668" s="415"/>
      <c r="M668" s="415"/>
      <c r="N668" s="415"/>
      <c r="O668" s="415"/>
      <c r="P668" s="415"/>
      <c r="Q668" s="415"/>
      <c r="R668" s="415"/>
      <c r="S668" s="415"/>
      <c r="T668" s="415"/>
    </row>
    <row r="669" spans="3:20" x14ac:dyDescent="0.2">
      <c r="C669" s="415"/>
      <c r="D669" s="415"/>
      <c r="E669" s="415"/>
      <c r="F669" s="415"/>
      <c r="G669" s="415"/>
      <c r="H669" s="415"/>
      <c r="I669" s="415"/>
      <c r="J669" s="415"/>
      <c r="K669" s="415"/>
      <c r="L669" s="415"/>
      <c r="M669" s="415"/>
      <c r="N669" s="415"/>
      <c r="O669" s="415"/>
      <c r="P669" s="415"/>
      <c r="Q669" s="415"/>
      <c r="R669" s="415"/>
      <c r="S669" s="415"/>
      <c r="T669" s="415"/>
    </row>
    <row r="670" spans="3:20" x14ac:dyDescent="0.2">
      <c r="C670" s="415"/>
      <c r="D670" s="415"/>
      <c r="E670" s="415"/>
      <c r="F670" s="415"/>
      <c r="G670" s="415"/>
      <c r="H670" s="415"/>
      <c r="I670" s="415"/>
      <c r="J670" s="415"/>
      <c r="K670" s="415"/>
      <c r="L670" s="415"/>
      <c r="M670" s="415"/>
      <c r="N670" s="415"/>
      <c r="O670" s="415"/>
      <c r="P670" s="415"/>
      <c r="Q670" s="415"/>
      <c r="R670" s="415"/>
      <c r="S670" s="415"/>
      <c r="T670" s="415"/>
    </row>
    <row r="671" spans="3:20" x14ac:dyDescent="0.2">
      <c r="C671" s="415"/>
      <c r="D671" s="415"/>
      <c r="E671" s="415"/>
      <c r="F671" s="415"/>
      <c r="G671" s="415"/>
      <c r="H671" s="415"/>
      <c r="I671" s="415"/>
      <c r="J671" s="415"/>
      <c r="K671" s="415"/>
      <c r="L671" s="415"/>
      <c r="M671" s="415"/>
      <c r="N671" s="415"/>
      <c r="O671" s="415"/>
      <c r="P671" s="415"/>
      <c r="Q671" s="415"/>
      <c r="R671" s="415"/>
      <c r="S671" s="415"/>
      <c r="T671" s="415"/>
    </row>
    <row r="672" spans="3:20" x14ac:dyDescent="0.2">
      <c r="C672" s="415"/>
      <c r="D672" s="415"/>
      <c r="E672" s="415"/>
      <c r="F672" s="415"/>
      <c r="G672" s="415"/>
      <c r="H672" s="415"/>
      <c r="I672" s="415"/>
      <c r="J672" s="415"/>
      <c r="K672" s="415"/>
      <c r="L672" s="415"/>
      <c r="M672" s="415"/>
      <c r="N672" s="415"/>
      <c r="O672" s="415"/>
      <c r="P672" s="415"/>
      <c r="Q672" s="415"/>
      <c r="R672" s="415"/>
      <c r="S672" s="415"/>
      <c r="T672" s="415"/>
    </row>
    <row r="673" spans="3:20" x14ac:dyDescent="0.2">
      <c r="C673" s="415"/>
      <c r="D673" s="415"/>
      <c r="E673" s="415"/>
      <c r="F673" s="415"/>
      <c r="G673" s="415"/>
      <c r="H673" s="415"/>
      <c r="I673" s="415"/>
      <c r="J673" s="415"/>
      <c r="K673" s="415"/>
      <c r="L673" s="415"/>
      <c r="M673" s="415"/>
      <c r="N673" s="415"/>
      <c r="O673" s="415"/>
      <c r="P673" s="415"/>
      <c r="Q673" s="415"/>
      <c r="R673" s="415"/>
      <c r="S673" s="415"/>
      <c r="T673" s="415"/>
    </row>
    <row r="674" spans="3:20" x14ac:dyDescent="0.2">
      <c r="C674" s="415"/>
      <c r="D674" s="415"/>
      <c r="E674" s="415"/>
      <c r="F674" s="415"/>
      <c r="G674" s="415"/>
      <c r="H674" s="415"/>
      <c r="I674" s="415"/>
      <c r="J674" s="415"/>
      <c r="K674" s="415"/>
      <c r="L674" s="415"/>
      <c r="M674" s="415"/>
      <c r="N674" s="415"/>
      <c r="O674" s="415"/>
      <c r="P674" s="415"/>
      <c r="Q674" s="415"/>
      <c r="R674" s="415"/>
      <c r="S674" s="415"/>
      <c r="T674" s="415"/>
    </row>
    <row r="675" spans="3:20" x14ac:dyDescent="0.2">
      <c r="C675" s="415"/>
      <c r="D675" s="415"/>
      <c r="E675" s="415"/>
      <c r="F675" s="415"/>
      <c r="G675" s="415"/>
      <c r="H675" s="415"/>
      <c r="I675" s="415"/>
      <c r="J675" s="415"/>
      <c r="K675" s="415"/>
      <c r="L675" s="415"/>
      <c r="M675" s="415"/>
      <c r="N675" s="415"/>
      <c r="O675" s="415"/>
      <c r="P675" s="415"/>
      <c r="Q675" s="415"/>
      <c r="R675" s="415"/>
      <c r="S675" s="415"/>
      <c r="T675" s="415"/>
    </row>
    <row r="676" spans="3:20" x14ac:dyDescent="0.2">
      <c r="C676" s="415"/>
      <c r="D676" s="415"/>
      <c r="E676" s="415"/>
      <c r="F676" s="415"/>
      <c r="G676" s="415"/>
      <c r="H676" s="415"/>
      <c r="I676" s="415"/>
      <c r="J676" s="415"/>
      <c r="K676" s="415"/>
      <c r="L676" s="415"/>
      <c r="M676" s="415"/>
      <c r="N676" s="415"/>
      <c r="O676" s="415"/>
      <c r="P676" s="415"/>
      <c r="Q676" s="415"/>
      <c r="R676" s="415"/>
      <c r="S676" s="415"/>
      <c r="T676" s="415"/>
    </row>
    <row r="677" spans="3:20" x14ac:dyDescent="0.2">
      <c r="C677" s="415"/>
      <c r="D677" s="415"/>
      <c r="E677" s="415"/>
      <c r="F677" s="415"/>
      <c r="G677" s="415"/>
      <c r="H677" s="415"/>
      <c r="I677" s="415"/>
      <c r="J677" s="415"/>
      <c r="K677" s="415"/>
      <c r="L677" s="415"/>
      <c r="M677" s="415"/>
      <c r="N677" s="415"/>
      <c r="O677" s="415"/>
      <c r="P677" s="415"/>
      <c r="Q677" s="415"/>
      <c r="R677" s="415"/>
      <c r="S677" s="415"/>
      <c r="T677" s="415"/>
    </row>
    <row r="678" spans="3:20" x14ac:dyDescent="0.2">
      <c r="C678" s="415"/>
      <c r="D678" s="415"/>
      <c r="E678" s="415"/>
      <c r="F678" s="415"/>
      <c r="G678" s="415"/>
      <c r="H678" s="415"/>
      <c r="I678" s="415"/>
      <c r="J678" s="415"/>
      <c r="K678" s="415"/>
      <c r="L678" s="415"/>
      <c r="M678" s="415"/>
      <c r="N678" s="415"/>
      <c r="O678" s="415"/>
      <c r="P678" s="415"/>
      <c r="Q678" s="415"/>
      <c r="R678" s="415"/>
      <c r="S678" s="415"/>
      <c r="T678" s="415"/>
    </row>
    <row r="679" spans="3:20" x14ac:dyDescent="0.2">
      <c r="C679" s="415"/>
      <c r="D679" s="415"/>
      <c r="E679" s="415"/>
      <c r="F679" s="415"/>
      <c r="G679" s="415"/>
      <c r="H679" s="415"/>
      <c r="I679" s="415"/>
      <c r="J679" s="415"/>
      <c r="K679" s="415"/>
      <c r="L679" s="415"/>
      <c r="M679" s="415"/>
      <c r="N679" s="415"/>
      <c r="O679" s="415"/>
      <c r="P679" s="415"/>
      <c r="Q679" s="415"/>
      <c r="R679" s="415"/>
      <c r="S679" s="415"/>
      <c r="T679" s="415"/>
    </row>
    <row r="680" spans="3:20" x14ac:dyDescent="0.2">
      <c r="C680" s="415"/>
      <c r="D680" s="415"/>
      <c r="E680" s="415"/>
      <c r="F680" s="415"/>
      <c r="G680" s="415"/>
      <c r="H680" s="415"/>
      <c r="I680" s="415"/>
      <c r="J680" s="415"/>
      <c r="K680" s="415"/>
      <c r="L680" s="415"/>
      <c r="M680" s="415"/>
      <c r="N680" s="415"/>
      <c r="O680" s="415"/>
      <c r="P680" s="415"/>
      <c r="Q680" s="415"/>
      <c r="R680" s="415"/>
      <c r="S680" s="415"/>
      <c r="T680" s="415"/>
    </row>
    <row r="681" spans="3:20" x14ac:dyDescent="0.2">
      <c r="C681" s="415"/>
      <c r="D681" s="415"/>
      <c r="E681" s="415"/>
      <c r="F681" s="415"/>
      <c r="G681" s="415"/>
      <c r="H681" s="415"/>
      <c r="I681" s="415"/>
      <c r="J681" s="415"/>
      <c r="K681" s="415"/>
      <c r="L681" s="415"/>
      <c r="M681" s="415"/>
      <c r="N681" s="415"/>
      <c r="O681" s="415"/>
      <c r="P681" s="415"/>
      <c r="Q681" s="415"/>
      <c r="R681" s="415"/>
      <c r="S681" s="415"/>
      <c r="T681" s="415"/>
    </row>
    <row r="682" spans="3:20" x14ac:dyDescent="0.2">
      <c r="C682" s="415"/>
      <c r="D682" s="415"/>
      <c r="E682" s="415"/>
      <c r="F682" s="415"/>
      <c r="G682" s="415"/>
      <c r="H682" s="415"/>
      <c r="I682" s="415"/>
      <c r="J682" s="415"/>
      <c r="K682" s="415"/>
      <c r="L682" s="415"/>
      <c r="M682" s="415"/>
      <c r="N682" s="415"/>
      <c r="O682" s="415"/>
      <c r="P682" s="415"/>
      <c r="Q682" s="415"/>
      <c r="R682" s="415"/>
      <c r="S682" s="415"/>
      <c r="T682" s="415"/>
    </row>
    <row r="683" spans="3:20" x14ac:dyDescent="0.2">
      <c r="C683" s="415"/>
      <c r="D683" s="415"/>
      <c r="E683" s="415"/>
      <c r="F683" s="415"/>
      <c r="G683" s="415"/>
      <c r="H683" s="415"/>
      <c r="I683" s="415"/>
      <c r="J683" s="415"/>
      <c r="K683" s="415"/>
      <c r="L683" s="415"/>
      <c r="M683" s="415"/>
      <c r="N683" s="415"/>
      <c r="O683" s="415"/>
      <c r="P683" s="415"/>
      <c r="Q683" s="415"/>
      <c r="R683" s="415"/>
      <c r="S683" s="415"/>
      <c r="T683" s="415"/>
    </row>
    <row r="684" spans="3:20" x14ac:dyDescent="0.2">
      <c r="C684" s="415"/>
      <c r="D684" s="415"/>
      <c r="E684" s="415"/>
      <c r="F684" s="415"/>
      <c r="G684" s="415"/>
      <c r="H684" s="415"/>
      <c r="I684" s="415"/>
      <c r="J684" s="415"/>
      <c r="K684" s="415"/>
      <c r="L684" s="415"/>
      <c r="M684" s="415"/>
      <c r="N684" s="415"/>
      <c r="O684" s="415"/>
      <c r="P684" s="415"/>
      <c r="Q684" s="415"/>
      <c r="R684" s="415"/>
      <c r="S684" s="415"/>
      <c r="T684" s="415"/>
    </row>
    <row r="685" spans="3:20" x14ac:dyDescent="0.2">
      <c r="C685" s="415"/>
      <c r="D685" s="415"/>
      <c r="E685" s="415"/>
      <c r="F685" s="415"/>
      <c r="G685" s="415"/>
      <c r="H685" s="415"/>
      <c r="I685" s="415"/>
      <c r="J685" s="415"/>
      <c r="K685" s="415"/>
      <c r="L685" s="415"/>
      <c r="M685" s="415"/>
      <c r="N685" s="415"/>
      <c r="O685" s="415"/>
      <c r="P685" s="415"/>
      <c r="Q685" s="415"/>
      <c r="R685" s="415"/>
      <c r="S685" s="415"/>
      <c r="T685" s="415"/>
    </row>
    <row r="686" spans="3:20" x14ac:dyDescent="0.2">
      <c r="C686" s="415"/>
      <c r="D686" s="415"/>
      <c r="E686" s="415"/>
      <c r="F686" s="415"/>
      <c r="G686" s="415"/>
      <c r="H686" s="415"/>
      <c r="I686" s="415"/>
      <c r="J686" s="415"/>
      <c r="K686" s="415"/>
      <c r="L686" s="415"/>
      <c r="M686" s="415"/>
      <c r="N686" s="415"/>
      <c r="O686" s="415"/>
      <c r="P686" s="415"/>
      <c r="Q686" s="415"/>
      <c r="R686" s="415"/>
      <c r="S686" s="415"/>
      <c r="T686" s="415"/>
    </row>
    <row r="687" spans="3:20" x14ac:dyDescent="0.2">
      <c r="C687" s="415"/>
      <c r="D687" s="415"/>
      <c r="E687" s="415"/>
      <c r="F687" s="415"/>
      <c r="G687" s="415"/>
      <c r="H687" s="415"/>
      <c r="I687" s="415"/>
      <c r="J687" s="415"/>
      <c r="K687" s="415"/>
      <c r="L687" s="415"/>
      <c r="M687" s="415"/>
      <c r="N687" s="415"/>
      <c r="O687" s="415"/>
      <c r="P687" s="415"/>
      <c r="Q687" s="415"/>
      <c r="R687" s="415"/>
      <c r="S687" s="415"/>
      <c r="T687" s="415"/>
    </row>
    <row r="688" spans="3:20" x14ac:dyDescent="0.2">
      <c r="C688" s="415"/>
      <c r="D688" s="415"/>
      <c r="E688" s="415"/>
      <c r="F688" s="415"/>
      <c r="G688" s="415"/>
      <c r="H688" s="415"/>
      <c r="I688" s="415"/>
      <c r="J688" s="415"/>
      <c r="K688" s="415"/>
      <c r="L688" s="415"/>
      <c r="M688" s="415"/>
      <c r="N688" s="415"/>
      <c r="O688" s="415"/>
      <c r="P688" s="415"/>
      <c r="Q688" s="415"/>
      <c r="R688" s="415"/>
      <c r="S688" s="415"/>
      <c r="T688" s="415"/>
    </row>
    <row r="689" spans="3:20" x14ac:dyDescent="0.2">
      <c r="C689" s="415"/>
      <c r="D689" s="415"/>
      <c r="E689" s="415"/>
      <c r="F689" s="415"/>
      <c r="G689" s="415"/>
      <c r="H689" s="415"/>
      <c r="I689" s="415"/>
      <c r="J689" s="415"/>
      <c r="K689" s="415"/>
      <c r="L689" s="415"/>
      <c r="M689" s="415"/>
      <c r="N689" s="415"/>
      <c r="O689" s="415"/>
      <c r="P689" s="415"/>
      <c r="Q689" s="415"/>
      <c r="R689" s="415"/>
      <c r="S689" s="415"/>
      <c r="T689" s="415"/>
    </row>
    <row r="690" spans="3:20" x14ac:dyDescent="0.2">
      <c r="C690" s="415"/>
      <c r="D690" s="415"/>
      <c r="E690" s="415"/>
      <c r="F690" s="415"/>
      <c r="G690" s="415"/>
      <c r="H690" s="415"/>
      <c r="I690" s="415"/>
      <c r="J690" s="415"/>
      <c r="K690" s="415"/>
      <c r="L690" s="415"/>
      <c r="M690" s="415"/>
      <c r="N690" s="415"/>
      <c r="O690" s="415"/>
      <c r="P690" s="415"/>
      <c r="Q690" s="415"/>
      <c r="R690" s="415"/>
      <c r="S690" s="415"/>
      <c r="T690" s="415"/>
    </row>
    <row r="691" spans="3:20" x14ac:dyDescent="0.2">
      <c r="C691" s="415"/>
      <c r="D691" s="415"/>
      <c r="E691" s="415"/>
      <c r="F691" s="415"/>
      <c r="G691" s="415"/>
      <c r="H691" s="415"/>
      <c r="I691" s="415"/>
      <c r="J691" s="415"/>
      <c r="K691" s="415"/>
      <c r="L691" s="415"/>
      <c r="M691" s="415"/>
      <c r="N691" s="415"/>
      <c r="O691" s="415"/>
      <c r="P691" s="415"/>
      <c r="Q691" s="415"/>
      <c r="R691" s="415"/>
      <c r="S691" s="415"/>
      <c r="T691" s="415"/>
    </row>
    <row r="692" spans="3:20" x14ac:dyDescent="0.2">
      <c r="C692" s="415"/>
      <c r="D692" s="415"/>
      <c r="E692" s="415"/>
      <c r="F692" s="415"/>
      <c r="G692" s="415"/>
      <c r="H692" s="415"/>
      <c r="I692" s="415"/>
      <c r="J692" s="415"/>
      <c r="K692" s="415"/>
      <c r="L692" s="415"/>
      <c r="M692" s="415"/>
      <c r="N692" s="415"/>
      <c r="O692" s="415"/>
      <c r="P692" s="415"/>
      <c r="Q692" s="415"/>
      <c r="R692" s="415"/>
      <c r="S692" s="415"/>
      <c r="T692" s="415"/>
    </row>
    <row r="693" spans="3:20" x14ac:dyDescent="0.2">
      <c r="C693" s="415"/>
      <c r="D693" s="415"/>
      <c r="E693" s="415"/>
      <c r="F693" s="415"/>
      <c r="G693" s="415"/>
      <c r="H693" s="415"/>
      <c r="I693" s="415"/>
      <c r="J693" s="415"/>
      <c r="K693" s="415"/>
      <c r="L693" s="415"/>
      <c r="M693" s="415"/>
      <c r="N693" s="415"/>
      <c r="O693" s="415"/>
      <c r="P693" s="415"/>
      <c r="Q693" s="415"/>
      <c r="R693" s="415"/>
      <c r="S693" s="415"/>
      <c r="T693" s="415"/>
    </row>
    <row r="694" spans="3:20" x14ac:dyDescent="0.2">
      <c r="C694" s="415"/>
      <c r="D694" s="415"/>
      <c r="E694" s="415"/>
      <c r="F694" s="415"/>
      <c r="G694" s="415"/>
      <c r="H694" s="415"/>
      <c r="I694" s="415"/>
      <c r="J694" s="415"/>
      <c r="K694" s="415"/>
      <c r="L694" s="415"/>
      <c r="M694" s="415"/>
      <c r="N694" s="415"/>
      <c r="O694" s="415"/>
      <c r="P694" s="415"/>
      <c r="Q694" s="415"/>
      <c r="R694" s="415"/>
      <c r="S694" s="415"/>
      <c r="T694" s="415"/>
    </row>
    <row r="695" spans="3:20" x14ac:dyDescent="0.2">
      <c r="C695" s="415"/>
      <c r="D695" s="415"/>
      <c r="E695" s="415"/>
      <c r="F695" s="415"/>
      <c r="G695" s="415"/>
      <c r="H695" s="415"/>
      <c r="I695" s="415"/>
      <c r="J695" s="415"/>
      <c r="K695" s="415"/>
      <c r="L695" s="415"/>
      <c r="M695" s="415"/>
      <c r="N695" s="415"/>
      <c r="O695" s="415"/>
      <c r="P695" s="415"/>
      <c r="Q695" s="415"/>
      <c r="R695" s="415"/>
      <c r="S695" s="415"/>
      <c r="T695" s="415"/>
    </row>
    <row r="696" spans="3:20" x14ac:dyDescent="0.2">
      <c r="C696" s="415"/>
      <c r="D696" s="415"/>
      <c r="E696" s="415"/>
      <c r="F696" s="415"/>
      <c r="G696" s="415"/>
      <c r="H696" s="415"/>
      <c r="I696" s="415"/>
      <c r="J696" s="415"/>
      <c r="K696" s="415"/>
      <c r="L696" s="415"/>
      <c r="M696" s="415"/>
      <c r="N696" s="415"/>
      <c r="O696" s="415"/>
      <c r="P696" s="415"/>
      <c r="Q696" s="415"/>
      <c r="R696" s="415"/>
      <c r="S696" s="415"/>
      <c r="T696" s="415"/>
    </row>
    <row r="697" spans="3:20" x14ac:dyDescent="0.2">
      <c r="C697" s="415"/>
      <c r="D697" s="415"/>
      <c r="E697" s="415"/>
      <c r="F697" s="415"/>
      <c r="G697" s="415"/>
      <c r="H697" s="415"/>
      <c r="I697" s="415"/>
      <c r="J697" s="415"/>
      <c r="K697" s="415"/>
      <c r="L697" s="415"/>
      <c r="M697" s="415"/>
      <c r="N697" s="415"/>
      <c r="O697" s="415"/>
      <c r="P697" s="415"/>
      <c r="Q697" s="415"/>
      <c r="R697" s="415"/>
      <c r="S697" s="415"/>
      <c r="T697" s="415"/>
    </row>
    <row r="698" spans="3:20" x14ac:dyDescent="0.2">
      <c r="C698" s="415"/>
      <c r="D698" s="415"/>
      <c r="E698" s="415"/>
      <c r="F698" s="415"/>
      <c r="G698" s="415"/>
      <c r="H698" s="415"/>
      <c r="I698" s="415"/>
      <c r="J698" s="415"/>
      <c r="K698" s="415"/>
      <c r="L698" s="415"/>
      <c r="M698" s="415"/>
      <c r="N698" s="415"/>
      <c r="O698" s="415"/>
      <c r="P698" s="415"/>
      <c r="Q698" s="415"/>
      <c r="R698" s="415"/>
      <c r="S698" s="415"/>
      <c r="T698" s="415"/>
    </row>
    <row r="699" spans="3:20" x14ac:dyDescent="0.2">
      <c r="C699" s="415"/>
      <c r="D699" s="415"/>
      <c r="E699" s="415"/>
      <c r="F699" s="415"/>
      <c r="G699" s="415"/>
      <c r="H699" s="415"/>
      <c r="I699" s="415"/>
      <c r="J699" s="415"/>
      <c r="K699" s="415"/>
      <c r="L699" s="415"/>
      <c r="M699" s="415"/>
      <c r="N699" s="415"/>
      <c r="O699" s="415"/>
      <c r="P699" s="415"/>
      <c r="Q699" s="415"/>
      <c r="R699" s="415"/>
      <c r="S699" s="415"/>
      <c r="T699" s="415"/>
    </row>
    <row r="700" spans="3:20" x14ac:dyDescent="0.2">
      <c r="C700" s="415"/>
      <c r="D700" s="415"/>
      <c r="E700" s="415"/>
      <c r="F700" s="415"/>
      <c r="G700" s="415"/>
      <c r="H700" s="415"/>
      <c r="I700" s="415"/>
      <c r="J700" s="415"/>
      <c r="K700" s="415"/>
      <c r="L700" s="415"/>
      <c r="M700" s="415"/>
      <c r="N700" s="415"/>
      <c r="O700" s="415"/>
      <c r="P700" s="415"/>
      <c r="Q700" s="415"/>
      <c r="R700" s="415"/>
      <c r="S700" s="415"/>
      <c r="T700" s="415"/>
    </row>
    <row r="701" spans="3:20" x14ac:dyDescent="0.2">
      <c r="C701" s="415"/>
      <c r="D701" s="415"/>
      <c r="E701" s="415"/>
      <c r="F701" s="415"/>
      <c r="G701" s="415"/>
      <c r="H701" s="415"/>
      <c r="I701" s="415"/>
      <c r="J701" s="415"/>
      <c r="K701" s="415"/>
      <c r="L701" s="415"/>
      <c r="M701" s="415"/>
      <c r="N701" s="415"/>
      <c r="O701" s="415"/>
      <c r="P701" s="415"/>
      <c r="Q701" s="415"/>
      <c r="R701" s="415"/>
      <c r="S701" s="415"/>
      <c r="T701" s="415"/>
    </row>
    <row r="702" spans="3:20" x14ac:dyDescent="0.2">
      <c r="C702" s="415"/>
      <c r="D702" s="415"/>
      <c r="E702" s="415"/>
      <c r="F702" s="415"/>
      <c r="G702" s="415"/>
      <c r="H702" s="415"/>
      <c r="I702" s="415"/>
      <c r="J702" s="415"/>
      <c r="K702" s="415"/>
      <c r="L702" s="415"/>
      <c r="M702" s="415"/>
      <c r="N702" s="415"/>
      <c r="O702" s="415"/>
      <c r="P702" s="415"/>
      <c r="Q702" s="415"/>
      <c r="R702" s="415"/>
      <c r="S702" s="415"/>
      <c r="T702" s="415"/>
    </row>
    <row r="703" spans="3:20" x14ac:dyDescent="0.2">
      <c r="C703" s="415"/>
      <c r="D703" s="415"/>
      <c r="E703" s="415"/>
      <c r="F703" s="415"/>
      <c r="G703" s="415"/>
      <c r="H703" s="415"/>
      <c r="I703" s="415"/>
      <c r="J703" s="415"/>
      <c r="K703" s="415"/>
      <c r="L703" s="415"/>
      <c r="M703" s="415"/>
      <c r="N703" s="415"/>
      <c r="O703" s="415"/>
      <c r="P703" s="415"/>
      <c r="Q703" s="415"/>
      <c r="R703" s="415"/>
      <c r="S703" s="415"/>
      <c r="T703" s="415"/>
    </row>
    <row r="704" spans="3:20" x14ac:dyDescent="0.2">
      <c r="C704" s="415"/>
      <c r="D704" s="415"/>
      <c r="E704" s="415"/>
      <c r="F704" s="415"/>
      <c r="G704" s="415"/>
      <c r="H704" s="415"/>
      <c r="I704" s="415"/>
      <c r="J704" s="415"/>
      <c r="K704" s="415"/>
      <c r="L704" s="415"/>
      <c r="M704" s="415"/>
      <c r="N704" s="415"/>
      <c r="O704" s="415"/>
      <c r="P704" s="415"/>
      <c r="Q704" s="415"/>
      <c r="R704" s="415"/>
      <c r="S704" s="415"/>
      <c r="T704" s="415"/>
    </row>
    <row r="705" spans="3:20" x14ac:dyDescent="0.2">
      <c r="C705" s="415"/>
      <c r="D705" s="415"/>
      <c r="E705" s="415"/>
      <c r="F705" s="415"/>
      <c r="G705" s="415"/>
      <c r="H705" s="415"/>
      <c r="I705" s="415"/>
      <c r="J705" s="415"/>
      <c r="K705" s="415"/>
      <c r="L705" s="415"/>
      <c r="M705" s="415"/>
      <c r="N705" s="415"/>
      <c r="O705" s="415"/>
      <c r="P705" s="415"/>
      <c r="Q705" s="415"/>
      <c r="R705" s="415"/>
      <c r="S705" s="415"/>
      <c r="T705" s="415"/>
    </row>
    <row r="706" spans="3:20" x14ac:dyDescent="0.2">
      <c r="C706" s="415"/>
      <c r="D706" s="415"/>
      <c r="E706" s="415"/>
      <c r="F706" s="415"/>
      <c r="G706" s="415"/>
      <c r="H706" s="415"/>
      <c r="I706" s="415"/>
      <c r="J706" s="415"/>
      <c r="K706" s="415"/>
      <c r="L706" s="415"/>
      <c r="M706" s="415"/>
      <c r="N706" s="415"/>
      <c r="O706" s="415"/>
      <c r="P706" s="415"/>
      <c r="Q706" s="415"/>
      <c r="R706" s="415"/>
      <c r="S706" s="415"/>
      <c r="T706" s="415"/>
    </row>
    <row r="707" spans="3:20" x14ac:dyDescent="0.2">
      <c r="C707" s="415"/>
      <c r="D707" s="415"/>
      <c r="E707" s="415"/>
      <c r="F707" s="415"/>
      <c r="G707" s="415"/>
      <c r="H707" s="415"/>
      <c r="I707" s="415"/>
      <c r="J707" s="415"/>
      <c r="K707" s="415"/>
      <c r="L707" s="415"/>
      <c r="M707" s="415"/>
      <c r="N707" s="415"/>
      <c r="O707" s="415"/>
      <c r="P707" s="415"/>
      <c r="Q707" s="415"/>
      <c r="R707" s="415"/>
      <c r="S707" s="415"/>
      <c r="T707" s="415"/>
    </row>
    <row r="708" spans="3:20" x14ac:dyDescent="0.2">
      <c r="C708" s="415"/>
      <c r="D708" s="415"/>
      <c r="E708" s="415"/>
      <c r="F708" s="415"/>
      <c r="G708" s="415"/>
      <c r="H708" s="415"/>
      <c r="I708" s="415"/>
      <c r="J708" s="415"/>
      <c r="K708" s="415"/>
      <c r="L708" s="415"/>
      <c r="M708" s="415"/>
      <c r="N708" s="415"/>
      <c r="O708" s="415"/>
      <c r="P708" s="415"/>
      <c r="Q708" s="415"/>
      <c r="R708" s="415"/>
      <c r="S708" s="415"/>
      <c r="T708" s="415"/>
    </row>
    <row r="709" spans="3:20" x14ac:dyDescent="0.2">
      <c r="C709" s="415"/>
      <c r="D709" s="415"/>
      <c r="E709" s="415"/>
      <c r="F709" s="415"/>
      <c r="G709" s="415"/>
      <c r="H709" s="415"/>
      <c r="I709" s="415"/>
      <c r="J709" s="415"/>
      <c r="K709" s="415"/>
      <c r="L709" s="415"/>
      <c r="M709" s="415"/>
      <c r="N709" s="415"/>
      <c r="O709" s="415"/>
      <c r="P709" s="415"/>
      <c r="Q709" s="415"/>
      <c r="R709" s="415"/>
      <c r="S709" s="415"/>
      <c r="T709" s="415"/>
    </row>
    <row r="710" spans="3:20" x14ac:dyDescent="0.2">
      <c r="C710" s="415"/>
      <c r="D710" s="415"/>
      <c r="E710" s="415"/>
      <c r="F710" s="415"/>
      <c r="G710" s="415"/>
      <c r="H710" s="415"/>
      <c r="I710" s="415"/>
      <c r="J710" s="415"/>
      <c r="K710" s="415"/>
      <c r="L710" s="415"/>
      <c r="M710" s="415"/>
      <c r="N710" s="415"/>
      <c r="O710" s="415"/>
      <c r="P710" s="415"/>
      <c r="Q710" s="415"/>
      <c r="R710" s="415"/>
      <c r="S710" s="415"/>
      <c r="T710" s="415"/>
    </row>
    <row r="711" spans="3:20" x14ac:dyDescent="0.2">
      <c r="C711" s="415"/>
      <c r="D711" s="415"/>
      <c r="E711" s="415"/>
      <c r="F711" s="415"/>
      <c r="G711" s="415"/>
      <c r="H711" s="415"/>
      <c r="I711" s="415"/>
      <c r="J711" s="415"/>
      <c r="K711" s="415"/>
      <c r="L711" s="415"/>
      <c r="M711" s="415"/>
      <c r="N711" s="415"/>
      <c r="O711" s="415"/>
      <c r="P711" s="415"/>
      <c r="Q711" s="415"/>
      <c r="R711" s="415"/>
      <c r="S711" s="415"/>
      <c r="T711" s="415"/>
    </row>
    <row r="712" spans="3:20" x14ac:dyDescent="0.2">
      <c r="C712" s="415"/>
      <c r="D712" s="415"/>
      <c r="E712" s="415"/>
      <c r="F712" s="415"/>
      <c r="G712" s="415"/>
      <c r="H712" s="415"/>
      <c r="I712" s="415"/>
      <c r="J712" s="415"/>
      <c r="K712" s="415"/>
      <c r="L712" s="415"/>
      <c r="M712" s="415"/>
      <c r="N712" s="415"/>
      <c r="O712" s="415"/>
      <c r="P712" s="415"/>
      <c r="Q712" s="415"/>
      <c r="R712" s="415"/>
      <c r="S712" s="415"/>
      <c r="T712" s="415"/>
    </row>
    <row r="713" spans="3:20" x14ac:dyDescent="0.2">
      <c r="C713" s="415"/>
      <c r="D713" s="415"/>
      <c r="E713" s="415"/>
      <c r="F713" s="415"/>
      <c r="G713" s="415"/>
      <c r="H713" s="415"/>
      <c r="I713" s="415"/>
      <c r="J713" s="415"/>
      <c r="K713" s="415"/>
      <c r="L713" s="415"/>
      <c r="M713" s="415"/>
      <c r="N713" s="415"/>
      <c r="O713" s="415"/>
      <c r="P713" s="415"/>
      <c r="Q713" s="415"/>
      <c r="R713" s="415"/>
      <c r="S713" s="415"/>
      <c r="T713" s="415"/>
    </row>
    <row r="714" spans="3:20" x14ac:dyDescent="0.2">
      <c r="C714" s="415"/>
      <c r="D714" s="415"/>
      <c r="E714" s="415"/>
      <c r="F714" s="415"/>
      <c r="G714" s="415"/>
      <c r="H714" s="415"/>
      <c r="I714" s="415"/>
      <c r="J714" s="415"/>
      <c r="K714" s="415"/>
      <c r="L714" s="415"/>
      <c r="M714" s="415"/>
      <c r="N714" s="415"/>
      <c r="O714" s="415"/>
      <c r="P714" s="415"/>
      <c r="Q714" s="415"/>
      <c r="R714" s="415"/>
      <c r="S714" s="415"/>
      <c r="T714" s="415"/>
    </row>
    <row r="715" spans="3:20" x14ac:dyDescent="0.2">
      <c r="C715" s="415"/>
      <c r="D715" s="415"/>
      <c r="E715" s="415"/>
      <c r="F715" s="415"/>
      <c r="G715" s="415"/>
      <c r="H715" s="415"/>
      <c r="I715" s="415"/>
      <c r="J715" s="415"/>
      <c r="K715" s="415"/>
      <c r="L715" s="415"/>
      <c r="M715" s="415"/>
      <c r="N715" s="415"/>
      <c r="O715" s="415"/>
      <c r="P715" s="415"/>
      <c r="Q715" s="415"/>
      <c r="R715" s="415"/>
      <c r="S715" s="415"/>
      <c r="T715" s="415"/>
    </row>
    <row r="716" spans="3:20" x14ac:dyDescent="0.2">
      <c r="C716" s="415"/>
      <c r="D716" s="415"/>
      <c r="E716" s="415"/>
      <c r="F716" s="415"/>
      <c r="G716" s="415"/>
      <c r="H716" s="415"/>
      <c r="I716" s="415"/>
      <c r="J716" s="415"/>
      <c r="K716" s="415"/>
      <c r="L716" s="415"/>
      <c r="M716" s="415"/>
      <c r="N716" s="415"/>
      <c r="O716" s="415"/>
      <c r="P716" s="415"/>
      <c r="Q716" s="415"/>
      <c r="R716" s="415"/>
      <c r="S716" s="415"/>
      <c r="T716" s="415"/>
    </row>
    <row r="717" spans="3:20" x14ac:dyDescent="0.2">
      <c r="C717" s="415"/>
      <c r="D717" s="415"/>
      <c r="E717" s="415"/>
      <c r="F717" s="415"/>
      <c r="G717" s="415"/>
      <c r="H717" s="415"/>
      <c r="I717" s="415"/>
      <c r="J717" s="415"/>
      <c r="K717" s="415"/>
      <c r="L717" s="415"/>
      <c r="M717" s="415"/>
      <c r="N717" s="415"/>
      <c r="O717" s="415"/>
      <c r="P717" s="415"/>
      <c r="Q717" s="415"/>
      <c r="R717" s="415"/>
      <c r="S717" s="415"/>
      <c r="T717" s="415"/>
    </row>
    <row r="718" spans="3:20" x14ac:dyDescent="0.2">
      <c r="C718" s="415"/>
      <c r="D718" s="415"/>
      <c r="E718" s="415"/>
      <c r="F718" s="415"/>
      <c r="G718" s="415"/>
      <c r="H718" s="415"/>
      <c r="I718" s="415"/>
      <c r="J718" s="415"/>
      <c r="K718" s="415"/>
      <c r="L718" s="415"/>
      <c r="M718" s="415"/>
      <c r="N718" s="415"/>
      <c r="O718" s="415"/>
      <c r="P718" s="415"/>
      <c r="Q718" s="415"/>
      <c r="R718" s="415"/>
      <c r="S718" s="415"/>
      <c r="T718" s="415"/>
    </row>
    <row r="719" spans="3:20" x14ac:dyDescent="0.2">
      <c r="C719" s="415"/>
      <c r="D719" s="415"/>
      <c r="E719" s="415"/>
      <c r="F719" s="415"/>
      <c r="G719" s="415"/>
      <c r="H719" s="415"/>
      <c r="I719" s="415"/>
      <c r="J719" s="415"/>
      <c r="K719" s="415"/>
      <c r="L719" s="415"/>
      <c r="M719" s="415"/>
      <c r="N719" s="415"/>
      <c r="O719" s="415"/>
      <c r="P719" s="415"/>
      <c r="Q719" s="415"/>
      <c r="R719" s="415"/>
      <c r="S719" s="415"/>
      <c r="T719" s="415"/>
    </row>
    <row r="720" spans="3:20" x14ac:dyDescent="0.2">
      <c r="C720" s="415"/>
      <c r="D720" s="415"/>
      <c r="E720" s="415"/>
      <c r="F720" s="415"/>
      <c r="G720" s="415"/>
      <c r="H720" s="415"/>
      <c r="I720" s="415"/>
      <c r="J720" s="415"/>
      <c r="K720" s="415"/>
      <c r="L720" s="415"/>
      <c r="M720" s="415"/>
      <c r="N720" s="415"/>
      <c r="O720" s="415"/>
      <c r="P720" s="415"/>
      <c r="Q720" s="415"/>
      <c r="R720" s="415"/>
      <c r="S720" s="415"/>
      <c r="T720" s="415"/>
    </row>
    <row r="721" spans="3:20" x14ac:dyDescent="0.2">
      <c r="C721" s="415"/>
      <c r="D721" s="415"/>
      <c r="E721" s="415"/>
      <c r="F721" s="415"/>
      <c r="G721" s="415"/>
      <c r="H721" s="415"/>
      <c r="I721" s="415"/>
      <c r="J721" s="415"/>
      <c r="K721" s="415"/>
      <c r="L721" s="415"/>
      <c r="M721" s="415"/>
      <c r="N721" s="415"/>
      <c r="O721" s="415"/>
      <c r="P721" s="415"/>
      <c r="Q721" s="415"/>
      <c r="R721" s="415"/>
      <c r="S721" s="415"/>
      <c r="T721" s="415"/>
    </row>
    <row r="722" spans="3:20" x14ac:dyDescent="0.2">
      <c r="C722" s="415"/>
      <c r="D722" s="415"/>
      <c r="E722" s="415"/>
      <c r="F722" s="415"/>
      <c r="G722" s="415"/>
      <c r="H722" s="415"/>
      <c r="I722" s="415"/>
      <c r="J722" s="415"/>
      <c r="K722" s="415"/>
      <c r="L722" s="415"/>
      <c r="M722" s="415"/>
      <c r="N722" s="415"/>
      <c r="O722" s="415"/>
      <c r="P722" s="415"/>
      <c r="Q722" s="415"/>
      <c r="R722" s="415"/>
      <c r="S722" s="415"/>
      <c r="T722" s="415"/>
    </row>
    <row r="723" spans="3:20" x14ac:dyDescent="0.2">
      <c r="C723" s="415"/>
      <c r="D723" s="415"/>
      <c r="E723" s="415"/>
      <c r="F723" s="415"/>
      <c r="G723" s="415"/>
      <c r="H723" s="415"/>
      <c r="I723" s="415"/>
      <c r="J723" s="415"/>
      <c r="K723" s="415"/>
      <c r="L723" s="415"/>
      <c r="M723" s="415"/>
      <c r="N723" s="415"/>
      <c r="O723" s="415"/>
      <c r="P723" s="415"/>
      <c r="Q723" s="415"/>
      <c r="R723" s="415"/>
      <c r="S723" s="415"/>
      <c r="T723" s="415"/>
    </row>
    <row r="724" spans="3:20" x14ac:dyDescent="0.2">
      <c r="C724" s="415"/>
      <c r="D724" s="415"/>
      <c r="E724" s="415"/>
      <c r="F724" s="415"/>
      <c r="G724" s="415"/>
      <c r="H724" s="415"/>
      <c r="I724" s="415"/>
      <c r="J724" s="415"/>
      <c r="K724" s="415"/>
      <c r="L724" s="415"/>
      <c r="M724" s="415"/>
      <c r="N724" s="415"/>
      <c r="O724" s="415"/>
      <c r="P724" s="415"/>
      <c r="Q724" s="415"/>
      <c r="R724" s="415"/>
      <c r="S724" s="415"/>
      <c r="T724" s="415"/>
    </row>
    <row r="725" spans="3:20" x14ac:dyDescent="0.2">
      <c r="C725" s="415"/>
      <c r="D725" s="415"/>
      <c r="E725" s="415"/>
      <c r="F725" s="415"/>
      <c r="G725" s="415"/>
      <c r="H725" s="415"/>
      <c r="I725" s="415"/>
      <c r="J725" s="415"/>
      <c r="K725" s="415"/>
      <c r="L725" s="415"/>
      <c r="M725" s="415"/>
      <c r="N725" s="415"/>
      <c r="O725" s="415"/>
      <c r="P725" s="415"/>
      <c r="Q725" s="415"/>
      <c r="R725" s="415"/>
      <c r="S725" s="415"/>
      <c r="T725" s="415"/>
    </row>
    <row r="726" spans="3:20" x14ac:dyDescent="0.2">
      <c r="C726" s="415"/>
      <c r="D726" s="415"/>
      <c r="E726" s="415"/>
      <c r="F726" s="415"/>
      <c r="G726" s="415"/>
      <c r="H726" s="415"/>
      <c r="I726" s="415"/>
      <c r="J726" s="415"/>
      <c r="K726" s="415"/>
      <c r="L726" s="415"/>
      <c r="M726" s="415"/>
      <c r="N726" s="415"/>
      <c r="O726" s="415"/>
      <c r="P726" s="415"/>
      <c r="Q726" s="415"/>
      <c r="R726" s="415"/>
      <c r="S726" s="415"/>
      <c r="T726" s="415"/>
    </row>
    <row r="727" spans="3:20" x14ac:dyDescent="0.2">
      <c r="C727" s="415"/>
      <c r="D727" s="415"/>
      <c r="E727" s="415"/>
      <c r="F727" s="415"/>
      <c r="G727" s="415"/>
      <c r="H727" s="415"/>
      <c r="I727" s="415"/>
      <c r="J727" s="415"/>
      <c r="K727" s="415"/>
      <c r="L727" s="415"/>
      <c r="M727" s="415"/>
      <c r="N727" s="415"/>
      <c r="O727" s="415"/>
      <c r="P727" s="415"/>
      <c r="Q727" s="415"/>
      <c r="R727" s="415"/>
      <c r="S727" s="415"/>
      <c r="T727" s="415"/>
    </row>
    <row r="728" spans="3:20" x14ac:dyDescent="0.2">
      <c r="C728" s="415"/>
      <c r="D728" s="415"/>
      <c r="E728" s="415"/>
      <c r="F728" s="415"/>
      <c r="G728" s="415"/>
      <c r="H728" s="415"/>
      <c r="I728" s="415"/>
      <c r="J728" s="415"/>
      <c r="K728" s="415"/>
      <c r="L728" s="415"/>
      <c r="M728" s="415"/>
      <c r="N728" s="415"/>
      <c r="O728" s="415"/>
      <c r="P728" s="415"/>
      <c r="Q728" s="415"/>
      <c r="R728" s="415"/>
      <c r="S728" s="415"/>
      <c r="T728" s="415"/>
    </row>
    <row r="729" spans="3:20" x14ac:dyDescent="0.2">
      <c r="C729" s="415"/>
      <c r="D729" s="415"/>
      <c r="E729" s="415"/>
      <c r="F729" s="415"/>
      <c r="G729" s="415"/>
      <c r="H729" s="415"/>
      <c r="I729" s="415"/>
      <c r="J729" s="415"/>
      <c r="K729" s="415"/>
      <c r="L729" s="415"/>
      <c r="M729" s="415"/>
      <c r="N729" s="415"/>
      <c r="O729" s="415"/>
      <c r="P729" s="415"/>
      <c r="Q729" s="415"/>
      <c r="R729" s="415"/>
      <c r="S729" s="415"/>
      <c r="T729" s="415"/>
    </row>
    <row r="730" spans="3:20" x14ac:dyDescent="0.2">
      <c r="C730" s="415"/>
      <c r="D730" s="415"/>
      <c r="E730" s="415"/>
      <c r="F730" s="415"/>
      <c r="G730" s="415"/>
      <c r="H730" s="415"/>
      <c r="I730" s="415"/>
      <c r="J730" s="415"/>
      <c r="K730" s="415"/>
      <c r="L730" s="415"/>
      <c r="M730" s="415"/>
      <c r="N730" s="415"/>
      <c r="O730" s="415"/>
      <c r="P730" s="415"/>
      <c r="Q730" s="415"/>
      <c r="R730" s="415"/>
      <c r="S730" s="415"/>
      <c r="T730" s="415"/>
    </row>
    <row r="731" spans="3:20" x14ac:dyDescent="0.2">
      <c r="C731" s="415"/>
      <c r="D731" s="415"/>
      <c r="E731" s="415"/>
      <c r="F731" s="415"/>
      <c r="G731" s="415"/>
      <c r="H731" s="415"/>
      <c r="I731" s="415"/>
      <c r="J731" s="415"/>
      <c r="K731" s="415"/>
      <c r="L731" s="415"/>
      <c r="M731" s="415"/>
      <c r="N731" s="415"/>
      <c r="O731" s="415"/>
      <c r="P731" s="415"/>
      <c r="Q731" s="415"/>
      <c r="R731" s="415"/>
      <c r="S731" s="415"/>
      <c r="T731" s="415"/>
    </row>
    <row r="732" spans="3:20" x14ac:dyDescent="0.2">
      <c r="C732" s="415"/>
      <c r="D732" s="415"/>
      <c r="E732" s="415"/>
      <c r="F732" s="415"/>
      <c r="G732" s="415"/>
      <c r="H732" s="415"/>
      <c r="I732" s="415"/>
      <c r="J732" s="415"/>
      <c r="K732" s="415"/>
      <c r="L732" s="415"/>
      <c r="M732" s="415"/>
      <c r="N732" s="415"/>
      <c r="O732" s="415"/>
      <c r="P732" s="415"/>
      <c r="Q732" s="415"/>
      <c r="R732" s="415"/>
      <c r="S732" s="415"/>
      <c r="T732" s="415"/>
    </row>
    <row r="733" spans="3:20" x14ac:dyDescent="0.2">
      <c r="C733" s="415"/>
      <c r="D733" s="415"/>
      <c r="E733" s="415"/>
      <c r="F733" s="415"/>
      <c r="G733" s="415"/>
      <c r="H733" s="415"/>
      <c r="I733" s="415"/>
      <c r="J733" s="415"/>
      <c r="K733" s="415"/>
      <c r="L733" s="415"/>
      <c r="M733" s="415"/>
      <c r="N733" s="415"/>
      <c r="O733" s="415"/>
      <c r="P733" s="415"/>
      <c r="Q733" s="415"/>
      <c r="R733" s="415"/>
      <c r="S733" s="415"/>
      <c r="T733" s="415"/>
    </row>
    <row r="734" spans="3:20" x14ac:dyDescent="0.2">
      <c r="C734" s="415"/>
      <c r="D734" s="415"/>
      <c r="E734" s="415"/>
      <c r="F734" s="415"/>
      <c r="G734" s="415"/>
      <c r="H734" s="415"/>
      <c r="I734" s="415"/>
      <c r="J734" s="415"/>
      <c r="K734" s="415"/>
      <c r="L734" s="415"/>
      <c r="M734" s="415"/>
      <c r="N734" s="415"/>
      <c r="O734" s="415"/>
      <c r="P734" s="415"/>
      <c r="Q734" s="415"/>
      <c r="R734" s="415"/>
      <c r="S734" s="415"/>
      <c r="T734" s="415"/>
    </row>
    <row r="735" spans="3:20" x14ac:dyDescent="0.2">
      <c r="C735" s="415"/>
      <c r="D735" s="415"/>
      <c r="E735" s="415"/>
      <c r="F735" s="415"/>
      <c r="G735" s="415"/>
      <c r="H735" s="415"/>
      <c r="I735" s="415"/>
      <c r="J735" s="415"/>
      <c r="K735" s="415"/>
      <c r="L735" s="415"/>
      <c r="M735" s="415"/>
      <c r="N735" s="415"/>
      <c r="O735" s="415"/>
      <c r="P735" s="415"/>
      <c r="Q735" s="415"/>
      <c r="R735" s="415"/>
      <c r="S735" s="415"/>
      <c r="T735" s="415"/>
    </row>
    <row r="736" spans="3:20" x14ac:dyDescent="0.2">
      <c r="C736" s="415"/>
      <c r="D736" s="415"/>
      <c r="E736" s="415"/>
      <c r="F736" s="415"/>
      <c r="G736" s="415"/>
      <c r="H736" s="415"/>
      <c r="I736" s="415"/>
      <c r="J736" s="415"/>
      <c r="K736" s="415"/>
      <c r="L736" s="415"/>
      <c r="M736" s="415"/>
      <c r="N736" s="415"/>
      <c r="O736" s="415"/>
      <c r="P736" s="415"/>
      <c r="Q736" s="415"/>
      <c r="R736" s="415"/>
      <c r="S736" s="415"/>
      <c r="T736" s="415"/>
    </row>
    <row r="737" spans="3:20" x14ac:dyDescent="0.2">
      <c r="C737" s="415"/>
      <c r="D737" s="415"/>
      <c r="E737" s="415"/>
      <c r="F737" s="415"/>
      <c r="G737" s="415"/>
      <c r="H737" s="415"/>
      <c r="I737" s="415"/>
      <c r="J737" s="415"/>
      <c r="K737" s="415"/>
      <c r="L737" s="415"/>
      <c r="M737" s="415"/>
      <c r="N737" s="415"/>
      <c r="O737" s="415"/>
      <c r="P737" s="415"/>
      <c r="Q737" s="415"/>
      <c r="R737" s="415"/>
      <c r="S737" s="415"/>
      <c r="T737" s="415"/>
    </row>
    <row r="738" spans="3:20" x14ac:dyDescent="0.2">
      <c r="C738" s="415"/>
      <c r="D738" s="415"/>
      <c r="E738" s="415"/>
      <c r="F738" s="415"/>
      <c r="G738" s="415"/>
      <c r="H738" s="415"/>
      <c r="I738" s="415"/>
      <c r="J738" s="415"/>
      <c r="K738" s="415"/>
      <c r="L738" s="415"/>
      <c r="M738" s="415"/>
      <c r="N738" s="415"/>
      <c r="O738" s="415"/>
      <c r="P738" s="415"/>
      <c r="Q738" s="415"/>
      <c r="R738" s="415"/>
      <c r="S738" s="415"/>
      <c r="T738" s="415"/>
    </row>
    <row r="739" spans="3:20" x14ac:dyDescent="0.2">
      <c r="C739" s="415"/>
      <c r="D739" s="415"/>
      <c r="E739" s="415"/>
      <c r="F739" s="415"/>
      <c r="G739" s="415"/>
      <c r="H739" s="415"/>
      <c r="I739" s="415"/>
      <c r="J739" s="415"/>
      <c r="K739" s="415"/>
      <c r="L739" s="415"/>
      <c r="M739" s="415"/>
      <c r="N739" s="415"/>
      <c r="O739" s="415"/>
      <c r="P739" s="415"/>
      <c r="Q739" s="415"/>
      <c r="R739" s="415"/>
      <c r="S739" s="415"/>
      <c r="T739" s="415"/>
    </row>
    <row r="740" spans="3:20" x14ac:dyDescent="0.2">
      <c r="C740" s="415"/>
      <c r="D740" s="415"/>
      <c r="E740" s="415"/>
      <c r="F740" s="415"/>
      <c r="G740" s="415"/>
      <c r="H740" s="415"/>
      <c r="I740" s="415"/>
      <c r="J740" s="415"/>
      <c r="K740" s="415"/>
      <c r="L740" s="415"/>
      <c r="M740" s="415"/>
      <c r="N740" s="415"/>
      <c r="O740" s="415"/>
      <c r="P740" s="415"/>
      <c r="Q740" s="415"/>
      <c r="R740" s="415"/>
      <c r="S740" s="415"/>
      <c r="T740" s="415"/>
    </row>
    <row r="741" spans="3:20" x14ac:dyDescent="0.2">
      <c r="C741" s="415"/>
      <c r="D741" s="415"/>
      <c r="E741" s="415"/>
      <c r="F741" s="415"/>
      <c r="G741" s="415"/>
      <c r="H741" s="415"/>
      <c r="I741" s="415"/>
      <c r="J741" s="415"/>
      <c r="K741" s="415"/>
      <c r="L741" s="415"/>
      <c r="M741" s="415"/>
      <c r="N741" s="415"/>
      <c r="O741" s="415"/>
      <c r="P741" s="415"/>
      <c r="Q741" s="415"/>
      <c r="R741" s="415"/>
      <c r="S741" s="415"/>
      <c r="T741" s="415"/>
    </row>
    <row r="742" spans="3:20" x14ac:dyDescent="0.2">
      <c r="C742" s="415"/>
      <c r="D742" s="415"/>
      <c r="E742" s="415"/>
      <c r="F742" s="415"/>
      <c r="G742" s="415"/>
      <c r="H742" s="415"/>
      <c r="I742" s="415"/>
      <c r="J742" s="415"/>
      <c r="K742" s="415"/>
      <c r="L742" s="415"/>
      <c r="M742" s="415"/>
      <c r="N742" s="415"/>
      <c r="O742" s="415"/>
      <c r="P742" s="415"/>
      <c r="Q742" s="415"/>
      <c r="R742" s="415"/>
      <c r="S742" s="415"/>
      <c r="T742" s="415"/>
    </row>
    <row r="743" spans="3:20" x14ac:dyDescent="0.2">
      <c r="C743" s="415"/>
      <c r="D743" s="415"/>
      <c r="E743" s="415"/>
      <c r="F743" s="415"/>
      <c r="G743" s="415"/>
      <c r="H743" s="415"/>
      <c r="I743" s="415"/>
      <c r="J743" s="415"/>
      <c r="K743" s="415"/>
      <c r="L743" s="415"/>
      <c r="M743" s="415"/>
      <c r="N743" s="415"/>
      <c r="O743" s="415"/>
      <c r="P743" s="415"/>
      <c r="Q743" s="415"/>
      <c r="R743" s="415"/>
      <c r="S743" s="415"/>
      <c r="T743" s="415"/>
    </row>
    <row r="744" spans="3:20" x14ac:dyDescent="0.2">
      <c r="C744" s="415"/>
      <c r="D744" s="415"/>
      <c r="E744" s="415"/>
      <c r="F744" s="415"/>
      <c r="G744" s="415"/>
      <c r="H744" s="415"/>
      <c r="I744" s="415"/>
      <c r="J744" s="415"/>
      <c r="K744" s="415"/>
      <c r="L744" s="415"/>
      <c r="M744" s="415"/>
      <c r="N744" s="415"/>
      <c r="O744" s="415"/>
      <c r="P744" s="415"/>
      <c r="Q744" s="415"/>
      <c r="R744" s="415"/>
      <c r="S744" s="415"/>
      <c r="T744" s="415"/>
    </row>
    <row r="745" spans="3:20" x14ac:dyDescent="0.2">
      <c r="C745" s="415"/>
      <c r="D745" s="415"/>
      <c r="E745" s="415"/>
      <c r="F745" s="415"/>
      <c r="G745" s="415"/>
      <c r="H745" s="415"/>
      <c r="I745" s="415"/>
      <c r="J745" s="415"/>
      <c r="K745" s="415"/>
      <c r="L745" s="415"/>
      <c r="M745" s="415"/>
      <c r="N745" s="415"/>
      <c r="O745" s="415"/>
      <c r="P745" s="415"/>
      <c r="Q745" s="415"/>
      <c r="R745" s="415"/>
      <c r="S745" s="415"/>
      <c r="T745" s="415"/>
    </row>
    <row r="746" spans="3:20" x14ac:dyDescent="0.2">
      <c r="C746" s="415"/>
      <c r="D746" s="415"/>
      <c r="E746" s="415"/>
      <c r="F746" s="415"/>
      <c r="G746" s="415"/>
      <c r="H746" s="415"/>
      <c r="I746" s="415"/>
      <c r="J746" s="415"/>
      <c r="K746" s="415"/>
      <c r="L746" s="415"/>
      <c r="M746" s="415"/>
      <c r="N746" s="415"/>
      <c r="O746" s="415"/>
      <c r="P746" s="415"/>
      <c r="Q746" s="415"/>
      <c r="R746" s="415"/>
      <c r="S746" s="415"/>
      <c r="T746" s="415"/>
    </row>
    <row r="747" spans="3:20" x14ac:dyDescent="0.2">
      <c r="C747" s="415"/>
      <c r="D747" s="415"/>
      <c r="E747" s="415"/>
      <c r="F747" s="415"/>
      <c r="G747" s="415"/>
      <c r="H747" s="415"/>
      <c r="I747" s="415"/>
      <c r="J747" s="415"/>
      <c r="K747" s="415"/>
      <c r="L747" s="415"/>
      <c r="M747" s="415"/>
      <c r="N747" s="415"/>
      <c r="O747" s="415"/>
      <c r="P747" s="415"/>
      <c r="Q747" s="415"/>
      <c r="R747" s="415"/>
      <c r="S747" s="415"/>
      <c r="T747" s="415"/>
    </row>
    <row r="748" spans="3:20" x14ac:dyDescent="0.2">
      <c r="C748" s="415"/>
      <c r="D748" s="415"/>
      <c r="E748" s="415"/>
      <c r="F748" s="415"/>
      <c r="G748" s="415"/>
      <c r="H748" s="415"/>
      <c r="I748" s="415"/>
      <c r="J748" s="415"/>
      <c r="K748" s="415"/>
      <c r="L748" s="415"/>
      <c r="M748" s="415"/>
      <c r="N748" s="415"/>
      <c r="O748" s="415"/>
      <c r="P748" s="415"/>
      <c r="Q748" s="415"/>
      <c r="R748" s="415"/>
      <c r="S748" s="415"/>
      <c r="T748" s="415"/>
    </row>
    <row r="749" spans="3:20" x14ac:dyDescent="0.2">
      <c r="C749" s="415"/>
      <c r="D749" s="415"/>
      <c r="E749" s="415"/>
      <c r="F749" s="415"/>
      <c r="G749" s="415"/>
      <c r="H749" s="415"/>
      <c r="I749" s="415"/>
      <c r="J749" s="415"/>
      <c r="K749" s="415"/>
      <c r="L749" s="415"/>
      <c r="M749" s="415"/>
      <c r="N749" s="415"/>
      <c r="O749" s="415"/>
      <c r="P749" s="415"/>
      <c r="Q749" s="415"/>
      <c r="R749" s="415"/>
      <c r="S749" s="415"/>
      <c r="T749" s="415"/>
    </row>
    <row r="750" spans="3:20" x14ac:dyDescent="0.2">
      <c r="C750" s="415"/>
      <c r="D750" s="415"/>
      <c r="E750" s="415"/>
      <c r="F750" s="415"/>
      <c r="G750" s="415"/>
      <c r="H750" s="415"/>
      <c r="I750" s="415"/>
      <c r="J750" s="415"/>
      <c r="K750" s="415"/>
      <c r="L750" s="415"/>
      <c r="M750" s="415"/>
      <c r="N750" s="415"/>
      <c r="O750" s="415"/>
      <c r="P750" s="415"/>
      <c r="Q750" s="415"/>
      <c r="R750" s="415"/>
      <c r="S750" s="415"/>
      <c r="T750" s="415"/>
    </row>
    <row r="751" spans="3:20" x14ac:dyDescent="0.2">
      <c r="C751" s="415"/>
      <c r="D751" s="415"/>
      <c r="E751" s="415"/>
      <c r="F751" s="415"/>
      <c r="G751" s="415"/>
      <c r="H751" s="415"/>
      <c r="I751" s="415"/>
      <c r="J751" s="415"/>
      <c r="K751" s="415"/>
      <c r="L751" s="415"/>
      <c r="M751" s="415"/>
      <c r="N751" s="415"/>
      <c r="O751" s="415"/>
      <c r="P751" s="415"/>
      <c r="Q751" s="415"/>
      <c r="R751" s="415"/>
      <c r="S751" s="415"/>
      <c r="T751" s="415"/>
    </row>
    <row r="752" spans="3:20" x14ac:dyDescent="0.2">
      <c r="C752" s="415"/>
      <c r="D752" s="415"/>
      <c r="E752" s="415"/>
      <c r="F752" s="415"/>
      <c r="G752" s="415"/>
      <c r="H752" s="415"/>
      <c r="I752" s="415"/>
      <c r="J752" s="415"/>
      <c r="K752" s="415"/>
      <c r="L752" s="415"/>
      <c r="M752" s="415"/>
      <c r="N752" s="415"/>
      <c r="O752" s="415"/>
      <c r="P752" s="415"/>
      <c r="Q752" s="415"/>
      <c r="R752" s="415"/>
      <c r="S752" s="415"/>
      <c r="T752" s="415"/>
    </row>
    <row r="753" spans="3:20" x14ac:dyDescent="0.2">
      <c r="C753" s="415"/>
      <c r="D753" s="415"/>
      <c r="E753" s="415"/>
      <c r="F753" s="415"/>
      <c r="G753" s="415"/>
      <c r="H753" s="415"/>
      <c r="I753" s="415"/>
      <c r="J753" s="415"/>
      <c r="K753" s="415"/>
      <c r="L753" s="415"/>
      <c r="M753" s="415"/>
      <c r="N753" s="415"/>
      <c r="O753" s="415"/>
      <c r="P753" s="415"/>
      <c r="Q753" s="415"/>
      <c r="R753" s="415"/>
      <c r="S753" s="415"/>
      <c r="T753" s="415"/>
    </row>
    <row r="754" spans="3:20" x14ac:dyDescent="0.2">
      <c r="C754" s="415"/>
      <c r="D754" s="415"/>
      <c r="E754" s="415"/>
      <c r="F754" s="415"/>
      <c r="G754" s="415"/>
      <c r="H754" s="415"/>
      <c r="I754" s="415"/>
      <c r="J754" s="415"/>
      <c r="K754" s="415"/>
      <c r="L754" s="415"/>
      <c r="M754" s="415"/>
      <c r="N754" s="415"/>
      <c r="O754" s="415"/>
      <c r="P754" s="415"/>
      <c r="Q754" s="415"/>
      <c r="R754" s="415"/>
      <c r="S754" s="415"/>
      <c r="T754" s="415"/>
    </row>
    <row r="755" spans="3:20" x14ac:dyDescent="0.2">
      <c r="C755" s="415"/>
      <c r="D755" s="415"/>
      <c r="E755" s="415"/>
      <c r="F755" s="415"/>
      <c r="G755" s="415"/>
      <c r="H755" s="415"/>
      <c r="I755" s="415"/>
      <c r="J755" s="415"/>
      <c r="K755" s="415"/>
      <c r="L755" s="415"/>
      <c r="M755" s="415"/>
      <c r="N755" s="415"/>
      <c r="O755" s="415"/>
      <c r="P755" s="415"/>
      <c r="Q755" s="415"/>
      <c r="R755" s="415"/>
      <c r="S755" s="415"/>
      <c r="T755" s="415"/>
    </row>
    <row r="756" spans="3:20" x14ac:dyDescent="0.2">
      <c r="C756" s="415"/>
      <c r="D756" s="415"/>
      <c r="E756" s="415"/>
      <c r="F756" s="415"/>
      <c r="G756" s="415"/>
      <c r="H756" s="415"/>
      <c r="I756" s="415"/>
      <c r="J756" s="415"/>
      <c r="K756" s="415"/>
      <c r="L756" s="415"/>
      <c r="M756" s="415"/>
      <c r="N756" s="415"/>
      <c r="O756" s="415"/>
      <c r="P756" s="415"/>
      <c r="Q756" s="415"/>
      <c r="R756" s="415"/>
      <c r="S756" s="415"/>
      <c r="T756" s="415"/>
    </row>
    <row r="757" spans="3:20" x14ac:dyDescent="0.2">
      <c r="C757" s="415"/>
      <c r="D757" s="415"/>
      <c r="E757" s="415"/>
      <c r="F757" s="415"/>
      <c r="G757" s="415"/>
      <c r="H757" s="415"/>
      <c r="I757" s="415"/>
      <c r="J757" s="415"/>
      <c r="K757" s="415"/>
      <c r="L757" s="415"/>
      <c r="M757" s="415"/>
      <c r="N757" s="415"/>
      <c r="O757" s="415"/>
      <c r="P757" s="415"/>
      <c r="Q757" s="415"/>
      <c r="R757" s="415"/>
      <c r="S757" s="415"/>
      <c r="T757" s="415"/>
    </row>
    <row r="758" spans="3:20" x14ac:dyDescent="0.2">
      <c r="C758" s="415"/>
      <c r="D758" s="415"/>
      <c r="E758" s="415"/>
      <c r="F758" s="415"/>
      <c r="G758" s="415"/>
      <c r="H758" s="415"/>
      <c r="I758" s="415"/>
      <c r="J758" s="415"/>
      <c r="K758" s="415"/>
      <c r="L758" s="415"/>
      <c r="M758" s="415"/>
      <c r="N758" s="415"/>
      <c r="O758" s="415"/>
      <c r="P758" s="415"/>
      <c r="Q758" s="415"/>
      <c r="R758" s="415"/>
      <c r="S758" s="415"/>
      <c r="T758" s="415"/>
    </row>
    <row r="759" spans="3:20" x14ac:dyDescent="0.2">
      <c r="C759" s="415"/>
      <c r="D759" s="415"/>
      <c r="E759" s="415"/>
      <c r="F759" s="415"/>
      <c r="G759" s="415"/>
      <c r="H759" s="415"/>
      <c r="I759" s="415"/>
      <c r="J759" s="415"/>
      <c r="K759" s="415"/>
      <c r="L759" s="415"/>
      <c r="M759" s="415"/>
      <c r="N759" s="415"/>
      <c r="O759" s="415"/>
      <c r="P759" s="415"/>
      <c r="Q759" s="415"/>
      <c r="R759" s="415"/>
      <c r="S759" s="415"/>
      <c r="T759" s="415"/>
    </row>
    <row r="760" spans="3:20" x14ac:dyDescent="0.2">
      <c r="C760" s="415"/>
      <c r="D760" s="415"/>
      <c r="E760" s="415"/>
      <c r="F760" s="415"/>
      <c r="G760" s="415"/>
      <c r="H760" s="415"/>
      <c r="I760" s="415"/>
      <c r="J760" s="415"/>
      <c r="K760" s="415"/>
      <c r="L760" s="415"/>
      <c r="M760" s="415"/>
      <c r="N760" s="415"/>
      <c r="O760" s="415"/>
      <c r="P760" s="415"/>
      <c r="Q760" s="415"/>
      <c r="R760" s="415"/>
      <c r="S760" s="415"/>
      <c r="T760" s="415"/>
    </row>
    <row r="761" spans="3:20" x14ac:dyDescent="0.2">
      <c r="C761" s="415"/>
      <c r="D761" s="415"/>
      <c r="E761" s="415"/>
      <c r="F761" s="415"/>
      <c r="G761" s="415"/>
      <c r="H761" s="415"/>
      <c r="I761" s="415"/>
      <c r="J761" s="415"/>
      <c r="K761" s="415"/>
      <c r="L761" s="415"/>
      <c r="M761" s="415"/>
      <c r="N761" s="415"/>
      <c r="O761" s="415"/>
      <c r="P761" s="415"/>
      <c r="Q761" s="415"/>
      <c r="R761" s="415"/>
      <c r="S761" s="415"/>
      <c r="T761" s="415"/>
    </row>
    <row r="762" spans="3:20" x14ac:dyDescent="0.2">
      <c r="C762" s="415"/>
      <c r="D762" s="415"/>
      <c r="E762" s="415"/>
      <c r="F762" s="415"/>
      <c r="G762" s="415"/>
      <c r="H762" s="415"/>
      <c r="I762" s="415"/>
      <c r="J762" s="415"/>
      <c r="K762" s="415"/>
      <c r="L762" s="415"/>
      <c r="M762" s="415"/>
      <c r="N762" s="415"/>
      <c r="O762" s="415"/>
      <c r="P762" s="415"/>
      <c r="Q762" s="415"/>
      <c r="R762" s="415"/>
      <c r="S762" s="415"/>
      <c r="T762" s="415"/>
    </row>
    <row r="763" spans="3:20" x14ac:dyDescent="0.2">
      <c r="C763" s="415"/>
      <c r="D763" s="415"/>
      <c r="E763" s="415"/>
      <c r="F763" s="415"/>
      <c r="G763" s="415"/>
      <c r="H763" s="415"/>
      <c r="I763" s="415"/>
      <c r="J763" s="415"/>
      <c r="K763" s="415"/>
      <c r="L763" s="415"/>
      <c r="M763" s="415"/>
      <c r="N763" s="415"/>
      <c r="O763" s="415"/>
      <c r="P763" s="415"/>
      <c r="Q763" s="415"/>
      <c r="R763" s="415"/>
      <c r="S763" s="415"/>
      <c r="T763" s="415"/>
    </row>
    <row r="764" spans="3:20" x14ac:dyDescent="0.2">
      <c r="C764" s="415"/>
      <c r="D764" s="415"/>
      <c r="E764" s="415"/>
      <c r="F764" s="415"/>
      <c r="G764" s="415"/>
      <c r="H764" s="415"/>
      <c r="I764" s="415"/>
      <c r="J764" s="415"/>
      <c r="K764" s="415"/>
      <c r="L764" s="415"/>
      <c r="M764" s="415"/>
      <c r="N764" s="415"/>
      <c r="O764" s="415"/>
      <c r="P764" s="415"/>
      <c r="Q764" s="415"/>
      <c r="R764" s="415"/>
      <c r="S764" s="415"/>
      <c r="T764" s="415"/>
    </row>
    <row r="765" spans="3:20" x14ac:dyDescent="0.2">
      <c r="C765" s="415"/>
      <c r="D765" s="415"/>
      <c r="E765" s="415"/>
      <c r="F765" s="415"/>
      <c r="G765" s="415"/>
      <c r="H765" s="415"/>
      <c r="I765" s="415"/>
      <c r="J765" s="415"/>
      <c r="K765" s="415"/>
      <c r="L765" s="415"/>
      <c r="M765" s="415"/>
      <c r="N765" s="415"/>
      <c r="O765" s="415"/>
      <c r="P765" s="415"/>
      <c r="Q765" s="415"/>
      <c r="R765" s="415"/>
      <c r="S765" s="415"/>
      <c r="T765" s="415"/>
    </row>
    <row r="766" spans="3:20" x14ac:dyDescent="0.2">
      <c r="C766" s="415"/>
      <c r="D766" s="415"/>
      <c r="E766" s="415"/>
      <c r="F766" s="415"/>
      <c r="G766" s="415"/>
      <c r="H766" s="415"/>
      <c r="I766" s="415"/>
      <c r="J766" s="415"/>
      <c r="K766" s="415"/>
      <c r="L766" s="415"/>
      <c r="M766" s="415"/>
      <c r="N766" s="415"/>
      <c r="O766" s="415"/>
      <c r="P766" s="415"/>
      <c r="Q766" s="415"/>
      <c r="R766" s="415"/>
      <c r="S766" s="415"/>
      <c r="T766" s="415"/>
    </row>
    <row r="767" spans="3:20" x14ac:dyDescent="0.2">
      <c r="C767" s="415"/>
      <c r="D767" s="415"/>
      <c r="E767" s="415"/>
      <c r="F767" s="415"/>
      <c r="G767" s="415"/>
      <c r="H767" s="415"/>
      <c r="I767" s="415"/>
      <c r="J767" s="415"/>
      <c r="K767" s="415"/>
      <c r="L767" s="415"/>
      <c r="M767" s="415"/>
      <c r="N767" s="415"/>
      <c r="O767" s="415"/>
      <c r="P767" s="415"/>
      <c r="Q767" s="415"/>
      <c r="R767" s="415"/>
      <c r="S767" s="415"/>
      <c r="T767" s="415"/>
    </row>
    <row r="768" spans="3:20" x14ac:dyDescent="0.2">
      <c r="C768" s="415"/>
      <c r="D768" s="415"/>
      <c r="E768" s="415"/>
      <c r="F768" s="415"/>
      <c r="G768" s="415"/>
      <c r="H768" s="415"/>
      <c r="I768" s="415"/>
      <c r="J768" s="415"/>
      <c r="K768" s="415"/>
      <c r="L768" s="415"/>
      <c r="M768" s="415"/>
      <c r="N768" s="415"/>
      <c r="O768" s="415"/>
      <c r="P768" s="415"/>
      <c r="Q768" s="415"/>
      <c r="R768" s="415"/>
      <c r="S768" s="415"/>
      <c r="T768" s="415"/>
    </row>
    <row r="769" spans="3:20" x14ac:dyDescent="0.2">
      <c r="C769" s="415"/>
      <c r="D769" s="415"/>
      <c r="E769" s="415"/>
      <c r="F769" s="415"/>
      <c r="G769" s="415"/>
      <c r="H769" s="415"/>
      <c r="I769" s="415"/>
      <c r="J769" s="415"/>
      <c r="K769" s="415"/>
      <c r="L769" s="415"/>
      <c r="M769" s="415"/>
      <c r="N769" s="415"/>
      <c r="O769" s="415"/>
      <c r="P769" s="415"/>
      <c r="Q769" s="415"/>
      <c r="R769" s="415"/>
      <c r="S769" s="415"/>
      <c r="T769" s="415"/>
    </row>
    <row r="770" spans="3:20" x14ac:dyDescent="0.2">
      <c r="C770" s="415"/>
      <c r="D770" s="415"/>
      <c r="E770" s="415"/>
      <c r="F770" s="415"/>
      <c r="G770" s="415"/>
      <c r="H770" s="415"/>
      <c r="I770" s="415"/>
      <c r="J770" s="415"/>
      <c r="K770" s="415"/>
      <c r="L770" s="415"/>
      <c r="M770" s="415"/>
      <c r="N770" s="415"/>
      <c r="O770" s="415"/>
      <c r="P770" s="415"/>
      <c r="Q770" s="415"/>
      <c r="R770" s="415"/>
      <c r="S770" s="415"/>
      <c r="T770" s="415"/>
    </row>
    <row r="771" spans="3:20" x14ac:dyDescent="0.2">
      <c r="C771" s="415"/>
      <c r="D771" s="415"/>
      <c r="E771" s="415"/>
      <c r="F771" s="415"/>
      <c r="G771" s="415"/>
      <c r="H771" s="415"/>
      <c r="I771" s="415"/>
      <c r="J771" s="415"/>
      <c r="K771" s="415"/>
      <c r="L771" s="415"/>
      <c r="M771" s="415"/>
      <c r="N771" s="415"/>
      <c r="O771" s="415"/>
      <c r="P771" s="415"/>
      <c r="Q771" s="415"/>
      <c r="R771" s="415"/>
      <c r="S771" s="415"/>
      <c r="T771" s="415"/>
    </row>
    <row r="772" spans="3:20" x14ac:dyDescent="0.2">
      <c r="C772" s="415"/>
      <c r="D772" s="415"/>
      <c r="E772" s="415"/>
      <c r="F772" s="415"/>
      <c r="G772" s="415"/>
      <c r="H772" s="415"/>
      <c r="I772" s="415"/>
      <c r="J772" s="415"/>
      <c r="K772" s="415"/>
      <c r="L772" s="415"/>
      <c r="M772" s="415"/>
      <c r="N772" s="415"/>
      <c r="O772" s="415"/>
      <c r="P772" s="415"/>
      <c r="Q772" s="415"/>
      <c r="R772" s="415"/>
      <c r="S772" s="415"/>
      <c r="T772" s="415"/>
    </row>
    <row r="773" spans="3:20" x14ac:dyDescent="0.2">
      <c r="C773" s="415"/>
      <c r="D773" s="415"/>
      <c r="E773" s="415"/>
      <c r="F773" s="415"/>
      <c r="G773" s="415"/>
      <c r="H773" s="415"/>
      <c r="I773" s="415"/>
      <c r="J773" s="415"/>
      <c r="K773" s="415"/>
      <c r="L773" s="415"/>
      <c r="M773" s="415"/>
      <c r="N773" s="415"/>
      <c r="O773" s="415"/>
      <c r="P773" s="415"/>
      <c r="Q773" s="415"/>
      <c r="R773" s="415"/>
      <c r="S773" s="415"/>
      <c r="T773" s="415"/>
    </row>
    <row r="774" spans="3:20" x14ac:dyDescent="0.2">
      <c r="C774" s="415"/>
      <c r="D774" s="415"/>
      <c r="E774" s="415"/>
      <c r="F774" s="415"/>
      <c r="G774" s="415"/>
      <c r="H774" s="415"/>
      <c r="I774" s="415"/>
      <c r="J774" s="415"/>
      <c r="K774" s="415"/>
      <c r="L774" s="415"/>
      <c r="M774" s="415"/>
      <c r="N774" s="415"/>
      <c r="O774" s="415"/>
      <c r="P774" s="415"/>
      <c r="Q774" s="415"/>
      <c r="R774" s="415"/>
      <c r="S774" s="415"/>
      <c r="T774" s="415"/>
    </row>
    <row r="775" spans="3:20" x14ac:dyDescent="0.2">
      <c r="C775" s="415"/>
      <c r="D775" s="415"/>
      <c r="E775" s="415"/>
      <c r="F775" s="415"/>
      <c r="G775" s="415"/>
      <c r="H775" s="415"/>
      <c r="I775" s="415"/>
      <c r="J775" s="415"/>
      <c r="K775" s="415"/>
      <c r="L775" s="415"/>
      <c r="M775" s="415"/>
      <c r="N775" s="415"/>
      <c r="O775" s="415"/>
      <c r="P775" s="415"/>
      <c r="Q775" s="415"/>
      <c r="R775" s="415"/>
      <c r="S775" s="415"/>
      <c r="T775" s="415"/>
    </row>
    <row r="776" spans="3:20" x14ac:dyDescent="0.2">
      <c r="C776" s="415"/>
      <c r="D776" s="415"/>
      <c r="E776" s="415"/>
      <c r="F776" s="415"/>
      <c r="G776" s="415"/>
      <c r="H776" s="415"/>
      <c r="I776" s="415"/>
      <c r="J776" s="415"/>
      <c r="K776" s="415"/>
      <c r="L776" s="415"/>
      <c r="M776" s="415"/>
      <c r="N776" s="415"/>
      <c r="O776" s="415"/>
      <c r="P776" s="415"/>
      <c r="Q776" s="415"/>
      <c r="R776" s="415"/>
      <c r="S776" s="415"/>
      <c r="T776" s="415"/>
    </row>
    <row r="777" spans="3:20" x14ac:dyDescent="0.2">
      <c r="C777" s="415"/>
      <c r="D777" s="415"/>
      <c r="E777" s="415"/>
      <c r="F777" s="415"/>
      <c r="G777" s="415"/>
      <c r="H777" s="415"/>
      <c r="I777" s="415"/>
      <c r="J777" s="415"/>
      <c r="K777" s="415"/>
      <c r="L777" s="415"/>
      <c r="M777" s="415"/>
      <c r="N777" s="415"/>
      <c r="O777" s="415"/>
      <c r="P777" s="415"/>
      <c r="Q777" s="415"/>
      <c r="R777" s="415"/>
      <c r="S777" s="415"/>
      <c r="T777" s="415"/>
    </row>
    <row r="778" spans="3:20" x14ac:dyDescent="0.2">
      <c r="C778" s="415"/>
      <c r="D778" s="415"/>
      <c r="E778" s="415"/>
      <c r="F778" s="415"/>
      <c r="G778" s="415"/>
      <c r="H778" s="415"/>
      <c r="I778" s="415"/>
      <c r="J778" s="415"/>
      <c r="K778" s="415"/>
      <c r="L778" s="415"/>
      <c r="M778" s="415"/>
      <c r="N778" s="415"/>
      <c r="O778" s="415"/>
      <c r="P778" s="415"/>
      <c r="Q778" s="415"/>
      <c r="R778" s="415"/>
      <c r="S778" s="415"/>
      <c r="T778" s="415"/>
    </row>
    <row r="779" spans="3:20" x14ac:dyDescent="0.2">
      <c r="C779" s="415"/>
      <c r="D779" s="415"/>
      <c r="E779" s="415"/>
      <c r="F779" s="415"/>
      <c r="G779" s="415"/>
      <c r="H779" s="415"/>
      <c r="I779" s="415"/>
      <c r="J779" s="415"/>
      <c r="K779" s="415"/>
      <c r="L779" s="415"/>
      <c r="M779" s="415"/>
      <c r="N779" s="415"/>
      <c r="O779" s="415"/>
      <c r="P779" s="415"/>
      <c r="Q779" s="415"/>
      <c r="R779" s="415"/>
      <c r="S779" s="415"/>
      <c r="T779" s="415"/>
    </row>
    <row r="780" spans="3:20" x14ac:dyDescent="0.2">
      <c r="C780" s="415"/>
      <c r="D780" s="415"/>
      <c r="E780" s="415"/>
      <c r="F780" s="415"/>
      <c r="G780" s="415"/>
      <c r="H780" s="415"/>
      <c r="I780" s="415"/>
      <c r="J780" s="415"/>
      <c r="K780" s="415"/>
      <c r="L780" s="415"/>
      <c r="M780" s="415"/>
      <c r="N780" s="415"/>
      <c r="O780" s="415"/>
      <c r="P780" s="415"/>
      <c r="Q780" s="415"/>
      <c r="R780" s="415"/>
      <c r="S780" s="415"/>
      <c r="T780" s="415"/>
    </row>
    <row r="781" spans="3:20" x14ac:dyDescent="0.2">
      <c r="C781" s="415"/>
      <c r="D781" s="415"/>
      <c r="E781" s="415"/>
      <c r="F781" s="415"/>
      <c r="G781" s="415"/>
      <c r="H781" s="415"/>
      <c r="I781" s="415"/>
      <c r="J781" s="415"/>
      <c r="K781" s="415"/>
      <c r="L781" s="415"/>
      <c r="M781" s="415"/>
      <c r="N781" s="415"/>
      <c r="O781" s="415"/>
      <c r="P781" s="415"/>
      <c r="Q781" s="415"/>
      <c r="R781" s="415"/>
      <c r="S781" s="415"/>
      <c r="T781" s="415"/>
    </row>
    <row r="782" spans="3:20" x14ac:dyDescent="0.2">
      <c r="C782" s="415"/>
      <c r="D782" s="415"/>
      <c r="E782" s="415"/>
      <c r="F782" s="415"/>
      <c r="G782" s="415"/>
      <c r="H782" s="415"/>
      <c r="I782" s="415"/>
      <c r="J782" s="415"/>
      <c r="K782" s="415"/>
      <c r="L782" s="415"/>
      <c r="M782" s="415"/>
      <c r="N782" s="415"/>
      <c r="O782" s="415"/>
      <c r="P782" s="415"/>
      <c r="Q782" s="415"/>
      <c r="R782" s="415"/>
      <c r="S782" s="415"/>
      <c r="T782" s="415"/>
    </row>
    <row r="783" spans="3:20" x14ac:dyDescent="0.2">
      <c r="C783" s="415"/>
      <c r="D783" s="415"/>
      <c r="E783" s="415"/>
      <c r="F783" s="415"/>
      <c r="G783" s="415"/>
      <c r="H783" s="415"/>
      <c r="I783" s="415"/>
      <c r="J783" s="415"/>
      <c r="K783" s="415"/>
      <c r="L783" s="415"/>
      <c r="M783" s="415"/>
      <c r="N783" s="415"/>
      <c r="O783" s="415"/>
      <c r="P783" s="415"/>
      <c r="Q783" s="415"/>
      <c r="R783" s="415"/>
      <c r="S783" s="415"/>
      <c r="T783" s="415"/>
    </row>
    <row r="784" spans="3:20" x14ac:dyDescent="0.2">
      <c r="C784" s="415"/>
      <c r="D784" s="415"/>
      <c r="E784" s="415"/>
      <c r="F784" s="415"/>
      <c r="G784" s="415"/>
      <c r="H784" s="415"/>
      <c r="I784" s="415"/>
      <c r="J784" s="415"/>
      <c r="K784" s="415"/>
      <c r="L784" s="415"/>
      <c r="M784" s="415"/>
      <c r="N784" s="415"/>
      <c r="O784" s="415"/>
      <c r="P784" s="415"/>
      <c r="Q784" s="415"/>
      <c r="R784" s="415"/>
      <c r="S784" s="415"/>
      <c r="T784" s="415"/>
    </row>
    <row r="785" spans="3:20" x14ac:dyDescent="0.2">
      <c r="C785" s="415"/>
      <c r="D785" s="415"/>
      <c r="E785" s="415"/>
      <c r="F785" s="415"/>
      <c r="G785" s="415"/>
      <c r="H785" s="415"/>
      <c r="I785" s="415"/>
      <c r="J785" s="415"/>
      <c r="K785" s="415"/>
      <c r="L785" s="415"/>
      <c r="M785" s="415"/>
      <c r="N785" s="415"/>
      <c r="O785" s="415"/>
      <c r="P785" s="415"/>
      <c r="Q785" s="415"/>
      <c r="R785" s="415"/>
      <c r="S785" s="415"/>
      <c r="T785" s="415"/>
    </row>
    <row r="786" spans="3:20" x14ac:dyDescent="0.2">
      <c r="C786" s="415"/>
      <c r="D786" s="415"/>
      <c r="E786" s="415"/>
      <c r="F786" s="415"/>
      <c r="G786" s="415"/>
      <c r="H786" s="415"/>
      <c r="I786" s="415"/>
      <c r="J786" s="415"/>
      <c r="K786" s="415"/>
      <c r="L786" s="415"/>
      <c r="M786" s="415"/>
      <c r="N786" s="415"/>
      <c r="O786" s="415"/>
      <c r="P786" s="415"/>
      <c r="Q786" s="415"/>
      <c r="R786" s="415"/>
      <c r="S786" s="415"/>
      <c r="T786" s="415"/>
    </row>
    <row r="787" spans="3:20" x14ac:dyDescent="0.2">
      <c r="C787" s="415"/>
      <c r="D787" s="415"/>
      <c r="E787" s="415"/>
      <c r="F787" s="415"/>
      <c r="G787" s="415"/>
      <c r="H787" s="415"/>
      <c r="I787" s="415"/>
      <c r="J787" s="415"/>
      <c r="K787" s="415"/>
      <c r="L787" s="415"/>
      <c r="M787" s="415"/>
      <c r="N787" s="415"/>
      <c r="O787" s="415"/>
      <c r="P787" s="415"/>
      <c r="Q787" s="415"/>
      <c r="R787" s="415"/>
      <c r="S787" s="415"/>
      <c r="T787" s="415"/>
    </row>
    <row r="788" spans="3:20" x14ac:dyDescent="0.2">
      <c r="C788" s="415"/>
      <c r="D788" s="415"/>
      <c r="E788" s="415"/>
      <c r="F788" s="415"/>
      <c r="G788" s="415"/>
      <c r="H788" s="415"/>
      <c r="I788" s="415"/>
      <c r="J788" s="415"/>
      <c r="K788" s="415"/>
      <c r="L788" s="415"/>
      <c r="M788" s="415"/>
      <c r="N788" s="415"/>
      <c r="O788" s="415"/>
      <c r="P788" s="415"/>
      <c r="Q788" s="415"/>
      <c r="R788" s="415"/>
      <c r="S788" s="415"/>
      <c r="T788" s="415"/>
    </row>
    <row r="789" spans="3:20" x14ac:dyDescent="0.2">
      <c r="C789" s="415"/>
      <c r="D789" s="415"/>
      <c r="E789" s="415"/>
      <c r="F789" s="415"/>
      <c r="G789" s="415"/>
      <c r="H789" s="415"/>
      <c r="I789" s="415"/>
      <c r="J789" s="415"/>
      <c r="K789" s="415"/>
      <c r="L789" s="415"/>
      <c r="M789" s="415"/>
      <c r="N789" s="415"/>
      <c r="O789" s="415"/>
      <c r="P789" s="415"/>
      <c r="Q789" s="415"/>
      <c r="R789" s="415"/>
      <c r="S789" s="415"/>
      <c r="T789" s="415"/>
    </row>
    <row r="790" spans="3:20" x14ac:dyDescent="0.2">
      <c r="C790" s="415"/>
      <c r="D790" s="415"/>
      <c r="E790" s="415"/>
      <c r="F790" s="415"/>
      <c r="G790" s="415"/>
      <c r="H790" s="415"/>
      <c r="I790" s="415"/>
      <c r="J790" s="415"/>
      <c r="K790" s="415"/>
      <c r="L790" s="415"/>
      <c r="M790" s="415"/>
      <c r="N790" s="415"/>
      <c r="O790" s="415"/>
      <c r="P790" s="415"/>
      <c r="Q790" s="415"/>
      <c r="R790" s="415"/>
      <c r="S790" s="415"/>
      <c r="T790" s="415"/>
    </row>
    <row r="791" spans="3:20" x14ac:dyDescent="0.2">
      <c r="C791" s="415"/>
      <c r="D791" s="415"/>
      <c r="E791" s="415"/>
      <c r="F791" s="415"/>
      <c r="G791" s="415"/>
      <c r="H791" s="415"/>
      <c r="I791" s="415"/>
      <c r="J791" s="415"/>
      <c r="K791" s="415"/>
      <c r="L791" s="415"/>
      <c r="M791" s="415"/>
      <c r="N791" s="415"/>
      <c r="O791" s="415"/>
      <c r="P791" s="415"/>
      <c r="Q791" s="415"/>
      <c r="R791" s="415"/>
      <c r="S791" s="415"/>
      <c r="T791" s="415"/>
    </row>
    <row r="792" spans="3:20" x14ac:dyDescent="0.2">
      <c r="C792" s="415"/>
      <c r="D792" s="415"/>
      <c r="E792" s="415"/>
      <c r="F792" s="415"/>
      <c r="G792" s="415"/>
      <c r="H792" s="415"/>
      <c r="I792" s="415"/>
      <c r="J792" s="415"/>
      <c r="K792" s="415"/>
      <c r="L792" s="415"/>
      <c r="M792" s="415"/>
      <c r="N792" s="415"/>
      <c r="O792" s="415"/>
      <c r="P792" s="415"/>
      <c r="Q792" s="415"/>
      <c r="R792" s="415"/>
      <c r="S792" s="415"/>
      <c r="T792" s="415"/>
    </row>
    <row r="793" spans="3:20" x14ac:dyDescent="0.2">
      <c r="C793" s="415"/>
      <c r="D793" s="415"/>
      <c r="E793" s="415"/>
      <c r="F793" s="415"/>
      <c r="G793" s="415"/>
      <c r="H793" s="415"/>
      <c r="I793" s="415"/>
      <c r="J793" s="415"/>
      <c r="K793" s="415"/>
      <c r="L793" s="415"/>
      <c r="M793" s="415"/>
      <c r="N793" s="415"/>
      <c r="O793" s="415"/>
      <c r="P793" s="415"/>
      <c r="Q793" s="415"/>
      <c r="R793" s="415"/>
      <c r="S793" s="415"/>
      <c r="T793" s="415"/>
    </row>
    <row r="794" spans="3:20" x14ac:dyDescent="0.2">
      <c r="C794" s="415"/>
      <c r="D794" s="415"/>
      <c r="E794" s="415"/>
      <c r="F794" s="415"/>
      <c r="G794" s="415"/>
      <c r="H794" s="415"/>
      <c r="I794" s="415"/>
      <c r="J794" s="415"/>
      <c r="K794" s="415"/>
      <c r="L794" s="415"/>
      <c r="M794" s="415"/>
      <c r="N794" s="415"/>
      <c r="O794" s="415"/>
      <c r="P794" s="415"/>
      <c r="Q794" s="415"/>
      <c r="R794" s="415"/>
      <c r="S794" s="415"/>
      <c r="T794" s="415"/>
    </row>
    <row r="795" spans="3:20" x14ac:dyDescent="0.2">
      <c r="C795" s="415"/>
      <c r="D795" s="415"/>
      <c r="E795" s="415"/>
      <c r="F795" s="415"/>
      <c r="G795" s="415"/>
      <c r="H795" s="415"/>
      <c r="I795" s="415"/>
      <c r="J795" s="415"/>
      <c r="K795" s="415"/>
      <c r="L795" s="415"/>
      <c r="M795" s="415"/>
      <c r="N795" s="415"/>
      <c r="O795" s="415"/>
      <c r="P795" s="415"/>
      <c r="Q795" s="415"/>
      <c r="R795" s="415"/>
      <c r="S795" s="415"/>
      <c r="T795" s="415"/>
    </row>
    <row r="796" spans="3:20" x14ac:dyDescent="0.2">
      <c r="C796" s="415"/>
      <c r="D796" s="415"/>
      <c r="E796" s="415"/>
      <c r="F796" s="415"/>
      <c r="G796" s="415"/>
      <c r="H796" s="415"/>
      <c r="I796" s="415"/>
      <c r="J796" s="415"/>
      <c r="K796" s="415"/>
      <c r="L796" s="415"/>
      <c r="M796" s="415"/>
      <c r="N796" s="415"/>
      <c r="O796" s="415"/>
      <c r="P796" s="415"/>
      <c r="Q796" s="415"/>
      <c r="R796" s="415"/>
      <c r="S796" s="415"/>
      <c r="T796" s="415"/>
    </row>
    <row r="797" spans="3:20" x14ac:dyDescent="0.2">
      <c r="C797" s="415"/>
      <c r="D797" s="415"/>
      <c r="E797" s="415"/>
      <c r="F797" s="415"/>
      <c r="G797" s="415"/>
      <c r="H797" s="415"/>
      <c r="I797" s="415"/>
      <c r="J797" s="415"/>
      <c r="K797" s="415"/>
      <c r="L797" s="415"/>
      <c r="M797" s="415"/>
      <c r="N797" s="415"/>
      <c r="O797" s="415"/>
      <c r="P797" s="415"/>
      <c r="Q797" s="415"/>
      <c r="R797" s="415"/>
      <c r="S797" s="415"/>
      <c r="T797" s="415"/>
    </row>
    <row r="798" spans="3:20" x14ac:dyDescent="0.2">
      <c r="C798" s="415"/>
      <c r="D798" s="415"/>
      <c r="E798" s="415"/>
      <c r="F798" s="415"/>
      <c r="G798" s="415"/>
      <c r="H798" s="415"/>
      <c r="I798" s="415"/>
      <c r="J798" s="415"/>
      <c r="K798" s="415"/>
      <c r="L798" s="415"/>
      <c r="M798" s="415"/>
      <c r="N798" s="415"/>
      <c r="O798" s="415"/>
      <c r="P798" s="415"/>
      <c r="Q798" s="415"/>
      <c r="R798" s="415"/>
      <c r="S798" s="415"/>
      <c r="T798" s="415"/>
    </row>
    <row r="799" spans="3:20" x14ac:dyDescent="0.2">
      <c r="C799" s="415"/>
      <c r="D799" s="415"/>
      <c r="E799" s="415"/>
      <c r="F799" s="415"/>
      <c r="G799" s="415"/>
      <c r="H799" s="415"/>
      <c r="I799" s="415"/>
      <c r="J799" s="415"/>
      <c r="K799" s="415"/>
      <c r="L799" s="415"/>
      <c r="M799" s="415"/>
      <c r="N799" s="415"/>
      <c r="O799" s="415"/>
      <c r="P799" s="415"/>
      <c r="Q799" s="415"/>
      <c r="R799" s="415"/>
      <c r="S799" s="415"/>
      <c r="T799" s="415"/>
    </row>
    <row r="800" spans="3:20" x14ac:dyDescent="0.2">
      <c r="C800" s="415"/>
      <c r="D800" s="415"/>
      <c r="E800" s="415"/>
      <c r="F800" s="415"/>
      <c r="G800" s="415"/>
      <c r="H800" s="415"/>
      <c r="I800" s="415"/>
      <c r="J800" s="415"/>
      <c r="K800" s="415"/>
      <c r="L800" s="415"/>
      <c r="M800" s="415"/>
      <c r="N800" s="415"/>
      <c r="O800" s="415"/>
      <c r="P800" s="415"/>
      <c r="Q800" s="415"/>
      <c r="R800" s="415"/>
      <c r="S800" s="415"/>
      <c r="T800" s="415"/>
    </row>
    <row r="801" spans="3:20" x14ac:dyDescent="0.2">
      <c r="C801" s="415"/>
      <c r="D801" s="415"/>
      <c r="E801" s="415"/>
      <c r="F801" s="415"/>
      <c r="G801" s="415"/>
      <c r="H801" s="415"/>
      <c r="I801" s="415"/>
      <c r="J801" s="415"/>
      <c r="K801" s="415"/>
      <c r="L801" s="415"/>
      <c r="M801" s="415"/>
      <c r="N801" s="415"/>
      <c r="O801" s="415"/>
      <c r="P801" s="415"/>
      <c r="Q801" s="415"/>
      <c r="R801" s="415"/>
      <c r="S801" s="415"/>
      <c r="T801" s="415"/>
    </row>
    <row r="802" spans="3:20" x14ac:dyDescent="0.2">
      <c r="C802" s="415"/>
      <c r="D802" s="415"/>
      <c r="E802" s="415"/>
      <c r="F802" s="415"/>
      <c r="G802" s="415"/>
      <c r="H802" s="415"/>
      <c r="I802" s="415"/>
      <c r="J802" s="415"/>
      <c r="K802" s="415"/>
      <c r="L802" s="415"/>
      <c r="M802" s="415"/>
      <c r="N802" s="415"/>
      <c r="O802" s="415"/>
      <c r="P802" s="415"/>
      <c r="Q802" s="415"/>
      <c r="R802" s="415"/>
      <c r="S802" s="415"/>
      <c r="T802" s="415"/>
    </row>
    <row r="803" spans="3:20" x14ac:dyDescent="0.2">
      <c r="C803" s="415"/>
      <c r="D803" s="415"/>
      <c r="E803" s="415"/>
      <c r="F803" s="415"/>
      <c r="G803" s="415"/>
      <c r="H803" s="415"/>
      <c r="I803" s="415"/>
      <c r="J803" s="415"/>
      <c r="K803" s="415"/>
      <c r="L803" s="415"/>
      <c r="M803" s="415"/>
      <c r="N803" s="415"/>
      <c r="O803" s="415"/>
      <c r="P803" s="415"/>
      <c r="Q803" s="415"/>
      <c r="R803" s="415"/>
      <c r="S803" s="415"/>
      <c r="T803" s="415"/>
    </row>
    <row r="804" spans="3:20" x14ac:dyDescent="0.2">
      <c r="C804" s="415"/>
      <c r="D804" s="415"/>
      <c r="E804" s="415"/>
      <c r="F804" s="415"/>
      <c r="G804" s="415"/>
      <c r="H804" s="415"/>
      <c r="I804" s="415"/>
      <c r="J804" s="415"/>
      <c r="K804" s="415"/>
      <c r="L804" s="415"/>
      <c r="M804" s="415"/>
      <c r="N804" s="415"/>
      <c r="O804" s="415"/>
      <c r="P804" s="415"/>
      <c r="Q804" s="415"/>
      <c r="R804" s="415"/>
      <c r="S804" s="415"/>
      <c r="T804" s="415"/>
    </row>
    <row r="805" spans="3:20" x14ac:dyDescent="0.2">
      <c r="C805" s="415"/>
      <c r="D805" s="415"/>
      <c r="E805" s="415"/>
      <c r="F805" s="415"/>
      <c r="G805" s="415"/>
      <c r="H805" s="415"/>
      <c r="I805" s="415"/>
      <c r="J805" s="415"/>
      <c r="K805" s="415"/>
      <c r="L805" s="415"/>
      <c r="M805" s="415"/>
      <c r="N805" s="415"/>
      <c r="O805" s="415"/>
      <c r="P805" s="415"/>
      <c r="Q805" s="415"/>
      <c r="R805" s="415"/>
      <c r="S805" s="415"/>
      <c r="T805" s="415"/>
    </row>
    <row r="806" spans="3:20" x14ac:dyDescent="0.2">
      <c r="C806" s="415"/>
      <c r="D806" s="415"/>
      <c r="E806" s="415"/>
      <c r="F806" s="415"/>
      <c r="G806" s="415"/>
      <c r="H806" s="415"/>
      <c r="I806" s="415"/>
      <c r="J806" s="415"/>
      <c r="K806" s="415"/>
      <c r="L806" s="415"/>
      <c r="M806" s="415"/>
      <c r="N806" s="415"/>
      <c r="O806" s="415"/>
      <c r="P806" s="415"/>
      <c r="Q806" s="415"/>
      <c r="R806" s="415"/>
      <c r="S806" s="415"/>
      <c r="T806" s="415"/>
    </row>
    <row r="807" spans="3:20" x14ac:dyDescent="0.2">
      <c r="C807" s="415"/>
      <c r="D807" s="415"/>
      <c r="E807" s="415"/>
      <c r="F807" s="415"/>
      <c r="G807" s="415"/>
      <c r="H807" s="415"/>
      <c r="I807" s="415"/>
      <c r="J807" s="415"/>
      <c r="K807" s="415"/>
      <c r="L807" s="415"/>
      <c r="M807" s="415"/>
      <c r="N807" s="415"/>
      <c r="O807" s="415"/>
      <c r="P807" s="415"/>
      <c r="Q807" s="415"/>
      <c r="R807" s="415"/>
      <c r="S807" s="415"/>
      <c r="T807" s="415"/>
    </row>
    <row r="808" spans="3:20" x14ac:dyDescent="0.2">
      <c r="C808" s="415"/>
      <c r="D808" s="415"/>
      <c r="E808" s="415"/>
      <c r="F808" s="415"/>
      <c r="G808" s="415"/>
      <c r="H808" s="415"/>
      <c r="I808" s="415"/>
      <c r="J808" s="415"/>
      <c r="K808" s="415"/>
      <c r="L808" s="415"/>
      <c r="M808" s="415"/>
      <c r="N808" s="415"/>
      <c r="O808" s="415"/>
      <c r="P808" s="415"/>
      <c r="Q808" s="415"/>
      <c r="R808" s="415"/>
      <c r="S808" s="415"/>
      <c r="T808" s="415"/>
    </row>
    <row r="809" spans="3:20" x14ac:dyDescent="0.2">
      <c r="C809" s="415"/>
      <c r="D809" s="415"/>
      <c r="E809" s="415"/>
      <c r="F809" s="415"/>
      <c r="G809" s="415"/>
      <c r="H809" s="415"/>
      <c r="I809" s="415"/>
      <c r="J809" s="415"/>
      <c r="K809" s="415"/>
      <c r="L809" s="415"/>
      <c r="M809" s="415"/>
      <c r="N809" s="415"/>
      <c r="O809" s="415"/>
      <c r="P809" s="415"/>
      <c r="Q809" s="415"/>
      <c r="R809" s="415"/>
      <c r="S809" s="415"/>
      <c r="T809" s="415"/>
    </row>
    <row r="810" spans="3:20" x14ac:dyDescent="0.2">
      <c r="C810" s="415"/>
      <c r="D810" s="415"/>
      <c r="E810" s="415"/>
      <c r="F810" s="415"/>
      <c r="G810" s="415"/>
      <c r="H810" s="415"/>
      <c r="I810" s="415"/>
      <c r="J810" s="415"/>
      <c r="K810" s="415"/>
      <c r="L810" s="415"/>
      <c r="M810" s="415"/>
      <c r="N810" s="415"/>
      <c r="O810" s="415"/>
      <c r="P810" s="415"/>
      <c r="Q810" s="415"/>
      <c r="R810" s="415"/>
      <c r="S810" s="415"/>
      <c r="T810" s="415"/>
    </row>
    <row r="811" spans="3:20" x14ac:dyDescent="0.2">
      <c r="C811" s="415"/>
      <c r="D811" s="415"/>
      <c r="E811" s="415"/>
      <c r="F811" s="415"/>
      <c r="G811" s="415"/>
      <c r="H811" s="415"/>
      <c r="I811" s="415"/>
      <c r="J811" s="415"/>
      <c r="K811" s="415"/>
      <c r="L811" s="415"/>
      <c r="M811" s="415"/>
      <c r="N811" s="415"/>
      <c r="O811" s="415"/>
      <c r="P811" s="415"/>
      <c r="Q811" s="415"/>
      <c r="R811" s="415"/>
      <c r="S811" s="415"/>
      <c r="T811" s="415"/>
    </row>
    <row r="812" spans="3:20" x14ac:dyDescent="0.2">
      <c r="C812" s="415"/>
      <c r="D812" s="415"/>
      <c r="E812" s="415"/>
      <c r="F812" s="415"/>
      <c r="G812" s="415"/>
      <c r="H812" s="415"/>
      <c r="I812" s="415"/>
      <c r="J812" s="415"/>
      <c r="K812" s="415"/>
      <c r="L812" s="415"/>
      <c r="M812" s="415"/>
      <c r="N812" s="415"/>
      <c r="O812" s="415"/>
      <c r="P812" s="415"/>
      <c r="Q812" s="415"/>
      <c r="R812" s="415"/>
      <c r="S812" s="415"/>
      <c r="T812" s="415"/>
    </row>
    <row r="813" spans="3:20" x14ac:dyDescent="0.2">
      <c r="C813" s="415"/>
      <c r="D813" s="415"/>
      <c r="E813" s="415"/>
      <c r="F813" s="415"/>
      <c r="G813" s="415"/>
      <c r="H813" s="415"/>
      <c r="I813" s="415"/>
      <c r="J813" s="415"/>
      <c r="K813" s="415"/>
      <c r="L813" s="415"/>
      <c r="M813" s="415"/>
      <c r="N813" s="415"/>
      <c r="O813" s="415"/>
      <c r="P813" s="415"/>
      <c r="Q813" s="415"/>
      <c r="R813" s="415"/>
      <c r="S813" s="415"/>
      <c r="T813" s="415"/>
    </row>
    <row r="814" spans="3:20" x14ac:dyDescent="0.2">
      <c r="C814" s="415"/>
      <c r="D814" s="415"/>
      <c r="E814" s="415"/>
      <c r="F814" s="415"/>
      <c r="G814" s="415"/>
      <c r="H814" s="415"/>
      <c r="I814" s="415"/>
      <c r="J814" s="415"/>
      <c r="K814" s="415"/>
      <c r="L814" s="415"/>
      <c r="M814" s="415"/>
      <c r="N814" s="415"/>
      <c r="O814" s="415"/>
      <c r="P814" s="415"/>
      <c r="Q814" s="415"/>
      <c r="R814" s="415"/>
      <c r="S814" s="415"/>
      <c r="T814" s="415"/>
    </row>
    <row r="815" spans="3:20" x14ac:dyDescent="0.2">
      <c r="C815" s="415"/>
      <c r="D815" s="415"/>
      <c r="E815" s="415"/>
      <c r="F815" s="415"/>
      <c r="G815" s="415"/>
      <c r="H815" s="415"/>
      <c r="I815" s="415"/>
      <c r="J815" s="415"/>
      <c r="K815" s="415"/>
      <c r="L815" s="415"/>
      <c r="M815" s="415"/>
      <c r="N815" s="415"/>
      <c r="O815" s="415"/>
      <c r="P815" s="415"/>
      <c r="Q815" s="415"/>
      <c r="R815" s="415"/>
      <c r="S815" s="415"/>
      <c r="T815" s="415"/>
    </row>
    <row r="816" spans="3:20" x14ac:dyDescent="0.2">
      <c r="C816" s="415"/>
      <c r="D816" s="415"/>
      <c r="E816" s="415"/>
      <c r="F816" s="415"/>
      <c r="G816" s="415"/>
      <c r="H816" s="415"/>
      <c r="I816" s="415"/>
      <c r="J816" s="415"/>
      <c r="K816" s="415"/>
      <c r="L816" s="415"/>
      <c r="M816" s="415"/>
      <c r="N816" s="415"/>
      <c r="O816" s="415"/>
      <c r="P816" s="415"/>
      <c r="Q816" s="415"/>
      <c r="R816" s="415"/>
      <c r="S816" s="415"/>
      <c r="T816" s="415"/>
    </row>
    <row r="817" spans="3:20" x14ac:dyDescent="0.2">
      <c r="C817" s="415"/>
      <c r="D817" s="415"/>
      <c r="E817" s="415"/>
      <c r="F817" s="415"/>
      <c r="G817" s="415"/>
      <c r="H817" s="415"/>
      <c r="I817" s="415"/>
      <c r="J817" s="415"/>
      <c r="K817" s="415"/>
      <c r="L817" s="415"/>
      <c r="M817" s="415"/>
      <c r="N817" s="415"/>
      <c r="O817" s="415"/>
      <c r="P817" s="415"/>
      <c r="Q817" s="415"/>
      <c r="R817" s="415"/>
      <c r="S817" s="415"/>
      <c r="T817" s="415"/>
    </row>
    <row r="818" spans="3:20" x14ac:dyDescent="0.2">
      <c r="C818" s="415"/>
      <c r="D818" s="415"/>
      <c r="E818" s="415"/>
      <c r="F818" s="415"/>
      <c r="G818" s="415"/>
      <c r="H818" s="415"/>
      <c r="I818" s="415"/>
      <c r="J818" s="415"/>
      <c r="K818" s="415"/>
      <c r="L818" s="415"/>
      <c r="M818" s="415"/>
      <c r="N818" s="415"/>
      <c r="O818" s="415"/>
      <c r="P818" s="415"/>
      <c r="Q818" s="415"/>
      <c r="R818" s="415"/>
      <c r="S818" s="415"/>
      <c r="T818" s="415"/>
    </row>
    <row r="819" spans="3:20" x14ac:dyDescent="0.2">
      <c r="C819" s="415"/>
      <c r="D819" s="415"/>
      <c r="E819" s="415"/>
      <c r="F819" s="415"/>
      <c r="G819" s="415"/>
      <c r="H819" s="415"/>
      <c r="I819" s="415"/>
      <c r="J819" s="415"/>
      <c r="K819" s="415"/>
      <c r="L819" s="415"/>
      <c r="M819" s="415"/>
      <c r="N819" s="415"/>
      <c r="O819" s="415"/>
      <c r="P819" s="415"/>
      <c r="Q819" s="415"/>
      <c r="R819" s="415"/>
      <c r="S819" s="415"/>
      <c r="T819" s="415"/>
    </row>
    <row r="820" spans="3:20" x14ac:dyDescent="0.2">
      <c r="C820" s="415"/>
      <c r="D820" s="415"/>
      <c r="E820" s="415"/>
      <c r="F820" s="415"/>
      <c r="G820" s="415"/>
      <c r="H820" s="415"/>
      <c r="I820" s="415"/>
      <c r="J820" s="415"/>
      <c r="K820" s="415"/>
      <c r="L820" s="415"/>
      <c r="M820" s="415"/>
      <c r="N820" s="415"/>
      <c r="O820" s="415"/>
      <c r="P820" s="415"/>
      <c r="Q820" s="415"/>
      <c r="R820" s="415"/>
      <c r="S820" s="415"/>
      <c r="T820" s="415"/>
    </row>
    <row r="821" spans="3:20" x14ac:dyDescent="0.2">
      <c r="C821" s="415"/>
      <c r="D821" s="415"/>
      <c r="E821" s="415"/>
      <c r="F821" s="415"/>
      <c r="G821" s="415"/>
      <c r="H821" s="415"/>
      <c r="I821" s="415"/>
      <c r="J821" s="415"/>
      <c r="K821" s="415"/>
      <c r="L821" s="415"/>
      <c r="M821" s="415"/>
      <c r="N821" s="415"/>
      <c r="O821" s="415"/>
      <c r="P821" s="415"/>
      <c r="Q821" s="415"/>
      <c r="R821" s="415"/>
      <c r="S821" s="415"/>
      <c r="T821" s="415"/>
    </row>
    <row r="822" spans="3:20" x14ac:dyDescent="0.2">
      <c r="C822" s="415"/>
      <c r="D822" s="415"/>
      <c r="E822" s="415"/>
      <c r="F822" s="415"/>
      <c r="G822" s="415"/>
      <c r="H822" s="415"/>
      <c r="I822" s="415"/>
      <c r="J822" s="415"/>
      <c r="K822" s="415"/>
      <c r="L822" s="415"/>
      <c r="M822" s="415"/>
      <c r="N822" s="415"/>
      <c r="O822" s="415"/>
      <c r="P822" s="415"/>
      <c r="Q822" s="415"/>
      <c r="R822" s="415"/>
      <c r="S822" s="415"/>
      <c r="T822" s="415"/>
    </row>
    <row r="823" spans="3:20" x14ac:dyDescent="0.2">
      <c r="C823" s="415"/>
      <c r="D823" s="415"/>
      <c r="E823" s="415"/>
      <c r="F823" s="415"/>
      <c r="G823" s="415"/>
      <c r="H823" s="415"/>
      <c r="I823" s="415"/>
      <c r="J823" s="415"/>
      <c r="K823" s="415"/>
      <c r="L823" s="415"/>
      <c r="M823" s="415"/>
      <c r="N823" s="415"/>
      <c r="O823" s="415"/>
      <c r="P823" s="415"/>
      <c r="Q823" s="415"/>
      <c r="R823" s="415"/>
      <c r="S823" s="415"/>
      <c r="T823" s="415"/>
    </row>
    <row r="824" spans="3:20" x14ac:dyDescent="0.2">
      <c r="C824" s="415"/>
      <c r="D824" s="415"/>
      <c r="E824" s="415"/>
      <c r="F824" s="415"/>
      <c r="G824" s="415"/>
      <c r="H824" s="415"/>
      <c r="I824" s="415"/>
      <c r="J824" s="415"/>
      <c r="K824" s="415"/>
      <c r="L824" s="415"/>
      <c r="M824" s="415"/>
      <c r="N824" s="415"/>
      <c r="O824" s="415"/>
      <c r="P824" s="415"/>
      <c r="Q824" s="415"/>
      <c r="R824" s="415"/>
      <c r="S824" s="415"/>
      <c r="T824" s="415"/>
    </row>
    <row r="825" spans="3:20" x14ac:dyDescent="0.2">
      <c r="C825" s="415"/>
      <c r="D825" s="415"/>
      <c r="E825" s="415"/>
      <c r="F825" s="415"/>
      <c r="G825" s="415"/>
      <c r="H825" s="415"/>
      <c r="I825" s="415"/>
      <c r="J825" s="415"/>
      <c r="K825" s="415"/>
      <c r="L825" s="415"/>
      <c r="M825" s="415"/>
      <c r="N825" s="415"/>
      <c r="O825" s="415"/>
      <c r="P825" s="415"/>
      <c r="Q825" s="415"/>
      <c r="R825" s="415"/>
      <c r="S825" s="415"/>
      <c r="T825" s="415"/>
    </row>
    <row r="826" spans="3:20" x14ac:dyDescent="0.2">
      <c r="C826" s="415"/>
      <c r="D826" s="415"/>
      <c r="E826" s="415"/>
      <c r="F826" s="415"/>
      <c r="G826" s="415"/>
      <c r="H826" s="415"/>
      <c r="I826" s="415"/>
      <c r="J826" s="415"/>
      <c r="K826" s="415"/>
      <c r="L826" s="415"/>
      <c r="M826" s="415"/>
      <c r="N826" s="415"/>
      <c r="O826" s="415"/>
      <c r="P826" s="415"/>
      <c r="Q826" s="415"/>
      <c r="R826" s="415"/>
      <c r="S826" s="415"/>
      <c r="T826" s="415"/>
    </row>
    <row r="827" spans="3:20" x14ac:dyDescent="0.2">
      <c r="C827" s="415"/>
      <c r="D827" s="415"/>
      <c r="E827" s="415"/>
      <c r="F827" s="415"/>
      <c r="G827" s="415"/>
      <c r="H827" s="415"/>
      <c r="I827" s="415"/>
      <c r="J827" s="415"/>
      <c r="K827" s="415"/>
      <c r="L827" s="415"/>
      <c r="M827" s="415"/>
      <c r="N827" s="415"/>
      <c r="O827" s="415"/>
      <c r="P827" s="415"/>
      <c r="Q827" s="415"/>
      <c r="R827" s="415"/>
      <c r="S827" s="415"/>
      <c r="T827" s="415"/>
    </row>
    <row r="828" spans="3:20" x14ac:dyDescent="0.2">
      <c r="C828" s="415"/>
      <c r="D828" s="415"/>
      <c r="E828" s="415"/>
      <c r="F828" s="415"/>
      <c r="G828" s="415"/>
      <c r="H828" s="415"/>
      <c r="I828" s="415"/>
      <c r="J828" s="415"/>
      <c r="K828" s="415"/>
      <c r="L828" s="415"/>
      <c r="M828" s="415"/>
      <c r="N828" s="415"/>
      <c r="O828" s="415"/>
      <c r="P828" s="415"/>
      <c r="Q828" s="415"/>
      <c r="R828" s="415"/>
      <c r="S828" s="415"/>
      <c r="T828" s="415"/>
    </row>
    <row r="829" spans="3:20" x14ac:dyDescent="0.2">
      <c r="C829" s="415"/>
      <c r="D829" s="415"/>
      <c r="E829" s="415"/>
      <c r="F829" s="415"/>
      <c r="G829" s="415"/>
      <c r="H829" s="415"/>
      <c r="I829" s="415"/>
      <c r="J829" s="415"/>
      <c r="K829" s="415"/>
      <c r="L829" s="415"/>
      <c r="M829" s="415"/>
      <c r="N829" s="415"/>
      <c r="O829" s="415"/>
      <c r="P829" s="415"/>
      <c r="Q829" s="415"/>
      <c r="R829" s="415"/>
      <c r="S829" s="415"/>
      <c r="T829" s="415"/>
    </row>
    <row r="830" spans="3:20" x14ac:dyDescent="0.2">
      <c r="C830" s="415"/>
      <c r="D830" s="415"/>
      <c r="E830" s="415"/>
      <c r="F830" s="415"/>
      <c r="G830" s="415"/>
      <c r="H830" s="415"/>
      <c r="I830" s="415"/>
      <c r="J830" s="415"/>
      <c r="K830" s="415"/>
      <c r="L830" s="415"/>
      <c r="M830" s="415"/>
      <c r="N830" s="415"/>
      <c r="O830" s="415"/>
      <c r="P830" s="415"/>
      <c r="Q830" s="415"/>
      <c r="R830" s="415"/>
      <c r="S830" s="415"/>
      <c r="T830" s="415"/>
    </row>
    <row r="831" spans="3:20" x14ac:dyDescent="0.2">
      <c r="C831" s="415"/>
      <c r="D831" s="415"/>
      <c r="E831" s="415"/>
      <c r="F831" s="415"/>
      <c r="G831" s="415"/>
      <c r="H831" s="415"/>
      <c r="I831" s="415"/>
      <c r="J831" s="415"/>
      <c r="K831" s="415"/>
      <c r="L831" s="415"/>
      <c r="M831" s="415"/>
      <c r="N831" s="415"/>
      <c r="O831" s="415"/>
      <c r="P831" s="415"/>
      <c r="Q831" s="415"/>
      <c r="R831" s="415"/>
      <c r="S831" s="415"/>
      <c r="T831" s="415"/>
    </row>
    <row r="832" spans="3:20" x14ac:dyDescent="0.2">
      <c r="C832" s="415"/>
      <c r="D832" s="415"/>
      <c r="E832" s="415"/>
      <c r="F832" s="415"/>
      <c r="G832" s="415"/>
      <c r="H832" s="415"/>
      <c r="I832" s="415"/>
      <c r="J832" s="415"/>
      <c r="K832" s="415"/>
      <c r="L832" s="415"/>
      <c r="M832" s="415"/>
      <c r="N832" s="415"/>
      <c r="O832" s="415"/>
      <c r="P832" s="415"/>
      <c r="Q832" s="415"/>
      <c r="R832" s="415"/>
      <c r="S832" s="415"/>
      <c r="T832" s="415"/>
    </row>
    <row r="833" spans="3:20" x14ac:dyDescent="0.2">
      <c r="C833" s="415"/>
      <c r="D833" s="415"/>
      <c r="E833" s="415"/>
      <c r="F833" s="415"/>
      <c r="G833" s="415"/>
      <c r="H833" s="415"/>
      <c r="I833" s="415"/>
      <c r="J833" s="415"/>
      <c r="K833" s="415"/>
      <c r="L833" s="415"/>
      <c r="M833" s="415"/>
      <c r="N833" s="415"/>
      <c r="O833" s="415"/>
      <c r="P833" s="415"/>
      <c r="Q833" s="415"/>
      <c r="R833" s="415"/>
      <c r="S833" s="415"/>
      <c r="T833" s="415"/>
    </row>
    <row r="834" spans="3:20" x14ac:dyDescent="0.2">
      <c r="C834" s="415"/>
      <c r="D834" s="415"/>
      <c r="E834" s="415"/>
      <c r="F834" s="415"/>
      <c r="G834" s="415"/>
      <c r="H834" s="415"/>
      <c r="I834" s="415"/>
      <c r="J834" s="415"/>
      <c r="K834" s="415"/>
      <c r="L834" s="415"/>
      <c r="M834" s="415"/>
      <c r="N834" s="415"/>
      <c r="O834" s="415"/>
      <c r="P834" s="415"/>
      <c r="Q834" s="415"/>
      <c r="R834" s="415"/>
      <c r="S834" s="415"/>
      <c r="T834" s="415"/>
    </row>
    <row r="835" spans="3:20" x14ac:dyDescent="0.2">
      <c r="C835" s="415"/>
      <c r="D835" s="415"/>
      <c r="E835" s="415"/>
      <c r="F835" s="415"/>
      <c r="G835" s="415"/>
      <c r="H835" s="415"/>
      <c r="I835" s="415"/>
      <c r="J835" s="415"/>
      <c r="K835" s="415"/>
      <c r="L835" s="415"/>
      <c r="M835" s="415"/>
      <c r="N835" s="415"/>
      <c r="O835" s="415"/>
      <c r="P835" s="415"/>
      <c r="Q835" s="415"/>
      <c r="R835" s="415"/>
      <c r="S835" s="415"/>
      <c r="T835" s="415"/>
    </row>
    <row r="836" spans="3:20" x14ac:dyDescent="0.2">
      <c r="C836" s="415"/>
      <c r="D836" s="415"/>
      <c r="E836" s="415"/>
      <c r="F836" s="415"/>
      <c r="G836" s="415"/>
      <c r="H836" s="415"/>
      <c r="I836" s="415"/>
      <c r="J836" s="415"/>
      <c r="K836" s="415"/>
      <c r="L836" s="415"/>
      <c r="M836" s="415"/>
      <c r="N836" s="415"/>
      <c r="O836" s="415"/>
      <c r="P836" s="415"/>
      <c r="Q836" s="415"/>
      <c r="R836" s="415"/>
      <c r="S836" s="415"/>
      <c r="T836" s="415"/>
    </row>
    <row r="837" spans="3:20" x14ac:dyDescent="0.2">
      <c r="C837" s="415"/>
      <c r="D837" s="415"/>
      <c r="E837" s="415"/>
      <c r="F837" s="415"/>
      <c r="G837" s="415"/>
      <c r="H837" s="415"/>
      <c r="I837" s="415"/>
      <c r="J837" s="415"/>
      <c r="K837" s="415"/>
      <c r="L837" s="415"/>
      <c r="M837" s="415"/>
      <c r="N837" s="415"/>
      <c r="O837" s="415"/>
      <c r="P837" s="415"/>
      <c r="Q837" s="415"/>
      <c r="R837" s="415"/>
      <c r="S837" s="415"/>
      <c r="T837" s="415"/>
    </row>
    <row r="838" spans="3:20" x14ac:dyDescent="0.2">
      <c r="C838" s="415"/>
      <c r="D838" s="415"/>
      <c r="E838" s="415"/>
      <c r="F838" s="415"/>
      <c r="G838" s="415"/>
      <c r="H838" s="415"/>
      <c r="I838" s="415"/>
      <c r="J838" s="415"/>
      <c r="K838" s="415"/>
      <c r="L838" s="415"/>
      <c r="M838" s="415"/>
      <c r="N838" s="415"/>
      <c r="O838" s="415"/>
      <c r="P838" s="415"/>
      <c r="Q838" s="415"/>
      <c r="R838" s="415"/>
      <c r="S838" s="415"/>
      <c r="T838" s="415"/>
    </row>
    <row r="839" spans="3:20" x14ac:dyDescent="0.2">
      <c r="C839" s="415"/>
      <c r="D839" s="415"/>
      <c r="E839" s="415"/>
      <c r="F839" s="415"/>
      <c r="G839" s="415"/>
      <c r="H839" s="415"/>
      <c r="I839" s="415"/>
      <c r="J839" s="415"/>
      <c r="K839" s="415"/>
      <c r="L839" s="415"/>
      <c r="M839" s="415"/>
      <c r="N839" s="415"/>
      <c r="O839" s="415"/>
      <c r="P839" s="415"/>
      <c r="Q839" s="415"/>
      <c r="R839" s="415"/>
      <c r="S839" s="415"/>
      <c r="T839" s="415"/>
    </row>
    <row r="840" spans="3:20" x14ac:dyDescent="0.2">
      <c r="C840" s="415"/>
      <c r="D840" s="415"/>
      <c r="E840" s="415"/>
      <c r="F840" s="415"/>
      <c r="G840" s="415"/>
      <c r="H840" s="415"/>
      <c r="I840" s="415"/>
      <c r="J840" s="415"/>
      <c r="K840" s="415"/>
      <c r="L840" s="415"/>
      <c r="M840" s="415"/>
      <c r="N840" s="415"/>
      <c r="O840" s="415"/>
      <c r="P840" s="415"/>
      <c r="Q840" s="415"/>
      <c r="R840" s="415"/>
      <c r="S840" s="415"/>
      <c r="T840" s="415"/>
    </row>
    <row r="841" spans="3:20" x14ac:dyDescent="0.2">
      <c r="C841" s="415"/>
      <c r="D841" s="415"/>
      <c r="E841" s="415"/>
      <c r="F841" s="415"/>
      <c r="G841" s="415"/>
      <c r="H841" s="415"/>
      <c r="I841" s="415"/>
      <c r="J841" s="415"/>
      <c r="K841" s="415"/>
      <c r="L841" s="415"/>
      <c r="M841" s="415"/>
      <c r="N841" s="415"/>
      <c r="O841" s="415"/>
      <c r="P841" s="415"/>
      <c r="Q841" s="415"/>
      <c r="R841" s="415"/>
      <c r="S841" s="415"/>
      <c r="T841" s="415"/>
    </row>
    <row r="842" spans="3:20" x14ac:dyDescent="0.2">
      <c r="C842" s="415"/>
      <c r="D842" s="415"/>
      <c r="E842" s="415"/>
      <c r="F842" s="415"/>
      <c r="G842" s="415"/>
      <c r="H842" s="415"/>
      <c r="I842" s="415"/>
      <c r="J842" s="415"/>
      <c r="K842" s="415"/>
      <c r="L842" s="415"/>
      <c r="M842" s="415"/>
      <c r="N842" s="415"/>
      <c r="O842" s="415"/>
      <c r="P842" s="415"/>
      <c r="Q842" s="415"/>
      <c r="R842" s="415"/>
      <c r="S842" s="415"/>
      <c r="T842" s="415"/>
    </row>
    <row r="843" spans="3:20" x14ac:dyDescent="0.2">
      <c r="C843" s="415"/>
      <c r="D843" s="415"/>
      <c r="E843" s="415"/>
      <c r="F843" s="415"/>
      <c r="G843" s="415"/>
      <c r="H843" s="415"/>
      <c r="I843" s="415"/>
      <c r="J843" s="415"/>
      <c r="K843" s="415"/>
      <c r="L843" s="415"/>
      <c r="M843" s="415"/>
      <c r="N843" s="415"/>
      <c r="O843" s="415"/>
      <c r="P843" s="415"/>
      <c r="Q843" s="415"/>
      <c r="R843" s="415"/>
      <c r="S843" s="415"/>
      <c r="T843" s="415"/>
    </row>
    <row r="844" spans="3:20" x14ac:dyDescent="0.2">
      <c r="C844" s="415"/>
      <c r="D844" s="415"/>
      <c r="E844" s="415"/>
      <c r="F844" s="415"/>
      <c r="G844" s="415"/>
      <c r="H844" s="415"/>
      <c r="I844" s="415"/>
      <c r="J844" s="415"/>
      <c r="K844" s="415"/>
      <c r="L844" s="415"/>
      <c r="M844" s="415"/>
      <c r="N844" s="415"/>
      <c r="O844" s="415"/>
      <c r="P844" s="415"/>
      <c r="Q844" s="415"/>
      <c r="R844" s="415"/>
      <c r="S844" s="415"/>
      <c r="T844" s="415"/>
    </row>
    <row r="845" spans="3:20" x14ac:dyDescent="0.2">
      <c r="C845" s="415"/>
      <c r="D845" s="415"/>
      <c r="E845" s="415"/>
      <c r="F845" s="415"/>
      <c r="G845" s="415"/>
      <c r="H845" s="415"/>
      <c r="I845" s="415"/>
      <c r="J845" s="415"/>
      <c r="K845" s="415"/>
      <c r="L845" s="415"/>
      <c r="M845" s="415"/>
      <c r="N845" s="415"/>
      <c r="O845" s="415"/>
      <c r="P845" s="415"/>
      <c r="Q845" s="415"/>
      <c r="R845" s="415"/>
      <c r="S845" s="415"/>
      <c r="T845" s="415"/>
    </row>
    <row r="846" spans="3:20" x14ac:dyDescent="0.2">
      <c r="C846" s="415"/>
      <c r="D846" s="415"/>
      <c r="E846" s="415"/>
      <c r="F846" s="415"/>
      <c r="G846" s="415"/>
      <c r="H846" s="415"/>
      <c r="I846" s="415"/>
      <c r="J846" s="415"/>
      <c r="K846" s="415"/>
      <c r="L846" s="415"/>
      <c r="M846" s="415"/>
      <c r="N846" s="415"/>
      <c r="O846" s="415"/>
      <c r="P846" s="415"/>
      <c r="Q846" s="415"/>
      <c r="R846" s="415"/>
      <c r="S846" s="415"/>
      <c r="T846" s="415"/>
    </row>
    <row r="847" spans="3:20" x14ac:dyDescent="0.2">
      <c r="C847" s="415"/>
      <c r="D847" s="415"/>
      <c r="E847" s="415"/>
      <c r="F847" s="415"/>
      <c r="G847" s="415"/>
      <c r="H847" s="415"/>
      <c r="I847" s="415"/>
      <c r="J847" s="415"/>
      <c r="K847" s="415"/>
      <c r="L847" s="415"/>
      <c r="M847" s="415"/>
      <c r="N847" s="415"/>
      <c r="O847" s="415"/>
      <c r="P847" s="415"/>
      <c r="Q847" s="415"/>
      <c r="R847" s="415"/>
      <c r="S847" s="415"/>
      <c r="T847" s="415"/>
    </row>
    <row r="848" spans="3:20" x14ac:dyDescent="0.2">
      <c r="C848" s="415"/>
      <c r="D848" s="415"/>
      <c r="E848" s="415"/>
      <c r="F848" s="415"/>
      <c r="G848" s="415"/>
      <c r="H848" s="415"/>
      <c r="I848" s="415"/>
      <c r="J848" s="415"/>
      <c r="K848" s="415"/>
      <c r="L848" s="415"/>
      <c r="M848" s="415"/>
      <c r="N848" s="415"/>
      <c r="O848" s="415"/>
      <c r="P848" s="415"/>
      <c r="Q848" s="415"/>
      <c r="R848" s="415"/>
      <c r="S848" s="415"/>
      <c r="T848" s="415"/>
    </row>
    <row r="849" spans="3:20" x14ac:dyDescent="0.2">
      <c r="C849" s="415"/>
      <c r="D849" s="415"/>
      <c r="E849" s="415"/>
      <c r="F849" s="415"/>
      <c r="G849" s="415"/>
      <c r="H849" s="415"/>
      <c r="I849" s="415"/>
      <c r="J849" s="415"/>
      <c r="K849" s="415"/>
      <c r="L849" s="415"/>
      <c r="M849" s="415"/>
      <c r="N849" s="415"/>
      <c r="O849" s="415"/>
      <c r="P849" s="415"/>
      <c r="Q849" s="415"/>
      <c r="R849" s="415"/>
      <c r="S849" s="415"/>
      <c r="T849" s="415"/>
    </row>
    <row r="850" spans="3:20" x14ac:dyDescent="0.2">
      <c r="C850" s="415"/>
      <c r="D850" s="415"/>
      <c r="E850" s="415"/>
      <c r="F850" s="415"/>
      <c r="G850" s="415"/>
      <c r="H850" s="415"/>
      <c r="I850" s="415"/>
      <c r="J850" s="415"/>
      <c r="K850" s="415"/>
      <c r="L850" s="415"/>
      <c r="M850" s="415"/>
      <c r="N850" s="415"/>
      <c r="O850" s="415"/>
      <c r="P850" s="415"/>
      <c r="Q850" s="415"/>
      <c r="R850" s="415"/>
      <c r="S850" s="415"/>
      <c r="T850" s="415"/>
    </row>
    <row r="851" spans="3:20" x14ac:dyDescent="0.2">
      <c r="C851" s="415"/>
      <c r="D851" s="415"/>
      <c r="E851" s="415"/>
      <c r="F851" s="415"/>
      <c r="G851" s="415"/>
      <c r="H851" s="415"/>
      <c r="I851" s="415"/>
      <c r="J851" s="415"/>
      <c r="K851" s="415"/>
      <c r="L851" s="415"/>
      <c r="M851" s="415"/>
      <c r="N851" s="415"/>
      <c r="O851" s="415"/>
      <c r="P851" s="415"/>
      <c r="Q851" s="415"/>
      <c r="R851" s="415"/>
      <c r="S851" s="415"/>
      <c r="T851" s="415"/>
    </row>
    <row r="852" spans="3:20" x14ac:dyDescent="0.2">
      <c r="C852" s="415"/>
      <c r="D852" s="415"/>
      <c r="E852" s="415"/>
      <c r="F852" s="415"/>
      <c r="G852" s="415"/>
      <c r="H852" s="415"/>
      <c r="I852" s="415"/>
      <c r="J852" s="415"/>
      <c r="K852" s="415"/>
      <c r="L852" s="415"/>
      <c r="M852" s="415"/>
      <c r="N852" s="415"/>
      <c r="O852" s="415"/>
      <c r="P852" s="415"/>
      <c r="Q852" s="415"/>
      <c r="R852" s="415"/>
      <c r="S852" s="415"/>
      <c r="T852" s="415"/>
    </row>
    <row r="853" spans="3:20" x14ac:dyDescent="0.2">
      <c r="C853" s="415"/>
      <c r="D853" s="415"/>
      <c r="E853" s="415"/>
      <c r="F853" s="415"/>
      <c r="G853" s="415"/>
      <c r="H853" s="415"/>
      <c r="I853" s="415"/>
      <c r="J853" s="415"/>
      <c r="K853" s="415"/>
      <c r="L853" s="415"/>
      <c r="M853" s="415"/>
      <c r="N853" s="415"/>
      <c r="O853" s="415"/>
      <c r="P853" s="415"/>
      <c r="Q853" s="415"/>
      <c r="R853" s="415"/>
      <c r="S853" s="415"/>
      <c r="T853" s="415"/>
    </row>
    <row r="854" spans="3:20" x14ac:dyDescent="0.2">
      <c r="C854" s="415"/>
      <c r="D854" s="415"/>
      <c r="E854" s="415"/>
      <c r="F854" s="415"/>
      <c r="G854" s="415"/>
      <c r="H854" s="415"/>
      <c r="I854" s="415"/>
      <c r="J854" s="415"/>
      <c r="K854" s="415"/>
      <c r="L854" s="415"/>
      <c r="M854" s="415"/>
      <c r="N854" s="415"/>
      <c r="O854" s="415"/>
      <c r="P854" s="415"/>
      <c r="Q854" s="415"/>
      <c r="R854" s="415"/>
      <c r="S854" s="415"/>
      <c r="T854" s="415"/>
    </row>
    <row r="855" spans="3:20" x14ac:dyDescent="0.2">
      <c r="C855" s="415"/>
      <c r="D855" s="415"/>
      <c r="E855" s="415"/>
      <c r="F855" s="415"/>
      <c r="G855" s="415"/>
      <c r="H855" s="415"/>
      <c r="I855" s="415"/>
      <c r="J855" s="415"/>
      <c r="K855" s="415"/>
      <c r="L855" s="415"/>
      <c r="M855" s="415"/>
      <c r="N855" s="415"/>
      <c r="O855" s="415"/>
      <c r="P855" s="415"/>
      <c r="Q855" s="415"/>
      <c r="R855" s="415"/>
      <c r="S855" s="415"/>
      <c r="T855" s="415"/>
    </row>
    <row r="856" spans="3:20" x14ac:dyDescent="0.2">
      <c r="C856" s="415"/>
      <c r="D856" s="415"/>
      <c r="E856" s="415"/>
      <c r="F856" s="415"/>
      <c r="G856" s="415"/>
      <c r="H856" s="415"/>
      <c r="I856" s="415"/>
      <c r="J856" s="415"/>
      <c r="K856" s="415"/>
      <c r="L856" s="415"/>
      <c r="M856" s="415"/>
      <c r="N856" s="415"/>
      <c r="O856" s="415"/>
      <c r="P856" s="415"/>
      <c r="Q856" s="415"/>
      <c r="R856" s="415"/>
      <c r="S856" s="415"/>
      <c r="T856" s="415"/>
    </row>
    <row r="857" spans="3:20" x14ac:dyDescent="0.2">
      <c r="C857" s="415"/>
      <c r="D857" s="415"/>
      <c r="E857" s="415"/>
      <c r="F857" s="415"/>
      <c r="G857" s="415"/>
      <c r="H857" s="415"/>
      <c r="I857" s="415"/>
      <c r="J857" s="415"/>
      <c r="K857" s="415"/>
      <c r="L857" s="415"/>
      <c r="M857" s="415"/>
      <c r="N857" s="415"/>
      <c r="O857" s="415"/>
      <c r="P857" s="415"/>
      <c r="Q857" s="415"/>
      <c r="R857" s="415"/>
      <c r="S857" s="415"/>
      <c r="T857" s="415"/>
    </row>
    <row r="858" spans="3:20" x14ac:dyDescent="0.2">
      <c r="C858" s="415"/>
      <c r="D858" s="415"/>
      <c r="E858" s="415"/>
      <c r="F858" s="415"/>
      <c r="G858" s="415"/>
      <c r="H858" s="415"/>
      <c r="I858" s="415"/>
      <c r="J858" s="415"/>
      <c r="K858" s="415"/>
      <c r="L858" s="415"/>
      <c r="M858" s="415"/>
      <c r="N858" s="415"/>
      <c r="O858" s="415"/>
      <c r="P858" s="415"/>
      <c r="Q858" s="415"/>
      <c r="R858" s="415"/>
      <c r="S858" s="415"/>
      <c r="T858" s="415"/>
    </row>
    <row r="859" spans="3:20" x14ac:dyDescent="0.2">
      <c r="C859" s="415"/>
      <c r="D859" s="415"/>
      <c r="E859" s="415"/>
      <c r="F859" s="415"/>
      <c r="G859" s="415"/>
      <c r="H859" s="415"/>
      <c r="I859" s="415"/>
      <c r="J859" s="415"/>
      <c r="K859" s="415"/>
      <c r="L859" s="415"/>
      <c r="M859" s="415"/>
      <c r="N859" s="415"/>
      <c r="O859" s="415"/>
      <c r="P859" s="415"/>
      <c r="Q859" s="415"/>
      <c r="R859" s="415"/>
      <c r="S859" s="415"/>
      <c r="T859" s="415"/>
    </row>
    <row r="860" spans="3:20" x14ac:dyDescent="0.2">
      <c r="C860" s="415"/>
      <c r="D860" s="415"/>
      <c r="E860" s="415"/>
      <c r="F860" s="415"/>
      <c r="G860" s="415"/>
      <c r="H860" s="415"/>
      <c r="I860" s="415"/>
      <c r="J860" s="415"/>
      <c r="K860" s="415"/>
      <c r="L860" s="415"/>
      <c r="M860" s="415"/>
      <c r="N860" s="415"/>
      <c r="O860" s="415"/>
      <c r="P860" s="415"/>
      <c r="Q860" s="415"/>
      <c r="R860" s="415"/>
      <c r="S860" s="415"/>
      <c r="T860" s="415"/>
    </row>
    <row r="861" spans="3:20" x14ac:dyDescent="0.2">
      <c r="C861" s="415"/>
      <c r="D861" s="415"/>
      <c r="E861" s="415"/>
      <c r="F861" s="415"/>
      <c r="G861" s="415"/>
      <c r="H861" s="415"/>
      <c r="I861" s="415"/>
      <c r="J861" s="415"/>
      <c r="K861" s="415"/>
      <c r="L861" s="415"/>
      <c r="M861" s="415"/>
      <c r="N861" s="415"/>
      <c r="O861" s="415"/>
      <c r="P861" s="415"/>
      <c r="Q861" s="415"/>
      <c r="R861" s="415"/>
      <c r="S861" s="415"/>
      <c r="T861" s="415"/>
    </row>
    <row r="862" spans="3:20" x14ac:dyDescent="0.2">
      <c r="C862" s="415"/>
      <c r="D862" s="415"/>
      <c r="E862" s="415"/>
      <c r="F862" s="415"/>
      <c r="G862" s="415"/>
      <c r="H862" s="415"/>
      <c r="I862" s="415"/>
      <c r="J862" s="415"/>
      <c r="K862" s="415"/>
      <c r="L862" s="415"/>
      <c r="M862" s="415"/>
      <c r="N862" s="415"/>
      <c r="O862" s="415"/>
      <c r="P862" s="415"/>
      <c r="Q862" s="415"/>
      <c r="R862" s="415"/>
      <c r="S862" s="415"/>
      <c r="T862" s="415"/>
    </row>
    <row r="863" spans="3:20" x14ac:dyDescent="0.2">
      <c r="C863" s="415"/>
      <c r="D863" s="415"/>
      <c r="E863" s="415"/>
      <c r="F863" s="415"/>
      <c r="G863" s="415"/>
      <c r="H863" s="415"/>
      <c r="I863" s="415"/>
      <c r="J863" s="415"/>
      <c r="K863" s="415"/>
      <c r="L863" s="415"/>
      <c r="M863" s="415"/>
      <c r="N863" s="415"/>
      <c r="O863" s="415"/>
      <c r="P863" s="415"/>
      <c r="Q863" s="415"/>
      <c r="R863" s="415"/>
      <c r="S863" s="415"/>
      <c r="T863" s="415"/>
    </row>
    <row r="864" spans="3:20" x14ac:dyDescent="0.2">
      <c r="C864" s="415"/>
      <c r="D864" s="415"/>
      <c r="E864" s="415"/>
      <c r="F864" s="415"/>
      <c r="G864" s="415"/>
      <c r="H864" s="415"/>
      <c r="I864" s="415"/>
      <c r="J864" s="415"/>
      <c r="K864" s="415"/>
      <c r="L864" s="415"/>
      <c r="M864" s="415"/>
      <c r="N864" s="415"/>
      <c r="O864" s="415"/>
      <c r="P864" s="415"/>
      <c r="Q864" s="415"/>
      <c r="R864" s="415"/>
      <c r="S864" s="415"/>
      <c r="T864" s="415"/>
    </row>
    <row r="865" spans="3:20" x14ac:dyDescent="0.2">
      <c r="C865" s="415"/>
      <c r="D865" s="415"/>
      <c r="E865" s="415"/>
      <c r="F865" s="415"/>
      <c r="G865" s="415"/>
      <c r="H865" s="415"/>
      <c r="I865" s="415"/>
      <c r="J865" s="415"/>
      <c r="K865" s="415"/>
      <c r="L865" s="415"/>
      <c r="M865" s="415"/>
      <c r="N865" s="415"/>
      <c r="O865" s="415"/>
      <c r="P865" s="415"/>
      <c r="Q865" s="415"/>
      <c r="R865" s="415"/>
      <c r="S865" s="415"/>
      <c r="T865" s="415"/>
    </row>
    <row r="866" spans="3:20" x14ac:dyDescent="0.2">
      <c r="C866" s="415"/>
      <c r="D866" s="415"/>
      <c r="E866" s="415"/>
      <c r="F866" s="415"/>
      <c r="G866" s="415"/>
      <c r="H866" s="415"/>
      <c r="I866" s="415"/>
      <c r="J866" s="415"/>
      <c r="K866" s="415"/>
      <c r="L866" s="415"/>
      <c r="M866" s="415"/>
      <c r="N866" s="415"/>
      <c r="O866" s="415"/>
      <c r="P866" s="415"/>
      <c r="Q866" s="415"/>
      <c r="R866" s="415"/>
      <c r="S866" s="415"/>
      <c r="T866" s="415"/>
    </row>
    <row r="867" spans="3:20" x14ac:dyDescent="0.2">
      <c r="C867" s="415"/>
      <c r="D867" s="415"/>
      <c r="E867" s="415"/>
      <c r="F867" s="415"/>
      <c r="G867" s="415"/>
      <c r="H867" s="415"/>
      <c r="I867" s="415"/>
      <c r="J867" s="415"/>
      <c r="K867" s="415"/>
      <c r="L867" s="415"/>
      <c r="M867" s="415"/>
      <c r="N867" s="415"/>
      <c r="O867" s="415"/>
      <c r="P867" s="415"/>
      <c r="Q867" s="415"/>
      <c r="R867" s="415"/>
      <c r="S867" s="415"/>
      <c r="T867" s="415"/>
    </row>
    <row r="868" spans="3:20" x14ac:dyDescent="0.2">
      <c r="C868" s="415"/>
      <c r="D868" s="415"/>
      <c r="E868" s="415"/>
      <c r="F868" s="415"/>
      <c r="G868" s="415"/>
      <c r="H868" s="415"/>
      <c r="I868" s="415"/>
      <c r="J868" s="415"/>
      <c r="K868" s="415"/>
      <c r="L868" s="415"/>
      <c r="M868" s="415"/>
      <c r="N868" s="415"/>
      <c r="O868" s="415"/>
      <c r="P868" s="415"/>
      <c r="Q868" s="415"/>
      <c r="R868" s="415"/>
      <c r="S868" s="415"/>
      <c r="T868" s="415"/>
    </row>
    <row r="869" spans="3:20" x14ac:dyDescent="0.2">
      <c r="C869" s="415"/>
      <c r="D869" s="415"/>
      <c r="E869" s="415"/>
      <c r="F869" s="415"/>
      <c r="G869" s="415"/>
      <c r="H869" s="415"/>
      <c r="I869" s="415"/>
      <c r="J869" s="415"/>
      <c r="K869" s="415"/>
      <c r="L869" s="415"/>
      <c r="M869" s="415"/>
      <c r="N869" s="415"/>
      <c r="O869" s="415"/>
      <c r="P869" s="415"/>
      <c r="Q869" s="415"/>
      <c r="R869" s="415"/>
      <c r="S869" s="415"/>
      <c r="T869" s="415"/>
    </row>
    <row r="870" spans="3:20" x14ac:dyDescent="0.2">
      <c r="C870" s="415"/>
      <c r="D870" s="415"/>
      <c r="E870" s="415"/>
      <c r="F870" s="415"/>
      <c r="G870" s="415"/>
      <c r="H870" s="415"/>
      <c r="I870" s="415"/>
      <c r="J870" s="415"/>
      <c r="K870" s="415"/>
      <c r="L870" s="415"/>
      <c r="M870" s="415"/>
      <c r="N870" s="415"/>
      <c r="O870" s="415"/>
      <c r="P870" s="415"/>
      <c r="Q870" s="415"/>
      <c r="R870" s="415"/>
      <c r="S870" s="415"/>
      <c r="T870" s="415"/>
    </row>
    <row r="871" spans="3:20" x14ac:dyDescent="0.2">
      <c r="C871" s="415"/>
      <c r="D871" s="415"/>
      <c r="E871" s="415"/>
      <c r="F871" s="415"/>
      <c r="G871" s="415"/>
      <c r="H871" s="415"/>
      <c r="I871" s="415"/>
      <c r="J871" s="415"/>
      <c r="K871" s="415"/>
      <c r="L871" s="415"/>
      <c r="M871" s="415"/>
      <c r="N871" s="415"/>
      <c r="O871" s="415"/>
      <c r="P871" s="415"/>
      <c r="Q871" s="415"/>
      <c r="R871" s="415"/>
      <c r="S871" s="415"/>
      <c r="T871" s="415"/>
    </row>
    <row r="872" spans="3:20" x14ac:dyDescent="0.2">
      <c r="C872" s="415"/>
      <c r="D872" s="415"/>
      <c r="E872" s="415"/>
      <c r="F872" s="415"/>
      <c r="G872" s="415"/>
      <c r="H872" s="415"/>
      <c r="I872" s="415"/>
      <c r="J872" s="415"/>
      <c r="K872" s="415"/>
      <c r="L872" s="415"/>
      <c r="M872" s="415"/>
      <c r="N872" s="415"/>
      <c r="O872" s="415"/>
      <c r="P872" s="415"/>
      <c r="Q872" s="415"/>
      <c r="R872" s="415"/>
      <c r="S872" s="415"/>
      <c r="T872" s="415"/>
    </row>
    <row r="873" spans="3:20" x14ac:dyDescent="0.2">
      <c r="C873" s="415"/>
      <c r="D873" s="415"/>
      <c r="E873" s="415"/>
      <c r="F873" s="415"/>
      <c r="G873" s="415"/>
      <c r="H873" s="415"/>
      <c r="I873" s="415"/>
      <c r="J873" s="415"/>
      <c r="K873" s="415"/>
      <c r="L873" s="415"/>
      <c r="M873" s="415"/>
      <c r="N873" s="415"/>
      <c r="O873" s="415"/>
      <c r="P873" s="415"/>
      <c r="Q873" s="415"/>
      <c r="R873" s="415"/>
      <c r="S873" s="415"/>
      <c r="T873" s="415"/>
    </row>
    <row r="874" spans="3:20" x14ac:dyDescent="0.2">
      <c r="C874" s="415"/>
      <c r="D874" s="415"/>
      <c r="E874" s="415"/>
      <c r="F874" s="415"/>
      <c r="G874" s="415"/>
      <c r="H874" s="415"/>
      <c r="I874" s="415"/>
      <c r="J874" s="415"/>
      <c r="K874" s="415"/>
      <c r="L874" s="415"/>
      <c r="M874" s="415"/>
      <c r="N874" s="415"/>
      <c r="O874" s="415"/>
      <c r="P874" s="415"/>
      <c r="Q874" s="415"/>
      <c r="R874" s="415"/>
      <c r="S874" s="415"/>
      <c r="T874" s="415"/>
    </row>
    <row r="875" spans="3:20" x14ac:dyDescent="0.2">
      <c r="C875" s="415"/>
      <c r="D875" s="415"/>
      <c r="E875" s="415"/>
      <c r="F875" s="415"/>
      <c r="G875" s="415"/>
      <c r="H875" s="415"/>
      <c r="I875" s="415"/>
      <c r="J875" s="415"/>
      <c r="K875" s="415"/>
      <c r="L875" s="415"/>
      <c r="M875" s="415"/>
      <c r="N875" s="415"/>
      <c r="O875" s="415"/>
      <c r="P875" s="415"/>
      <c r="Q875" s="415"/>
      <c r="R875" s="415"/>
      <c r="S875" s="415"/>
      <c r="T875" s="415"/>
    </row>
    <row r="876" spans="3:20" x14ac:dyDescent="0.2">
      <c r="C876" s="415"/>
      <c r="D876" s="415"/>
      <c r="E876" s="415"/>
      <c r="F876" s="415"/>
      <c r="G876" s="415"/>
      <c r="H876" s="415"/>
      <c r="I876" s="415"/>
      <c r="J876" s="415"/>
      <c r="K876" s="415"/>
      <c r="L876" s="415"/>
      <c r="M876" s="415"/>
      <c r="N876" s="415"/>
      <c r="O876" s="415"/>
      <c r="P876" s="415"/>
      <c r="Q876" s="415"/>
      <c r="R876" s="415"/>
      <c r="S876" s="415"/>
      <c r="T876" s="415"/>
    </row>
    <row r="877" spans="3:20" x14ac:dyDescent="0.2">
      <c r="C877" s="415"/>
      <c r="D877" s="415"/>
      <c r="E877" s="415"/>
      <c r="F877" s="415"/>
      <c r="G877" s="415"/>
      <c r="H877" s="415"/>
      <c r="I877" s="415"/>
      <c r="J877" s="415"/>
      <c r="K877" s="415"/>
      <c r="L877" s="415"/>
      <c r="M877" s="415"/>
      <c r="N877" s="415"/>
      <c r="O877" s="415"/>
      <c r="P877" s="415"/>
      <c r="Q877" s="415"/>
      <c r="R877" s="415"/>
      <c r="S877" s="415"/>
      <c r="T877" s="415"/>
    </row>
    <row r="878" spans="3:20" x14ac:dyDescent="0.2">
      <c r="C878" s="415"/>
      <c r="D878" s="415"/>
      <c r="E878" s="415"/>
      <c r="F878" s="415"/>
      <c r="G878" s="415"/>
      <c r="H878" s="415"/>
      <c r="I878" s="415"/>
      <c r="J878" s="415"/>
      <c r="K878" s="415"/>
      <c r="L878" s="415"/>
      <c r="M878" s="415"/>
      <c r="N878" s="415"/>
      <c r="O878" s="415"/>
      <c r="P878" s="415"/>
      <c r="Q878" s="415"/>
      <c r="R878" s="415"/>
      <c r="S878" s="415"/>
      <c r="T878" s="415"/>
    </row>
    <row r="879" spans="3:20" x14ac:dyDescent="0.2">
      <c r="C879" s="415"/>
      <c r="D879" s="415"/>
      <c r="E879" s="415"/>
      <c r="F879" s="415"/>
      <c r="G879" s="415"/>
      <c r="H879" s="415"/>
      <c r="I879" s="415"/>
      <c r="J879" s="415"/>
      <c r="K879" s="415"/>
      <c r="L879" s="415"/>
      <c r="M879" s="415"/>
      <c r="N879" s="415"/>
      <c r="O879" s="415"/>
      <c r="P879" s="415"/>
      <c r="Q879" s="415"/>
      <c r="R879" s="415"/>
      <c r="S879" s="415"/>
      <c r="T879" s="415"/>
    </row>
    <row r="880" spans="3:20" x14ac:dyDescent="0.2">
      <c r="C880" s="415"/>
      <c r="D880" s="415"/>
      <c r="E880" s="415"/>
      <c r="F880" s="415"/>
      <c r="G880" s="415"/>
      <c r="H880" s="415"/>
      <c r="I880" s="415"/>
      <c r="J880" s="415"/>
      <c r="K880" s="415"/>
      <c r="L880" s="415"/>
      <c r="M880" s="415"/>
      <c r="N880" s="415"/>
      <c r="O880" s="415"/>
      <c r="P880" s="415"/>
      <c r="Q880" s="415"/>
      <c r="R880" s="415"/>
      <c r="S880" s="415"/>
      <c r="T880" s="415"/>
    </row>
    <row r="881" spans="3:20" x14ac:dyDescent="0.2">
      <c r="C881" s="415"/>
      <c r="D881" s="415"/>
      <c r="E881" s="415"/>
      <c r="F881" s="415"/>
      <c r="G881" s="415"/>
      <c r="H881" s="415"/>
      <c r="I881" s="415"/>
      <c r="J881" s="415"/>
      <c r="K881" s="415"/>
      <c r="L881" s="415"/>
      <c r="M881" s="415"/>
      <c r="N881" s="415"/>
      <c r="O881" s="415"/>
      <c r="P881" s="415"/>
      <c r="Q881" s="415"/>
      <c r="R881" s="415"/>
      <c r="S881" s="415"/>
      <c r="T881" s="415"/>
    </row>
    <row r="882" spans="3:20" x14ac:dyDescent="0.2">
      <c r="C882" s="415"/>
      <c r="D882" s="415"/>
      <c r="E882" s="415"/>
      <c r="F882" s="415"/>
      <c r="G882" s="415"/>
      <c r="H882" s="415"/>
      <c r="I882" s="415"/>
      <c r="J882" s="415"/>
      <c r="K882" s="415"/>
      <c r="L882" s="415"/>
      <c r="M882" s="415"/>
      <c r="N882" s="415"/>
      <c r="O882" s="415"/>
      <c r="P882" s="415"/>
      <c r="Q882" s="415"/>
      <c r="R882" s="415"/>
      <c r="S882" s="415"/>
      <c r="T882" s="415"/>
    </row>
    <row r="883" spans="3:20" x14ac:dyDescent="0.2">
      <c r="C883" s="415"/>
      <c r="D883" s="415"/>
      <c r="E883" s="415"/>
      <c r="F883" s="415"/>
      <c r="G883" s="415"/>
      <c r="H883" s="415"/>
      <c r="I883" s="415"/>
      <c r="J883" s="415"/>
      <c r="K883" s="415"/>
      <c r="L883" s="415"/>
      <c r="M883" s="415"/>
      <c r="N883" s="415"/>
      <c r="O883" s="415"/>
      <c r="P883" s="415"/>
      <c r="Q883" s="415"/>
      <c r="R883" s="415"/>
      <c r="S883" s="415"/>
      <c r="T883" s="415"/>
    </row>
    <row r="884" spans="3:20" x14ac:dyDescent="0.2">
      <c r="C884" s="415"/>
      <c r="D884" s="415"/>
      <c r="E884" s="415"/>
      <c r="F884" s="415"/>
      <c r="G884" s="415"/>
      <c r="H884" s="415"/>
      <c r="I884" s="415"/>
      <c r="J884" s="415"/>
      <c r="K884" s="415"/>
      <c r="L884" s="415"/>
      <c r="M884" s="415"/>
      <c r="N884" s="415"/>
      <c r="O884" s="415"/>
      <c r="P884" s="415"/>
      <c r="Q884" s="415"/>
      <c r="R884" s="415"/>
      <c r="S884" s="415"/>
      <c r="T884" s="415"/>
    </row>
    <row r="885" spans="3:20" x14ac:dyDescent="0.2">
      <c r="C885" s="415"/>
      <c r="D885" s="415"/>
      <c r="E885" s="415"/>
      <c r="F885" s="415"/>
      <c r="G885" s="415"/>
      <c r="H885" s="415"/>
      <c r="I885" s="415"/>
      <c r="J885" s="415"/>
      <c r="K885" s="415"/>
      <c r="L885" s="415"/>
      <c r="M885" s="415"/>
      <c r="N885" s="415"/>
      <c r="O885" s="415"/>
      <c r="P885" s="415"/>
      <c r="Q885" s="415"/>
      <c r="R885" s="415"/>
      <c r="S885" s="415"/>
      <c r="T885" s="415"/>
    </row>
    <row r="886" spans="3:20" x14ac:dyDescent="0.2">
      <c r="C886" s="415"/>
      <c r="D886" s="415"/>
      <c r="E886" s="415"/>
      <c r="F886" s="415"/>
      <c r="G886" s="415"/>
      <c r="H886" s="415"/>
      <c r="I886" s="415"/>
      <c r="J886" s="415"/>
      <c r="K886" s="415"/>
      <c r="L886" s="415"/>
      <c r="M886" s="415"/>
      <c r="N886" s="415"/>
      <c r="O886" s="415"/>
      <c r="P886" s="415"/>
      <c r="Q886" s="415"/>
      <c r="R886" s="415"/>
      <c r="S886" s="415"/>
      <c r="T886" s="415"/>
    </row>
    <row r="887" spans="3:20" x14ac:dyDescent="0.2">
      <c r="C887" s="415"/>
      <c r="D887" s="415"/>
      <c r="E887" s="415"/>
      <c r="F887" s="415"/>
      <c r="G887" s="415"/>
      <c r="H887" s="415"/>
      <c r="I887" s="415"/>
      <c r="J887" s="415"/>
      <c r="K887" s="415"/>
      <c r="L887" s="415"/>
      <c r="M887" s="415"/>
      <c r="N887" s="415"/>
      <c r="O887" s="415"/>
      <c r="P887" s="415"/>
      <c r="Q887" s="415"/>
      <c r="R887" s="415"/>
      <c r="S887" s="415"/>
      <c r="T887" s="415"/>
    </row>
    <row r="888" spans="3:20" x14ac:dyDescent="0.2">
      <c r="C888" s="415"/>
      <c r="D888" s="415"/>
      <c r="E888" s="415"/>
      <c r="F888" s="415"/>
      <c r="G888" s="415"/>
      <c r="H888" s="415"/>
      <c r="I888" s="415"/>
      <c r="J888" s="415"/>
      <c r="K888" s="415"/>
      <c r="L888" s="415"/>
      <c r="M888" s="415"/>
      <c r="N888" s="415"/>
      <c r="O888" s="415"/>
      <c r="P888" s="415"/>
      <c r="Q888" s="415"/>
      <c r="R888" s="415"/>
      <c r="S888" s="415"/>
      <c r="T888" s="415"/>
    </row>
    <row r="889" spans="3:20" x14ac:dyDescent="0.2">
      <c r="C889" s="415"/>
      <c r="D889" s="415"/>
      <c r="E889" s="415"/>
      <c r="F889" s="415"/>
      <c r="G889" s="415"/>
      <c r="H889" s="415"/>
      <c r="I889" s="415"/>
      <c r="J889" s="415"/>
      <c r="K889" s="415"/>
      <c r="L889" s="415"/>
      <c r="M889" s="415"/>
      <c r="N889" s="415"/>
      <c r="O889" s="415"/>
      <c r="P889" s="415"/>
      <c r="Q889" s="415"/>
      <c r="R889" s="415"/>
      <c r="S889" s="415"/>
      <c r="T889" s="415"/>
    </row>
    <row r="890" spans="3:20" x14ac:dyDescent="0.2">
      <c r="C890" s="415"/>
      <c r="D890" s="415"/>
      <c r="E890" s="415"/>
      <c r="F890" s="415"/>
      <c r="G890" s="415"/>
      <c r="H890" s="415"/>
      <c r="I890" s="415"/>
      <c r="J890" s="415"/>
      <c r="K890" s="415"/>
      <c r="L890" s="415"/>
      <c r="M890" s="415"/>
      <c r="N890" s="415"/>
      <c r="O890" s="415"/>
      <c r="P890" s="415"/>
      <c r="Q890" s="415"/>
      <c r="R890" s="415"/>
      <c r="S890" s="415"/>
      <c r="T890" s="415"/>
    </row>
    <row r="891" spans="3:20" x14ac:dyDescent="0.2">
      <c r="C891" s="415"/>
      <c r="D891" s="415"/>
      <c r="E891" s="415"/>
      <c r="F891" s="415"/>
      <c r="G891" s="415"/>
      <c r="H891" s="415"/>
      <c r="I891" s="415"/>
      <c r="J891" s="415"/>
      <c r="K891" s="415"/>
      <c r="L891" s="415"/>
      <c r="M891" s="415"/>
      <c r="N891" s="415"/>
      <c r="O891" s="415"/>
      <c r="P891" s="415"/>
      <c r="Q891" s="415"/>
      <c r="R891" s="415"/>
      <c r="S891" s="415"/>
      <c r="T891" s="415"/>
    </row>
    <row r="892" spans="3:20" x14ac:dyDescent="0.2">
      <c r="C892" s="415"/>
      <c r="D892" s="415"/>
      <c r="E892" s="415"/>
      <c r="F892" s="415"/>
      <c r="G892" s="415"/>
      <c r="H892" s="415"/>
      <c r="I892" s="415"/>
      <c r="J892" s="415"/>
      <c r="K892" s="415"/>
      <c r="L892" s="415"/>
      <c r="M892" s="415"/>
      <c r="N892" s="415"/>
      <c r="O892" s="415"/>
      <c r="P892" s="415"/>
      <c r="Q892" s="415"/>
      <c r="R892" s="415"/>
      <c r="S892" s="415"/>
      <c r="T892" s="415"/>
    </row>
    <row r="893" spans="3:20" x14ac:dyDescent="0.2">
      <c r="C893" s="415"/>
      <c r="D893" s="415"/>
      <c r="E893" s="415"/>
      <c r="F893" s="415"/>
      <c r="G893" s="415"/>
      <c r="H893" s="415"/>
      <c r="I893" s="415"/>
      <c r="J893" s="415"/>
      <c r="K893" s="415"/>
      <c r="L893" s="415"/>
      <c r="M893" s="415"/>
      <c r="N893" s="415"/>
      <c r="O893" s="415"/>
      <c r="P893" s="415"/>
      <c r="Q893" s="415"/>
      <c r="R893" s="415"/>
      <c r="S893" s="415"/>
      <c r="T893" s="415"/>
    </row>
    <row r="894" spans="3:20" x14ac:dyDescent="0.2">
      <c r="C894" s="415"/>
      <c r="D894" s="415"/>
      <c r="E894" s="415"/>
      <c r="F894" s="415"/>
      <c r="G894" s="415"/>
      <c r="H894" s="415"/>
      <c r="I894" s="415"/>
      <c r="J894" s="415"/>
      <c r="K894" s="415"/>
      <c r="L894" s="415"/>
      <c r="M894" s="415"/>
      <c r="N894" s="415"/>
      <c r="O894" s="415"/>
      <c r="P894" s="415"/>
      <c r="Q894" s="415"/>
      <c r="R894" s="415"/>
      <c r="S894" s="415"/>
      <c r="T894" s="415"/>
    </row>
    <row r="895" spans="3:20" x14ac:dyDescent="0.2">
      <c r="C895" s="415"/>
      <c r="D895" s="415"/>
      <c r="E895" s="415"/>
      <c r="F895" s="415"/>
      <c r="G895" s="415"/>
      <c r="H895" s="415"/>
      <c r="I895" s="415"/>
      <c r="J895" s="415"/>
      <c r="K895" s="415"/>
      <c r="L895" s="415"/>
      <c r="M895" s="415"/>
      <c r="N895" s="415"/>
      <c r="O895" s="415"/>
      <c r="P895" s="415"/>
      <c r="Q895" s="415"/>
      <c r="R895" s="415"/>
      <c r="S895" s="415"/>
      <c r="T895" s="415"/>
    </row>
    <row r="896" spans="3:20" x14ac:dyDescent="0.2">
      <c r="C896" s="415"/>
      <c r="D896" s="415"/>
      <c r="E896" s="415"/>
      <c r="F896" s="415"/>
      <c r="G896" s="415"/>
      <c r="H896" s="415"/>
      <c r="I896" s="415"/>
      <c r="J896" s="415"/>
      <c r="K896" s="415"/>
      <c r="L896" s="415"/>
      <c r="M896" s="415"/>
      <c r="N896" s="415"/>
      <c r="O896" s="415"/>
      <c r="P896" s="415"/>
      <c r="Q896" s="415"/>
      <c r="R896" s="415"/>
      <c r="S896" s="415"/>
      <c r="T896" s="415"/>
    </row>
    <row r="897" spans="3:20" x14ac:dyDescent="0.2">
      <c r="C897" s="415"/>
      <c r="D897" s="415"/>
      <c r="E897" s="415"/>
      <c r="F897" s="415"/>
      <c r="G897" s="415"/>
      <c r="H897" s="415"/>
      <c r="I897" s="415"/>
      <c r="J897" s="415"/>
      <c r="K897" s="415"/>
      <c r="L897" s="415"/>
      <c r="M897" s="415"/>
      <c r="N897" s="415"/>
      <c r="O897" s="415"/>
      <c r="P897" s="415"/>
      <c r="Q897" s="415"/>
      <c r="R897" s="415"/>
      <c r="S897" s="415"/>
      <c r="T897" s="415"/>
    </row>
    <row r="898" spans="3:20" x14ac:dyDescent="0.2">
      <c r="C898" s="415"/>
      <c r="D898" s="415"/>
      <c r="E898" s="415"/>
      <c r="F898" s="415"/>
      <c r="G898" s="415"/>
      <c r="H898" s="415"/>
      <c r="I898" s="415"/>
      <c r="J898" s="415"/>
      <c r="K898" s="415"/>
      <c r="L898" s="415"/>
      <c r="M898" s="415"/>
      <c r="N898" s="415"/>
      <c r="O898" s="415"/>
      <c r="P898" s="415"/>
      <c r="Q898" s="415"/>
      <c r="R898" s="415"/>
      <c r="S898" s="415"/>
      <c r="T898" s="415"/>
    </row>
    <row r="899" spans="3:20" x14ac:dyDescent="0.2">
      <c r="C899" s="415"/>
      <c r="D899" s="415"/>
      <c r="E899" s="415"/>
      <c r="F899" s="415"/>
      <c r="G899" s="415"/>
      <c r="H899" s="415"/>
      <c r="I899" s="415"/>
      <c r="J899" s="415"/>
      <c r="K899" s="415"/>
      <c r="L899" s="415"/>
      <c r="M899" s="415"/>
      <c r="N899" s="415"/>
      <c r="O899" s="415"/>
      <c r="P899" s="415"/>
      <c r="Q899" s="415"/>
      <c r="R899" s="415"/>
      <c r="S899" s="415"/>
      <c r="T899" s="415"/>
    </row>
    <row r="900" spans="3:20" x14ac:dyDescent="0.2">
      <c r="C900" s="415"/>
      <c r="D900" s="415"/>
      <c r="E900" s="415"/>
      <c r="F900" s="415"/>
      <c r="G900" s="415"/>
      <c r="H900" s="415"/>
      <c r="I900" s="415"/>
      <c r="J900" s="415"/>
      <c r="K900" s="415"/>
      <c r="L900" s="415"/>
      <c r="M900" s="415"/>
      <c r="N900" s="415"/>
      <c r="O900" s="415"/>
      <c r="P900" s="415"/>
      <c r="Q900" s="415"/>
      <c r="R900" s="415"/>
      <c r="S900" s="415"/>
      <c r="T900" s="415"/>
    </row>
    <row r="901" spans="3:20" x14ac:dyDescent="0.2">
      <c r="C901" s="415"/>
      <c r="D901" s="415"/>
      <c r="E901" s="415"/>
      <c r="F901" s="415"/>
      <c r="G901" s="415"/>
      <c r="H901" s="415"/>
      <c r="I901" s="415"/>
      <c r="J901" s="415"/>
      <c r="K901" s="415"/>
      <c r="L901" s="415"/>
      <c r="M901" s="415"/>
      <c r="N901" s="415"/>
      <c r="O901" s="415"/>
      <c r="P901" s="415"/>
      <c r="Q901" s="415"/>
      <c r="R901" s="415"/>
      <c r="S901" s="415"/>
      <c r="T901" s="415"/>
    </row>
    <row r="902" spans="3:20" x14ac:dyDescent="0.2">
      <c r="C902" s="415"/>
      <c r="D902" s="415"/>
      <c r="E902" s="415"/>
      <c r="F902" s="415"/>
      <c r="G902" s="415"/>
      <c r="H902" s="415"/>
      <c r="I902" s="415"/>
      <c r="J902" s="415"/>
      <c r="K902" s="415"/>
      <c r="L902" s="415"/>
      <c r="M902" s="415"/>
      <c r="N902" s="415"/>
      <c r="O902" s="415"/>
      <c r="P902" s="415"/>
      <c r="Q902" s="415"/>
      <c r="R902" s="415"/>
      <c r="S902" s="415"/>
      <c r="T902" s="415"/>
    </row>
    <row r="903" spans="3:20" x14ac:dyDescent="0.2">
      <c r="C903" s="415"/>
      <c r="D903" s="415"/>
      <c r="E903" s="415"/>
      <c r="F903" s="415"/>
      <c r="G903" s="415"/>
      <c r="H903" s="415"/>
      <c r="I903" s="415"/>
      <c r="J903" s="415"/>
      <c r="K903" s="415"/>
      <c r="L903" s="415"/>
      <c r="M903" s="415"/>
      <c r="N903" s="415"/>
      <c r="O903" s="415"/>
      <c r="P903" s="415"/>
      <c r="Q903" s="415"/>
      <c r="R903" s="415"/>
      <c r="S903" s="415"/>
      <c r="T903" s="415"/>
    </row>
    <row r="904" spans="3:20" x14ac:dyDescent="0.2">
      <c r="C904" s="415"/>
      <c r="D904" s="415"/>
      <c r="E904" s="415"/>
      <c r="F904" s="415"/>
      <c r="G904" s="415"/>
      <c r="H904" s="415"/>
      <c r="I904" s="415"/>
      <c r="J904" s="415"/>
      <c r="K904" s="415"/>
      <c r="L904" s="415"/>
      <c r="M904" s="415"/>
      <c r="N904" s="415"/>
      <c r="O904" s="415"/>
      <c r="P904" s="415"/>
      <c r="Q904" s="415"/>
      <c r="R904" s="415"/>
      <c r="S904" s="415"/>
      <c r="T904" s="415"/>
    </row>
    <row r="905" spans="3:20" x14ac:dyDescent="0.2">
      <c r="C905" s="415"/>
      <c r="D905" s="415"/>
      <c r="E905" s="415"/>
      <c r="F905" s="415"/>
      <c r="G905" s="415"/>
      <c r="H905" s="415"/>
      <c r="I905" s="415"/>
      <c r="J905" s="415"/>
      <c r="K905" s="415"/>
      <c r="L905" s="415"/>
      <c r="M905" s="415"/>
      <c r="N905" s="415"/>
      <c r="O905" s="415"/>
      <c r="P905" s="415"/>
      <c r="Q905" s="415"/>
      <c r="R905" s="415"/>
      <c r="S905" s="415"/>
      <c r="T905" s="415"/>
    </row>
    <row r="906" spans="3:20" x14ac:dyDescent="0.2">
      <c r="C906" s="415"/>
      <c r="D906" s="415"/>
      <c r="E906" s="415"/>
      <c r="F906" s="415"/>
      <c r="G906" s="415"/>
      <c r="H906" s="415"/>
      <c r="I906" s="415"/>
      <c r="J906" s="415"/>
      <c r="K906" s="415"/>
      <c r="L906" s="415"/>
      <c r="M906" s="415"/>
      <c r="N906" s="415"/>
      <c r="O906" s="415"/>
      <c r="P906" s="415"/>
      <c r="Q906" s="415"/>
      <c r="R906" s="415"/>
      <c r="S906" s="415"/>
      <c r="T906" s="415"/>
    </row>
    <row r="907" spans="3:20" x14ac:dyDescent="0.2">
      <c r="C907" s="415"/>
      <c r="D907" s="415"/>
      <c r="E907" s="415"/>
      <c r="F907" s="415"/>
      <c r="G907" s="415"/>
      <c r="H907" s="415"/>
      <c r="I907" s="415"/>
      <c r="J907" s="415"/>
      <c r="K907" s="415"/>
      <c r="L907" s="415"/>
      <c r="M907" s="415"/>
      <c r="N907" s="415"/>
      <c r="O907" s="415"/>
      <c r="P907" s="415"/>
      <c r="Q907" s="415"/>
      <c r="R907" s="415"/>
      <c r="S907" s="415"/>
      <c r="T907" s="415"/>
    </row>
    <row r="908" spans="3:20" x14ac:dyDescent="0.2">
      <c r="C908" s="415"/>
      <c r="D908" s="415"/>
      <c r="E908" s="415"/>
      <c r="F908" s="415"/>
      <c r="G908" s="415"/>
      <c r="H908" s="415"/>
      <c r="I908" s="415"/>
      <c r="J908" s="415"/>
      <c r="K908" s="415"/>
      <c r="L908" s="415"/>
      <c r="M908" s="415"/>
      <c r="N908" s="415"/>
      <c r="O908" s="415"/>
      <c r="P908" s="415"/>
      <c r="Q908" s="415"/>
      <c r="R908" s="415"/>
      <c r="S908" s="415"/>
      <c r="T908" s="415"/>
    </row>
    <row r="909" spans="3:20" x14ac:dyDescent="0.2">
      <c r="C909" s="415"/>
      <c r="D909" s="415"/>
      <c r="E909" s="415"/>
      <c r="F909" s="415"/>
      <c r="G909" s="415"/>
      <c r="H909" s="415"/>
      <c r="I909" s="415"/>
      <c r="J909" s="415"/>
      <c r="K909" s="415"/>
      <c r="L909" s="415"/>
      <c r="M909" s="415"/>
      <c r="N909" s="415"/>
      <c r="O909" s="415"/>
      <c r="P909" s="415"/>
      <c r="Q909" s="415"/>
      <c r="R909" s="415"/>
      <c r="S909" s="415"/>
      <c r="T909" s="415"/>
    </row>
    <row r="910" spans="3:20" x14ac:dyDescent="0.2">
      <c r="C910" s="415"/>
      <c r="D910" s="415"/>
      <c r="E910" s="415"/>
      <c r="F910" s="415"/>
      <c r="G910" s="415"/>
      <c r="H910" s="415"/>
      <c r="I910" s="415"/>
      <c r="J910" s="415"/>
      <c r="K910" s="415"/>
      <c r="L910" s="415"/>
      <c r="M910" s="415"/>
      <c r="N910" s="415"/>
      <c r="O910" s="415"/>
      <c r="P910" s="415"/>
      <c r="Q910" s="415"/>
      <c r="R910" s="415"/>
      <c r="S910" s="415"/>
      <c r="T910" s="415"/>
    </row>
    <row r="911" spans="3:20" x14ac:dyDescent="0.2">
      <c r="C911" s="415"/>
      <c r="D911" s="415"/>
      <c r="E911" s="415"/>
      <c r="F911" s="415"/>
      <c r="G911" s="415"/>
      <c r="H911" s="415"/>
      <c r="I911" s="415"/>
      <c r="J911" s="415"/>
      <c r="K911" s="415"/>
      <c r="L911" s="415"/>
      <c r="M911" s="415"/>
      <c r="N911" s="415"/>
      <c r="O911" s="415"/>
      <c r="P911" s="415"/>
      <c r="Q911" s="415"/>
      <c r="R911" s="415"/>
      <c r="S911" s="415"/>
      <c r="T911" s="415"/>
    </row>
    <row r="912" spans="3:20" x14ac:dyDescent="0.2">
      <c r="C912" s="415"/>
      <c r="D912" s="415"/>
      <c r="E912" s="415"/>
      <c r="F912" s="415"/>
      <c r="G912" s="415"/>
      <c r="H912" s="415"/>
      <c r="I912" s="415"/>
      <c r="J912" s="415"/>
      <c r="K912" s="415"/>
      <c r="L912" s="415"/>
      <c r="M912" s="415"/>
      <c r="N912" s="415"/>
      <c r="O912" s="415"/>
      <c r="P912" s="415"/>
      <c r="Q912" s="415"/>
      <c r="R912" s="415"/>
      <c r="S912" s="415"/>
      <c r="T912" s="415"/>
    </row>
    <row r="913" spans="3:20" x14ac:dyDescent="0.2">
      <c r="C913" s="415"/>
      <c r="D913" s="415"/>
      <c r="E913" s="415"/>
      <c r="F913" s="415"/>
      <c r="G913" s="415"/>
      <c r="H913" s="415"/>
      <c r="I913" s="415"/>
      <c r="J913" s="415"/>
      <c r="K913" s="415"/>
      <c r="L913" s="415"/>
      <c r="M913" s="415"/>
      <c r="N913" s="415"/>
      <c r="O913" s="415"/>
      <c r="P913" s="415"/>
      <c r="Q913" s="415"/>
      <c r="R913" s="415"/>
      <c r="S913" s="415"/>
      <c r="T913" s="415"/>
    </row>
    <row r="914" spans="3:20" x14ac:dyDescent="0.2">
      <c r="C914" s="415"/>
      <c r="D914" s="415"/>
      <c r="E914" s="415"/>
      <c r="F914" s="415"/>
      <c r="G914" s="415"/>
      <c r="H914" s="415"/>
      <c r="I914" s="415"/>
      <c r="J914" s="415"/>
      <c r="K914" s="415"/>
      <c r="L914" s="415"/>
      <c r="M914" s="415"/>
      <c r="N914" s="415"/>
      <c r="O914" s="415"/>
      <c r="P914" s="415"/>
      <c r="Q914" s="415"/>
      <c r="R914" s="415"/>
      <c r="S914" s="415"/>
      <c r="T914" s="415"/>
    </row>
    <row r="915" spans="3:20" x14ac:dyDescent="0.2">
      <c r="C915" s="415"/>
      <c r="D915" s="415"/>
      <c r="E915" s="415"/>
      <c r="F915" s="415"/>
      <c r="G915" s="415"/>
      <c r="H915" s="415"/>
      <c r="I915" s="415"/>
      <c r="J915" s="415"/>
      <c r="K915" s="415"/>
      <c r="L915" s="415"/>
      <c r="M915" s="415"/>
      <c r="N915" s="415"/>
      <c r="O915" s="415"/>
      <c r="P915" s="415"/>
      <c r="Q915" s="415"/>
      <c r="R915" s="415"/>
      <c r="S915" s="415"/>
      <c r="T915" s="415"/>
    </row>
    <row r="916" spans="3:20" x14ac:dyDescent="0.2">
      <c r="C916" s="415"/>
      <c r="D916" s="415"/>
      <c r="E916" s="415"/>
      <c r="F916" s="415"/>
      <c r="G916" s="415"/>
      <c r="H916" s="415"/>
      <c r="I916" s="415"/>
      <c r="J916" s="415"/>
      <c r="K916" s="415"/>
      <c r="L916" s="415"/>
      <c r="M916" s="415"/>
      <c r="N916" s="415"/>
      <c r="O916" s="415"/>
      <c r="P916" s="415"/>
      <c r="Q916" s="415"/>
      <c r="R916" s="415"/>
      <c r="S916" s="415"/>
      <c r="T916" s="415"/>
    </row>
    <row r="917" spans="3:20" x14ac:dyDescent="0.2">
      <c r="C917" s="415"/>
      <c r="D917" s="415"/>
      <c r="E917" s="415"/>
      <c r="F917" s="415"/>
      <c r="G917" s="415"/>
      <c r="H917" s="415"/>
      <c r="I917" s="415"/>
      <c r="J917" s="415"/>
      <c r="K917" s="415"/>
      <c r="L917" s="415"/>
      <c r="M917" s="415"/>
      <c r="N917" s="415"/>
      <c r="O917" s="415"/>
      <c r="P917" s="415"/>
      <c r="Q917" s="415"/>
      <c r="R917" s="415"/>
      <c r="S917" s="415"/>
      <c r="T917" s="415"/>
    </row>
    <row r="918" spans="3:20" x14ac:dyDescent="0.2">
      <c r="C918" s="415"/>
      <c r="D918" s="415"/>
      <c r="E918" s="415"/>
      <c r="F918" s="415"/>
      <c r="G918" s="415"/>
      <c r="H918" s="415"/>
      <c r="I918" s="415"/>
      <c r="J918" s="415"/>
      <c r="K918" s="415"/>
      <c r="L918" s="415"/>
      <c r="M918" s="415"/>
      <c r="N918" s="415"/>
      <c r="O918" s="415"/>
      <c r="P918" s="415"/>
      <c r="Q918" s="415"/>
      <c r="R918" s="415"/>
      <c r="S918" s="415"/>
      <c r="T918" s="415"/>
    </row>
    <row r="919" spans="3:20" x14ac:dyDescent="0.2">
      <c r="C919" s="415"/>
      <c r="D919" s="415"/>
      <c r="E919" s="415"/>
      <c r="F919" s="415"/>
      <c r="G919" s="415"/>
      <c r="H919" s="415"/>
      <c r="I919" s="415"/>
      <c r="J919" s="415"/>
      <c r="K919" s="415"/>
      <c r="L919" s="415"/>
      <c r="M919" s="415"/>
      <c r="N919" s="415"/>
      <c r="O919" s="415"/>
      <c r="P919" s="415"/>
      <c r="Q919" s="415"/>
      <c r="R919" s="415"/>
      <c r="S919" s="415"/>
      <c r="T919" s="415"/>
    </row>
    <row r="920" spans="3:20" x14ac:dyDescent="0.2">
      <c r="C920" s="415"/>
      <c r="D920" s="415"/>
      <c r="E920" s="415"/>
      <c r="F920" s="415"/>
      <c r="G920" s="415"/>
      <c r="H920" s="415"/>
      <c r="I920" s="415"/>
      <c r="J920" s="415"/>
      <c r="K920" s="415"/>
      <c r="L920" s="415"/>
      <c r="M920" s="415"/>
      <c r="N920" s="415"/>
      <c r="O920" s="415"/>
      <c r="P920" s="415"/>
      <c r="Q920" s="415"/>
      <c r="R920" s="415"/>
      <c r="S920" s="415"/>
      <c r="T920" s="415"/>
    </row>
    <row r="921" spans="3:20" x14ac:dyDescent="0.2">
      <c r="C921" s="415"/>
      <c r="D921" s="415"/>
      <c r="E921" s="415"/>
      <c r="F921" s="415"/>
      <c r="G921" s="415"/>
      <c r="H921" s="415"/>
      <c r="I921" s="415"/>
      <c r="J921" s="415"/>
      <c r="K921" s="415"/>
      <c r="L921" s="415"/>
      <c r="M921" s="415"/>
      <c r="N921" s="415"/>
      <c r="O921" s="415"/>
      <c r="P921" s="415"/>
      <c r="Q921" s="415"/>
      <c r="R921" s="415"/>
      <c r="S921" s="415"/>
      <c r="T921" s="415"/>
    </row>
    <row r="922" spans="3:20" x14ac:dyDescent="0.2">
      <c r="C922" s="415"/>
      <c r="D922" s="415"/>
      <c r="E922" s="415"/>
      <c r="F922" s="415"/>
      <c r="G922" s="415"/>
      <c r="H922" s="415"/>
      <c r="I922" s="415"/>
      <c r="J922" s="415"/>
      <c r="K922" s="415"/>
      <c r="L922" s="415"/>
      <c r="M922" s="415"/>
      <c r="N922" s="415"/>
      <c r="O922" s="415"/>
      <c r="P922" s="415"/>
      <c r="Q922" s="415"/>
      <c r="R922" s="415"/>
      <c r="S922" s="415"/>
      <c r="T922" s="415"/>
    </row>
    <row r="923" spans="3:20" x14ac:dyDescent="0.2">
      <c r="C923" s="415"/>
      <c r="D923" s="415"/>
      <c r="E923" s="415"/>
      <c r="F923" s="415"/>
      <c r="G923" s="415"/>
      <c r="H923" s="415"/>
      <c r="I923" s="415"/>
      <c r="J923" s="415"/>
      <c r="K923" s="415"/>
      <c r="L923" s="415"/>
      <c r="M923" s="415"/>
      <c r="N923" s="415"/>
      <c r="O923" s="415"/>
      <c r="P923" s="415"/>
      <c r="Q923" s="415"/>
      <c r="R923" s="415"/>
      <c r="S923" s="415"/>
      <c r="T923" s="415"/>
    </row>
    <row r="924" spans="3:20" x14ac:dyDescent="0.2">
      <c r="C924" s="415"/>
      <c r="D924" s="415"/>
      <c r="E924" s="415"/>
      <c r="F924" s="415"/>
      <c r="G924" s="415"/>
      <c r="H924" s="415"/>
      <c r="I924" s="415"/>
      <c r="J924" s="415"/>
      <c r="K924" s="415"/>
      <c r="L924" s="415"/>
      <c r="M924" s="415"/>
      <c r="N924" s="415"/>
      <c r="O924" s="415"/>
      <c r="P924" s="415"/>
      <c r="Q924" s="415"/>
      <c r="R924" s="415"/>
      <c r="S924" s="415"/>
      <c r="T924" s="415"/>
    </row>
    <row r="925" spans="3:20" x14ac:dyDescent="0.2">
      <c r="C925" s="415"/>
      <c r="D925" s="415"/>
      <c r="E925" s="415"/>
      <c r="F925" s="415"/>
      <c r="G925" s="415"/>
      <c r="H925" s="415"/>
      <c r="I925" s="415"/>
      <c r="J925" s="415"/>
      <c r="K925" s="415"/>
      <c r="L925" s="415"/>
      <c r="M925" s="415"/>
      <c r="N925" s="415"/>
      <c r="O925" s="415"/>
      <c r="P925" s="415"/>
      <c r="Q925" s="415"/>
      <c r="R925" s="415"/>
      <c r="S925" s="415"/>
      <c r="T925" s="415"/>
    </row>
    <row r="926" spans="3:20" x14ac:dyDescent="0.2">
      <c r="C926" s="415"/>
      <c r="D926" s="415"/>
      <c r="E926" s="415"/>
      <c r="F926" s="415"/>
      <c r="G926" s="415"/>
      <c r="H926" s="415"/>
      <c r="I926" s="415"/>
      <c r="J926" s="415"/>
      <c r="K926" s="415"/>
      <c r="L926" s="415"/>
      <c r="M926" s="415"/>
      <c r="N926" s="415"/>
      <c r="O926" s="415"/>
      <c r="P926" s="415"/>
      <c r="Q926" s="415"/>
      <c r="R926" s="415"/>
      <c r="S926" s="415"/>
      <c r="T926" s="415"/>
    </row>
    <row r="927" spans="3:20" x14ac:dyDescent="0.2">
      <c r="C927" s="415"/>
      <c r="D927" s="415"/>
      <c r="E927" s="415"/>
      <c r="F927" s="415"/>
      <c r="G927" s="415"/>
      <c r="H927" s="415"/>
      <c r="I927" s="415"/>
      <c r="J927" s="415"/>
      <c r="K927" s="415"/>
      <c r="L927" s="415"/>
      <c r="M927" s="415"/>
      <c r="N927" s="415"/>
      <c r="O927" s="415"/>
      <c r="P927" s="415"/>
      <c r="Q927" s="415"/>
      <c r="R927" s="415"/>
      <c r="S927" s="415"/>
      <c r="T927" s="415"/>
    </row>
    <row r="928" spans="3:20" x14ac:dyDescent="0.2">
      <c r="C928" s="415"/>
      <c r="D928" s="415"/>
      <c r="E928" s="415"/>
      <c r="F928" s="415"/>
      <c r="G928" s="415"/>
      <c r="H928" s="415"/>
      <c r="I928" s="415"/>
      <c r="J928" s="415"/>
      <c r="K928" s="415"/>
      <c r="L928" s="415"/>
      <c r="M928" s="415"/>
      <c r="N928" s="415"/>
      <c r="O928" s="415"/>
      <c r="P928" s="415"/>
      <c r="Q928" s="415"/>
      <c r="R928" s="415"/>
      <c r="S928" s="415"/>
      <c r="T928" s="415"/>
    </row>
    <row r="929" spans="3:20" x14ac:dyDescent="0.2">
      <c r="C929" s="415"/>
      <c r="D929" s="415"/>
      <c r="E929" s="415"/>
      <c r="F929" s="415"/>
      <c r="G929" s="415"/>
      <c r="H929" s="415"/>
      <c r="I929" s="415"/>
      <c r="J929" s="415"/>
      <c r="K929" s="415"/>
      <c r="L929" s="415"/>
      <c r="M929" s="415"/>
      <c r="N929" s="415"/>
      <c r="O929" s="415"/>
      <c r="P929" s="415"/>
      <c r="Q929" s="415"/>
      <c r="R929" s="415"/>
      <c r="S929" s="415"/>
      <c r="T929" s="415"/>
    </row>
    <row r="930" spans="3:20" x14ac:dyDescent="0.2">
      <c r="C930" s="415"/>
      <c r="D930" s="415"/>
      <c r="E930" s="415"/>
      <c r="F930" s="415"/>
      <c r="G930" s="415"/>
      <c r="H930" s="415"/>
      <c r="I930" s="415"/>
      <c r="J930" s="415"/>
      <c r="K930" s="415"/>
      <c r="L930" s="415"/>
      <c r="M930" s="415"/>
      <c r="N930" s="415"/>
      <c r="O930" s="415"/>
      <c r="P930" s="415"/>
      <c r="Q930" s="415"/>
      <c r="R930" s="415"/>
      <c r="S930" s="415"/>
      <c r="T930" s="415"/>
    </row>
    <row r="931" spans="3:20" x14ac:dyDescent="0.2">
      <c r="C931" s="415"/>
      <c r="D931" s="415"/>
      <c r="E931" s="415"/>
      <c r="F931" s="415"/>
      <c r="G931" s="415"/>
      <c r="H931" s="415"/>
      <c r="I931" s="415"/>
      <c r="J931" s="415"/>
      <c r="K931" s="415"/>
      <c r="L931" s="415"/>
      <c r="M931" s="415"/>
      <c r="N931" s="415"/>
      <c r="O931" s="415"/>
      <c r="P931" s="415"/>
      <c r="Q931" s="415"/>
      <c r="R931" s="415"/>
      <c r="S931" s="415"/>
      <c r="T931" s="415"/>
    </row>
    <row r="932" spans="3:20" x14ac:dyDescent="0.2">
      <c r="C932" s="415"/>
      <c r="D932" s="415"/>
      <c r="E932" s="415"/>
      <c r="F932" s="415"/>
      <c r="G932" s="415"/>
      <c r="H932" s="415"/>
      <c r="I932" s="415"/>
      <c r="J932" s="415"/>
      <c r="K932" s="415"/>
      <c r="L932" s="415"/>
      <c r="M932" s="415"/>
      <c r="N932" s="415"/>
      <c r="O932" s="415"/>
      <c r="P932" s="415"/>
      <c r="Q932" s="415"/>
      <c r="R932" s="415"/>
      <c r="S932" s="415"/>
      <c r="T932" s="415"/>
    </row>
    <row r="933" spans="3:20" x14ac:dyDescent="0.2">
      <c r="C933" s="415"/>
      <c r="D933" s="415"/>
      <c r="E933" s="415"/>
      <c r="F933" s="415"/>
      <c r="G933" s="415"/>
      <c r="H933" s="415"/>
      <c r="I933" s="415"/>
      <c r="J933" s="415"/>
      <c r="K933" s="415"/>
      <c r="L933" s="415"/>
      <c r="M933" s="415"/>
      <c r="N933" s="415"/>
      <c r="O933" s="415"/>
      <c r="P933" s="415"/>
      <c r="Q933" s="415"/>
      <c r="R933" s="415"/>
      <c r="S933" s="415"/>
      <c r="T933" s="415"/>
    </row>
    <row r="934" spans="3:20" x14ac:dyDescent="0.2">
      <c r="C934" s="415"/>
      <c r="D934" s="415"/>
      <c r="E934" s="415"/>
      <c r="F934" s="415"/>
      <c r="G934" s="415"/>
      <c r="H934" s="415"/>
      <c r="I934" s="415"/>
      <c r="J934" s="415"/>
      <c r="K934" s="415"/>
      <c r="L934" s="415"/>
      <c r="M934" s="415"/>
      <c r="N934" s="415"/>
      <c r="O934" s="415"/>
      <c r="P934" s="415"/>
      <c r="Q934" s="415"/>
      <c r="R934" s="415"/>
      <c r="S934" s="415"/>
      <c r="T934" s="415"/>
    </row>
    <row r="935" spans="3:20" x14ac:dyDescent="0.2">
      <c r="C935" s="415"/>
      <c r="D935" s="415"/>
      <c r="E935" s="415"/>
      <c r="F935" s="415"/>
      <c r="G935" s="415"/>
      <c r="H935" s="415"/>
      <c r="I935" s="415"/>
      <c r="J935" s="415"/>
      <c r="K935" s="415"/>
      <c r="L935" s="415"/>
      <c r="M935" s="415"/>
      <c r="N935" s="415"/>
      <c r="O935" s="415"/>
      <c r="P935" s="415"/>
      <c r="Q935" s="415"/>
      <c r="R935" s="415"/>
      <c r="S935" s="415"/>
      <c r="T935" s="415"/>
    </row>
    <row r="936" spans="3:20" x14ac:dyDescent="0.2">
      <c r="C936" s="415"/>
      <c r="D936" s="415"/>
      <c r="E936" s="415"/>
      <c r="F936" s="415"/>
      <c r="G936" s="415"/>
      <c r="H936" s="415"/>
      <c r="I936" s="415"/>
      <c r="J936" s="415"/>
      <c r="K936" s="415"/>
      <c r="L936" s="415"/>
      <c r="M936" s="415"/>
      <c r="N936" s="415"/>
      <c r="O936" s="415"/>
      <c r="P936" s="415"/>
      <c r="Q936" s="415"/>
      <c r="R936" s="415"/>
      <c r="S936" s="415"/>
      <c r="T936" s="415"/>
    </row>
    <row r="937" spans="3:20" x14ac:dyDescent="0.2">
      <c r="C937" s="415"/>
      <c r="D937" s="415"/>
      <c r="E937" s="415"/>
      <c r="F937" s="415"/>
      <c r="G937" s="415"/>
      <c r="H937" s="415"/>
      <c r="I937" s="415"/>
      <c r="J937" s="415"/>
      <c r="K937" s="415"/>
      <c r="L937" s="415"/>
      <c r="M937" s="415"/>
      <c r="N937" s="415"/>
      <c r="O937" s="415"/>
      <c r="P937" s="415"/>
      <c r="Q937" s="415"/>
      <c r="R937" s="415"/>
      <c r="S937" s="415"/>
      <c r="T937" s="415"/>
    </row>
    <row r="938" spans="3:20" x14ac:dyDescent="0.2">
      <c r="C938" s="415"/>
      <c r="D938" s="415"/>
      <c r="E938" s="415"/>
      <c r="F938" s="415"/>
      <c r="G938" s="415"/>
      <c r="H938" s="415"/>
      <c r="I938" s="415"/>
      <c r="J938" s="415"/>
      <c r="K938" s="415"/>
      <c r="L938" s="415"/>
      <c r="M938" s="415"/>
      <c r="N938" s="415"/>
      <c r="O938" s="415"/>
      <c r="P938" s="415"/>
      <c r="Q938" s="415"/>
      <c r="R938" s="415"/>
      <c r="S938" s="415"/>
      <c r="T938" s="415"/>
    </row>
    <row r="939" spans="3:20" x14ac:dyDescent="0.2">
      <c r="C939" s="415"/>
      <c r="D939" s="415"/>
      <c r="E939" s="415"/>
      <c r="F939" s="415"/>
      <c r="G939" s="415"/>
      <c r="H939" s="415"/>
      <c r="I939" s="415"/>
      <c r="J939" s="415"/>
      <c r="K939" s="415"/>
      <c r="L939" s="415"/>
      <c r="M939" s="415"/>
      <c r="N939" s="415"/>
      <c r="O939" s="415"/>
      <c r="P939" s="415"/>
      <c r="Q939" s="415"/>
      <c r="R939" s="415"/>
      <c r="S939" s="415"/>
      <c r="T939" s="415"/>
    </row>
    <row r="940" spans="3:20" x14ac:dyDescent="0.2">
      <c r="C940" s="415"/>
      <c r="D940" s="415"/>
      <c r="E940" s="415"/>
      <c r="F940" s="415"/>
      <c r="G940" s="415"/>
      <c r="H940" s="415"/>
      <c r="I940" s="415"/>
      <c r="J940" s="415"/>
      <c r="K940" s="415"/>
      <c r="L940" s="415"/>
      <c r="M940" s="415"/>
      <c r="N940" s="415"/>
      <c r="O940" s="415"/>
      <c r="P940" s="415"/>
      <c r="Q940" s="415"/>
      <c r="R940" s="415"/>
      <c r="S940" s="415"/>
      <c r="T940" s="415"/>
    </row>
    <row r="941" spans="3:20" x14ac:dyDescent="0.2">
      <c r="C941" s="415"/>
      <c r="D941" s="415"/>
      <c r="E941" s="415"/>
      <c r="F941" s="415"/>
      <c r="G941" s="415"/>
      <c r="H941" s="415"/>
      <c r="I941" s="415"/>
      <c r="J941" s="415"/>
      <c r="K941" s="415"/>
      <c r="L941" s="415"/>
      <c r="M941" s="415"/>
      <c r="N941" s="415"/>
      <c r="O941" s="415"/>
      <c r="P941" s="415"/>
      <c r="Q941" s="415"/>
      <c r="R941" s="415"/>
      <c r="S941" s="415"/>
      <c r="T941" s="415"/>
    </row>
    <row r="942" spans="3:20" x14ac:dyDescent="0.2">
      <c r="C942" s="415"/>
      <c r="D942" s="415"/>
      <c r="E942" s="415"/>
      <c r="F942" s="415"/>
      <c r="G942" s="415"/>
      <c r="H942" s="415"/>
      <c r="I942" s="415"/>
      <c r="J942" s="415"/>
      <c r="K942" s="415"/>
      <c r="L942" s="415"/>
      <c r="M942" s="415"/>
      <c r="N942" s="415"/>
      <c r="O942" s="415"/>
      <c r="P942" s="415"/>
      <c r="Q942" s="415"/>
      <c r="R942" s="415"/>
      <c r="S942" s="415"/>
      <c r="T942" s="415"/>
    </row>
    <row r="943" spans="3:20" x14ac:dyDescent="0.2">
      <c r="C943" s="415"/>
      <c r="D943" s="415"/>
      <c r="E943" s="415"/>
      <c r="F943" s="415"/>
      <c r="G943" s="415"/>
      <c r="H943" s="415"/>
      <c r="I943" s="415"/>
      <c r="J943" s="415"/>
      <c r="K943" s="415"/>
      <c r="L943" s="415"/>
      <c r="M943" s="415"/>
      <c r="N943" s="415"/>
      <c r="O943" s="415"/>
      <c r="P943" s="415"/>
      <c r="Q943" s="415"/>
      <c r="R943" s="415"/>
      <c r="S943" s="415"/>
      <c r="T943" s="415"/>
    </row>
    <row r="944" spans="3:20" x14ac:dyDescent="0.2">
      <c r="C944" s="415"/>
      <c r="D944" s="415"/>
      <c r="E944" s="415"/>
      <c r="F944" s="415"/>
      <c r="G944" s="415"/>
      <c r="H944" s="415"/>
      <c r="I944" s="415"/>
      <c r="J944" s="415"/>
      <c r="K944" s="415"/>
      <c r="L944" s="415"/>
      <c r="M944" s="415"/>
      <c r="N944" s="415"/>
      <c r="O944" s="415"/>
      <c r="P944" s="415"/>
      <c r="Q944" s="415"/>
      <c r="R944" s="415"/>
      <c r="S944" s="415"/>
      <c r="T944" s="415"/>
    </row>
    <row r="945" spans="3:20" x14ac:dyDescent="0.2">
      <c r="C945" s="415"/>
      <c r="D945" s="415"/>
      <c r="E945" s="415"/>
      <c r="F945" s="415"/>
      <c r="G945" s="415"/>
      <c r="H945" s="415"/>
      <c r="I945" s="415"/>
      <c r="J945" s="415"/>
      <c r="K945" s="415"/>
      <c r="L945" s="415"/>
      <c r="M945" s="415"/>
      <c r="N945" s="415"/>
      <c r="O945" s="415"/>
      <c r="P945" s="415"/>
      <c r="Q945" s="415"/>
      <c r="R945" s="415"/>
      <c r="S945" s="415"/>
      <c r="T945" s="415"/>
    </row>
    <row r="946" spans="3:20" x14ac:dyDescent="0.2">
      <c r="C946" s="415"/>
      <c r="D946" s="415"/>
      <c r="E946" s="415"/>
      <c r="F946" s="415"/>
      <c r="G946" s="415"/>
      <c r="H946" s="415"/>
      <c r="I946" s="415"/>
      <c r="J946" s="415"/>
      <c r="K946" s="415"/>
      <c r="L946" s="415"/>
      <c r="M946" s="415"/>
      <c r="N946" s="415"/>
      <c r="O946" s="415"/>
      <c r="P946" s="415"/>
      <c r="Q946" s="415"/>
      <c r="R946" s="415"/>
      <c r="S946" s="415"/>
      <c r="T946" s="415"/>
    </row>
    <row r="947" spans="3:20" x14ac:dyDescent="0.2">
      <c r="C947" s="415"/>
      <c r="D947" s="415"/>
      <c r="E947" s="415"/>
      <c r="F947" s="415"/>
      <c r="G947" s="415"/>
      <c r="H947" s="415"/>
      <c r="I947" s="415"/>
      <c r="J947" s="415"/>
      <c r="K947" s="415"/>
      <c r="L947" s="415"/>
      <c r="M947" s="415"/>
      <c r="N947" s="415"/>
      <c r="O947" s="415"/>
      <c r="P947" s="415"/>
      <c r="Q947" s="415"/>
      <c r="R947" s="415"/>
      <c r="S947" s="415"/>
      <c r="T947" s="415"/>
    </row>
    <row r="948" spans="3:20" x14ac:dyDescent="0.2">
      <c r="C948" s="415"/>
      <c r="D948" s="415"/>
      <c r="E948" s="415"/>
      <c r="F948" s="415"/>
      <c r="G948" s="415"/>
      <c r="H948" s="415"/>
      <c r="I948" s="415"/>
      <c r="J948" s="415"/>
      <c r="K948" s="415"/>
      <c r="L948" s="415"/>
      <c r="M948" s="415"/>
      <c r="N948" s="415"/>
      <c r="O948" s="415"/>
      <c r="P948" s="415"/>
      <c r="Q948" s="415"/>
      <c r="R948" s="415"/>
      <c r="S948" s="415"/>
      <c r="T948" s="415"/>
    </row>
    <row r="949" spans="3:20" x14ac:dyDescent="0.2">
      <c r="C949" s="415"/>
      <c r="D949" s="415"/>
      <c r="E949" s="415"/>
      <c r="F949" s="415"/>
      <c r="G949" s="415"/>
      <c r="H949" s="415"/>
      <c r="I949" s="415"/>
      <c r="J949" s="415"/>
      <c r="K949" s="415"/>
      <c r="L949" s="415"/>
      <c r="M949" s="415"/>
      <c r="N949" s="415"/>
      <c r="O949" s="415"/>
      <c r="P949" s="415"/>
      <c r="Q949" s="415"/>
      <c r="R949" s="415"/>
      <c r="S949" s="415"/>
      <c r="T949" s="415"/>
    </row>
    <row r="950" spans="3:20" x14ac:dyDescent="0.2">
      <c r="C950" s="415"/>
      <c r="D950" s="415"/>
      <c r="E950" s="415"/>
      <c r="F950" s="415"/>
      <c r="G950" s="415"/>
      <c r="H950" s="415"/>
      <c r="I950" s="415"/>
      <c r="J950" s="415"/>
      <c r="K950" s="415"/>
      <c r="L950" s="415"/>
      <c r="M950" s="415"/>
      <c r="N950" s="415"/>
      <c r="O950" s="415"/>
      <c r="P950" s="415"/>
      <c r="Q950" s="415"/>
      <c r="R950" s="415"/>
      <c r="S950" s="415"/>
      <c r="T950" s="415"/>
    </row>
    <row r="951" spans="3:20" x14ac:dyDescent="0.2">
      <c r="C951" s="415"/>
      <c r="D951" s="415"/>
      <c r="E951" s="415"/>
      <c r="F951" s="415"/>
      <c r="G951" s="415"/>
      <c r="H951" s="415"/>
      <c r="I951" s="415"/>
      <c r="J951" s="415"/>
      <c r="K951" s="415"/>
      <c r="L951" s="415"/>
      <c r="M951" s="415"/>
      <c r="N951" s="415"/>
      <c r="O951" s="415"/>
      <c r="P951" s="415"/>
      <c r="Q951" s="415"/>
      <c r="R951" s="415"/>
      <c r="S951" s="415"/>
      <c r="T951" s="415"/>
    </row>
    <row r="952" spans="3:20" x14ac:dyDescent="0.2">
      <c r="C952" s="415"/>
      <c r="D952" s="415"/>
      <c r="E952" s="415"/>
      <c r="F952" s="415"/>
      <c r="G952" s="415"/>
      <c r="H952" s="415"/>
      <c r="I952" s="415"/>
      <c r="J952" s="415"/>
      <c r="K952" s="415"/>
      <c r="L952" s="415"/>
      <c r="M952" s="415"/>
      <c r="N952" s="415"/>
      <c r="O952" s="415"/>
      <c r="P952" s="415"/>
      <c r="Q952" s="415"/>
      <c r="R952" s="415"/>
      <c r="S952" s="415"/>
      <c r="T952" s="415"/>
    </row>
    <row r="953" spans="3:20" x14ac:dyDescent="0.2">
      <c r="C953" s="415"/>
      <c r="D953" s="415"/>
      <c r="E953" s="415"/>
      <c r="F953" s="415"/>
      <c r="G953" s="415"/>
      <c r="H953" s="415"/>
      <c r="I953" s="415"/>
      <c r="J953" s="415"/>
      <c r="K953" s="415"/>
      <c r="L953" s="415"/>
      <c r="M953" s="415"/>
      <c r="N953" s="415"/>
      <c r="O953" s="415"/>
      <c r="P953" s="415"/>
      <c r="Q953" s="415"/>
      <c r="R953" s="415"/>
      <c r="S953" s="415"/>
      <c r="T953" s="415"/>
    </row>
    <row r="954" spans="3:20" x14ac:dyDescent="0.2">
      <c r="C954" s="415"/>
      <c r="D954" s="415"/>
      <c r="E954" s="415"/>
      <c r="F954" s="415"/>
      <c r="G954" s="415"/>
      <c r="H954" s="415"/>
      <c r="I954" s="415"/>
      <c r="J954" s="415"/>
      <c r="K954" s="415"/>
      <c r="L954" s="415"/>
      <c r="M954" s="415"/>
      <c r="N954" s="415"/>
      <c r="O954" s="415"/>
      <c r="P954" s="415"/>
      <c r="Q954" s="415"/>
      <c r="R954" s="415"/>
      <c r="S954" s="415"/>
      <c r="T954" s="415"/>
    </row>
    <row r="955" spans="3:20" x14ac:dyDescent="0.2">
      <c r="C955" s="415"/>
      <c r="D955" s="415"/>
      <c r="E955" s="415"/>
      <c r="F955" s="415"/>
      <c r="G955" s="415"/>
      <c r="H955" s="415"/>
      <c r="I955" s="415"/>
      <c r="J955" s="415"/>
      <c r="K955" s="415"/>
      <c r="L955" s="415"/>
      <c r="M955" s="415"/>
      <c r="N955" s="415"/>
      <c r="O955" s="415"/>
      <c r="P955" s="415"/>
      <c r="Q955" s="415"/>
      <c r="R955" s="415"/>
      <c r="S955" s="415"/>
      <c r="T955" s="415"/>
    </row>
    <row r="956" spans="3:20" x14ac:dyDescent="0.2">
      <c r="C956" s="415"/>
      <c r="D956" s="415"/>
      <c r="E956" s="415"/>
      <c r="F956" s="415"/>
      <c r="G956" s="415"/>
      <c r="H956" s="415"/>
      <c r="I956" s="415"/>
      <c r="J956" s="415"/>
      <c r="K956" s="415"/>
      <c r="L956" s="415"/>
      <c r="M956" s="415"/>
      <c r="N956" s="415"/>
      <c r="O956" s="415"/>
      <c r="P956" s="415"/>
      <c r="Q956" s="415"/>
      <c r="R956" s="415"/>
      <c r="S956" s="415"/>
      <c r="T956" s="415"/>
    </row>
    <row r="957" spans="3:20" x14ac:dyDescent="0.2">
      <c r="C957" s="415"/>
      <c r="D957" s="415"/>
      <c r="E957" s="415"/>
      <c r="F957" s="415"/>
      <c r="G957" s="415"/>
      <c r="H957" s="415"/>
      <c r="I957" s="415"/>
      <c r="J957" s="415"/>
      <c r="K957" s="415"/>
      <c r="L957" s="415"/>
      <c r="M957" s="415"/>
      <c r="N957" s="415"/>
      <c r="O957" s="415"/>
      <c r="P957" s="415"/>
      <c r="Q957" s="415"/>
      <c r="R957" s="415"/>
      <c r="S957" s="415"/>
      <c r="T957" s="415"/>
    </row>
    <row r="958" spans="3:20" x14ac:dyDescent="0.2">
      <c r="C958" s="415"/>
      <c r="D958" s="415"/>
      <c r="E958" s="415"/>
      <c r="F958" s="415"/>
      <c r="G958" s="415"/>
      <c r="H958" s="415"/>
      <c r="I958" s="415"/>
      <c r="J958" s="415"/>
      <c r="K958" s="415"/>
      <c r="L958" s="415"/>
      <c r="M958" s="415"/>
      <c r="N958" s="415"/>
      <c r="O958" s="415"/>
      <c r="P958" s="415"/>
      <c r="Q958" s="415"/>
      <c r="R958" s="415"/>
      <c r="S958" s="415"/>
      <c r="T958" s="415"/>
    </row>
    <row r="959" spans="3:20" x14ac:dyDescent="0.2">
      <c r="C959" s="415"/>
      <c r="D959" s="415"/>
      <c r="E959" s="415"/>
      <c r="F959" s="415"/>
      <c r="G959" s="415"/>
      <c r="H959" s="415"/>
      <c r="I959" s="415"/>
      <c r="J959" s="415"/>
      <c r="K959" s="415"/>
      <c r="L959" s="415"/>
      <c r="M959" s="415"/>
      <c r="N959" s="415"/>
      <c r="O959" s="415"/>
      <c r="P959" s="415"/>
      <c r="Q959" s="415"/>
      <c r="R959" s="415"/>
      <c r="S959" s="415"/>
      <c r="T959" s="415"/>
    </row>
    <row r="960" spans="3:20" x14ac:dyDescent="0.2">
      <c r="C960" s="415"/>
      <c r="D960" s="415"/>
      <c r="E960" s="415"/>
      <c r="F960" s="415"/>
      <c r="G960" s="415"/>
      <c r="H960" s="415"/>
      <c r="I960" s="415"/>
      <c r="J960" s="415"/>
      <c r="K960" s="415"/>
      <c r="L960" s="415"/>
      <c r="M960" s="415"/>
      <c r="N960" s="415"/>
      <c r="O960" s="415"/>
      <c r="P960" s="415"/>
      <c r="Q960" s="415"/>
      <c r="R960" s="415"/>
      <c r="S960" s="415"/>
      <c r="T960" s="415"/>
    </row>
    <row r="961" spans="3:20" x14ac:dyDescent="0.2">
      <c r="C961" s="415"/>
      <c r="D961" s="415"/>
      <c r="E961" s="415"/>
      <c r="F961" s="415"/>
      <c r="G961" s="415"/>
      <c r="H961" s="415"/>
      <c r="I961" s="415"/>
      <c r="J961" s="415"/>
      <c r="K961" s="415"/>
      <c r="L961" s="415"/>
      <c r="M961" s="415"/>
      <c r="N961" s="415"/>
      <c r="O961" s="415"/>
      <c r="P961" s="415"/>
      <c r="Q961" s="415"/>
      <c r="R961" s="415"/>
      <c r="S961" s="415"/>
      <c r="T961" s="415"/>
    </row>
    <row r="962" spans="3:20" x14ac:dyDescent="0.2">
      <c r="C962" s="415"/>
      <c r="D962" s="415"/>
      <c r="E962" s="415"/>
      <c r="F962" s="415"/>
      <c r="G962" s="415"/>
      <c r="H962" s="415"/>
      <c r="I962" s="415"/>
      <c r="J962" s="415"/>
      <c r="K962" s="415"/>
      <c r="L962" s="415"/>
      <c r="M962" s="415"/>
      <c r="N962" s="415"/>
      <c r="O962" s="415"/>
      <c r="P962" s="415"/>
      <c r="Q962" s="415"/>
      <c r="R962" s="415"/>
      <c r="S962" s="415"/>
      <c r="T962" s="415"/>
    </row>
    <row r="963" spans="3:20" x14ac:dyDescent="0.2">
      <c r="C963" s="415"/>
      <c r="D963" s="415"/>
      <c r="E963" s="415"/>
      <c r="F963" s="415"/>
      <c r="G963" s="415"/>
      <c r="H963" s="415"/>
      <c r="I963" s="415"/>
      <c r="J963" s="415"/>
      <c r="K963" s="415"/>
      <c r="L963" s="415"/>
      <c r="M963" s="415"/>
      <c r="N963" s="415"/>
      <c r="O963" s="415"/>
      <c r="P963" s="415"/>
      <c r="Q963" s="415"/>
      <c r="R963" s="415"/>
      <c r="S963" s="415"/>
      <c r="T963" s="415"/>
    </row>
    <row r="964" spans="3:20" x14ac:dyDescent="0.2">
      <c r="C964" s="415"/>
      <c r="D964" s="415"/>
      <c r="E964" s="415"/>
      <c r="F964" s="415"/>
      <c r="G964" s="415"/>
      <c r="H964" s="415"/>
      <c r="I964" s="415"/>
      <c r="J964" s="415"/>
      <c r="K964" s="415"/>
      <c r="L964" s="415"/>
      <c r="M964" s="415"/>
      <c r="N964" s="415"/>
      <c r="O964" s="415"/>
      <c r="P964" s="415"/>
      <c r="Q964" s="415"/>
      <c r="R964" s="415"/>
      <c r="S964" s="415"/>
      <c r="T964" s="415"/>
    </row>
    <row r="965" spans="3:20" x14ac:dyDescent="0.2">
      <c r="C965" s="415"/>
      <c r="D965" s="415"/>
      <c r="E965" s="415"/>
      <c r="F965" s="415"/>
      <c r="G965" s="415"/>
      <c r="H965" s="415"/>
      <c r="I965" s="415"/>
      <c r="J965" s="415"/>
      <c r="K965" s="415"/>
      <c r="L965" s="415"/>
      <c r="M965" s="415"/>
      <c r="N965" s="415"/>
      <c r="O965" s="415"/>
      <c r="P965" s="415"/>
      <c r="Q965" s="415"/>
      <c r="R965" s="415"/>
      <c r="S965" s="415"/>
      <c r="T965" s="415"/>
    </row>
    <row r="966" spans="3:20" x14ac:dyDescent="0.2">
      <c r="C966" s="415"/>
      <c r="D966" s="415"/>
      <c r="E966" s="415"/>
      <c r="F966" s="415"/>
      <c r="G966" s="415"/>
      <c r="H966" s="415"/>
      <c r="I966" s="415"/>
      <c r="J966" s="415"/>
      <c r="K966" s="415"/>
      <c r="L966" s="415"/>
      <c r="M966" s="415"/>
      <c r="N966" s="415"/>
      <c r="O966" s="415"/>
      <c r="P966" s="415"/>
      <c r="Q966" s="415"/>
      <c r="R966" s="415"/>
      <c r="S966" s="415"/>
      <c r="T966" s="415"/>
    </row>
    <row r="967" spans="3:20" x14ac:dyDescent="0.2">
      <c r="C967" s="415"/>
      <c r="D967" s="415"/>
      <c r="E967" s="415"/>
      <c r="F967" s="415"/>
      <c r="G967" s="415"/>
      <c r="H967" s="415"/>
      <c r="I967" s="415"/>
      <c r="J967" s="415"/>
      <c r="K967" s="415"/>
      <c r="L967" s="415"/>
      <c r="M967" s="415"/>
      <c r="N967" s="415"/>
      <c r="O967" s="415"/>
      <c r="P967" s="415"/>
      <c r="Q967" s="415"/>
      <c r="R967" s="415"/>
      <c r="S967" s="415"/>
      <c r="T967" s="415"/>
    </row>
    <row r="968" spans="3:20" x14ac:dyDescent="0.2">
      <c r="C968" s="415"/>
      <c r="D968" s="415"/>
      <c r="E968" s="415"/>
      <c r="F968" s="415"/>
      <c r="G968" s="415"/>
      <c r="H968" s="415"/>
      <c r="I968" s="415"/>
      <c r="J968" s="415"/>
      <c r="K968" s="415"/>
      <c r="L968" s="415"/>
      <c r="M968" s="415"/>
      <c r="N968" s="415"/>
      <c r="O968" s="415"/>
      <c r="P968" s="415"/>
      <c r="Q968" s="415"/>
      <c r="R968" s="415"/>
      <c r="S968" s="415"/>
      <c r="T968" s="415"/>
    </row>
    <row r="969" spans="3:20" x14ac:dyDescent="0.2">
      <c r="C969" s="415"/>
      <c r="D969" s="415"/>
      <c r="E969" s="415"/>
      <c r="F969" s="415"/>
      <c r="G969" s="415"/>
      <c r="H969" s="415"/>
      <c r="I969" s="415"/>
      <c r="J969" s="415"/>
      <c r="K969" s="415"/>
      <c r="L969" s="415"/>
      <c r="M969" s="415"/>
      <c r="N969" s="415"/>
      <c r="O969" s="415"/>
      <c r="P969" s="415"/>
      <c r="Q969" s="415"/>
      <c r="R969" s="415"/>
      <c r="S969" s="415"/>
      <c r="T969" s="415"/>
    </row>
    <row r="970" spans="3:20" x14ac:dyDescent="0.2">
      <c r="C970" s="415"/>
      <c r="D970" s="415"/>
      <c r="E970" s="415"/>
      <c r="F970" s="415"/>
      <c r="G970" s="415"/>
      <c r="H970" s="415"/>
      <c r="I970" s="415"/>
      <c r="J970" s="415"/>
      <c r="K970" s="415"/>
      <c r="L970" s="415"/>
      <c r="M970" s="415"/>
      <c r="N970" s="415"/>
      <c r="O970" s="415"/>
      <c r="P970" s="415"/>
      <c r="Q970" s="415"/>
      <c r="R970" s="415"/>
      <c r="S970" s="415"/>
      <c r="T970" s="415"/>
    </row>
    <row r="971" spans="3:20" x14ac:dyDescent="0.2">
      <c r="C971" s="415"/>
      <c r="D971" s="415"/>
      <c r="E971" s="415"/>
      <c r="F971" s="415"/>
      <c r="G971" s="415"/>
      <c r="H971" s="415"/>
      <c r="I971" s="415"/>
      <c r="J971" s="415"/>
      <c r="K971" s="415"/>
      <c r="L971" s="415"/>
      <c r="M971" s="415"/>
      <c r="N971" s="415"/>
      <c r="O971" s="415"/>
      <c r="P971" s="415"/>
      <c r="Q971" s="415"/>
      <c r="R971" s="415"/>
      <c r="S971" s="415"/>
      <c r="T971" s="415"/>
    </row>
    <row r="972" spans="3:20" x14ac:dyDescent="0.2">
      <c r="C972" s="415"/>
      <c r="D972" s="415"/>
      <c r="E972" s="415"/>
      <c r="F972" s="415"/>
      <c r="G972" s="415"/>
      <c r="H972" s="415"/>
      <c r="I972" s="415"/>
      <c r="J972" s="415"/>
      <c r="K972" s="415"/>
      <c r="L972" s="415"/>
      <c r="M972" s="415"/>
      <c r="N972" s="415"/>
      <c r="O972" s="415"/>
      <c r="P972" s="415"/>
      <c r="Q972" s="415"/>
      <c r="R972" s="415"/>
      <c r="S972" s="415"/>
      <c r="T972" s="415"/>
    </row>
    <row r="973" spans="3:20" x14ac:dyDescent="0.2">
      <c r="C973" s="415"/>
      <c r="D973" s="415"/>
      <c r="E973" s="415"/>
      <c r="F973" s="415"/>
      <c r="G973" s="415"/>
      <c r="H973" s="415"/>
      <c r="I973" s="415"/>
      <c r="J973" s="415"/>
      <c r="K973" s="415"/>
      <c r="L973" s="415"/>
      <c r="M973" s="415"/>
      <c r="N973" s="415"/>
      <c r="O973" s="415"/>
      <c r="P973" s="415"/>
      <c r="Q973" s="415"/>
      <c r="R973" s="415"/>
      <c r="S973" s="415"/>
      <c r="T973" s="415"/>
    </row>
    <row r="974" spans="3:20" x14ac:dyDescent="0.2">
      <c r="C974" s="415"/>
      <c r="D974" s="415"/>
      <c r="E974" s="415"/>
      <c r="F974" s="415"/>
      <c r="G974" s="415"/>
      <c r="H974" s="415"/>
      <c r="I974" s="415"/>
      <c r="J974" s="415"/>
      <c r="K974" s="415"/>
      <c r="L974" s="415"/>
      <c r="M974" s="415"/>
      <c r="N974" s="415"/>
      <c r="O974" s="415"/>
      <c r="P974" s="415"/>
      <c r="Q974" s="415"/>
      <c r="R974" s="415"/>
      <c r="S974" s="415"/>
      <c r="T974" s="415"/>
    </row>
    <row r="975" spans="3:20" x14ac:dyDescent="0.2">
      <c r="C975" s="415"/>
      <c r="D975" s="415"/>
      <c r="E975" s="415"/>
      <c r="F975" s="415"/>
      <c r="G975" s="415"/>
      <c r="H975" s="415"/>
      <c r="I975" s="415"/>
      <c r="J975" s="415"/>
      <c r="K975" s="415"/>
      <c r="L975" s="415"/>
      <c r="M975" s="415"/>
      <c r="N975" s="415"/>
      <c r="O975" s="415"/>
      <c r="P975" s="415"/>
      <c r="Q975" s="415"/>
      <c r="R975" s="415"/>
      <c r="S975" s="415"/>
      <c r="T975" s="415"/>
    </row>
    <row r="976" spans="3:20" x14ac:dyDescent="0.2">
      <c r="C976" s="415"/>
      <c r="D976" s="415"/>
      <c r="E976" s="415"/>
      <c r="F976" s="415"/>
      <c r="G976" s="415"/>
      <c r="H976" s="415"/>
      <c r="I976" s="415"/>
      <c r="J976" s="415"/>
      <c r="K976" s="415"/>
      <c r="L976" s="415"/>
      <c r="M976" s="415"/>
      <c r="N976" s="415"/>
      <c r="O976" s="415"/>
      <c r="P976" s="415"/>
      <c r="Q976" s="415"/>
      <c r="R976" s="415"/>
      <c r="S976" s="415"/>
      <c r="T976" s="415"/>
    </row>
    <row r="977" spans="3:20" x14ac:dyDescent="0.2">
      <c r="C977" s="415"/>
      <c r="D977" s="415"/>
      <c r="E977" s="415"/>
      <c r="F977" s="415"/>
      <c r="G977" s="415"/>
      <c r="H977" s="415"/>
      <c r="I977" s="415"/>
      <c r="J977" s="415"/>
      <c r="K977" s="415"/>
      <c r="L977" s="415"/>
      <c r="M977" s="415"/>
      <c r="N977" s="415"/>
      <c r="O977" s="415"/>
      <c r="P977" s="415"/>
      <c r="Q977" s="415"/>
      <c r="R977" s="415"/>
      <c r="S977" s="415"/>
      <c r="T977" s="415"/>
    </row>
    <row r="978" spans="3:20" x14ac:dyDescent="0.2">
      <c r="C978" s="415"/>
      <c r="D978" s="415"/>
      <c r="E978" s="415"/>
      <c r="F978" s="415"/>
      <c r="G978" s="415"/>
      <c r="H978" s="415"/>
      <c r="I978" s="415"/>
      <c r="J978" s="415"/>
      <c r="K978" s="415"/>
      <c r="L978" s="415"/>
      <c r="M978" s="415"/>
      <c r="N978" s="415"/>
      <c r="O978" s="415"/>
      <c r="P978" s="415"/>
      <c r="Q978" s="415"/>
      <c r="R978" s="415"/>
      <c r="S978" s="415"/>
      <c r="T978" s="415"/>
    </row>
    <row r="979" spans="3:20" x14ac:dyDescent="0.2">
      <c r="C979" s="415"/>
      <c r="D979" s="415"/>
      <c r="E979" s="415"/>
      <c r="F979" s="415"/>
      <c r="G979" s="415"/>
      <c r="H979" s="415"/>
      <c r="I979" s="415"/>
      <c r="J979" s="415"/>
      <c r="K979" s="415"/>
      <c r="L979" s="415"/>
      <c r="M979" s="415"/>
      <c r="N979" s="415"/>
      <c r="O979" s="415"/>
      <c r="P979" s="415"/>
      <c r="Q979" s="415"/>
      <c r="R979" s="415"/>
      <c r="S979" s="415"/>
      <c r="T979" s="415"/>
    </row>
    <row r="980" spans="3:20" x14ac:dyDescent="0.2">
      <c r="C980" s="415"/>
      <c r="D980" s="415"/>
      <c r="E980" s="415"/>
      <c r="F980" s="415"/>
      <c r="G980" s="415"/>
      <c r="H980" s="415"/>
      <c r="I980" s="415"/>
      <c r="J980" s="415"/>
      <c r="K980" s="415"/>
      <c r="L980" s="415"/>
      <c r="M980" s="415"/>
      <c r="N980" s="415"/>
      <c r="O980" s="415"/>
      <c r="P980" s="415"/>
      <c r="Q980" s="415"/>
      <c r="R980" s="415"/>
      <c r="S980" s="415"/>
      <c r="T980" s="415"/>
    </row>
    <row r="981" spans="3:20" x14ac:dyDescent="0.2">
      <c r="C981" s="415"/>
      <c r="D981" s="415"/>
      <c r="E981" s="415"/>
      <c r="F981" s="415"/>
      <c r="G981" s="415"/>
      <c r="H981" s="415"/>
      <c r="I981" s="415"/>
      <c r="J981" s="415"/>
      <c r="K981" s="415"/>
      <c r="L981" s="415"/>
      <c r="M981" s="415"/>
      <c r="N981" s="415"/>
      <c r="O981" s="415"/>
      <c r="P981" s="415"/>
      <c r="Q981" s="415"/>
      <c r="R981" s="415"/>
      <c r="S981" s="415"/>
      <c r="T981" s="415"/>
    </row>
    <row r="982" spans="3:20" x14ac:dyDescent="0.2">
      <c r="C982" s="415"/>
      <c r="D982" s="415"/>
      <c r="E982" s="415"/>
      <c r="F982" s="415"/>
      <c r="G982" s="415"/>
      <c r="H982" s="415"/>
      <c r="I982" s="415"/>
      <c r="J982" s="415"/>
      <c r="K982" s="415"/>
      <c r="L982" s="415"/>
      <c r="M982" s="415"/>
      <c r="N982" s="415"/>
      <c r="O982" s="415"/>
      <c r="P982" s="415"/>
      <c r="Q982" s="415"/>
      <c r="R982" s="415"/>
      <c r="S982" s="415"/>
      <c r="T982" s="415"/>
    </row>
    <row r="983" spans="3:20" x14ac:dyDescent="0.2">
      <c r="C983" s="415"/>
      <c r="D983" s="415"/>
      <c r="E983" s="415"/>
      <c r="F983" s="415"/>
      <c r="G983" s="415"/>
      <c r="H983" s="415"/>
      <c r="I983" s="415"/>
      <c r="J983" s="415"/>
      <c r="K983" s="415"/>
      <c r="L983" s="415"/>
      <c r="M983" s="415"/>
      <c r="N983" s="415"/>
      <c r="O983" s="415"/>
      <c r="P983" s="415"/>
      <c r="Q983" s="415"/>
      <c r="R983" s="415"/>
      <c r="S983" s="415"/>
      <c r="T983" s="415"/>
    </row>
    <row r="984" spans="3:20" x14ac:dyDescent="0.2">
      <c r="C984" s="415"/>
      <c r="D984" s="415"/>
      <c r="E984" s="415"/>
      <c r="F984" s="415"/>
      <c r="G984" s="415"/>
      <c r="H984" s="415"/>
      <c r="I984" s="415"/>
      <c r="J984" s="415"/>
      <c r="K984" s="415"/>
      <c r="L984" s="415"/>
      <c r="M984" s="415"/>
      <c r="N984" s="415"/>
      <c r="O984" s="415"/>
      <c r="P984" s="415"/>
      <c r="Q984" s="415"/>
      <c r="R984" s="415"/>
      <c r="S984" s="415"/>
      <c r="T984" s="415"/>
    </row>
    <row r="985" spans="3:20" x14ac:dyDescent="0.2">
      <c r="C985" s="415"/>
      <c r="D985" s="415"/>
      <c r="E985" s="415"/>
      <c r="F985" s="415"/>
      <c r="G985" s="415"/>
      <c r="H985" s="415"/>
      <c r="I985" s="415"/>
      <c r="J985" s="415"/>
      <c r="K985" s="415"/>
      <c r="L985" s="415"/>
      <c r="M985" s="415"/>
      <c r="N985" s="415"/>
      <c r="O985" s="415"/>
      <c r="P985" s="415"/>
      <c r="Q985" s="415"/>
      <c r="R985" s="415"/>
      <c r="S985" s="415"/>
      <c r="T985" s="415"/>
    </row>
    <row r="986" spans="3:20" x14ac:dyDescent="0.2">
      <c r="C986" s="415"/>
      <c r="D986" s="415"/>
      <c r="E986" s="415"/>
      <c r="F986" s="415"/>
      <c r="G986" s="415"/>
      <c r="H986" s="415"/>
      <c r="I986" s="415"/>
      <c r="J986" s="415"/>
      <c r="K986" s="415"/>
      <c r="L986" s="415"/>
      <c r="M986" s="415"/>
      <c r="N986" s="415"/>
      <c r="O986" s="415"/>
      <c r="P986" s="415"/>
      <c r="Q986" s="415"/>
      <c r="R986" s="415"/>
      <c r="S986" s="415"/>
      <c r="T986" s="415"/>
    </row>
    <row r="987" spans="3:20" x14ac:dyDescent="0.2">
      <c r="C987" s="415"/>
      <c r="D987" s="415"/>
      <c r="E987" s="415"/>
      <c r="F987" s="415"/>
      <c r="G987" s="415"/>
      <c r="H987" s="415"/>
      <c r="I987" s="415"/>
      <c r="J987" s="415"/>
      <c r="K987" s="415"/>
      <c r="L987" s="415"/>
      <c r="M987" s="415"/>
      <c r="N987" s="415"/>
      <c r="O987" s="415"/>
      <c r="P987" s="415"/>
      <c r="Q987" s="415"/>
      <c r="R987" s="415"/>
      <c r="S987" s="415"/>
      <c r="T987" s="415"/>
    </row>
    <row r="988" spans="3:20" x14ac:dyDescent="0.2">
      <c r="C988" s="415"/>
      <c r="D988" s="415"/>
      <c r="E988" s="415"/>
      <c r="F988" s="415"/>
      <c r="G988" s="415"/>
      <c r="H988" s="415"/>
      <c r="I988" s="415"/>
      <c r="J988" s="415"/>
      <c r="K988" s="415"/>
      <c r="L988" s="415"/>
      <c r="M988" s="415"/>
      <c r="N988" s="415"/>
      <c r="O988" s="415"/>
      <c r="P988" s="415"/>
      <c r="Q988" s="415"/>
      <c r="R988" s="415"/>
      <c r="S988" s="415"/>
      <c r="T988" s="415"/>
    </row>
    <row r="989" spans="3:20" x14ac:dyDescent="0.2">
      <c r="C989" s="415"/>
      <c r="D989" s="415"/>
      <c r="E989" s="415"/>
      <c r="F989" s="415"/>
      <c r="G989" s="415"/>
      <c r="H989" s="415"/>
      <c r="I989" s="415"/>
      <c r="J989" s="415"/>
      <c r="K989" s="415"/>
      <c r="L989" s="415"/>
      <c r="M989" s="415"/>
      <c r="N989" s="415"/>
      <c r="O989" s="415"/>
      <c r="P989" s="415"/>
      <c r="Q989" s="415"/>
      <c r="R989" s="415"/>
      <c r="S989" s="415"/>
      <c r="T989" s="415"/>
    </row>
    <row r="990" spans="3:20" x14ac:dyDescent="0.2">
      <c r="C990" s="415"/>
      <c r="D990" s="415"/>
      <c r="E990" s="415"/>
      <c r="F990" s="415"/>
      <c r="G990" s="415"/>
      <c r="H990" s="415"/>
      <c r="I990" s="415"/>
      <c r="J990" s="415"/>
      <c r="K990" s="415"/>
      <c r="L990" s="415"/>
      <c r="M990" s="415"/>
      <c r="N990" s="415"/>
      <c r="O990" s="415"/>
      <c r="P990" s="415"/>
      <c r="Q990" s="415"/>
      <c r="R990" s="415"/>
      <c r="S990" s="415"/>
      <c r="T990" s="415"/>
    </row>
    <row r="991" spans="3:20" x14ac:dyDescent="0.2">
      <c r="C991" s="415"/>
      <c r="D991" s="415"/>
      <c r="E991" s="415"/>
      <c r="F991" s="415"/>
      <c r="G991" s="415"/>
      <c r="H991" s="415"/>
      <c r="I991" s="415"/>
      <c r="J991" s="415"/>
      <c r="K991" s="415"/>
      <c r="L991" s="415"/>
      <c r="M991" s="415"/>
      <c r="N991" s="415"/>
      <c r="O991" s="415"/>
      <c r="P991" s="415"/>
      <c r="Q991" s="415"/>
      <c r="R991" s="415"/>
      <c r="S991" s="415"/>
      <c r="T991" s="415"/>
    </row>
    <row r="992" spans="3:20" x14ac:dyDescent="0.2">
      <c r="C992" s="415"/>
      <c r="D992" s="415"/>
      <c r="E992" s="415"/>
      <c r="F992" s="415"/>
      <c r="G992" s="415"/>
      <c r="H992" s="415"/>
      <c r="I992" s="415"/>
      <c r="J992" s="415"/>
      <c r="K992" s="415"/>
      <c r="L992" s="415"/>
      <c r="M992" s="415"/>
      <c r="N992" s="415"/>
      <c r="O992" s="415"/>
      <c r="P992" s="415"/>
      <c r="Q992" s="415"/>
      <c r="R992" s="415"/>
      <c r="S992" s="415"/>
      <c r="T992" s="415"/>
    </row>
    <row r="993" spans="3:20" x14ac:dyDescent="0.2">
      <c r="C993" s="415"/>
      <c r="D993" s="415"/>
      <c r="E993" s="415"/>
      <c r="F993" s="415"/>
      <c r="G993" s="415"/>
      <c r="H993" s="415"/>
      <c r="I993" s="415"/>
      <c r="J993" s="415"/>
      <c r="K993" s="415"/>
      <c r="L993" s="415"/>
      <c r="M993" s="415"/>
      <c r="N993" s="415"/>
      <c r="O993" s="415"/>
      <c r="P993" s="415"/>
      <c r="Q993" s="415"/>
      <c r="R993" s="415"/>
      <c r="S993" s="415"/>
      <c r="T993" s="415"/>
    </row>
    <row r="994" spans="3:20" x14ac:dyDescent="0.2">
      <c r="C994" s="415"/>
      <c r="D994" s="415"/>
      <c r="E994" s="415"/>
      <c r="F994" s="415"/>
      <c r="G994" s="415"/>
      <c r="H994" s="415"/>
      <c r="I994" s="415"/>
      <c r="J994" s="415"/>
      <c r="K994" s="415"/>
      <c r="L994" s="415"/>
      <c r="M994" s="415"/>
      <c r="N994" s="415"/>
      <c r="O994" s="415"/>
      <c r="P994" s="415"/>
      <c r="Q994" s="415"/>
      <c r="R994" s="415"/>
      <c r="S994" s="415"/>
      <c r="T994" s="415"/>
    </row>
    <row r="995" spans="3:20" x14ac:dyDescent="0.2">
      <c r="C995" s="415"/>
      <c r="D995" s="415"/>
      <c r="E995" s="415"/>
      <c r="F995" s="415"/>
      <c r="G995" s="415"/>
      <c r="H995" s="415"/>
      <c r="I995" s="415"/>
      <c r="J995" s="415"/>
      <c r="K995" s="415"/>
      <c r="L995" s="415"/>
      <c r="M995" s="415"/>
      <c r="N995" s="415"/>
      <c r="O995" s="415"/>
      <c r="P995" s="415"/>
      <c r="Q995" s="415"/>
      <c r="R995" s="415"/>
      <c r="S995" s="415"/>
      <c r="T995" s="415"/>
    </row>
    <row r="996" spans="3:20" x14ac:dyDescent="0.2">
      <c r="C996" s="415"/>
      <c r="D996" s="415"/>
      <c r="E996" s="415"/>
      <c r="F996" s="415"/>
      <c r="G996" s="415"/>
      <c r="H996" s="415"/>
      <c r="I996" s="415"/>
      <c r="J996" s="415"/>
      <c r="K996" s="415"/>
      <c r="L996" s="415"/>
      <c r="M996" s="415"/>
      <c r="N996" s="415"/>
      <c r="O996" s="415"/>
      <c r="P996" s="415"/>
      <c r="Q996" s="415"/>
      <c r="R996" s="415"/>
      <c r="S996" s="415"/>
      <c r="T996" s="415"/>
    </row>
    <row r="997" spans="3:20" x14ac:dyDescent="0.2">
      <c r="C997" s="415"/>
      <c r="D997" s="415"/>
      <c r="E997" s="415"/>
      <c r="F997" s="415"/>
      <c r="G997" s="415"/>
      <c r="H997" s="415"/>
      <c r="I997" s="415"/>
      <c r="J997" s="415"/>
      <c r="K997" s="415"/>
      <c r="L997" s="415"/>
      <c r="M997" s="415"/>
      <c r="N997" s="415"/>
      <c r="O997" s="415"/>
      <c r="P997" s="415"/>
      <c r="Q997" s="415"/>
      <c r="R997" s="415"/>
      <c r="S997" s="415"/>
      <c r="T997" s="415"/>
    </row>
    <row r="998" spans="3:20" x14ac:dyDescent="0.2">
      <c r="C998" s="415"/>
      <c r="D998" s="415"/>
      <c r="E998" s="415"/>
      <c r="F998" s="415"/>
      <c r="G998" s="415"/>
      <c r="H998" s="415"/>
      <c r="I998" s="415"/>
      <c r="J998" s="415"/>
      <c r="K998" s="415"/>
      <c r="L998" s="415"/>
      <c r="M998" s="415"/>
      <c r="N998" s="415"/>
      <c r="O998" s="415"/>
      <c r="P998" s="415"/>
      <c r="Q998" s="415"/>
      <c r="R998" s="415"/>
      <c r="S998" s="415"/>
      <c r="T998" s="415"/>
    </row>
    <row r="999" spans="3:20" x14ac:dyDescent="0.2">
      <c r="C999" s="415"/>
      <c r="D999" s="415"/>
      <c r="E999" s="415"/>
      <c r="F999" s="415"/>
      <c r="G999" s="415"/>
      <c r="H999" s="415"/>
      <c r="I999" s="415"/>
      <c r="J999" s="415"/>
      <c r="K999" s="415"/>
      <c r="L999" s="415"/>
      <c r="M999" s="415"/>
      <c r="N999" s="415"/>
      <c r="O999" s="415"/>
      <c r="P999" s="415"/>
      <c r="Q999" s="415"/>
      <c r="R999" s="415"/>
      <c r="S999" s="415"/>
      <c r="T999" s="415"/>
    </row>
    <row r="1000" spans="3:20" x14ac:dyDescent="0.2">
      <c r="C1000" s="415"/>
      <c r="D1000" s="415"/>
      <c r="E1000" s="415"/>
      <c r="F1000" s="415"/>
      <c r="G1000" s="415"/>
      <c r="H1000" s="415"/>
      <c r="I1000" s="415"/>
      <c r="J1000" s="415"/>
      <c r="K1000" s="415"/>
      <c r="L1000" s="415"/>
      <c r="M1000" s="415"/>
      <c r="N1000" s="415"/>
      <c r="O1000" s="415"/>
      <c r="P1000" s="415"/>
      <c r="Q1000" s="415"/>
      <c r="R1000" s="415"/>
      <c r="S1000" s="415"/>
      <c r="T1000" s="415"/>
    </row>
    <row r="1001" spans="3:20" x14ac:dyDescent="0.2">
      <c r="C1001" s="415"/>
      <c r="D1001" s="415"/>
      <c r="E1001" s="415"/>
      <c r="F1001" s="415"/>
      <c r="G1001" s="415"/>
      <c r="H1001" s="415"/>
      <c r="I1001" s="415"/>
      <c r="J1001" s="415"/>
      <c r="K1001" s="415"/>
      <c r="L1001" s="415"/>
      <c r="M1001" s="415"/>
      <c r="N1001" s="415"/>
      <c r="O1001" s="415"/>
      <c r="P1001" s="415"/>
      <c r="Q1001" s="415"/>
      <c r="R1001" s="415"/>
      <c r="S1001" s="415"/>
      <c r="T1001" s="415"/>
    </row>
    <row r="1002" spans="3:20" x14ac:dyDescent="0.2">
      <c r="C1002" s="415"/>
      <c r="D1002" s="415"/>
      <c r="E1002" s="415"/>
      <c r="F1002" s="415"/>
      <c r="G1002" s="415"/>
      <c r="H1002" s="415"/>
      <c r="I1002" s="415"/>
      <c r="J1002" s="415"/>
      <c r="K1002" s="415"/>
      <c r="L1002" s="415"/>
      <c r="M1002" s="415"/>
      <c r="N1002" s="415"/>
      <c r="O1002" s="415"/>
      <c r="P1002" s="415"/>
      <c r="Q1002" s="415"/>
      <c r="R1002" s="415"/>
      <c r="S1002" s="415"/>
      <c r="T1002" s="415"/>
    </row>
    <row r="1003" spans="3:20" x14ac:dyDescent="0.2">
      <c r="C1003" s="415"/>
      <c r="D1003" s="415"/>
      <c r="E1003" s="415"/>
      <c r="F1003" s="415"/>
      <c r="G1003" s="415"/>
      <c r="H1003" s="415"/>
      <c r="I1003" s="415"/>
      <c r="J1003" s="415"/>
      <c r="K1003" s="415"/>
      <c r="L1003" s="415"/>
      <c r="M1003" s="415"/>
      <c r="N1003" s="415"/>
      <c r="O1003" s="415"/>
      <c r="P1003" s="415"/>
      <c r="Q1003" s="415"/>
      <c r="R1003" s="415"/>
      <c r="S1003" s="415"/>
      <c r="T1003" s="415"/>
    </row>
    <row r="1004" spans="3:20" x14ac:dyDescent="0.2">
      <c r="C1004" s="415"/>
      <c r="D1004" s="415"/>
      <c r="E1004" s="415"/>
      <c r="F1004" s="415"/>
      <c r="G1004" s="415"/>
      <c r="H1004" s="415"/>
      <c r="I1004" s="415"/>
      <c r="J1004" s="415"/>
      <c r="K1004" s="415"/>
      <c r="L1004" s="415"/>
      <c r="M1004" s="415"/>
      <c r="N1004" s="415"/>
      <c r="O1004" s="415"/>
      <c r="P1004" s="415"/>
      <c r="Q1004" s="415"/>
      <c r="R1004" s="415"/>
      <c r="S1004" s="415"/>
      <c r="T1004" s="415"/>
    </row>
    <row r="1005" spans="3:20" x14ac:dyDescent="0.2">
      <c r="C1005" s="415"/>
      <c r="D1005" s="415"/>
      <c r="E1005" s="415"/>
      <c r="F1005" s="415"/>
      <c r="G1005" s="415"/>
      <c r="H1005" s="415"/>
      <c r="I1005" s="415"/>
      <c r="J1005" s="415"/>
      <c r="K1005" s="415"/>
      <c r="L1005" s="415"/>
      <c r="M1005" s="415"/>
      <c r="N1005" s="415"/>
      <c r="O1005" s="415"/>
      <c r="P1005" s="415"/>
      <c r="Q1005" s="415"/>
      <c r="R1005" s="415"/>
      <c r="S1005" s="415"/>
      <c r="T1005" s="415"/>
    </row>
    <row r="1006" spans="3:20" x14ac:dyDescent="0.2">
      <c r="C1006" s="415"/>
      <c r="D1006" s="415"/>
      <c r="E1006" s="415"/>
      <c r="F1006" s="415"/>
      <c r="G1006" s="415"/>
      <c r="H1006" s="415"/>
      <c r="I1006" s="415"/>
      <c r="J1006" s="415"/>
      <c r="K1006" s="415"/>
      <c r="L1006" s="415"/>
      <c r="M1006" s="415"/>
      <c r="N1006" s="415"/>
      <c r="O1006" s="415"/>
      <c r="P1006" s="415"/>
      <c r="Q1006" s="415"/>
      <c r="R1006" s="415"/>
      <c r="S1006" s="415"/>
      <c r="T1006" s="415"/>
    </row>
    <row r="1007" spans="3:20" x14ac:dyDescent="0.2">
      <c r="C1007" s="415"/>
      <c r="D1007" s="415"/>
      <c r="E1007" s="415"/>
      <c r="F1007" s="415"/>
      <c r="G1007" s="415"/>
      <c r="H1007" s="415"/>
      <c r="I1007" s="415"/>
      <c r="J1007" s="415"/>
      <c r="K1007" s="415"/>
      <c r="L1007" s="415"/>
      <c r="M1007" s="415"/>
      <c r="N1007" s="415"/>
      <c r="O1007" s="415"/>
      <c r="P1007" s="415"/>
      <c r="Q1007" s="415"/>
      <c r="R1007" s="415"/>
      <c r="S1007" s="415"/>
      <c r="T1007" s="415"/>
    </row>
    <row r="1008" spans="3:20" x14ac:dyDescent="0.2">
      <c r="C1008" s="415"/>
      <c r="D1008" s="415"/>
      <c r="E1008" s="415"/>
      <c r="F1008" s="415"/>
      <c r="G1008" s="415"/>
      <c r="H1008" s="415"/>
      <c r="I1008" s="415"/>
      <c r="J1008" s="415"/>
      <c r="K1008" s="415"/>
      <c r="L1008" s="415"/>
      <c r="M1008" s="415"/>
      <c r="N1008" s="415"/>
      <c r="O1008" s="415"/>
      <c r="P1008" s="415"/>
      <c r="Q1008" s="415"/>
      <c r="R1008" s="415"/>
      <c r="S1008" s="415"/>
      <c r="T1008" s="415"/>
    </row>
    <row r="1009" spans="3:20" x14ac:dyDescent="0.2">
      <c r="C1009" s="415"/>
      <c r="D1009" s="415"/>
      <c r="E1009" s="415"/>
      <c r="F1009" s="415"/>
      <c r="G1009" s="415"/>
      <c r="H1009" s="415"/>
      <c r="I1009" s="415"/>
      <c r="J1009" s="415"/>
      <c r="K1009" s="415"/>
      <c r="L1009" s="415"/>
      <c r="M1009" s="415"/>
      <c r="N1009" s="415"/>
      <c r="O1009" s="415"/>
      <c r="P1009" s="415"/>
      <c r="Q1009" s="415"/>
      <c r="R1009" s="415"/>
      <c r="S1009" s="415"/>
      <c r="T1009" s="415"/>
    </row>
    <row r="1010" spans="3:20" x14ac:dyDescent="0.2">
      <c r="C1010" s="415"/>
      <c r="D1010" s="415"/>
      <c r="E1010" s="415"/>
      <c r="F1010" s="415"/>
      <c r="G1010" s="415"/>
      <c r="H1010" s="415"/>
      <c r="I1010" s="415"/>
      <c r="J1010" s="415"/>
      <c r="K1010" s="415"/>
      <c r="L1010" s="415"/>
      <c r="M1010" s="415"/>
      <c r="N1010" s="415"/>
      <c r="O1010" s="415"/>
      <c r="P1010" s="415"/>
      <c r="Q1010" s="415"/>
      <c r="R1010" s="415"/>
      <c r="S1010" s="415"/>
      <c r="T1010" s="415"/>
    </row>
    <row r="1011" spans="3:20" x14ac:dyDescent="0.2">
      <c r="C1011" s="415"/>
      <c r="D1011" s="415"/>
      <c r="E1011" s="415"/>
      <c r="F1011" s="415"/>
      <c r="G1011" s="415"/>
      <c r="H1011" s="415"/>
      <c r="I1011" s="415"/>
      <c r="J1011" s="415"/>
      <c r="K1011" s="415"/>
      <c r="L1011" s="415"/>
      <c r="M1011" s="415"/>
      <c r="N1011" s="415"/>
      <c r="O1011" s="415"/>
      <c r="P1011" s="415"/>
      <c r="Q1011" s="415"/>
      <c r="R1011" s="415"/>
      <c r="S1011" s="415"/>
      <c r="T1011" s="415"/>
    </row>
    <row r="1012" spans="3:20" x14ac:dyDescent="0.2">
      <c r="C1012" s="415"/>
      <c r="D1012" s="415"/>
      <c r="E1012" s="415"/>
      <c r="F1012" s="415"/>
      <c r="G1012" s="415"/>
      <c r="H1012" s="415"/>
      <c r="I1012" s="415"/>
      <c r="J1012" s="415"/>
      <c r="K1012" s="415"/>
      <c r="L1012" s="415"/>
      <c r="M1012" s="415"/>
      <c r="N1012" s="415"/>
      <c r="O1012" s="415"/>
      <c r="P1012" s="415"/>
      <c r="Q1012" s="415"/>
      <c r="R1012" s="415"/>
      <c r="S1012" s="415"/>
      <c r="T1012" s="415"/>
    </row>
    <row r="1013" spans="3:20" x14ac:dyDescent="0.2">
      <c r="C1013" s="415"/>
      <c r="D1013" s="415"/>
      <c r="E1013" s="415"/>
      <c r="F1013" s="415"/>
      <c r="G1013" s="415"/>
      <c r="H1013" s="415"/>
      <c r="I1013" s="415"/>
      <c r="J1013" s="415"/>
      <c r="K1013" s="415"/>
      <c r="L1013" s="415"/>
      <c r="M1013" s="415"/>
      <c r="N1013" s="415"/>
      <c r="O1013" s="415"/>
      <c r="P1013" s="415"/>
      <c r="Q1013" s="415"/>
      <c r="R1013" s="415"/>
      <c r="S1013" s="415"/>
      <c r="T1013" s="415"/>
    </row>
    <row r="1014" spans="3:20" x14ac:dyDescent="0.2">
      <c r="C1014" s="415"/>
      <c r="D1014" s="415"/>
      <c r="E1014" s="415"/>
      <c r="F1014" s="415"/>
      <c r="G1014" s="415"/>
      <c r="H1014" s="415"/>
      <c r="I1014" s="415"/>
      <c r="J1014" s="415"/>
      <c r="K1014" s="415"/>
      <c r="L1014" s="415"/>
      <c r="M1014" s="415"/>
      <c r="N1014" s="415"/>
      <c r="O1014" s="415"/>
      <c r="P1014" s="415"/>
      <c r="Q1014" s="415"/>
      <c r="R1014" s="415"/>
      <c r="S1014" s="415"/>
      <c r="T1014" s="415"/>
    </row>
    <row r="1015" spans="3:20" x14ac:dyDescent="0.2">
      <c r="C1015" s="415"/>
      <c r="D1015" s="415"/>
      <c r="E1015" s="415"/>
      <c r="F1015" s="415"/>
      <c r="G1015" s="415"/>
      <c r="H1015" s="415"/>
      <c r="I1015" s="415"/>
      <c r="J1015" s="415"/>
      <c r="K1015" s="415"/>
      <c r="L1015" s="415"/>
      <c r="M1015" s="415"/>
      <c r="N1015" s="415"/>
      <c r="O1015" s="415"/>
      <c r="P1015" s="415"/>
      <c r="Q1015" s="415"/>
      <c r="R1015" s="415"/>
      <c r="S1015" s="415"/>
      <c r="T1015" s="415"/>
    </row>
    <row r="1016" spans="3:20" x14ac:dyDescent="0.2">
      <c r="C1016" s="415"/>
      <c r="D1016" s="415"/>
      <c r="E1016" s="415"/>
      <c r="F1016" s="415"/>
      <c r="G1016" s="415"/>
      <c r="H1016" s="415"/>
      <c r="I1016" s="415"/>
      <c r="J1016" s="415"/>
      <c r="K1016" s="415"/>
      <c r="L1016" s="415"/>
      <c r="M1016" s="415"/>
      <c r="N1016" s="415"/>
      <c r="O1016" s="415"/>
      <c r="P1016" s="415"/>
      <c r="Q1016" s="415"/>
      <c r="R1016" s="415"/>
      <c r="S1016" s="415"/>
      <c r="T1016" s="415"/>
    </row>
    <row r="1017" spans="3:20" x14ac:dyDescent="0.2">
      <c r="C1017" s="415"/>
      <c r="D1017" s="415"/>
      <c r="E1017" s="415"/>
      <c r="F1017" s="415"/>
      <c r="G1017" s="415"/>
      <c r="H1017" s="415"/>
      <c r="I1017" s="415"/>
      <c r="J1017" s="415"/>
      <c r="K1017" s="415"/>
      <c r="L1017" s="415"/>
      <c r="M1017" s="415"/>
      <c r="N1017" s="415"/>
      <c r="O1017" s="415"/>
      <c r="P1017" s="415"/>
      <c r="Q1017" s="415"/>
      <c r="R1017" s="415"/>
      <c r="S1017" s="415"/>
      <c r="T1017" s="415"/>
    </row>
    <row r="1018" spans="3:20" x14ac:dyDescent="0.2">
      <c r="C1018" s="415"/>
      <c r="D1018" s="415"/>
      <c r="E1018" s="415"/>
      <c r="F1018" s="415"/>
      <c r="G1018" s="415"/>
      <c r="H1018" s="415"/>
      <c r="I1018" s="415"/>
      <c r="J1018" s="415"/>
      <c r="K1018" s="415"/>
      <c r="L1018" s="415"/>
      <c r="M1018" s="415"/>
      <c r="N1018" s="415"/>
      <c r="O1018" s="415"/>
      <c r="P1018" s="415"/>
      <c r="Q1018" s="415"/>
      <c r="R1018" s="415"/>
      <c r="S1018" s="415"/>
      <c r="T1018" s="415"/>
    </row>
    <row r="1019" spans="3:20" x14ac:dyDescent="0.2">
      <c r="C1019" s="415"/>
      <c r="D1019" s="415"/>
      <c r="E1019" s="415"/>
      <c r="F1019" s="415"/>
      <c r="G1019" s="415"/>
      <c r="H1019" s="415"/>
      <c r="I1019" s="415"/>
      <c r="J1019" s="415"/>
      <c r="K1019" s="415"/>
      <c r="L1019" s="415"/>
      <c r="M1019" s="415"/>
      <c r="N1019" s="415"/>
      <c r="O1019" s="415"/>
      <c r="P1019" s="415"/>
      <c r="Q1019" s="415"/>
      <c r="R1019" s="415"/>
      <c r="S1019" s="415"/>
      <c r="T1019" s="415"/>
    </row>
    <row r="1020" spans="3:20" x14ac:dyDescent="0.2">
      <c r="C1020" s="415"/>
      <c r="D1020" s="415"/>
      <c r="E1020" s="415"/>
      <c r="F1020" s="415"/>
      <c r="G1020" s="415"/>
      <c r="H1020" s="415"/>
      <c r="I1020" s="415"/>
      <c r="J1020" s="415"/>
      <c r="K1020" s="415"/>
      <c r="L1020" s="415"/>
      <c r="M1020" s="415"/>
      <c r="N1020" s="415"/>
      <c r="O1020" s="415"/>
      <c r="P1020" s="415"/>
      <c r="Q1020" s="415"/>
      <c r="R1020" s="415"/>
      <c r="S1020" s="415"/>
      <c r="T1020" s="415"/>
    </row>
    <row r="1021" spans="3:20" x14ac:dyDescent="0.2">
      <c r="C1021" s="415"/>
      <c r="D1021" s="415"/>
      <c r="E1021" s="415"/>
      <c r="F1021" s="415"/>
      <c r="G1021" s="415"/>
      <c r="H1021" s="415"/>
      <c r="I1021" s="415"/>
      <c r="J1021" s="415"/>
      <c r="K1021" s="415"/>
      <c r="L1021" s="415"/>
      <c r="M1021" s="415"/>
      <c r="N1021" s="415"/>
      <c r="O1021" s="415"/>
      <c r="P1021" s="415"/>
      <c r="Q1021" s="415"/>
      <c r="R1021" s="415"/>
      <c r="S1021" s="415"/>
      <c r="T1021" s="415"/>
    </row>
    <row r="1022" spans="3:20" x14ac:dyDescent="0.2">
      <c r="C1022" s="415"/>
      <c r="D1022" s="415"/>
      <c r="E1022" s="415"/>
      <c r="F1022" s="415"/>
      <c r="G1022" s="415"/>
      <c r="H1022" s="415"/>
      <c r="I1022" s="415"/>
      <c r="J1022" s="415"/>
      <c r="K1022" s="415"/>
      <c r="L1022" s="415"/>
      <c r="M1022" s="415"/>
      <c r="N1022" s="415"/>
      <c r="O1022" s="415"/>
      <c r="P1022" s="415"/>
      <c r="Q1022" s="415"/>
      <c r="R1022" s="415"/>
      <c r="S1022" s="415"/>
      <c r="T1022" s="415"/>
    </row>
    <row r="1023" spans="3:20" x14ac:dyDescent="0.2">
      <c r="C1023" s="415"/>
      <c r="D1023" s="415"/>
      <c r="E1023" s="415"/>
      <c r="F1023" s="415"/>
      <c r="G1023" s="415"/>
      <c r="H1023" s="415"/>
      <c r="I1023" s="415"/>
      <c r="J1023" s="415"/>
      <c r="K1023" s="415"/>
      <c r="L1023" s="415"/>
      <c r="M1023" s="415"/>
      <c r="N1023" s="415"/>
      <c r="O1023" s="415"/>
      <c r="P1023" s="415"/>
      <c r="Q1023" s="415"/>
      <c r="R1023" s="415"/>
      <c r="S1023" s="415"/>
      <c r="T1023" s="415"/>
    </row>
    <row r="1024" spans="3:20" x14ac:dyDescent="0.2">
      <c r="C1024" s="415"/>
      <c r="D1024" s="415"/>
      <c r="E1024" s="415"/>
      <c r="F1024" s="415"/>
      <c r="G1024" s="415"/>
      <c r="H1024" s="415"/>
      <c r="I1024" s="415"/>
      <c r="J1024" s="415"/>
      <c r="K1024" s="415"/>
      <c r="L1024" s="415"/>
      <c r="M1024" s="415"/>
      <c r="N1024" s="415"/>
      <c r="O1024" s="415"/>
      <c r="P1024" s="415"/>
      <c r="Q1024" s="415"/>
      <c r="R1024" s="415"/>
      <c r="S1024" s="415"/>
      <c r="T1024" s="415"/>
    </row>
    <row r="1025" spans="3:20" x14ac:dyDescent="0.2">
      <c r="C1025" s="415"/>
      <c r="D1025" s="415"/>
      <c r="E1025" s="415"/>
      <c r="F1025" s="415"/>
      <c r="G1025" s="415"/>
      <c r="H1025" s="415"/>
      <c r="I1025" s="415"/>
      <c r="J1025" s="415"/>
      <c r="K1025" s="415"/>
      <c r="L1025" s="415"/>
      <c r="M1025" s="415"/>
      <c r="N1025" s="415"/>
      <c r="O1025" s="415"/>
      <c r="P1025" s="415"/>
      <c r="Q1025" s="415"/>
      <c r="R1025" s="415"/>
      <c r="S1025" s="415"/>
      <c r="T1025" s="415"/>
    </row>
    <row r="1026" spans="3:20" x14ac:dyDescent="0.2">
      <c r="C1026" s="415"/>
      <c r="D1026" s="415"/>
      <c r="E1026" s="415"/>
      <c r="F1026" s="415"/>
      <c r="G1026" s="415"/>
      <c r="H1026" s="415"/>
      <c r="I1026" s="415"/>
      <c r="J1026" s="415"/>
      <c r="K1026" s="415"/>
      <c r="L1026" s="415"/>
      <c r="M1026" s="415"/>
      <c r="N1026" s="415"/>
      <c r="O1026" s="415"/>
      <c r="P1026" s="415"/>
      <c r="Q1026" s="415"/>
      <c r="R1026" s="415"/>
      <c r="S1026" s="415"/>
      <c r="T1026" s="415"/>
    </row>
    <row r="1027" spans="3:20" x14ac:dyDescent="0.2">
      <c r="C1027" s="415"/>
      <c r="D1027" s="415"/>
      <c r="E1027" s="415"/>
      <c r="F1027" s="415"/>
      <c r="G1027" s="415"/>
      <c r="H1027" s="415"/>
      <c r="I1027" s="415"/>
      <c r="J1027" s="415"/>
      <c r="K1027" s="415"/>
      <c r="L1027" s="415"/>
      <c r="M1027" s="415"/>
      <c r="N1027" s="415"/>
      <c r="O1027" s="415"/>
      <c r="P1027" s="415"/>
      <c r="Q1027" s="415"/>
      <c r="R1027" s="415"/>
      <c r="S1027" s="415"/>
      <c r="T1027" s="415"/>
    </row>
    <row r="1028" spans="3:20" x14ac:dyDescent="0.2">
      <c r="C1028" s="415"/>
      <c r="D1028" s="415"/>
      <c r="E1028" s="415"/>
      <c r="F1028" s="415"/>
      <c r="G1028" s="415"/>
      <c r="H1028" s="415"/>
      <c r="I1028" s="415"/>
      <c r="J1028" s="415"/>
      <c r="K1028" s="415"/>
      <c r="L1028" s="415"/>
      <c r="M1028" s="415"/>
      <c r="N1028" s="415"/>
      <c r="O1028" s="415"/>
      <c r="P1028" s="415"/>
      <c r="Q1028" s="415"/>
      <c r="R1028" s="415"/>
      <c r="S1028" s="415"/>
      <c r="T1028" s="415"/>
    </row>
    <row r="1029" spans="3:20" x14ac:dyDescent="0.2">
      <c r="C1029" s="415"/>
      <c r="D1029" s="415"/>
      <c r="E1029" s="415"/>
      <c r="F1029" s="415"/>
      <c r="G1029" s="415"/>
      <c r="H1029" s="415"/>
      <c r="I1029" s="415"/>
      <c r="J1029" s="415"/>
      <c r="K1029" s="415"/>
      <c r="L1029" s="415"/>
      <c r="M1029" s="415"/>
      <c r="N1029" s="415"/>
      <c r="O1029" s="415"/>
      <c r="P1029" s="415"/>
      <c r="Q1029" s="415"/>
      <c r="R1029" s="415"/>
      <c r="S1029" s="415"/>
      <c r="T1029" s="415"/>
    </row>
    <row r="1030" spans="3:20" x14ac:dyDescent="0.2">
      <c r="C1030" s="415"/>
      <c r="D1030" s="415"/>
      <c r="E1030" s="415"/>
      <c r="F1030" s="415"/>
      <c r="G1030" s="415"/>
      <c r="H1030" s="415"/>
      <c r="I1030" s="415"/>
      <c r="J1030" s="415"/>
      <c r="K1030" s="415"/>
      <c r="L1030" s="415"/>
      <c r="M1030" s="415"/>
      <c r="N1030" s="415"/>
      <c r="O1030" s="415"/>
      <c r="P1030" s="415"/>
      <c r="Q1030" s="415"/>
      <c r="R1030" s="415"/>
      <c r="S1030" s="415"/>
      <c r="T1030" s="415"/>
    </row>
    <row r="1031" spans="3:20" x14ac:dyDescent="0.2">
      <c r="C1031" s="415"/>
      <c r="D1031" s="415"/>
      <c r="E1031" s="415"/>
      <c r="F1031" s="415"/>
      <c r="G1031" s="415"/>
      <c r="H1031" s="415"/>
      <c r="I1031" s="415"/>
      <c r="J1031" s="415"/>
      <c r="K1031" s="415"/>
      <c r="L1031" s="415"/>
      <c r="M1031" s="415"/>
      <c r="N1031" s="415"/>
      <c r="O1031" s="415"/>
      <c r="P1031" s="415"/>
      <c r="Q1031" s="415"/>
      <c r="R1031" s="415"/>
      <c r="S1031" s="415"/>
      <c r="T1031" s="415"/>
    </row>
    <row r="1032" spans="3:20" x14ac:dyDescent="0.2">
      <c r="C1032" s="415"/>
      <c r="D1032" s="415"/>
      <c r="E1032" s="415"/>
      <c r="F1032" s="415"/>
      <c r="G1032" s="415"/>
      <c r="H1032" s="415"/>
      <c r="I1032" s="415"/>
      <c r="J1032" s="415"/>
      <c r="K1032" s="415"/>
      <c r="L1032" s="415"/>
      <c r="M1032" s="415"/>
      <c r="N1032" s="415"/>
      <c r="O1032" s="415"/>
      <c r="P1032" s="415"/>
      <c r="Q1032" s="415"/>
      <c r="R1032" s="415"/>
      <c r="S1032" s="415"/>
      <c r="T1032" s="415"/>
    </row>
    <row r="1033" spans="3:20" x14ac:dyDescent="0.2">
      <c r="C1033" s="415"/>
      <c r="D1033" s="415"/>
      <c r="E1033" s="415"/>
      <c r="F1033" s="415"/>
      <c r="G1033" s="415"/>
      <c r="H1033" s="415"/>
      <c r="I1033" s="415"/>
      <c r="J1033" s="415"/>
      <c r="K1033" s="415"/>
      <c r="L1033" s="415"/>
      <c r="M1033" s="415"/>
      <c r="N1033" s="415"/>
      <c r="O1033" s="415"/>
      <c r="P1033" s="415"/>
      <c r="Q1033" s="415"/>
      <c r="R1033" s="415"/>
      <c r="S1033" s="415"/>
      <c r="T1033" s="415"/>
    </row>
    <row r="1034" spans="3:20" x14ac:dyDescent="0.2">
      <c r="C1034" s="415"/>
      <c r="D1034" s="415"/>
      <c r="E1034" s="415"/>
      <c r="F1034" s="415"/>
      <c r="G1034" s="415"/>
      <c r="H1034" s="415"/>
      <c r="I1034" s="415"/>
      <c r="J1034" s="415"/>
      <c r="K1034" s="415"/>
      <c r="L1034" s="415"/>
      <c r="M1034" s="415"/>
      <c r="N1034" s="415"/>
      <c r="O1034" s="415"/>
      <c r="P1034" s="415"/>
      <c r="Q1034" s="415"/>
      <c r="R1034" s="415"/>
      <c r="S1034" s="415"/>
      <c r="T1034" s="415"/>
    </row>
    <row r="1035" spans="3:20" x14ac:dyDescent="0.2">
      <c r="C1035" s="415"/>
      <c r="D1035" s="415"/>
      <c r="E1035" s="415"/>
      <c r="F1035" s="415"/>
      <c r="G1035" s="415"/>
      <c r="H1035" s="415"/>
      <c r="I1035" s="415"/>
      <c r="J1035" s="415"/>
      <c r="K1035" s="415"/>
      <c r="L1035" s="415"/>
      <c r="M1035" s="415"/>
      <c r="N1035" s="415"/>
      <c r="O1035" s="415"/>
      <c r="P1035" s="415"/>
      <c r="Q1035" s="415"/>
      <c r="R1035" s="415"/>
      <c r="S1035" s="415"/>
      <c r="T1035" s="415"/>
    </row>
    <row r="1036" spans="3:20" x14ac:dyDescent="0.2">
      <c r="C1036" s="415"/>
      <c r="D1036" s="415"/>
      <c r="E1036" s="415"/>
      <c r="F1036" s="415"/>
      <c r="G1036" s="415"/>
      <c r="H1036" s="415"/>
      <c r="I1036" s="415"/>
      <c r="J1036" s="415"/>
      <c r="K1036" s="415"/>
      <c r="L1036" s="415"/>
      <c r="M1036" s="415"/>
      <c r="N1036" s="415"/>
      <c r="O1036" s="415"/>
      <c r="P1036" s="415"/>
      <c r="Q1036" s="415"/>
      <c r="R1036" s="415"/>
      <c r="S1036" s="415"/>
      <c r="T1036" s="415"/>
    </row>
    <row r="1037" spans="3:20" x14ac:dyDescent="0.2">
      <c r="C1037" s="415"/>
      <c r="D1037" s="415"/>
      <c r="E1037" s="415"/>
      <c r="F1037" s="415"/>
      <c r="G1037" s="415"/>
      <c r="H1037" s="415"/>
      <c r="I1037" s="415"/>
      <c r="J1037" s="415"/>
      <c r="K1037" s="415"/>
      <c r="L1037" s="415"/>
      <c r="M1037" s="415"/>
      <c r="N1037" s="415"/>
      <c r="O1037" s="415"/>
      <c r="P1037" s="415"/>
      <c r="Q1037" s="415"/>
      <c r="R1037" s="415"/>
      <c r="S1037" s="415"/>
      <c r="T1037" s="415"/>
    </row>
    <row r="1038" spans="3:20" x14ac:dyDescent="0.2">
      <c r="C1038" s="415"/>
      <c r="D1038" s="415"/>
      <c r="E1038" s="415"/>
      <c r="F1038" s="415"/>
      <c r="G1038" s="415"/>
      <c r="H1038" s="415"/>
      <c r="I1038" s="415"/>
      <c r="J1038" s="415"/>
      <c r="K1038" s="415"/>
      <c r="L1038" s="415"/>
      <c r="M1038" s="415"/>
      <c r="N1038" s="415"/>
      <c r="O1038" s="415"/>
      <c r="P1038" s="415"/>
      <c r="Q1038" s="415"/>
      <c r="R1038" s="415"/>
      <c r="S1038" s="415"/>
      <c r="T1038" s="415"/>
    </row>
    <row r="1039" spans="3:20" x14ac:dyDescent="0.2">
      <c r="C1039" s="415"/>
      <c r="D1039" s="415"/>
      <c r="E1039" s="415"/>
      <c r="F1039" s="415"/>
      <c r="G1039" s="415"/>
      <c r="H1039" s="415"/>
      <c r="I1039" s="415"/>
      <c r="J1039" s="415"/>
      <c r="K1039" s="415"/>
      <c r="L1039" s="415"/>
      <c r="M1039" s="415"/>
      <c r="N1039" s="415"/>
      <c r="O1039" s="415"/>
      <c r="P1039" s="415"/>
      <c r="Q1039" s="415"/>
      <c r="R1039" s="415"/>
      <c r="S1039" s="415"/>
      <c r="T1039" s="415"/>
    </row>
    <row r="1040" spans="3:20" x14ac:dyDescent="0.2">
      <c r="C1040" s="415"/>
      <c r="D1040" s="415"/>
      <c r="E1040" s="415"/>
      <c r="F1040" s="415"/>
      <c r="G1040" s="415"/>
      <c r="H1040" s="415"/>
      <c r="I1040" s="415"/>
      <c r="J1040" s="415"/>
      <c r="K1040" s="415"/>
      <c r="L1040" s="415"/>
      <c r="M1040" s="415"/>
      <c r="N1040" s="415"/>
      <c r="O1040" s="415"/>
      <c r="P1040" s="415"/>
      <c r="Q1040" s="415"/>
      <c r="R1040" s="415"/>
      <c r="S1040" s="415"/>
      <c r="T1040" s="415"/>
    </row>
    <row r="1041" spans="3:20" x14ac:dyDescent="0.2">
      <c r="C1041" s="415"/>
      <c r="D1041" s="415"/>
      <c r="E1041" s="415"/>
      <c r="F1041" s="415"/>
      <c r="G1041" s="415"/>
      <c r="H1041" s="415"/>
      <c r="I1041" s="415"/>
      <c r="J1041" s="415"/>
      <c r="K1041" s="415"/>
      <c r="L1041" s="415"/>
      <c r="M1041" s="415"/>
      <c r="N1041" s="415"/>
      <c r="O1041" s="415"/>
      <c r="P1041" s="415"/>
      <c r="Q1041" s="415"/>
      <c r="R1041" s="415"/>
      <c r="S1041" s="415"/>
      <c r="T1041" s="415"/>
    </row>
    <row r="1042" spans="3:20" x14ac:dyDescent="0.2">
      <c r="C1042" s="415"/>
      <c r="D1042" s="415"/>
      <c r="E1042" s="415"/>
      <c r="F1042" s="415"/>
      <c r="G1042" s="415"/>
      <c r="H1042" s="415"/>
      <c r="I1042" s="415"/>
      <c r="J1042" s="415"/>
      <c r="K1042" s="415"/>
      <c r="L1042" s="415"/>
      <c r="M1042" s="415"/>
      <c r="N1042" s="415"/>
      <c r="O1042" s="415"/>
      <c r="P1042" s="415"/>
      <c r="Q1042" s="415"/>
      <c r="R1042" s="415"/>
      <c r="S1042" s="415"/>
      <c r="T1042" s="415"/>
    </row>
    <row r="1043" spans="3:20" x14ac:dyDescent="0.2">
      <c r="C1043" s="415"/>
      <c r="D1043" s="415"/>
      <c r="E1043" s="415"/>
      <c r="F1043" s="415"/>
      <c r="G1043" s="415"/>
      <c r="H1043" s="415"/>
      <c r="I1043" s="415"/>
      <c r="J1043" s="415"/>
      <c r="K1043" s="415"/>
      <c r="L1043" s="415"/>
      <c r="M1043" s="415"/>
      <c r="N1043" s="415"/>
      <c r="O1043" s="415"/>
      <c r="P1043" s="415"/>
      <c r="Q1043" s="415"/>
      <c r="R1043" s="415"/>
      <c r="S1043" s="415"/>
      <c r="T1043" s="415"/>
    </row>
    <row r="1044" spans="3:20" x14ac:dyDescent="0.2">
      <c r="C1044" s="415"/>
      <c r="D1044" s="415"/>
      <c r="E1044" s="415"/>
      <c r="F1044" s="415"/>
      <c r="G1044" s="415"/>
      <c r="H1044" s="415"/>
      <c r="I1044" s="415"/>
      <c r="J1044" s="415"/>
      <c r="K1044" s="415"/>
      <c r="L1044" s="415"/>
      <c r="M1044" s="415"/>
      <c r="N1044" s="415"/>
      <c r="O1044" s="415"/>
      <c r="P1044" s="415"/>
      <c r="Q1044" s="415"/>
      <c r="R1044" s="415"/>
      <c r="S1044" s="415"/>
      <c r="T1044" s="415"/>
    </row>
    <row r="1045" spans="3:20" x14ac:dyDescent="0.2">
      <c r="C1045" s="415"/>
      <c r="D1045" s="415"/>
      <c r="E1045" s="415"/>
      <c r="F1045" s="415"/>
      <c r="G1045" s="415"/>
      <c r="H1045" s="415"/>
      <c r="I1045" s="415"/>
      <c r="J1045" s="415"/>
      <c r="K1045" s="415"/>
      <c r="L1045" s="415"/>
      <c r="M1045" s="415"/>
      <c r="N1045" s="415"/>
      <c r="O1045" s="415"/>
      <c r="P1045" s="415"/>
      <c r="Q1045" s="415"/>
      <c r="R1045" s="415"/>
      <c r="S1045" s="415"/>
      <c r="T1045" s="415"/>
    </row>
    <row r="1046" spans="3:20" x14ac:dyDescent="0.2">
      <c r="C1046" s="415"/>
      <c r="D1046" s="415"/>
      <c r="E1046" s="415"/>
      <c r="F1046" s="415"/>
      <c r="G1046" s="415"/>
      <c r="H1046" s="415"/>
      <c r="I1046" s="415"/>
      <c r="J1046" s="415"/>
      <c r="K1046" s="415"/>
      <c r="L1046" s="415"/>
      <c r="M1046" s="415"/>
      <c r="N1046" s="415"/>
      <c r="O1046" s="415"/>
      <c r="P1046" s="415"/>
      <c r="Q1046" s="415"/>
      <c r="R1046" s="415"/>
      <c r="S1046" s="415"/>
      <c r="T1046" s="415"/>
    </row>
    <row r="1047" spans="3:20" x14ac:dyDescent="0.2">
      <c r="C1047" s="415"/>
      <c r="D1047" s="415"/>
      <c r="E1047" s="415"/>
      <c r="F1047" s="415"/>
      <c r="G1047" s="415"/>
      <c r="H1047" s="415"/>
      <c r="I1047" s="415"/>
      <c r="J1047" s="415"/>
      <c r="K1047" s="415"/>
      <c r="L1047" s="415"/>
      <c r="M1047" s="415"/>
      <c r="N1047" s="415"/>
      <c r="O1047" s="415"/>
      <c r="P1047" s="415"/>
      <c r="Q1047" s="415"/>
      <c r="R1047" s="415"/>
      <c r="S1047" s="415"/>
      <c r="T1047" s="415"/>
    </row>
    <row r="1048" spans="3:20" x14ac:dyDescent="0.2">
      <c r="C1048" s="415"/>
      <c r="D1048" s="415"/>
      <c r="E1048" s="415"/>
      <c r="F1048" s="415"/>
      <c r="G1048" s="415"/>
      <c r="H1048" s="415"/>
      <c r="I1048" s="415"/>
      <c r="J1048" s="415"/>
      <c r="K1048" s="415"/>
      <c r="L1048" s="415"/>
      <c r="M1048" s="415"/>
      <c r="N1048" s="415"/>
      <c r="O1048" s="415"/>
      <c r="P1048" s="415"/>
      <c r="Q1048" s="415"/>
      <c r="R1048" s="415"/>
      <c r="S1048" s="415"/>
      <c r="T1048" s="415"/>
    </row>
    <row r="1049" spans="3:20" x14ac:dyDescent="0.2">
      <c r="C1049" s="415"/>
      <c r="D1049" s="415"/>
      <c r="E1049" s="415"/>
      <c r="F1049" s="415"/>
      <c r="G1049" s="415"/>
      <c r="H1049" s="415"/>
      <c r="I1049" s="415"/>
      <c r="J1049" s="415"/>
      <c r="K1049" s="415"/>
      <c r="L1049" s="415"/>
      <c r="M1049" s="415"/>
      <c r="N1049" s="415"/>
      <c r="O1049" s="415"/>
      <c r="P1049" s="415"/>
      <c r="Q1049" s="415"/>
      <c r="R1049" s="415"/>
      <c r="S1049" s="415"/>
      <c r="T1049" s="415"/>
    </row>
    <row r="1050" spans="3:20" x14ac:dyDescent="0.2">
      <c r="C1050" s="415"/>
      <c r="D1050" s="415"/>
      <c r="E1050" s="415"/>
      <c r="F1050" s="415"/>
      <c r="G1050" s="415"/>
      <c r="H1050" s="415"/>
      <c r="I1050" s="415"/>
      <c r="J1050" s="415"/>
      <c r="K1050" s="415"/>
      <c r="L1050" s="415"/>
      <c r="M1050" s="415"/>
      <c r="N1050" s="415"/>
      <c r="O1050" s="415"/>
      <c r="P1050" s="415"/>
      <c r="Q1050" s="415"/>
      <c r="R1050" s="415"/>
      <c r="S1050" s="415"/>
      <c r="T1050" s="415"/>
    </row>
    <row r="1051" spans="3:20" x14ac:dyDescent="0.2">
      <c r="C1051" s="415"/>
      <c r="D1051" s="415"/>
      <c r="E1051" s="415"/>
      <c r="F1051" s="415"/>
      <c r="G1051" s="415"/>
      <c r="H1051" s="415"/>
      <c r="I1051" s="415"/>
      <c r="J1051" s="415"/>
      <c r="K1051" s="415"/>
      <c r="L1051" s="415"/>
      <c r="M1051" s="415"/>
      <c r="N1051" s="415"/>
      <c r="O1051" s="415"/>
      <c r="P1051" s="415"/>
      <c r="Q1051" s="415"/>
      <c r="R1051" s="415"/>
      <c r="S1051" s="415"/>
      <c r="T1051" s="415"/>
    </row>
    <row r="1052" spans="3:20" x14ac:dyDescent="0.2">
      <c r="C1052" s="415"/>
      <c r="D1052" s="415"/>
      <c r="E1052" s="415"/>
      <c r="F1052" s="415"/>
      <c r="G1052" s="415"/>
      <c r="H1052" s="415"/>
      <c r="I1052" s="415"/>
      <c r="J1052" s="415"/>
      <c r="K1052" s="415"/>
      <c r="L1052" s="415"/>
      <c r="M1052" s="415"/>
      <c r="N1052" s="415"/>
      <c r="O1052" s="415"/>
      <c r="P1052" s="415"/>
      <c r="Q1052" s="415"/>
      <c r="R1052" s="415"/>
      <c r="S1052" s="415"/>
      <c r="T1052" s="415"/>
    </row>
    <row r="1053" spans="3:20" x14ac:dyDescent="0.2">
      <c r="C1053" s="415"/>
      <c r="D1053" s="415"/>
      <c r="E1053" s="415"/>
      <c r="F1053" s="415"/>
      <c r="G1053" s="415"/>
      <c r="H1053" s="415"/>
      <c r="I1053" s="415"/>
      <c r="J1053" s="415"/>
      <c r="K1053" s="415"/>
      <c r="L1053" s="415"/>
      <c r="M1053" s="415"/>
      <c r="N1053" s="415"/>
      <c r="O1053" s="415"/>
      <c r="P1053" s="415"/>
      <c r="Q1053" s="415"/>
      <c r="R1053" s="415"/>
      <c r="S1053" s="415"/>
      <c r="T1053" s="415"/>
    </row>
    <row r="1054" spans="3:20" x14ac:dyDescent="0.2">
      <c r="C1054" s="415"/>
      <c r="D1054" s="415"/>
      <c r="E1054" s="415"/>
      <c r="F1054" s="415"/>
      <c r="G1054" s="415"/>
      <c r="H1054" s="415"/>
      <c r="I1054" s="415"/>
      <c r="J1054" s="415"/>
      <c r="K1054" s="415"/>
      <c r="L1054" s="415"/>
      <c r="M1054" s="415"/>
      <c r="N1054" s="415"/>
      <c r="O1054" s="415"/>
      <c r="P1054" s="415"/>
      <c r="Q1054" s="415"/>
      <c r="R1054" s="415"/>
      <c r="S1054" s="415"/>
      <c r="T1054" s="415"/>
    </row>
    <row r="1055" spans="3:20" x14ac:dyDescent="0.2">
      <c r="C1055" s="415"/>
      <c r="D1055" s="415"/>
      <c r="E1055" s="415"/>
      <c r="F1055" s="415"/>
      <c r="G1055" s="415"/>
      <c r="H1055" s="415"/>
      <c r="I1055" s="415"/>
      <c r="J1055" s="415"/>
      <c r="K1055" s="415"/>
      <c r="L1055" s="415"/>
      <c r="M1055" s="415"/>
      <c r="N1055" s="415"/>
      <c r="O1055" s="415"/>
      <c r="P1055" s="415"/>
      <c r="Q1055" s="415"/>
      <c r="R1055" s="415"/>
      <c r="S1055" s="415"/>
      <c r="T1055" s="415"/>
    </row>
    <row r="1056" spans="3:20" x14ac:dyDescent="0.2">
      <c r="C1056" s="415"/>
      <c r="D1056" s="415"/>
      <c r="E1056" s="415"/>
      <c r="F1056" s="415"/>
      <c r="G1056" s="415"/>
      <c r="H1056" s="415"/>
      <c r="I1056" s="415"/>
      <c r="J1056" s="415"/>
      <c r="K1056" s="415"/>
      <c r="L1056" s="415"/>
      <c r="M1056" s="415"/>
      <c r="N1056" s="415"/>
      <c r="O1056" s="415"/>
      <c r="P1056" s="415"/>
      <c r="Q1056" s="415"/>
      <c r="R1056" s="415"/>
      <c r="S1056" s="415"/>
      <c r="T1056" s="415"/>
    </row>
    <row r="1057" spans="3:20" x14ac:dyDescent="0.2">
      <c r="C1057" s="415"/>
      <c r="D1057" s="415"/>
      <c r="E1057" s="415"/>
      <c r="F1057" s="415"/>
      <c r="G1057" s="415"/>
      <c r="H1057" s="415"/>
      <c r="I1057" s="415"/>
      <c r="J1057" s="415"/>
      <c r="K1057" s="415"/>
      <c r="L1057" s="415"/>
      <c r="M1057" s="415"/>
      <c r="N1057" s="415"/>
      <c r="O1057" s="415"/>
      <c r="P1057" s="415"/>
      <c r="Q1057" s="415"/>
      <c r="R1057" s="415"/>
      <c r="S1057" s="415"/>
      <c r="T1057" s="415"/>
    </row>
    <row r="1058" spans="3:20" x14ac:dyDescent="0.2">
      <c r="C1058" s="415"/>
      <c r="D1058" s="415"/>
      <c r="E1058" s="415"/>
      <c r="F1058" s="415"/>
      <c r="G1058" s="415"/>
      <c r="H1058" s="415"/>
      <c r="I1058" s="415"/>
      <c r="J1058" s="415"/>
      <c r="K1058" s="415"/>
      <c r="L1058" s="415"/>
      <c r="M1058" s="415"/>
      <c r="N1058" s="415"/>
      <c r="O1058" s="415"/>
      <c r="P1058" s="415"/>
      <c r="Q1058" s="415"/>
      <c r="R1058" s="415"/>
      <c r="S1058" s="415"/>
      <c r="T1058" s="415"/>
    </row>
    <row r="1059" spans="3:20" x14ac:dyDescent="0.2">
      <c r="C1059" s="415"/>
      <c r="D1059" s="415"/>
      <c r="E1059" s="415"/>
      <c r="F1059" s="415"/>
      <c r="G1059" s="415"/>
      <c r="H1059" s="415"/>
      <c r="I1059" s="415"/>
      <c r="J1059" s="415"/>
      <c r="K1059" s="415"/>
      <c r="L1059" s="415"/>
      <c r="M1059" s="415"/>
      <c r="N1059" s="415"/>
      <c r="O1059" s="415"/>
      <c r="P1059" s="415"/>
      <c r="Q1059" s="415"/>
      <c r="R1059" s="415"/>
      <c r="S1059" s="415"/>
      <c r="T1059" s="415"/>
    </row>
    <row r="1060" spans="3:20" x14ac:dyDescent="0.2">
      <c r="C1060" s="415"/>
      <c r="D1060" s="415"/>
      <c r="E1060" s="415"/>
      <c r="F1060" s="415"/>
      <c r="G1060" s="415"/>
      <c r="H1060" s="415"/>
      <c r="I1060" s="415"/>
      <c r="J1060" s="415"/>
      <c r="K1060" s="415"/>
      <c r="L1060" s="415"/>
      <c r="M1060" s="415"/>
      <c r="N1060" s="415"/>
      <c r="O1060" s="415"/>
      <c r="P1060" s="415"/>
      <c r="Q1060" s="415"/>
      <c r="R1060" s="415"/>
      <c r="S1060" s="415"/>
      <c r="T1060" s="415"/>
    </row>
    <row r="1061" spans="3:20" x14ac:dyDescent="0.2">
      <c r="C1061" s="415"/>
      <c r="D1061" s="415"/>
      <c r="E1061" s="415"/>
      <c r="F1061" s="415"/>
      <c r="G1061" s="415"/>
      <c r="H1061" s="415"/>
      <c r="I1061" s="415"/>
      <c r="J1061" s="415"/>
      <c r="K1061" s="415"/>
      <c r="L1061" s="415"/>
      <c r="M1061" s="415"/>
      <c r="N1061" s="415"/>
      <c r="O1061" s="415"/>
      <c r="P1061" s="415"/>
      <c r="Q1061" s="415"/>
      <c r="R1061" s="415"/>
      <c r="S1061" s="415"/>
      <c r="T1061" s="415"/>
    </row>
    <row r="1062" spans="3:20" x14ac:dyDescent="0.2">
      <c r="C1062" s="415"/>
      <c r="D1062" s="415"/>
      <c r="E1062" s="415"/>
      <c r="F1062" s="415"/>
      <c r="G1062" s="415"/>
      <c r="H1062" s="415"/>
      <c r="I1062" s="415"/>
      <c r="J1062" s="415"/>
      <c r="K1062" s="415"/>
      <c r="L1062" s="415"/>
      <c r="M1062" s="415"/>
      <c r="N1062" s="415"/>
      <c r="O1062" s="415"/>
      <c r="P1062" s="415"/>
      <c r="Q1062" s="415"/>
      <c r="R1062" s="415"/>
      <c r="S1062" s="415"/>
      <c r="T1062" s="415"/>
    </row>
    <row r="1063" spans="3:20" x14ac:dyDescent="0.2">
      <c r="C1063" s="415"/>
      <c r="D1063" s="415"/>
      <c r="E1063" s="415"/>
      <c r="F1063" s="415"/>
      <c r="G1063" s="415"/>
      <c r="H1063" s="415"/>
      <c r="I1063" s="415"/>
      <c r="J1063" s="415"/>
      <c r="K1063" s="415"/>
      <c r="L1063" s="415"/>
      <c r="M1063" s="415"/>
      <c r="N1063" s="415"/>
      <c r="O1063" s="415"/>
      <c r="P1063" s="415"/>
      <c r="Q1063" s="415"/>
      <c r="R1063" s="415"/>
      <c r="S1063" s="415"/>
      <c r="T1063" s="415"/>
    </row>
    <row r="1064" spans="3:20" x14ac:dyDescent="0.2">
      <c r="C1064" s="415"/>
      <c r="D1064" s="415"/>
      <c r="E1064" s="415"/>
      <c r="F1064" s="415"/>
      <c r="G1064" s="415"/>
      <c r="H1064" s="415"/>
      <c r="I1064" s="415"/>
      <c r="J1064" s="415"/>
      <c r="K1064" s="415"/>
      <c r="L1064" s="415"/>
      <c r="M1064" s="415"/>
      <c r="N1064" s="415"/>
      <c r="O1064" s="415"/>
      <c r="P1064" s="415"/>
      <c r="Q1064" s="415"/>
      <c r="R1064" s="415"/>
      <c r="S1064" s="415"/>
      <c r="T1064" s="415"/>
    </row>
    <row r="1065" spans="3:20" x14ac:dyDescent="0.2">
      <c r="C1065" s="415"/>
      <c r="D1065" s="415"/>
      <c r="E1065" s="415"/>
      <c r="F1065" s="415"/>
      <c r="G1065" s="415"/>
      <c r="H1065" s="415"/>
      <c r="I1065" s="415"/>
      <c r="J1065" s="415"/>
      <c r="K1065" s="415"/>
      <c r="L1065" s="415"/>
      <c r="M1065" s="415"/>
      <c r="N1065" s="415"/>
      <c r="O1065" s="415"/>
      <c r="P1065" s="415"/>
      <c r="Q1065" s="415"/>
      <c r="R1065" s="415"/>
      <c r="S1065" s="415"/>
      <c r="T1065" s="415"/>
    </row>
    <row r="1066" spans="3:20" x14ac:dyDescent="0.2">
      <c r="C1066" s="415"/>
      <c r="D1066" s="415"/>
      <c r="E1066" s="415"/>
      <c r="F1066" s="415"/>
      <c r="G1066" s="415"/>
      <c r="H1066" s="415"/>
      <c r="I1066" s="415"/>
      <c r="J1066" s="415"/>
      <c r="K1066" s="415"/>
      <c r="L1066" s="415"/>
      <c r="M1066" s="415"/>
      <c r="N1066" s="415"/>
      <c r="O1066" s="415"/>
      <c r="P1066" s="415"/>
      <c r="Q1066" s="415"/>
      <c r="R1066" s="415"/>
      <c r="S1066" s="415"/>
      <c r="T1066" s="415"/>
    </row>
    <row r="1067" spans="3:20" x14ac:dyDescent="0.2">
      <c r="C1067" s="415"/>
      <c r="D1067" s="415"/>
      <c r="E1067" s="415"/>
      <c r="F1067" s="415"/>
      <c r="G1067" s="415"/>
      <c r="H1067" s="415"/>
      <c r="I1067" s="415"/>
      <c r="J1067" s="415"/>
      <c r="K1067" s="415"/>
      <c r="L1067" s="415"/>
      <c r="M1067" s="415"/>
      <c r="N1067" s="415"/>
      <c r="O1067" s="415"/>
      <c r="P1067" s="415"/>
      <c r="Q1067" s="415"/>
      <c r="R1067" s="415"/>
      <c r="S1067" s="415"/>
      <c r="T1067" s="415"/>
    </row>
    <row r="1068" spans="3:20" x14ac:dyDescent="0.2">
      <c r="C1068" s="415"/>
      <c r="D1068" s="415"/>
      <c r="E1068" s="415"/>
      <c r="F1068" s="415"/>
      <c r="G1068" s="415"/>
      <c r="H1068" s="415"/>
      <c r="I1068" s="415"/>
      <c r="J1068" s="415"/>
      <c r="K1068" s="415"/>
      <c r="L1068" s="415"/>
      <c r="M1068" s="415"/>
      <c r="N1068" s="415"/>
      <c r="O1068" s="415"/>
      <c r="P1068" s="415"/>
      <c r="Q1068" s="415"/>
      <c r="R1068" s="415"/>
      <c r="S1068" s="415"/>
      <c r="T1068" s="415"/>
    </row>
    <row r="1069" spans="3:20" x14ac:dyDescent="0.2">
      <c r="C1069" s="415"/>
      <c r="D1069" s="415"/>
      <c r="E1069" s="415"/>
      <c r="F1069" s="415"/>
      <c r="G1069" s="415"/>
      <c r="H1069" s="415"/>
      <c r="I1069" s="415"/>
      <c r="J1069" s="415"/>
      <c r="K1069" s="415"/>
      <c r="L1069" s="415"/>
      <c r="M1069" s="415"/>
      <c r="N1069" s="415"/>
      <c r="O1069" s="415"/>
      <c r="P1069" s="415"/>
      <c r="Q1069" s="415"/>
      <c r="R1069" s="415"/>
      <c r="S1069" s="415"/>
      <c r="T1069" s="415"/>
    </row>
    <row r="1070" spans="3:20" x14ac:dyDescent="0.2">
      <c r="C1070" s="415"/>
      <c r="D1070" s="415"/>
      <c r="E1070" s="415"/>
      <c r="F1070" s="415"/>
      <c r="G1070" s="415"/>
      <c r="H1070" s="415"/>
      <c r="I1070" s="415"/>
      <c r="J1070" s="415"/>
      <c r="K1070" s="415"/>
      <c r="L1070" s="415"/>
      <c r="M1070" s="415"/>
      <c r="N1070" s="415"/>
      <c r="O1070" s="415"/>
      <c r="P1070" s="415"/>
      <c r="Q1070" s="415"/>
      <c r="R1070" s="415"/>
      <c r="S1070" s="415"/>
      <c r="T1070" s="415"/>
    </row>
    <row r="1071" spans="3:20" x14ac:dyDescent="0.2">
      <c r="C1071" s="415"/>
      <c r="D1071" s="415"/>
      <c r="E1071" s="415"/>
      <c r="F1071" s="415"/>
      <c r="G1071" s="415"/>
      <c r="H1071" s="415"/>
      <c r="I1071" s="415"/>
      <c r="J1071" s="415"/>
      <c r="K1071" s="415"/>
      <c r="L1071" s="415"/>
      <c r="M1071" s="415"/>
      <c r="N1071" s="415"/>
      <c r="O1071" s="415"/>
      <c r="P1071" s="415"/>
      <c r="Q1071" s="415"/>
      <c r="R1071" s="415"/>
      <c r="S1071" s="415"/>
      <c r="T1071" s="415"/>
    </row>
    <row r="1072" spans="3:20" x14ac:dyDescent="0.2">
      <c r="C1072" s="415"/>
      <c r="D1072" s="415"/>
      <c r="E1072" s="415"/>
      <c r="F1072" s="415"/>
      <c r="G1072" s="415"/>
      <c r="H1072" s="415"/>
      <c r="I1072" s="415"/>
      <c r="J1072" s="415"/>
      <c r="K1072" s="415"/>
      <c r="L1072" s="415"/>
      <c r="M1072" s="415"/>
      <c r="N1072" s="415"/>
      <c r="O1072" s="415"/>
      <c r="P1072" s="415"/>
      <c r="Q1072" s="415"/>
      <c r="R1072" s="415"/>
      <c r="S1072" s="415"/>
      <c r="T1072" s="415"/>
    </row>
    <row r="1073" spans="3:20" x14ac:dyDescent="0.2">
      <c r="C1073" s="415"/>
      <c r="D1073" s="415"/>
      <c r="E1073" s="415"/>
      <c r="F1073" s="415"/>
      <c r="G1073" s="415"/>
      <c r="H1073" s="415"/>
      <c r="I1073" s="415"/>
      <c r="J1073" s="415"/>
      <c r="K1073" s="415"/>
      <c r="L1073" s="415"/>
      <c r="M1073" s="415"/>
      <c r="N1073" s="415"/>
      <c r="O1073" s="415"/>
      <c r="P1073" s="415"/>
      <c r="Q1073" s="415"/>
      <c r="R1073" s="415"/>
      <c r="S1073" s="415"/>
      <c r="T1073" s="415"/>
    </row>
    <row r="1074" spans="3:20" x14ac:dyDescent="0.2">
      <c r="C1074" s="415"/>
      <c r="D1074" s="415"/>
      <c r="E1074" s="415"/>
      <c r="F1074" s="415"/>
      <c r="G1074" s="415"/>
      <c r="H1074" s="415"/>
      <c r="I1074" s="415"/>
      <c r="J1074" s="415"/>
      <c r="K1074" s="415"/>
      <c r="L1074" s="415"/>
      <c r="M1074" s="415"/>
      <c r="N1074" s="415"/>
      <c r="O1074" s="415"/>
      <c r="P1074" s="415"/>
      <c r="Q1074" s="415"/>
      <c r="R1074" s="415"/>
      <c r="S1074" s="415"/>
      <c r="T1074" s="415"/>
    </row>
    <row r="1075" spans="3:20" x14ac:dyDescent="0.2">
      <c r="C1075" s="415"/>
      <c r="D1075" s="415"/>
      <c r="E1075" s="415"/>
      <c r="F1075" s="415"/>
      <c r="G1075" s="415"/>
      <c r="H1075" s="415"/>
      <c r="I1075" s="415"/>
      <c r="J1075" s="415"/>
      <c r="K1075" s="415"/>
      <c r="L1075" s="415"/>
      <c r="M1075" s="415"/>
      <c r="N1075" s="415"/>
      <c r="O1075" s="415"/>
      <c r="P1075" s="415"/>
      <c r="Q1075" s="415"/>
      <c r="R1075" s="415"/>
      <c r="S1075" s="415"/>
      <c r="T1075" s="415"/>
    </row>
    <row r="1076" spans="3:20" x14ac:dyDescent="0.2">
      <c r="C1076" s="415"/>
      <c r="D1076" s="415"/>
      <c r="E1076" s="415"/>
      <c r="F1076" s="415"/>
      <c r="G1076" s="415"/>
      <c r="H1076" s="415"/>
      <c r="I1076" s="415"/>
      <c r="J1076" s="415"/>
      <c r="K1076" s="415"/>
      <c r="L1076" s="415"/>
      <c r="M1076" s="415"/>
      <c r="N1076" s="415"/>
      <c r="O1076" s="415"/>
      <c r="P1076" s="415"/>
      <c r="Q1076" s="415"/>
      <c r="R1076" s="415"/>
      <c r="S1076" s="415"/>
      <c r="T1076" s="415"/>
    </row>
    <row r="1077" spans="3:20" x14ac:dyDescent="0.2">
      <c r="C1077" s="415"/>
      <c r="D1077" s="415"/>
      <c r="E1077" s="415"/>
      <c r="F1077" s="415"/>
      <c r="G1077" s="415"/>
      <c r="H1077" s="415"/>
      <c r="I1077" s="415"/>
      <c r="J1077" s="415"/>
      <c r="K1077" s="415"/>
      <c r="L1077" s="415"/>
      <c r="M1077" s="415"/>
      <c r="N1077" s="415"/>
      <c r="O1077" s="415"/>
      <c r="P1077" s="415"/>
      <c r="Q1077" s="415"/>
      <c r="R1077" s="415"/>
      <c r="S1077" s="415"/>
      <c r="T1077" s="415"/>
    </row>
    <row r="1078" spans="3:20" x14ac:dyDescent="0.2">
      <c r="C1078" s="415"/>
      <c r="D1078" s="415"/>
      <c r="E1078" s="415"/>
      <c r="F1078" s="415"/>
      <c r="G1078" s="415"/>
      <c r="H1078" s="415"/>
      <c r="I1078" s="415"/>
      <c r="J1078" s="415"/>
      <c r="K1078" s="415"/>
      <c r="L1078" s="415"/>
      <c r="M1078" s="415"/>
      <c r="N1078" s="415"/>
      <c r="O1078" s="415"/>
      <c r="P1078" s="415"/>
      <c r="Q1078" s="415"/>
      <c r="R1078" s="415"/>
      <c r="S1078" s="415"/>
      <c r="T1078" s="415"/>
    </row>
    <row r="1079" spans="3:20" x14ac:dyDescent="0.2">
      <c r="C1079" s="415"/>
      <c r="D1079" s="415"/>
      <c r="E1079" s="415"/>
      <c r="F1079" s="415"/>
      <c r="G1079" s="415"/>
      <c r="H1079" s="415"/>
      <c r="I1079" s="415"/>
      <c r="J1079" s="415"/>
      <c r="K1079" s="415"/>
      <c r="L1079" s="415"/>
      <c r="M1079" s="415"/>
      <c r="N1079" s="415"/>
      <c r="O1079" s="415"/>
      <c r="P1079" s="415"/>
      <c r="Q1079" s="415"/>
      <c r="R1079" s="415"/>
      <c r="S1079" s="415"/>
      <c r="T1079" s="415"/>
    </row>
    <row r="1080" spans="3:20" x14ac:dyDescent="0.2">
      <c r="C1080" s="415"/>
      <c r="D1080" s="415"/>
      <c r="E1080" s="415"/>
      <c r="F1080" s="415"/>
      <c r="G1080" s="415"/>
      <c r="H1080" s="415"/>
      <c r="I1080" s="415"/>
      <c r="J1080" s="415"/>
      <c r="K1080" s="415"/>
      <c r="L1080" s="415"/>
      <c r="M1080" s="415"/>
      <c r="N1080" s="415"/>
      <c r="O1080" s="415"/>
      <c r="P1080" s="415"/>
      <c r="Q1080" s="415"/>
      <c r="R1080" s="415"/>
      <c r="S1080" s="415"/>
      <c r="T1080" s="415"/>
    </row>
    <row r="1081" spans="3:20" x14ac:dyDescent="0.2">
      <c r="C1081" s="415"/>
      <c r="D1081" s="415"/>
      <c r="E1081" s="415"/>
      <c r="F1081" s="415"/>
      <c r="G1081" s="415"/>
      <c r="H1081" s="415"/>
      <c r="I1081" s="415"/>
      <c r="J1081" s="415"/>
      <c r="K1081" s="415"/>
      <c r="L1081" s="415"/>
      <c r="M1081" s="415"/>
      <c r="N1081" s="415"/>
      <c r="O1081" s="415"/>
      <c r="P1081" s="415"/>
      <c r="Q1081" s="415"/>
      <c r="R1081" s="415"/>
      <c r="S1081" s="415"/>
      <c r="T1081" s="415"/>
    </row>
    <row r="1082" spans="3:20" x14ac:dyDescent="0.2">
      <c r="C1082" s="415"/>
      <c r="D1082" s="415"/>
      <c r="E1082" s="415"/>
      <c r="F1082" s="415"/>
      <c r="G1082" s="415"/>
      <c r="H1082" s="415"/>
      <c r="I1082" s="415"/>
      <c r="J1082" s="415"/>
      <c r="K1082" s="415"/>
      <c r="L1082" s="415"/>
      <c r="M1082" s="415"/>
      <c r="N1082" s="415"/>
      <c r="O1082" s="415"/>
      <c r="P1082" s="415"/>
      <c r="Q1082" s="415"/>
      <c r="R1082" s="415"/>
      <c r="S1082" s="415"/>
      <c r="T1082" s="415"/>
    </row>
    <row r="1083" spans="3:20" x14ac:dyDescent="0.2">
      <c r="C1083" s="415"/>
      <c r="D1083" s="415"/>
      <c r="E1083" s="415"/>
      <c r="F1083" s="415"/>
      <c r="G1083" s="415"/>
      <c r="H1083" s="415"/>
      <c r="I1083" s="415"/>
      <c r="J1083" s="415"/>
      <c r="K1083" s="415"/>
      <c r="L1083" s="415"/>
      <c r="M1083" s="415"/>
      <c r="N1083" s="415"/>
      <c r="O1083" s="415"/>
      <c r="P1083" s="415"/>
      <c r="Q1083" s="415"/>
      <c r="R1083" s="415"/>
      <c r="S1083" s="415"/>
      <c r="T1083" s="415"/>
    </row>
    <row r="1084" spans="3:20" x14ac:dyDescent="0.2">
      <c r="C1084" s="415"/>
      <c r="D1084" s="415"/>
      <c r="E1084" s="415"/>
      <c r="F1084" s="415"/>
      <c r="G1084" s="415"/>
      <c r="H1084" s="415"/>
      <c r="I1084" s="415"/>
      <c r="J1084" s="415"/>
      <c r="K1084" s="415"/>
      <c r="L1084" s="415"/>
      <c r="M1084" s="415"/>
      <c r="N1084" s="415"/>
      <c r="O1084" s="415"/>
      <c r="P1084" s="415"/>
      <c r="Q1084" s="415"/>
      <c r="R1084" s="415"/>
      <c r="S1084" s="415"/>
      <c r="T1084" s="415"/>
    </row>
    <row r="1085" spans="3:20" x14ac:dyDescent="0.2">
      <c r="C1085" s="415"/>
      <c r="D1085" s="415"/>
      <c r="E1085" s="415"/>
      <c r="F1085" s="415"/>
      <c r="G1085" s="415"/>
      <c r="H1085" s="415"/>
      <c r="I1085" s="415"/>
      <c r="J1085" s="415"/>
      <c r="K1085" s="415"/>
      <c r="L1085" s="415"/>
      <c r="M1085" s="415"/>
      <c r="N1085" s="415"/>
      <c r="O1085" s="415"/>
      <c r="P1085" s="415"/>
      <c r="Q1085" s="415"/>
      <c r="R1085" s="415"/>
      <c r="S1085" s="415"/>
      <c r="T1085" s="415"/>
    </row>
    <row r="1086" spans="3:20" x14ac:dyDescent="0.2">
      <c r="C1086" s="415"/>
      <c r="D1086" s="415"/>
      <c r="E1086" s="415"/>
      <c r="F1086" s="415"/>
      <c r="G1086" s="415"/>
      <c r="H1086" s="415"/>
      <c r="I1086" s="415"/>
      <c r="J1086" s="415"/>
      <c r="K1086" s="415"/>
      <c r="L1086" s="415"/>
      <c r="M1086" s="415"/>
      <c r="N1086" s="415"/>
      <c r="O1086" s="415"/>
      <c r="P1086" s="415"/>
      <c r="Q1086" s="415"/>
      <c r="R1086" s="415"/>
      <c r="S1086" s="415"/>
      <c r="T1086" s="415"/>
    </row>
    <row r="1087" spans="3:20" x14ac:dyDescent="0.2">
      <c r="C1087" s="415"/>
      <c r="D1087" s="415"/>
      <c r="E1087" s="415"/>
      <c r="F1087" s="415"/>
      <c r="G1087" s="415"/>
      <c r="H1087" s="415"/>
      <c r="I1087" s="415"/>
      <c r="J1087" s="415"/>
      <c r="K1087" s="415"/>
      <c r="L1087" s="415"/>
      <c r="M1087" s="415"/>
      <c r="N1087" s="415"/>
      <c r="O1087" s="415"/>
      <c r="P1087" s="415"/>
      <c r="Q1087" s="415"/>
      <c r="R1087" s="415"/>
      <c r="S1087" s="415"/>
      <c r="T1087" s="415"/>
    </row>
    <row r="1088" spans="3:20" x14ac:dyDescent="0.2">
      <c r="C1088" s="415"/>
      <c r="D1088" s="415"/>
      <c r="E1088" s="415"/>
      <c r="F1088" s="415"/>
      <c r="G1088" s="415"/>
      <c r="H1088" s="415"/>
      <c r="I1088" s="415"/>
      <c r="J1088" s="415"/>
      <c r="K1088" s="415"/>
      <c r="L1088" s="415"/>
      <c r="M1088" s="415"/>
      <c r="N1088" s="415"/>
      <c r="O1088" s="415"/>
      <c r="P1088" s="415"/>
      <c r="Q1088" s="415"/>
      <c r="R1088" s="415"/>
      <c r="S1088" s="415"/>
      <c r="T1088" s="415"/>
    </row>
    <row r="1089" spans="3:20" x14ac:dyDescent="0.2">
      <c r="C1089" s="415"/>
      <c r="D1089" s="415"/>
      <c r="E1089" s="415"/>
      <c r="F1089" s="415"/>
      <c r="G1089" s="415"/>
      <c r="H1089" s="415"/>
      <c r="I1089" s="415"/>
      <c r="J1089" s="415"/>
      <c r="K1089" s="415"/>
      <c r="L1089" s="415"/>
      <c r="M1089" s="415"/>
      <c r="N1089" s="415"/>
      <c r="O1089" s="415"/>
      <c r="P1089" s="415"/>
      <c r="Q1089" s="415"/>
      <c r="R1089" s="415"/>
      <c r="S1089" s="415"/>
      <c r="T1089" s="415"/>
    </row>
    <row r="1090" spans="3:20" x14ac:dyDescent="0.2">
      <c r="C1090" s="415"/>
      <c r="D1090" s="415"/>
      <c r="E1090" s="415"/>
      <c r="F1090" s="415"/>
      <c r="G1090" s="415"/>
      <c r="H1090" s="415"/>
      <c r="I1090" s="415"/>
      <c r="J1090" s="415"/>
      <c r="K1090" s="415"/>
      <c r="L1090" s="415"/>
      <c r="M1090" s="415"/>
      <c r="N1090" s="415"/>
      <c r="O1090" s="415"/>
      <c r="P1090" s="415"/>
      <c r="Q1090" s="415"/>
      <c r="R1090" s="415"/>
      <c r="S1090" s="415"/>
      <c r="T1090" s="415"/>
    </row>
    <row r="1091" spans="3:20" x14ac:dyDescent="0.2">
      <c r="C1091" s="415"/>
      <c r="D1091" s="415"/>
      <c r="E1091" s="415"/>
      <c r="F1091" s="415"/>
      <c r="G1091" s="415"/>
      <c r="H1091" s="415"/>
      <c r="I1091" s="415"/>
      <c r="J1091" s="415"/>
      <c r="K1091" s="415"/>
      <c r="L1091" s="415"/>
      <c r="M1091" s="415"/>
      <c r="N1091" s="415"/>
      <c r="O1091" s="415"/>
      <c r="P1091" s="415"/>
      <c r="Q1091" s="415"/>
      <c r="R1091" s="415"/>
      <c r="S1091" s="415"/>
      <c r="T1091" s="415"/>
    </row>
    <row r="1092" spans="3:20" x14ac:dyDescent="0.2">
      <c r="C1092" s="415"/>
      <c r="D1092" s="415"/>
      <c r="E1092" s="415"/>
      <c r="F1092" s="415"/>
      <c r="G1092" s="415"/>
      <c r="H1092" s="415"/>
      <c r="I1092" s="415"/>
      <c r="J1092" s="415"/>
      <c r="K1092" s="415"/>
      <c r="L1092" s="415"/>
      <c r="M1092" s="415"/>
      <c r="N1092" s="415"/>
      <c r="O1092" s="415"/>
      <c r="P1092" s="415"/>
      <c r="Q1092" s="415"/>
      <c r="R1092" s="415"/>
      <c r="S1092" s="415"/>
      <c r="T1092" s="415"/>
    </row>
    <row r="1093" spans="3:20" x14ac:dyDescent="0.2">
      <c r="C1093" s="415"/>
      <c r="D1093" s="415"/>
      <c r="E1093" s="415"/>
      <c r="F1093" s="415"/>
      <c r="G1093" s="415"/>
      <c r="H1093" s="415"/>
      <c r="I1093" s="415"/>
      <c r="J1093" s="415"/>
      <c r="K1093" s="415"/>
      <c r="L1093" s="415"/>
      <c r="M1093" s="415"/>
      <c r="N1093" s="415"/>
      <c r="O1093" s="415"/>
      <c r="P1093" s="415"/>
      <c r="Q1093" s="415"/>
      <c r="R1093" s="415"/>
      <c r="S1093" s="415"/>
      <c r="T1093" s="415"/>
    </row>
    <row r="1094" spans="3:20" x14ac:dyDescent="0.2">
      <c r="C1094" s="415"/>
      <c r="D1094" s="415"/>
      <c r="E1094" s="415"/>
      <c r="F1094" s="415"/>
      <c r="G1094" s="415"/>
      <c r="H1094" s="415"/>
      <c r="I1094" s="415"/>
      <c r="J1094" s="415"/>
      <c r="K1094" s="415"/>
      <c r="L1094" s="415"/>
      <c r="M1094" s="415"/>
      <c r="N1094" s="415"/>
      <c r="O1094" s="415"/>
      <c r="P1094" s="415"/>
      <c r="Q1094" s="415"/>
      <c r="R1094" s="415"/>
      <c r="S1094" s="415"/>
      <c r="T1094" s="415"/>
    </row>
    <row r="1095" spans="3:20" x14ac:dyDescent="0.2">
      <c r="C1095" s="415"/>
      <c r="D1095" s="415"/>
      <c r="E1095" s="415"/>
      <c r="F1095" s="415"/>
      <c r="G1095" s="415"/>
      <c r="H1095" s="415"/>
      <c r="I1095" s="415"/>
      <c r="J1095" s="415"/>
      <c r="K1095" s="415"/>
      <c r="L1095" s="415"/>
      <c r="M1095" s="415"/>
      <c r="N1095" s="415"/>
      <c r="O1095" s="415"/>
      <c r="P1095" s="415"/>
      <c r="Q1095" s="415"/>
      <c r="R1095" s="415"/>
      <c r="S1095" s="415"/>
      <c r="T1095" s="415"/>
    </row>
    <row r="1096" spans="3:20" x14ac:dyDescent="0.2">
      <c r="C1096" s="415"/>
      <c r="D1096" s="415"/>
      <c r="E1096" s="415"/>
      <c r="F1096" s="415"/>
      <c r="G1096" s="415"/>
      <c r="H1096" s="415"/>
      <c r="I1096" s="415"/>
      <c r="J1096" s="415"/>
      <c r="K1096" s="415"/>
      <c r="L1096" s="415"/>
      <c r="M1096" s="415"/>
      <c r="N1096" s="415"/>
      <c r="O1096" s="415"/>
      <c r="P1096" s="415"/>
      <c r="Q1096" s="415"/>
      <c r="R1096" s="415"/>
      <c r="S1096" s="415"/>
      <c r="T1096" s="415"/>
    </row>
    <row r="1097" spans="3:20" x14ac:dyDescent="0.2">
      <c r="C1097" s="415"/>
      <c r="D1097" s="415"/>
      <c r="E1097" s="415"/>
      <c r="F1097" s="415"/>
      <c r="G1097" s="415"/>
      <c r="H1097" s="415"/>
      <c r="I1097" s="415"/>
      <c r="J1097" s="415"/>
      <c r="K1097" s="415"/>
      <c r="L1097" s="415"/>
      <c r="M1097" s="415"/>
      <c r="N1097" s="415"/>
      <c r="O1097" s="415"/>
      <c r="P1097" s="415"/>
      <c r="Q1097" s="415"/>
      <c r="R1097" s="415"/>
      <c r="S1097" s="415"/>
      <c r="T1097" s="415"/>
    </row>
    <row r="1098" spans="3:20" x14ac:dyDescent="0.2">
      <c r="C1098" s="415"/>
      <c r="D1098" s="415"/>
      <c r="E1098" s="415"/>
      <c r="F1098" s="415"/>
      <c r="G1098" s="415"/>
      <c r="H1098" s="415"/>
      <c r="I1098" s="415"/>
      <c r="J1098" s="415"/>
      <c r="K1098" s="415"/>
      <c r="L1098" s="415"/>
      <c r="M1098" s="415"/>
      <c r="N1098" s="415"/>
      <c r="O1098" s="415"/>
      <c r="P1098" s="415"/>
      <c r="Q1098" s="415"/>
      <c r="R1098" s="415"/>
      <c r="S1098" s="415"/>
      <c r="T1098" s="415"/>
    </row>
    <row r="1099" spans="3:20" x14ac:dyDescent="0.2">
      <c r="C1099" s="415"/>
      <c r="D1099" s="415"/>
      <c r="E1099" s="415"/>
      <c r="F1099" s="415"/>
      <c r="G1099" s="415"/>
      <c r="H1099" s="415"/>
      <c r="I1099" s="415"/>
      <c r="J1099" s="415"/>
      <c r="K1099" s="415"/>
      <c r="L1099" s="415"/>
      <c r="M1099" s="415"/>
      <c r="N1099" s="415"/>
      <c r="O1099" s="415"/>
      <c r="P1099" s="415"/>
      <c r="Q1099" s="415"/>
      <c r="R1099" s="415"/>
      <c r="S1099" s="415"/>
      <c r="T1099" s="415"/>
    </row>
    <row r="1100" spans="3:20" x14ac:dyDescent="0.2">
      <c r="C1100" s="415"/>
      <c r="D1100" s="415"/>
      <c r="E1100" s="415"/>
      <c r="F1100" s="415"/>
      <c r="G1100" s="415"/>
      <c r="H1100" s="415"/>
      <c r="I1100" s="415"/>
      <c r="J1100" s="415"/>
      <c r="K1100" s="415"/>
      <c r="L1100" s="415"/>
      <c r="M1100" s="415"/>
      <c r="N1100" s="415"/>
      <c r="O1100" s="415"/>
      <c r="P1100" s="415"/>
      <c r="Q1100" s="415"/>
      <c r="R1100" s="415"/>
      <c r="S1100" s="415"/>
      <c r="T1100" s="415"/>
    </row>
    <row r="1101" spans="3:20" x14ac:dyDescent="0.2">
      <c r="C1101" s="415"/>
      <c r="D1101" s="415"/>
      <c r="E1101" s="415"/>
      <c r="F1101" s="415"/>
      <c r="G1101" s="415"/>
      <c r="H1101" s="415"/>
      <c r="I1101" s="415"/>
      <c r="J1101" s="415"/>
      <c r="K1101" s="415"/>
      <c r="L1101" s="415"/>
      <c r="M1101" s="415"/>
      <c r="N1101" s="415"/>
      <c r="O1101" s="415"/>
      <c r="P1101" s="415"/>
      <c r="Q1101" s="415"/>
      <c r="R1101" s="415"/>
      <c r="S1101" s="415"/>
      <c r="T1101" s="415"/>
    </row>
    <row r="1102" spans="3:20" x14ac:dyDescent="0.2">
      <c r="C1102" s="415"/>
      <c r="D1102" s="415"/>
      <c r="E1102" s="415"/>
      <c r="F1102" s="415"/>
      <c r="G1102" s="415"/>
      <c r="H1102" s="415"/>
      <c r="I1102" s="415"/>
      <c r="J1102" s="415"/>
      <c r="K1102" s="415"/>
      <c r="L1102" s="415"/>
      <c r="M1102" s="415"/>
      <c r="N1102" s="415"/>
      <c r="O1102" s="415"/>
      <c r="P1102" s="415"/>
      <c r="Q1102" s="415"/>
      <c r="R1102" s="415"/>
      <c r="S1102" s="415"/>
      <c r="T1102" s="415"/>
    </row>
    <row r="1103" spans="3:20" x14ac:dyDescent="0.2">
      <c r="C1103" s="415"/>
      <c r="D1103" s="415"/>
      <c r="E1103" s="415"/>
      <c r="F1103" s="415"/>
      <c r="G1103" s="415"/>
      <c r="H1103" s="415"/>
      <c r="I1103" s="415"/>
      <c r="J1103" s="415"/>
      <c r="K1103" s="415"/>
      <c r="L1103" s="415"/>
      <c r="M1103" s="415"/>
      <c r="N1103" s="415"/>
      <c r="O1103" s="415"/>
      <c r="P1103" s="415"/>
      <c r="Q1103" s="415"/>
      <c r="R1103" s="415"/>
      <c r="S1103" s="415"/>
      <c r="T1103" s="415"/>
    </row>
    <row r="1104" spans="3:20" x14ac:dyDescent="0.2">
      <c r="C1104" s="415"/>
      <c r="D1104" s="415"/>
      <c r="E1104" s="415"/>
      <c r="F1104" s="415"/>
      <c r="G1104" s="415"/>
      <c r="H1104" s="415"/>
      <c r="I1104" s="415"/>
      <c r="J1104" s="415"/>
      <c r="K1104" s="415"/>
      <c r="L1104" s="415"/>
      <c r="M1104" s="415"/>
      <c r="N1104" s="415"/>
      <c r="O1104" s="415"/>
      <c r="P1104" s="415"/>
      <c r="Q1104" s="415"/>
      <c r="R1104" s="415"/>
      <c r="S1104" s="415"/>
      <c r="T1104" s="415"/>
    </row>
    <row r="1105" spans="3:20" x14ac:dyDescent="0.2">
      <c r="C1105" s="415"/>
      <c r="D1105" s="415"/>
      <c r="E1105" s="415"/>
      <c r="F1105" s="415"/>
      <c r="G1105" s="415"/>
      <c r="H1105" s="415"/>
      <c r="I1105" s="415"/>
      <c r="J1105" s="415"/>
      <c r="K1105" s="415"/>
      <c r="L1105" s="415"/>
      <c r="M1105" s="415"/>
      <c r="N1105" s="415"/>
      <c r="O1105" s="415"/>
      <c r="P1105" s="415"/>
      <c r="Q1105" s="415"/>
      <c r="R1105" s="415"/>
      <c r="S1105" s="415"/>
      <c r="T1105" s="415"/>
    </row>
    <row r="1106" spans="3:20" x14ac:dyDescent="0.2">
      <c r="C1106" s="415"/>
      <c r="D1106" s="415"/>
      <c r="E1106" s="415"/>
      <c r="F1106" s="415"/>
      <c r="G1106" s="415"/>
      <c r="H1106" s="415"/>
      <c r="I1106" s="415"/>
      <c r="J1106" s="415"/>
      <c r="K1106" s="415"/>
      <c r="L1106" s="415"/>
      <c r="M1106" s="415"/>
      <c r="N1106" s="415"/>
      <c r="O1106" s="415"/>
      <c r="P1106" s="415"/>
      <c r="Q1106" s="415"/>
      <c r="R1106" s="415"/>
      <c r="S1106" s="415"/>
      <c r="T1106" s="415"/>
    </row>
    <row r="1107" spans="3:20" x14ac:dyDescent="0.2">
      <c r="C1107" s="415"/>
      <c r="D1107" s="415"/>
      <c r="E1107" s="415"/>
      <c r="F1107" s="415"/>
      <c r="G1107" s="415"/>
      <c r="H1107" s="415"/>
      <c r="I1107" s="415"/>
      <c r="J1107" s="415"/>
      <c r="K1107" s="415"/>
      <c r="L1107" s="415"/>
      <c r="M1107" s="415"/>
      <c r="N1107" s="415"/>
      <c r="O1107" s="415"/>
      <c r="P1107" s="415"/>
      <c r="Q1107" s="415"/>
      <c r="R1107" s="415"/>
      <c r="S1107" s="415"/>
      <c r="T1107" s="415"/>
    </row>
    <row r="1108" spans="3:20" x14ac:dyDescent="0.2">
      <c r="C1108" s="415"/>
      <c r="D1108" s="415"/>
      <c r="E1108" s="415"/>
      <c r="F1108" s="415"/>
      <c r="G1108" s="415"/>
      <c r="H1108" s="415"/>
      <c r="I1108" s="415"/>
      <c r="J1108" s="415"/>
      <c r="K1108" s="415"/>
      <c r="L1108" s="415"/>
      <c r="M1108" s="415"/>
      <c r="N1108" s="415"/>
      <c r="O1108" s="415"/>
      <c r="P1108" s="415"/>
      <c r="Q1108" s="415"/>
      <c r="R1108" s="415"/>
      <c r="S1108" s="415"/>
      <c r="T1108" s="415"/>
    </row>
    <row r="1109" spans="3:20" x14ac:dyDescent="0.2">
      <c r="C1109" s="415"/>
      <c r="D1109" s="415"/>
      <c r="E1109" s="415"/>
      <c r="F1109" s="415"/>
      <c r="G1109" s="415"/>
      <c r="H1109" s="415"/>
      <c r="I1109" s="415"/>
      <c r="J1109" s="415"/>
      <c r="K1109" s="415"/>
      <c r="L1109" s="415"/>
      <c r="M1109" s="415"/>
      <c r="N1109" s="415"/>
      <c r="O1109" s="415"/>
      <c r="P1109" s="415"/>
      <c r="Q1109" s="415"/>
      <c r="R1109" s="415"/>
      <c r="S1109" s="415"/>
      <c r="T1109" s="415"/>
    </row>
    <row r="1110" spans="3:20" x14ac:dyDescent="0.2">
      <c r="C1110" s="415"/>
      <c r="D1110" s="415"/>
      <c r="E1110" s="415"/>
      <c r="F1110" s="415"/>
      <c r="G1110" s="415"/>
      <c r="H1110" s="415"/>
      <c r="I1110" s="415"/>
      <c r="J1110" s="415"/>
      <c r="K1110" s="415"/>
      <c r="L1110" s="415"/>
      <c r="M1110" s="415"/>
      <c r="N1110" s="415"/>
      <c r="O1110" s="415"/>
      <c r="P1110" s="415"/>
      <c r="Q1110" s="415"/>
      <c r="R1110" s="415"/>
      <c r="S1110" s="415"/>
      <c r="T1110" s="415"/>
    </row>
    <row r="1111" spans="3:20" x14ac:dyDescent="0.2">
      <c r="C1111" s="415"/>
      <c r="D1111" s="415"/>
      <c r="E1111" s="415"/>
      <c r="F1111" s="415"/>
      <c r="G1111" s="415"/>
      <c r="H1111" s="415"/>
      <c r="I1111" s="415"/>
      <c r="J1111" s="415"/>
      <c r="K1111" s="415"/>
      <c r="L1111" s="415"/>
      <c r="M1111" s="415"/>
      <c r="N1111" s="415"/>
      <c r="O1111" s="415"/>
      <c r="P1111" s="415"/>
      <c r="Q1111" s="415"/>
      <c r="R1111" s="415"/>
      <c r="S1111" s="415"/>
      <c r="T1111" s="415"/>
    </row>
    <row r="1112" spans="3:20" x14ac:dyDescent="0.2">
      <c r="C1112" s="415"/>
      <c r="D1112" s="415"/>
      <c r="E1112" s="415"/>
      <c r="F1112" s="415"/>
      <c r="G1112" s="415"/>
      <c r="H1112" s="415"/>
      <c r="I1112" s="415"/>
      <c r="J1112" s="415"/>
      <c r="K1112" s="415"/>
      <c r="L1112" s="415"/>
      <c r="M1112" s="415"/>
      <c r="N1112" s="415"/>
      <c r="O1112" s="415"/>
      <c r="P1112" s="415"/>
      <c r="Q1112" s="415"/>
      <c r="R1112" s="415"/>
      <c r="S1112" s="415"/>
      <c r="T1112" s="415"/>
    </row>
    <row r="1113" spans="3:20" x14ac:dyDescent="0.2">
      <c r="C1113" s="415"/>
      <c r="D1113" s="415"/>
      <c r="E1113" s="415"/>
      <c r="F1113" s="415"/>
      <c r="G1113" s="415"/>
      <c r="H1113" s="415"/>
      <c r="I1113" s="415"/>
      <c r="J1113" s="415"/>
      <c r="K1113" s="415"/>
      <c r="L1113" s="415"/>
      <c r="M1113" s="415"/>
      <c r="N1113" s="415"/>
      <c r="O1113" s="415"/>
      <c r="P1113" s="415"/>
      <c r="Q1113" s="415"/>
      <c r="R1113" s="415"/>
      <c r="S1113" s="415"/>
      <c r="T1113" s="415"/>
    </row>
    <row r="1114" spans="3:20" x14ac:dyDescent="0.2">
      <c r="C1114" s="415"/>
      <c r="D1114" s="415"/>
      <c r="E1114" s="415"/>
      <c r="F1114" s="415"/>
      <c r="G1114" s="415"/>
      <c r="H1114" s="415"/>
      <c r="I1114" s="415"/>
      <c r="J1114" s="415"/>
      <c r="K1114" s="415"/>
      <c r="L1114" s="415"/>
      <c r="M1114" s="415"/>
      <c r="N1114" s="415"/>
      <c r="O1114" s="415"/>
      <c r="P1114" s="415"/>
      <c r="Q1114" s="415"/>
      <c r="R1114" s="415"/>
      <c r="S1114" s="415"/>
      <c r="T1114" s="415"/>
    </row>
    <row r="1115" spans="3:20" x14ac:dyDescent="0.2">
      <c r="C1115" s="415"/>
      <c r="D1115" s="415"/>
      <c r="E1115" s="415"/>
      <c r="F1115" s="415"/>
      <c r="G1115" s="415"/>
      <c r="H1115" s="415"/>
      <c r="I1115" s="415"/>
      <c r="J1115" s="415"/>
      <c r="K1115" s="415"/>
      <c r="L1115" s="415"/>
      <c r="M1115" s="415"/>
      <c r="N1115" s="415"/>
      <c r="O1115" s="415"/>
      <c r="P1115" s="415"/>
      <c r="Q1115" s="415"/>
      <c r="R1115" s="415"/>
      <c r="S1115" s="415"/>
      <c r="T1115" s="415"/>
    </row>
    <row r="1116" spans="3:20" x14ac:dyDescent="0.2">
      <c r="C1116" s="415"/>
      <c r="D1116" s="415"/>
      <c r="E1116" s="415"/>
      <c r="F1116" s="415"/>
      <c r="G1116" s="415"/>
      <c r="H1116" s="415"/>
      <c r="I1116" s="415"/>
      <c r="J1116" s="415"/>
      <c r="K1116" s="415"/>
      <c r="L1116" s="415"/>
      <c r="M1116" s="415"/>
      <c r="N1116" s="415"/>
      <c r="O1116" s="415"/>
      <c r="P1116" s="415"/>
      <c r="Q1116" s="415"/>
      <c r="R1116" s="415"/>
      <c r="S1116" s="415"/>
      <c r="T1116" s="415"/>
    </row>
    <row r="1117" spans="3:20" x14ac:dyDescent="0.2">
      <c r="C1117" s="415"/>
      <c r="D1117" s="415"/>
      <c r="E1117" s="415"/>
      <c r="F1117" s="415"/>
      <c r="G1117" s="415"/>
      <c r="H1117" s="415"/>
      <c r="I1117" s="415"/>
      <c r="J1117" s="415"/>
      <c r="K1117" s="415"/>
      <c r="L1117" s="415"/>
      <c r="M1117" s="415"/>
      <c r="N1117" s="415"/>
      <c r="O1117" s="415"/>
      <c r="P1117" s="415"/>
      <c r="Q1117" s="415"/>
      <c r="R1117" s="415"/>
      <c r="S1117" s="415"/>
      <c r="T1117" s="415"/>
    </row>
    <row r="1118" spans="3:20" x14ac:dyDescent="0.2">
      <c r="C1118" s="415"/>
      <c r="D1118" s="415"/>
      <c r="E1118" s="415"/>
      <c r="F1118" s="415"/>
      <c r="G1118" s="415"/>
      <c r="H1118" s="415"/>
      <c r="I1118" s="415"/>
      <c r="J1118" s="415"/>
      <c r="K1118" s="415"/>
      <c r="L1118" s="415"/>
      <c r="M1118" s="415"/>
      <c r="N1118" s="415"/>
      <c r="O1118" s="415"/>
      <c r="P1118" s="415"/>
      <c r="Q1118" s="415"/>
      <c r="R1118" s="415"/>
      <c r="S1118" s="415"/>
      <c r="T1118" s="415"/>
    </row>
    <row r="1119" spans="3:20" x14ac:dyDescent="0.2">
      <c r="C1119" s="415"/>
      <c r="D1119" s="415"/>
      <c r="E1119" s="415"/>
      <c r="F1119" s="415"/>
      <c r="G1119" s="415"/>
      <c r="H1119" s="415"/>
      <c r="I1119" s="415"/>
      <c r="J1119" s="415"/>
      <c r="K1119" s="415"/>
      <c r="L1119" s="415"/>
      <c r="M1119" s="415"/>
      <c r="N1119" s="415"/>
      <c r="O1119" s="415"/>
      <c r="P1119" s="415"/>
      <c r="Q1119" s="415"/>
      <c r="R1119" s="415"/>
      <c r="S1119" s="415"/>
      <c r="T1119" s="415"/>
    </row>
    <row r="1120" spans="3:20" x14ac:dyDescent="0.2">
      <c r="C1120" s="415"/>
      <c r="D1120" s="415"/>
      <c r="E1120" s="415"/>
      <c r="F1120" s="415"/>
      <c r="G1120" s="415"/>
      <c r="H1120" s="415"/>
      <c r="I1120" s="415"/>
      <c r="J1120" s="415"/>
      <c r="K1120" s="415"/>
      <c r="L1120" s="415"/>
      <c r="M1120" s="415"/>
      <c r="N1120" s="415"/>
      <c r="O1120" s="415"/>
      <c r="P1120" s="415"/>
      <c r="Q1120" s="415"/>
      <c r="R1120" s="415"/>
      <c r="S1120" s="415"/>
      <c r="T1120" s="415"/>
    </row>
    <row r="1121" spans="3:20" x14ac:dyDescent="0.2">
      <c r="C1121" s="415"/>
      <c r="D1121" s="415"/>
      <c r="E1121" s="415"/>
      <c r="F1121" s="415"/>
      <c r="G1121" s="415"/>
      <c r="H1121" s="415"/>
      <c r="I1121" s="415"/>
      <c r="J1121" s="415"/>
      <c r="K1121" s="415"/>
      <c r="L1121" s="415"/>
      <c r="M1121" s="415"/>
      <c r="N1121" s="415"/>
      <c r="O1121" s="415"/>
      <c r="P1121" s="415"/>
      <c r="Q1121" s="415"/>
      <c r="R1121" s="415"/>
      <c r="S1121" s="415"/>
      <c r="T1121" s="415"/>
    </row>
    <row r="1122" spans="3:20" x14ac:dyDescent="0.2">
      <c r="C1122" s="415"/>
      <c r="D1122" s="415"/>
      <c r="E1122" s="415"/>
      <c r="F1122" s="415"/>
      <c r="G1122" s="415"/>
      <c r="H1122" s="415"/>
      <c r="I1122" s="415"/>
      <c r="J1122" s="415"/>
      <c r="K1122" s="415"/>
      <c r="L1122" s="415"/>
      <c r="M1122" s="415"/>
      <c r="N1122" s="415"/>
      <c r="O1122" s="415"/>
      <c r="P1122" s="415"/>
      <c r="Q1122" s="415"/>
      <c r="R1122" s="415"/>
      <c r="S1122" s="415"/>
      <c r="T1122" s="415"/>
    </row>
    <row r="1123" spans="3:20" x14ac:dyDescent="0.2">
      <c r="C1123" s="415"/>
      <c r="D1123" s="415"/>
      <c r="E1123" s="415"/>
      <c r="F1123" s="415"/>
      <c r="G1123" s="415"/>
      <c r="H1123" s="415"/>
      <c r="I1123" s="415"/>
      <c r="J1123" s="415"/>
      <c r="K1123" s="415"/>
      <c r="L1123" s="415"/>
      <c r="M1123" s="415"/>
      <c r="N1123" s="415"/>
      <c r="O1123" s="415"/>
      <c r="P1123" s="415"/>
      <c r="Q1123" s="415"/>
      <c r="R1123" s="415"/>
      <c r="S1123" s="415"/>
      <c r="T1123" s="415"/>
    </row>
    <row r="1124" spans="3:20" x14ac:dyDescent="0.2">
      <c r="C1124" s="415"/>
      <c r="D1124" s="415"/>
      <c r="E1124" s="415"/>
      <c r="F1124" s="415"/>
      <c r="G1124" s="415"/>
      <c r="H1124" s="415"/>
      <c r="I1124" s="415"/>
      <c r="J1124" s="415"/>
      <c r="K1124" s="415"/>
      <c r="L1124" s="415"/>
      <c r="M1124" s="415"/>
      <c r="N1124" s="415"/>
      <c r="O1124" s="415"/>
      <c r="P1124" s="415"/>
      <c r="Q1124" s="415"/>
      <c r="R1124" s="415"/>
      <c r="S1124" s="415"/>
      <c r="T1124" s="415"/>
    </row>
    <row r="1125" spans="3:20" x14ac:dyDescent="0.2">
      <c r="C1125" s="415"/>
      <c r="D1125" s="415"/>
      <c r="E1125" s="415"/>
      <c r="F1125" s="415"/>
      <c r="G1125" s="415"/>
      <c r="H1125" s="415"/>
      <c r="I1125" s="415"/>
      <c r="J1125" s="415"/>
      <c r="K1125" s="415"/>
      <c r="L1125" s="415"/>
      <c r="M1125" s="415"/>
      <c r="N1125" s="415"/>
      <c r="O1125" s="415"/>
      <c r="P1125" s="415"/>
      <c r="Q1125" s="415"/>
      <c r="R1125" s="415"/>
      <c r="S1125" s="415"/>
      <c r="T1125" s="415"/>
    </row>
    <row r="1126" spans="3:20" x14ac:dyDescent="0.2">
      <c r="C1126" s="415"/>
      <c r="D1126" s="415"/>
      <c r="E1126" s="415"/>
      <c r="F1126" s="415"/>
      <c r="G1126" s="415"/>
      <c r="H1126" s="415"/>
      <c r="I1126" s="415"/>
      <c r="J1126" s="415"/>
      <c r="K1126" s="415"/>
      <c r="L1126" s="415"/>
      <c r="M1126" s="415"/>
      <c r="N1126" s="415"/>
      <c r="O1126" s="415"/>
      <c r="P1126" s="415"/>
      <c r="Q1126" s="415"/>
      <c r="R1126" s="415"/>
      <c r="S1126" s="415"/>
      <c r="T1126" s="415"/>
    </row>
    <row r="1127" spans="3:20" x14ac:dyDescent="0.2">
      <c r="C1127" s="415"/>
      <c r="D1127" s="415"/>
      <c r="E1127" s="415"/>
      <c r="F1127" s="415"/>
      <c r="G1127" s="415"/>
      <c r="H1127" s="415"/>
      <c r="I1127" s="415"/>
      <c r="J1127" s="415"/>
      <c r="K1127" s="415"/>
      <c r="L1127" s="415"/>
      <c r="M1127" s="415"/>
      <c r="N1127" s="415"/>
      <c r="O1127" s="415"/>
      <c r="P1127" s="415"/>
      <c r="Q1127" s="415"/>
      <c r="R1127" s="415"/>
      <c r="S1127" s="415"/>
      <c r="T1127" s="415"/>
    </row>
    <row r="1128" spans="3:20" x14ac:dyDescent="0.2">
      <c r="C1128" s="415"/>
      <c r="D1128" s="415"/>
      <c r="E1128" s="415"/>
      <c r="F1128" s="415"/>
      <c r="G1128" s="415"/>
      <c r="H1128" s="415"/>
      <c r="I1128" s="415"/>
      <c r="J1128" s="415"/>
      <c r="K1128" s="415"/>
      <c r="L1128" s="415"/>
      <c r="M1128" s="415"/>
      <c r="N1128" s="415"/>
      <c r="O1128" s="415"/>
      <c r="P1128" s="415"/>
      <c r="Q1128" s="415"/>
      <c r="R1128" s="415"/>
      <c r="S1128" s="415"/>
      <c r="T1128" s="415"/>
    </row>
    <row r="1129" spans="3:20" x14ac:dyDescent="0.2">
      <c r="C1129" s="415"/>
      <c r="D1129" s="415"/>
      <c r="E1129" s="415"/>
      <c r="F1129" s="415"/>
      <c r="G1129" s="415"/>
      <c r="H1129" s="415"/>
      <c r="I1129" s="415"/>
      <c r="J1129" s="415"/>
      <c r="K1129" s="415"/>
      <c r="L1129" s="415"/>
      <c r="M1129" s="415"/>
      <c r="N1129" s="415"/>
      <c r="O1129" s="415"/>
      <c r="P1129" s="415"/>
      <c r="Q1129" s="415"/>
      <c r="R1129" s="415"/>
      <c r="S1129" s="415"/>
      <c r="T1129" s="415"/>
    </row>
    <row r="1130" spans="3:20" x14ac:dyDescent="0.2">
      <c r="C1130" s="415"/>
      <c r="D1130" s="415"/>
      <c r="E1130" s="415"/>
      <c r="F1130" s="415"/>
      <c r="G1130" s="415"/>
      <c r="H1130" s="415"/>
      <c r="I1130" s="415"/>
      <c r="J1130" s="415"/>
      <c r="K1130" s="415"/>
      <c r="L1130" s="415"/>
      <c r="M1130" s="415"/>
      <c r="N1130" s="415"/>
      <c r="O1130" s="415"/>
      <c r="P1130" s="415"/>
      <c r="Q1130" s="415"/>
      <c r="R1130" s="415"/>
      <c r="S1130" s="415"/>
      <c r="T1130" s="415"/>
    </row>
    <row r="1131" spans="3:20" x14ac:dyDescent="0.2">
      <c r="C1131" s="415"/>
      <c r="D1131" s="415"/>
      <c r="E1131" s="415"/>
      <c r="F1131" s="415"/>
      <c r="G1131" s="415"/>
      <c r="H1131" s="415"/>
      <c r="I1131" s="415"/>
      <c r="J1131" s="415"/>
      <c r="K1131" s="415"/>
      <c r="L1131" s="415"/>
      <c r="M1131" s="415"/>
      <c r="N1131" s="415"/>
      <c r="O1131" s="415"/>
      <c r="P1131" s="415"/>
      <c r="Q1131" s="415"/>
      <c r="R1131" s="415"/>
      <c r="S1131" s="415"/>
      <c r="T1131" s="415"/>
    </row>
    <row r="1132" spans="3:20" x14ac:dyDescent="0.2">
      <c r="C1132" s="415"/>
      <c r="D1132" s="415"/>
      <c r="E1132" s="415"/>
      <c r="F1132" s="415"/>
      <c r="G1132" s="415"/>
      <c r="H1132" s="415"/>
      <c r="I1132" s="415"/>
      <c r="J1132" s="415"/>
      <c r="K1132" s="415"/>
      <c r="L1132" s="415"/>
      <c r="M1132" s="415"/>
      <c r="N1132" s="415"/>
      <c r="O1132" s="415"/>
      <c r="P1132" s="415"/>
      <c r="Q1132" s="415"/>
      <c r="R1132" s="415"/>
      <c r="S1132" s="415"/>
      <c r="T1132" s="415"/>
    </row>
    <row r="1133" spans="3:20" x14ac:dyDescent="0.2">
      <c r="C1133" s="415"/>
      <c r="D1133" s="415"/>
      <c r="E1133" s="415"/>
      <c r="F1133" s="415"/>
      <c r="G1133" s="415"/>
      <c r="H1133" s="415"/>
      <c r="I1133" s="415"/>
      <c r="J1133" s="415"/>
      <c r="K1133" s="415"/>
      <c r="L1133" s="415"/>
      <c r="M1133" s="415"/>
      <c r="N1133" s="415"/>
      <c r="O1133" s="415"/>
      <c r="P1133" s="415"/>
      <c r="Q1133" s="415"/>
      <c r="R1133" s="415"/>
      <c r="S1133" s="415"/>
      <c r="T1133" s="415"/>
    </row>
    <row r="1134" spans="3:20" x14ac:dyDescent="0.2">
      <c r="C1134" s="415"/>
      <c r="D1134" s="415"/>
      <c r="E1134" s="415"/>
      <c r="F1134" s="415"/>
      <c r="G1134" s="415"/>
      <c r="H1134" s="415"/>
      <c r="I1134" s="415"/>
      <c r="J1134" s="415"/>
      <c r="K1134" s="415"/>
      <c r="L1134" s="415"/>
      <c r="M1134" s="415"/>
      <c r="N1134" s="415"/>
      <c r="O1134" s="415"/>
      <c r="P1134" s="415"/>
      <c r="Q1134" s="415"/>
      <c r="R1134" s="415"/>
      <c r="S1134" s="415"/>
      <c r="T1134" s="415"/>
    </row>
    <row r="1135" spans="3:20" x14ac:dyDescent="0.2">
      <c r="C1135" s="415"/>
      <c r="D1135" s="415"/>
      <c r="E1135" s="415"/>
      <c r="F1135" s="415"/>
      <c r="G1135" s="415"/>
      <c r="H1135" s="415"/>
      <c r="I1135" s="415"/>
      <c r="J1135" s="415"/>
      <c r="K1135" s="415"/>
      <c r="L1135" s="415"/>
      <c r="M1135" s="415"/>
      <c r="N1135" s="415"/>
      <c r="O1135" s="415"/>
      <c r="P1135" s="415"/>
      <c r="Q1135" s="415"/>
      <c r="R1135" s="415"/>
      <c r="S1135" s="415"/>
      <c r="T1135" s="415"/>
    </row>
    <row r="1136" spans="3:20" x14ac:dyDescent="0.2">
      <c r="C1136" s="415"/>
      <c r="D1136" s="415"/>
      <c r="E1136" s="415"/>
      <c r="F1136" s="415"/>
      <c r="G1136" s="415"/>
      <c r="H1136" s="415"/>
      <c r="I1136" s="415"/>
      <c r="J1136" s="415"/>
      <c r="K1136" s="415"/>
      <c r="L1136" s="415"/>
      <c r="M1136" s="415"/>
      <c r="N1136" s="415"/>
      <c r="O1136" s="415"/>
      <c r="P1136" s="415"/>
      <c r="Q1136" s="415"/>
      <c r="R1136" s="415"/>
      <c r="S1136" s="415"/>
      <c r="T1136" s="415"/>
    </row>
    <row r="1137" spans="3:20" x14ac:dyDescent="0.2">
      <c r="C1137" s="415"/>
      <c r="D1137" s="415"/>
      <c r="E1137" s="415"/>
      <c r="F1137" s="415"/>
      <c r="G1137" s="415"/>
      <c r="H1137" s="415"/>
      <c r="I1137" s="415"/>
      <c r="J1137" s="415"/>
      <c r="K1137" s="415"/>
      <c r="L1137" s="415"/>
      <c r="M1137" s="415"/>
      <c r="N1137" s="415"/>
      <c r="O1137" s="415"/>
      <c r="P1137" s="415"/>
      <c r="Q1137" s="415"/>
      <c r="R1137" s="415"/>
      <c r="S1137" s="415"/>
      <c r="T1137" s="415"/>
    </row>
    <row r="1138" spans="3:20" x14ac:dyDescent="0.2">
      <c r="C1138" s="415"/>
      <c r="D1138" s="415"/>
      <c r="E1138" s="415"/>
      <c r="F1138" s="415"/>
      <c r="G1138" s="415"/>
      <c r="H1138" s="415"/>
      <c r="I1138" s="415"/>
      <c r="J1138" s="415"/>
      <c r="K1138" s="415"/>
      <c r="L1138" s="415"/>
      <c r="M1138" s="415"/>
      <c r="N1138" s="415"/>
      <c r="O1138" s="415"/>
      <c r="P1138" s="415"/>
      <c r="Q1138" s="415"/>
      <c r="R1138" s="415"/>
      <c r="S1138" s="415"/>
      <c r="T1138" s="415"/>
    </row>
    <row r="1139" spans="3:20" x14ac:dyDescent="0.2">
      <c r="C1139" s="415"/>
      <c r="D1139" s="415"/>
      <c r="E1139" s="415"/>
      <c r="F1139" s="415"/>
      <c r="G1139" s="415"/>
      <c r="H1139" s="415"/>
      <c r="I1139" s="415"/>
      <c r="J1139" s="415"/>
      <c r="K1139" s="415"/>
      <c r="L1139" s="415"/>
      <c r="M1139" s="415"/>
      <c r="N1139" s="415"/>
      <c r="O1139" s="415"/>
      <c r="P1139" s="415"/>
      <c r="Q1139" s="415"/>
      <c r="R1139" s="415"/>
      <c r="S1139" s="415"/>
      <c r="T1139" s="415"/>
    </row>
    <row r="1140" spans="3:20" x14ac:dyDescent="0.2">
      <c r="C1140" s="415"/>
      <c r="D1140" s="415"/>
      <c r="E1140" s="415"/>
      <c r="F1140" s="415"/>
      <c r="G1140" s="415"/>
      <c r="H1140" s="415"/>
      <c r="I1140" s="415"/>
      <c r="J1140" s="415"/>
      <c r="K1140" s="415"/>
      <c r="L1140" s="415"/>
      <c r="M1140" s="415"/>
      <c r="N1140" s="415"/>
      <c r="O1140" s="415"/>
      <c r="P1140" s="415"/>
      <c r="Q1140" s="415"/>
      <c r="R1140" s="415"/>
      <c r="S1140" s="415"/>
      <c r="T1140" s="415"/>
    </row>
    <row r="1141" spans="3:20" x14ac:dyDescent="0.2">
      <c r="C1141" s="415"/>
      <c r="D1141" s="415"/>
      <c r="E1141" s="415"/>
      <c r="F1141" s="415"/>
      <c r="G1141" s="415"/>
      <c r="H1141" s="415"/>
      <c r="I1141" s="415"/>
      <c r="J1141" s="415"/>
      <c r="K1141" s="415"/>
      <c r="L1141" s="415"/>
      <c r="M1141" s="415"/>
      <c r="N1141" s="415"/>
      <c r="O1141" s="415"/>
      <c r="P1141" s="415"/>
      <c r="Q1141" s="415"/>
      <c r="R1141" s="415"/>
      <c r="S1141" s="415"/>
      <c r="T1141" s="415"/>
    </row>
    <row r="1142" spans="3:20" x14ac:dyDescent="0.2">
      <c r="C1142" s="415"/>
      <c r="D1142" s="415"/>
      <c r="E1142" s="415"/>
      <c r="F1142" s="415"/>
      <c r="G1142" s="415"/>
      <c r="H1142" s="415"/>
      <c r="I1142" s="415"/>
      <c r="J1142" s="415"/>
      <c r="K1142" s="415"/>
      <c r="L1142" s="415"/>
      <c r="M1142" s="415"/>
      <c r="N1142" s="415"/>
      <c r="O1142" s="415"/>
      <c r="P1142" s="415"/>
      <c r="Q1142" s="415"/>
      <c r="R1142" s="415"/>
      <c r="S1142" s="415"/>
      <c r="T1142" s="415"/>
    </row>
    <row r="1143" spans="3:20" x14ac:dyDescent="0.2">
      <c r="C1143" s="415"/>
      <c r="D1143" s="415"/>
      <c r="E1143" s="415"/>
      <c r="F1143" s="415"/>
      <c r="G1143" s="415"/>
      <c r="H1143" s="415"/>
      <c r="I1143" s="415"/>
      <c r="J1143" s="415"/>
      <c r="K1143" s="415"/>
      <c r="L1143" s="415"/>
      <c r="M1143" s="415"/>
      <c r="N1143" s="415"/>
      <c r="O1143" s="415"/>
      <c r="P1143" s="415"/>
      <c r="Q1143" s="415"/>
      <c r="R1143" s="415"/>
      <c r="S1143" s="415"/>
      <c r="T1143" s="415"/>
    </row>
    <row r="1144" spans="3:20" x14ac:dyDescent="0.2">
      <c r="C1144" s="415"/>
      <c r="D1144" s="415"/>
      <c r="E1144" s="415"/>
      <c r="F1144" s="415"/>
      <c r="G1144" s="415"/>
      <c r="H1144" s="415"/>
      <c r="I1144" s="415"/>
      <c r="J1144" s="415"/>
      <c r="K1144" s="415"/>
      <c r="L1144" s="415"/>
      <c r="M1144" s="415"/>
      <c r="N1144" s="415"/>
      <c r="O1144" s="415"/>
      <c r="P1144" s="415"/>
      <c r="Q1144" s="415"/>
      <c r="R1144" s="415"/>
      <c r="S1144" s="415"/>
      <c r="T1144" s="415"/>
    </row>
    <row r="1145" spans="3:20" x14ac:dyDescent="0.2">
      <c r="C1145" s="415"/>
      <c r="D1145" s="415"/>
      <c r="E1145" s="415"/>
      <c r="F1145" s="415"/>
      <c r="G1145" s="415"/>
      <c r="H1145" s="415"/>
      <c r="I1145" s="415"/>
      <c r="J1145" s="415"/>
      <c r="K1145" s="415"/>
      <c r="L1145" s="415"/>
      <c r="M1145" s="415"/>
      <c r="N1145" s="415"/>
      <c r="O1145" s="415"/>
      <c r="P1145" s="415"/>
      <c r="Q1145" s="415"/>
      <c r="R1145" s="415"/>
      <c r="S1145" s="415"/>
      <c r="T1145" s="415"/>
    </row>
    <row r="1146" spans="3:20" x14ac:dyDescent="0.2">
      <c r="C1146" s="415"/>
      <c r="D1146" s="415"/>
      <c r="E1146" s="415"/>
      <c r="F1146" s="415"/>
      <c r="G1146" s="415"/>
      <c r="H1146" s="415"/>
      <c r="I1146" s="415"/>
      <c r="J1146" s="415"/>
      <c r="K1146" s="415"/>
      <c r="L1146" s="415"/>
      <c r="M1146" s="415"/>
      <c r="N1146" s="415"/>
      <c r="O1146" s="415"/>
      <c r="P1146" s="415"/>
      <c r="Q1146" s="415"/>
      <c r="R1146" s="415"/>
      <c r="S1146" s="415"/>
      <c r="T1146" s="415"/>
    </row>
    <row r="1147" spans="3:20" x14ac:dyDescent="0.2">
      <c r="C1147" s="415"/>
      <c r="D1147" s="415"/>
      <c r="E1147" s="415"/>
      <c r="F1147" s="415"/>
      <c r="G1147" s="415"/>
      <c r="H1147" s="415"/>
      <c r="I1147" s="415"/>
      <c r="J1147" s="415"/>
      <c r="K1147" s="415"/>
      <c r="L1147" s="415"/>
      <c r="M1147" s="415"/>
      <c r="N1147" s="415"/>
      <c r="O1147" s="415"/>
      <c r="P1147" s="415"/>
      <c r="Q1147" s="415"/>
      <c r="R1147" s="415"/>
      <c r="S1147" s="415"/>
      <c r="T1147" s="415"/>
    </row>
    <row r="1148" spans="3:20" x14ac:dyDescent="0.2">
      <c r="C1148" s="415"/>
      <c r="D1148" s="415"/>
      <c r="E1148" s="415"/>
      <c r="F1148" s="415"/>
      <c r="G1148" s="415"/>
      <c r="H1148" s="415"/>
      <c r="I1148" s="415"/>
      <c r="J1148" s="415"/>
      <c r="K1148" s="415"/>
      <c r="L1148" s="415"/>
      <c r="M1148" s="415"/>
      <c r="N1148" s="415"/>
      <c r="O1148" s="415"/>
      <c r="P1148" s="415"/>
      <c r="Q1148" s="415"/>
      <c r="R1148" s="415"/>
      <c r="S1148" s="415"/>
      <c r="T1148" s="415"/>
    </row>
    <row r="1149" spans="3:20" x14ac:dyDescent="0.2">
      <c r="C1149" s="415"/>
      <c r="D1149" s="415"/>
      <c r="E1149" s="415"/>
      <c r="F1149" s="415"/>
      <c r="G1149" s="415"/>
      <c r="H1149" s="415"/>
      <c r="I1149" s="415"/>
      <c r="J1149" s="415"/>
      <c r="K1149" s="415"/>
      <c r="L1149" s="415"/>
      <c r="M1149" s="415"/>
      <c r="N1149" s="415"/>
      <c r="O1149" s="415"/>
      <c r="P1149" s="415"/>
      <c r="Q1149" s="415"/>
      <c r="R1149" s="415"/>
      <c r="S1149" s="415"/>
      <c r="T1149" s="415"/>
    </row>
    <row r="1150" spans="3:20" x14ac:dyDescent="0.2">
      <c r="C1150" s="415"/>
      <c r="D1150" s="415"/>
      <c r="E1150" s="415"/>
      <c r="F1150" s="415"/>
      <c r="G1150" s="415"/>
      <c r="H1150" s="415"/>
      <c r="I1150" s="415"/>
      <c r="J1150" s="415"/>
      <c r="K1150" s="415"/>
      <c r="L1150" s="415"/>
      <c r="M1150" s="415"/>
      <c r="N1150" s="415"/>
      <c r="O1150" s="415"/>
      <c r="P1150" s="415"/>
      <c r="Q1150" s="415"/>
      <c r="R1150" s="415"/>
      <c r="S1150" s="415"/>
      <c r="T1150" s="415"/>
    </row>
    <row r="1151" spans="3:20" x14ac:dyDescent="0.2">
      <c r="C1151" s="415"/>
      <c r="D1151" s="415"/>
      <c r="E1151" s="415"/>
      <c r="F1151" s="415"/>
      <c r="G1151" s="415"/>
      <c r="H1151" s="415"/>
      <c r="I1151" s="415"/>
      <c r="J1151" s="415"/>
      <c r="K1151" s="415"/>
      <c r="L1151" s="415"/>
      <c r="M1151" s="415"/>
      <c r="N1151" s="415"/>
      <c r="O1151" s="415"/>
      <c r="P1151" s="415"/>
      <c r="Q1151" s="415"/>
      <c r="R1151" s="415"/>
      <c r="S1151" s="415"/>
      <c r="T1151" s="415"/>
    </row>
    <row r="1152" spans="3:20" x14ac:dyDescent="0.2">
      <c r="C1152" s="415"/>
      <c r="D1152" s="415"/>
      <c r="E1152" s="415"/>
      <c r="F1152" s="415"/>
      <c r="G1152" s="415"/>
      <c r="H1152" s="415"/>
      <c r="I1152" s="415"/>
      <c r="J1152" s="415"/>
      <c r="K1152" s="415"/>
      <c r="L1152" s="415"/>
      <c r="M1152" s="415"/>
      <c r="N1152" s="415"/>
      <c r="O1152" s="415"/>
      <c r="P1152" s="415"/>
      <c r="Q1152" s="415"/>
      <c r="R1152" s="415"/>
      <c r="S1152" s="415"/>
      <c r="T1152" s="415"/>
    </row>
    <row r="1153" spans="3:20" x14ac:dyDescent="0.2">
      <c r="C1153" s="415"/>
      <c r="D1153" s="415"/>
      <c r="E1153" s="415"/>
      <c r="F1153" s="415"/>
      <c r="G1153" s="415"/>
      <c r="H1153" s="415"/>
      <c r="I1153" s="415"/>
      <c r="J1153" s="415"/>
      <c r="K1153" s="415"/>
      <c r="L1153" s="415"/>
      <c r="M1153" s="415"/>
      <c r="N1153" s="415"/>
      <c r="O1153" s="415"/>
      <c r="P1153" s="415"/>
      <c r="Q1153" s="415"/>
      <c r="R1153" s="415"/>
      <c r="S1153" s="415"/>
      <c r="T1153" s="415"/>
    </row>
    <row r="1154" spans="3:20" x14ac:dyDescent="0.2">
      <c r="C1154" s="415"/>
      <c r="D1154" s="415"/>
      <c r="E1154" s="415"/>
      <c r="F1154" s="415"/>
      <c r="G1154" s="415"/>
      <c r="H1154" s="415"/>
      <c r="I1154" s="415"/>
      <c r="J1154" s="415"/>
      <c r="K1154" s="415"/>
      <c r="L1154" s="415"/>
      <c r="M1154" s="415"/>
      <c r="N1154" s="415"/>
      <c r="O1154" s="415"/>
      <c r="P1154" s="415"/>
      <c r="Q1154" s="415"/>
      <c r="R1154" s="415"/>
      <c r="S1154" s="415"/>
      <c r="T1154" s="415"/>
    </row>
    <row r="1155" spans="3:20" x14ac:dyDescent="0.2">
      <c r="C1155" s="415"/>
      <c r="D1155" s="415"/>
      <c r="E1155" s="415"/>
      <c r="F1155" s="415"/>
      <c r="G1155" s="415"/>
      <c r="H1155" s="415"/>
      <c r="I1155" s="415"/>
      <c r="J1155" s="415"/>
      <c r="K1155" s="415"/>
      <c r="L1155" s="415"/>
      <c r="M1155" s="415"/>
      <c r="N1155" s="415"/>
      <c r="O1155" s="415"/>
      <c r="P1155" s="415"/>
      <c r="Q1155" s="415"/>
      <c r="R1155" s="415"/>
      <c r="S1155" s="415"/>
      <c r="T1155" s="415"/>
    </row>
    <row r="1156" spans="3:20" x14ac:dyDescent="0.2">
      <c r="C1156" s="415"/>
      <c r="D1156" s="415"/>
      <c r="E1156" s="415"/>
      <c r="F1156" s="415"/>
      <c r="G1156" s="415"/>
      <c r="H1156" s="415"/>
      <c r="I1156" s="415"/>
      <c r="J1156" s="415"/>
      <c r="K1156" s="415"/>
      <c r="L1156" s="415"/>
      <c r="M1156" s="415"/>
      <c r="N1156" s="415"/>
      <c r="O1156" s="415"/>
      <c r="P1156" s="415"/>
      <c r="Q1156" s="415"/>
      <c r="R1156" s="415"/>
      <c r="S1156" s="415"/>
      <c r="T1156" s="415"/>
    </row>
    <row r="1157" spans="3:20" x14ac:dyDescent="0.2">
      <c r="C1157" s="415"/>
      <c r="D1157" s="415"/>
      <c r="E1157" s="415"/>
      <c r="F1157" s="415"/>
      <c r="G1157" s="415"/>
      <c r="H1157" s="415"/>
      <c r="I1157" s="415"/>
      <c r="J1157" s="415"/>
      <c r="K1157" s="415"/>
      <c r="L1157" s="415"/>
      <c r="M1157" s="415"/>
      <c r="N1157" s="415"/>
      <c r="O1157" s="415"/>
      <c r="P1157" s="415"/>
      <c r="Q1157" s="415"/>
      <c r="R1157" s="415"/>
      <c r="S1157" s="415"/>
      <c r="T1157" s="415"/>
    </row>
    <row r="1158" spans="3:20" x14ac:dyDescent="0.2">
      <c r="C1158" s="415"/>
      <c r="D1158" s="415"/>
      <c r="E1158" s="415"/>
      <c r="F1158" s="415"/>
      <c r="G1158" s="415"/>
      <c r="H1158" s="415"/>
      <c r="I1158" s="415"/>
      <c r="J1158" s="415"/>
      <c r="K1158" s="415"/>
      <c r="L1158" s="415"/>
      <c r="M1158" s="415"/>
      <c r="N1158" s="415"/>
      <c r="O1158" s="415"/>
      <c r="P1158" s="415"/>
      <c r="Q1158" s="415"/>
      <c r="R1158" s="415"/>
      <c r="S1158" s="415"/>
      <c r="T1158" s="415"/>
    </row>
    <row r="1159" spans="3:20" x14ac:dyDescent="0.2">
      <c r="C1159" s="415"/>
      <c r="D1159" s="415"/>
      <c r="E1159" s="415"/>
      <c r="F1159" s="415"/>
      <c r="G1159" s="415"/>
      <c r="H1159" s="415"/>
      <c r="I1159" s="415"/>
      <c r="J1159" s="415"/>
      <c r="K1159" s="415"/>
      <c r="L1159" s="415"/>
      <c r="M1159" s="415"/>
      <c r="N1159" s="415"/>
      <c r="O1159" s="415"/>
      <c r="P1159" s="415"/>
      <c r="Q1159" s="415"/>
      <c r="R1159" s="415"/>
      <c r="S1159" s="415"/>
      <c r="T1159" s="415"/>
    </row>
    <row r="1160" spans="3:20" x14ac:dyDescent="0.2">
      <c r="C1160" s="415"/>
      <c r="D1160" s="415"/>
      <c r="E1160" s="415"/>
      <c r="F1160" s="415"/>
      <c r="G1160" s="415"/>
      <c r="H1160" s="415"/>
      <c r="I1160" s="415"/>
      <c r="J1160" s="415"/>
      <c r="K1160" s="415"/>
      <c r="L1160" s="415"/>
      <c r="M1160" s="415"/>
      <c r="N1160" s="415"/>
      <c r="O1160" s="415"/>
      <c r="P1160" s="415"/>
      <c r="Q1160" s="415"/>
      <c r="R1160" s="415"/>
      <c r="S1160" s="415"/>
      <c r="T1160" s="415"/>
    </row>
    <row r="1161" spans="3:20" x14ac:dyDescent="0.2">
      <c r="C1161" s="415"/>
      <c r="D1161" s="415"/>
      <c r="E1161" s="415"/>
      <c r="F1161" s="415"/>
      <c r="G1161" s="415"/>
      <c r="H1161" s="415"/>
      <c r="I1161" s="415"/>
      <c r="J1161" s="415"/>
      <c r="K1161" s="415"/>
      <c r="L1161" s="415"/>
      <c r="M1161" s="415"/>
      <c r="N1161" s="415"/>
      <c r="O1161" s="415"/>
      <c r="P1161" s="415"/>
      <c r="Q1161" s="415"/>
      <c r="R1161" s="415"/>
      <c r="S1161" s="415"/>
      <c r="T1161" s="415"/>
    </row>
    <row r="1162" spans="3:20" x14ac:dyDescent="0.2">
      <c r="C1162" s="415"/>
      <c r="D1162" s="415"/>
      <c r="E1162" s="415"/>
      <c r="F1162" s="415"/>
      <c r="G1162" s="415"/>
      <c r="H1162" s="415"/>
      <c r="I1162" s="415"/>
      <c r="J1162" s="415"/>
      <c r="K1162" s="415"/>
      <c r="L1162" s="415"/>
      <c r="M1162" s="415"/>
      <c r="N1162" s="415"/>
      <c r="O1162" s="415"/>
      <c r="P1162" s="415"/>
      <c r="Q1162" s="415"/>
      <c r="R1162" s="415"/>
      <c r="S1162" s="415"/>
      <c r="T1162" s="415"/>
    </row>
    <row r="1163" spans="3:20" x14ac:dyDescent="0.2">
      <c r="C1163" s="415"/>
      <c r="D1163" s="415"/>
      <c r="E1163" s="415"/>
      <c r="F1163" s="415"/>
      <c r="G1163" s="415"/>
      <c r="H1163" s="415"/>
      <c r="I1163" s="415"/>
      <c r="J1163" s="415"/>
      <c r="K1163" s="415"/>
      <c r="L1163" s="415"/>
      <c r="M1163" s="415"/>
      <c r="N1163" s="415"/>
      <c r="O1163" s="415"/>
      <c r="P1163" s="415"/>
      <c r="Q1163" s="415"/>
      <c r="R1163" s="415"/>
      <c r="S1163" s="415"/>
      <c r="T1163" s="415"/>
    </row>
    <row r="1164" spans="3:20" x14ac:dyDescent="0.2">
      <c r="C1164" s="415"/>
      <c r="D1164" s="415"/>
      <c r="E1164" s="415"/>
      <c r="F1164" s="415"/>
      <c r="G1164" s="415"/>
      <c r="H1164" s="415"/>
      <c r="I1164" s="415"/>
      <c r="J1164" s="415"/>
      <c r="K1164" s="415"/>
      <c r="L1164" s="415"/>
      <c r="M1164" s="415"/>
      <c r="N1164" s="415"/>
      <c r="O1164" s="415"/>
      <c r="P1164" s="415"/>
      <c r="Q1164" s="415"/>
      <c r="R1164" s="415"/>
      <c r="S1164" s="415"/>
      <c r="T1164" s="415"/>
    </row>
    <row r="1165" spans="3:20" x14ac:dyDescent="0.2">
      <c r="C1165" s="415"/>
      <c r="D1165" s="415"/>
      <c r="E1165" s="415"/>
      <c r="F1165" s="415"/>
      <c r="G1165" s="415"/>
      <c r="H1165" s="415"/>
      <c r="I1165" s="415"/>
      <c r="J1165" s="415"/>
      <c r="K1165" s="415"/>
      <c r="L1165" s="415"/>
      <c r="M1165" s="415"/>
      <c r="N1165" s="415"/>
      <c r="O1165" s="415"/>
      <c r="P1165" s="415"/>
      <c r="Q1165" s="415"/>
      <c r="R1165" s="415"/>
      <c r="S1165" s="415"/>
      <c r="T1165" s="415"/>
    </row>
    <row r="1166" spans="3:20" x14ac:dyDescent="0.2">
      <c r="C1166" s="415"/>
      <c r="D1166" s="415"/>
      <c r="E1166" s="415"/>
      <c r="F1166" s="415"/>
      <c r="G1166" s="415"/>
      <c r="H1166" s="415"/>
      <c r="I1166" s="415"/>
      <c r="J1166" s="415"/>
      <c r="K1166" s="415"/>
      <c r="L1166" s="415"/>
      <c r="M1166" s="415"/>
      <c r="N1166" s="415"/>
      <c r="O1166" s="415"/>
      <c r="P1166" s="415"/>
      <c r="Q1166" s="415"/>
      <c r="R1166" s="415"/>
      <c r="S1166" s="415"/>
      <c r="T1166" s="415"/>
    </row>
    <row r="1167" spans="3:20" x14ac:dyDescent="0.2">
      <c r="C1167" s="415"/>
      <c r="D1167" s="415"/>
      <c r="E1167" s="415"/>
      <c r="F1167" s="415"/>
      <c r="G1167" s="415"/>
      <c r="H1167" s="415"/>
      <c r="I1167" s="415"/>
      <c r="J1167" s="415"/>
      <c r="K1167" s="415"/>
      <c r="L1167" s="415"/>
      <c r="M1167" s="415"/>
      <c r="N1167" s="415"/>
      <c r="O1167" s="415"/>
      <c r="P1167" s="415"/>
      <c r="Q1167" s="415"/>
      <c r="R1167" s="415"/>
      <c r="S1167" s="415"/>
      <c r="T1167" s="415"/>
    </row>
    <row r="1168" spans="3:20" x14ac:dyDescent="0.2">
      <c r="C1168" s="415"/>
      <c r="D1168" s="415"/>
      <c r="E1168" s="415"/>
      <c r="F1168" s="415"/>
      <c r="G1168" s="415"/>
      <c r="H1168" s="415"/>
      <c r="I1168" s="415"/>
      <c r="J1168" s="415"/>
      <c r="K1168" s="415"/>
      <c r="L1168" s="415"/>
      <c r="M1168" s="415"/>
      <c r="N1168" s="415"/>
      <c r="O1168" s="415"/>
      <c r="P1168" s="415"/>
      <c r="Q1168" s="415"/>
      <c r="R1168" s="415"/>
      <c r="S1168" s="415"/>
      <c r="T1168" s="415"/>
    </row>
    <row r="1169" spans="3:20" x14ac:dyDescent="0.2">
      <c r="C1169" s="415"/>
      <c r="D1169" s="415"/>
      <c r="E1169" s="415"/>
      <c r="F1169" s="415"/>
      <c r="G1169" s="415"/>
      <c r="H1169" s="415"/>
      <c r="I1169" s="415"/>
      <c r="J1169" s="415"/>
      <c r="K1169" s="415"/>
      <c r="L1169" s="415"/>
      <c r="M1169" s="415"/>
      <c r="N1169" s="415"/>
      <c r="O1169" s="415"/>
      <c r="P1169" s="415"/>
      <c r="Q1169" s="415"/>
      <c r="R1169" s="415"/>
      <c r="S1169" s="415"/>
      <c r="T1169" s="415"/>
    </row>
    <row r="1170" spans="3:20" x14ac:dyDescent="0.2">
      <c r="C1170" s="415"/>
      <c r="D1170" s="415"/>
      <c r="E1170" s="415"/>
      <c r="F1170" s="415"/>
      <c r="G1170" s="415"/>
      <c r="H1170" s="415"/>
      <c r="I1170" s="415"/>
      <c r="J1170" s="415"/>
      <c r="K1170" s="415"/>
      <c r="L1170" s="415"/>
      <c r="M1170" s="415"/>
      <c r="N1170" s="415"/>
      <c r="O1170" s="415"/>
      <c r="P1170" s="415"/>
      <c r="Q1170" s="415"/>
      <c r="R1170" s="415"/>
      <c r="S1170" s="415"/>
      <c r="T1170" s="415"/>
    </row>
    <row r="1171" spans="3:20" x14ac:dyDescent="0.2">
      <c r="C1171" s="415"/>
      <c r="D1171" s="415"/>
      <c r="E1171" s="415"/>
      <c r="F1171" s="415"/>
      <c r="G1171" s="415"/>
      <c r="H1171" s="415"/>
      <c r="I1171" s="415"/>
      <c r="J1171" s="415"/>
      <c r="K1171" s="415"/>
      <c r="L1171" s="415"/>
      <c r="M1171" s="415"/>
      <c r="N1171" s="415"/>
      <c r="O1171" s="415"/>
      <c r="P1171" s="415"/>
      <c r="Q1171" s="415"/>
      <c r="R1171" s="415"/>
      <c r="S1171" s="415"/>
      <c r="T1171" s="415"/>
    </row>
    <row r="1172" spans="3:20" x14ac:dyDescent="0.2">
      <c r="C1172" s="415"/>
      <c r="D1172" s="415"/>
      <c r="E1172" s="415"/>
      <c r="F1172" s="415"/>
      <c r="G1172" s="415"/>
      <c r="H1172" s="415"/>
      <c r="I1172" s="415"/>
      <c r="J1172" s="415"/>
      <c r="K1172" s="415"/>
      <c r="L1172" s="415"/>
      <c r="M1172" s="415"/>
      <c r="N1172" s="415"/>
      <c r="O1172" s="415"/>
      <c r="P1172" s="415"/>
      <c r="Q1172" s="415"/>
      <c r="R1172" s="415"/>
      <c r="S1172" s="415"/>
      <c r="T1172" s="415"/>
    </row>
    <row r="1173" spans="3:20" x14ac:dyDescent="0.2">
      <c r="C1173" s="415"/>
      <c r="D1173" s="415"/>
      <c r="E1173" s="415"/>
      <c r="F1173" s="415"/>
      <c r="G1173" s="415"/>
      <c r="H1173" s="415"/>
      <c r="I1173" s="415"/>
      <c r="J1173" s="415"/>
      <c r="K1173" s="415"/>
      <c r="L1173" s="415"/>
      <c r="M1173" s="415"/>
      <c r="N1173" s="415"/>
      <c r="O1173" s="415"/>
      <c r="P1173" s="415"/>
      <c r="Q1173" s="415"/>
      <c r="R1173" s="415"/>
      <c r="S1173" s="415"/>
      <c r="T1173" s="415"/>
    </row>
    <row r="1174" spans="3:20" x14ac:dyDescent="0.2">
      <c r="C1174" s="415"/>
      <c r="D1174" s="415"/>
      <c r="E1174" s="415"/>
      <c r="F1174" s="415"/>
      <c r="G1174" s="415"/>
      <c r="H1174" s="415"/>
      <c r="I1174" s="415"/>
      <c r="J1174" s="415"/>
      <c r="K1174" s="415"/>
      <c r="L1174" s="415"/>
      <c r="M1174" s="415"/>
      <c r="N1174" s="415"/>
      <c r="O1174" s="415"/>
      <c r="P1174" s="415"/>
      <c r="Q1174" s="415"/>
      <c r="R1174" s="415"/>
      <c r="S1174" s="415"/>
      <c r="T1174" s="415"/>
    </row>
    <row r="1175" spans="3:20" x14ac:dyDescent="0.2">
      <c r="C1175" s="415"/>
      <c r="D1175" s="415"/>
      <c r="E1175" s="415"/>
      <c r="F1175" s="415"/>
      <c r="G1175" s="415"/>
      <c r="H1175" s="415"/>
      <c r="I1175" s="415"/>
      <c r="J1175" s="415"/>
      <c r="K1175" s="415"/>
      <c r="L1175" s="415"/>
      <c r="M1175" s="415"/>
      <c r="N1175" s="415"/>
      <c r="O1175" s="415"/>
      <c r="P1175" s="415"/>
      <c r="Q1175" s="415"/>
      <c r="R1175" s="415"/>
      <c r="S1175" s="415"/>
      <c r="T1175" s="415"/>
    </row>
    <row r="1176" spans="3:20" x14ac:dyDescent="0.2">
      <c r="C1176" s="415"/>
      <c r="D1176" s="415"/>
      <c r="E1176" s="415"/>
      <c r="F1176" s="415"/>
      <c r="G1176" s="415"/>
      <c r="H1176" s="415"/>
      <c r="I1176" s="415"/>
      <c r="J1176" s="415"/>
      <c r="K1176" s="415"/>
      <c r="L1176" s="415"/>
      <c r="M1176" s="415"/>
      <c r="N1176" s="415"/>
      <c r="O1176" s="415"/>
      <c r="P1176" s="415"/>
      <c r="Q1176" s="415"/>
      <c r="R1176" s="415"/>
      <c r="S1176" s="415"/>
      <c r="T1176" s="415"/>
    </row>
    <row r="1177" spans="3:20" x14ac:dyDescent="0.2">
      <c r="C1177" s="415"/>
      <c r="D1177" s="415"/>
      <c r="E1177" s="415"/>
      <c r="F1177" s="415"/>
      <c r="G1177" s="415"/>
      <c r="H1177" s="415"/>
      <c r="I1177" s="415"/>
      <c r="J1177" s="415"/>
      <c r="K1177" s="415"/>
      <c r="L1177" s="415"/>
      <c r="M1177" s="415"/>
      <c r="N1177" s="415"/>
      <c r="O1177" s="415"/>
      <c r="P1177" s="415"/>
      <c r="Q1177" s="415"/>
      <c r="R1177" s="415"/>
      <c r="S1177" s="415"/>
      <c r="T1177" s="415"/>
    </row>
    <row r="1178" spans="3:20" x14ac:dyDescent="0.2">
      <c r="C1178" s="415"/>
      <c r="D1178" s="415"/>
      <c r="E1178" s="415"/>
      <c r="F1178" s="415"/>
      <c r="G1178" s="415"/>
      <c r="H1178" s="415"/>
      <c r="I1178" s="415"/>
      <c r="J1178" s="415"/>
      <c r="K1178" s="415"/>
      <c r="L1178" s="415"/>
      <c r="M1178" s="415"/>
      <c r="N1178" s="415"/>
      <c r="O1178" s="415"/>
      <c r="P1178" s="415"/>
      <c r="Q1178" s="415"/>
      <c r="R1178" s="415"/>
      <c r="S1178" s="415"/>
      <c r="T1178" s="415"/>
    </row>
    <row r="1179" spans="3:20" x14ac:dyDescent="0.2">
      <c r="C1179" s="415"/>
      <c r="D1179" s="415"/>
      <c r="E1179" s="415"/>
      <c r="F1179" s="415"/>
      <c r="G1179" s="415"/>
      <c r="H1179" s="415"/>
      <c r="I1179" s="415"/>
      <c r="J1179" s="415"/>
      <c r="K1179" s="415"/>
      <c r="L1179" s="415"/>
      <c r="M1179" s="415"/>
      <c r="N1179" s="415"/>
      <c r="O1179" s="415"/>
      <c r="P1179" s="415"/>
      <c r="Q1179" s="415"/>
      <c r="R1179" s="415"/>
      <c r="S1179" s="415"/>
      <c r="T1179" s="415"/>
    </row>
    <row r="1180" spans="3:20" x14ac:dyDescent="0.2">
      <c r="C1180" s="415"/>
      <c r="D1180" s="415"/>
      <c r="E1180" s="415"/>
      <c r="F1180" s="415"/>
      <c r="G1180" s="415"/>
      <c r="H1180" s="415"/>
      <c r="I1180" s="415"/>
      <c r="J1180" s="415"/>
      <c r="K1180" s="415"/>
      <c r="L1180" s="415"/>
      <c r="M1180" s="415"/>
      <c r="N1180" s="415"/>
      <c r="O1180" s="415"/>
      <c r="P1180" s="415"/>
      <c r="Q1180" s="415"/>
      <c r="R1180" s="415"/>
      <c r="S1180" s="415"/>
      <c r="T1180" s="415"/>
    </row>
    <row r="1181" spans="3:20" x14ac:dyDescent="0.2">
      <c r="C1181" s="415"/>
      <c r="D1181" s="415"/>
      <c r="E1181" s="415"/>
      <c r="F1181" s="415"/>
      <c r="G1181" s="415"/>
      <c r="H1181" s="415"/>
      <c r="I1181" s="415"/>
      <c r="J1181" s="415"/>
      <c r="K1181" s="415"/>
      <c r="L1181" s="415"/>
      <c r="M1181" s="415"/>
      <c r="N1181" s="415"/>
      <c r="O1181" s="415"/>
      <c r="P1181" s="415"/>
      <c r="Q1181" s="415"/>
      <c r="R1181" s="415"/>
      <c r="S1181" s="415"/>
      <c r="T1181" s="415"/>
    </row>
    <row r="1182" spans="3:20" x14ac:dyDescent="0.2">
      <c r="C1182" s="415"/>
      <c r="D1182" s="415"/>
      <c r="E1182" s="415"/>
      <c r="F1182" s="415"/>
      <c r="G1182" s="415"/>
      <c r="H1182" s="415"/>
      <c r="I1182" s="415"/>
      <c r="J1182" s="415"/>
      <c r="K1182" s="415"/>
      <c r="L1182" s="415"/>
      <c r="M1182" s="415"/>
      <c r="N1182" s="415"/>
      <c r="O1182" s="415"/>
      <c r="P1182" s="415"/>
      <c r="Q1182" s="415"/>
      <c r="R1182" s="415"/>
      <c r="S1182" s="415"/>
      <c r="T1182" s="415"/>
    </row>
    <row r="1183" spans="3:20" x14ac:dyDescent="0.2">
      <c r="C1183" s="415"/>
      <c r="D1183" s="415"/>
      <c r="E1183" s="415"/>
      <c r="F1183" s="415"/>
      <c r="G1183" s="415"/>
      <c r="H1183" s="415"/>
      <c r="I1183" s="415"/>
      <c r="J1183" s="415"/>
      <c r="K1183" s="415"/>
      <c r="L1183" s="415"/>
      <c r="M1183" s="415"/>
      <c r="N1183" s="415"/>
      <c r="O1183" s="415"/>
      <c r="P1183" s="415"/>
      <c r="Q1183" s="415"/>
      <c r="R1183" s="415"/>
      <c r="S1183" s="415"/>
      <c r="T1183" s="415"/>
    </row>
    <row r="1184" spans="3:20" x14ac:dyDescent="0.2">
      <c r="C1184" s="415"/>
      <c r="D1184" s="415"/>
      <c r="E1184" s="415"/>
      <c r="F1184" s="415"/>
      <c r="G1184" s="415"/>
      <c r="H1184" s="415"/>
      <c r="I1184" s="415"/>
      <c r="J1184" s="415"/>
      <c r="K1184" s="415"/>
      <c r="L1184" s="415"/>
      <c r="M1184" s="415"/>
      <c r="N1184" s="415"/>
      <c r="O1184" s="415"/>
      <c r="P1184" s="415"/>
      <c r="Q1184" s="415"/>
      <c r="R1184" s="415"/>
      <c r="S1184" s="415"/>
      <c r="T1184" s="415"/>
    </row>
    <row r="1185" spans="3:20" x14ac:dyDescent="0.2">
      <c r="C1185" s="415"/>
      <c r="D1185" s="415"/>
      <c r="E1185" s="415"/>
      <c r="F1185" s="415"/>
      <c r="G1185" s="415"/>
      <c r="H1185" s="415"/>
      <c r="I1185" s="415"/>
      <c r="J1185" s="415"/>
      <c r="K1185" s="415"/>
      <c r="L1185" s="415"/>
      <c r="M1185" s="415"/>
      <c r="N1185" s="415"/>
      <c r="O1185" s="415"/>
      <c r="P1185" s="415"/>
      <c r="Q1185" s="415"/>
      <c r="R1185" s="415"/>
      <c r="S1185" s="415"/>
      <c r="T1185" s="415"/>
    </row>
    <row r="1186" spans="3:20" x14ac:dyDescent="0.2">
      <c r="C1186" s="415"/>
      <c r="D1186" s="415"/>
      <c r="E1186" s="415"/>
      <c r="F1186" s="415"/>
      <c r="G1186" s="415"/>
      <c r="H1186" s="415"/>
      <c r="I1186" s="415"/>
      <c r="J1186" s="415"/>
      <c r="K1186" s="415"/>
      <c r="L1186" s="415"/>
      <c r="M1186" s="415"/>
      <c r="N1186" s="415"/>
      <c r="O1186" s="415"/>
      <c r="P1186" s="415"/>
      <c r="Q1186" s="415"/>
      <c r="R1186" s="415"/>
      <c r="S1186" s="415"/>
      <c r="T1186" s="415"/>
    </row>
    <row r="1187" spans="3:20" x14ac:dyDescent="0.2">
      <c r="C1187" s="415"/>
      <c r="D1187" s="415"/>
      <c r="E1187" s="415"/>
      <c r="F1187" s="415"/>
      <c r="G1187" s="415"/>
      <c r="H1187" s="415"/>
      <c r="I1187" s="415"/>
      <c r="J1187" s="415"/>
      <c r="K1187" s="415"/>
      <c r="L1187" s="415"/>
      <c r="M1187" s="415"/>
      <c r="N1187" s="415"/>
      <c r="O1187" s="415"/>
      <c r="P1187" s="415"/>
      <c r="Q1187" s="415"/>
      <c r="R1187" s="415"/>
      <c r="S1187" s="415"/>
      <c r="T1187" s="415"/>
    </row>
    <row r="1188" spans="3:20" x14ac:dyDescent="0.2">
      <c r="C1188" s="415"/>
      <c r="D1188" s="415"/>
      <c r="E1188" s="415"/>
      <c r="F1188" s="415"/>
      <c r="G1188" s="415"/>
      <c r="H1188" s="415"/>
      <c r="I1188" s="415"/>
      <c r="J1188" s="415"/>
      <c r="K1188" s="415"/>
      <c r="L1188" s="415"/>
      <c r="M1188" s="415"/>
      <c r="N1188" s="415"/>
      <c r="O1188" s="415"/>
      <c r="P1188" s="415"/>
      <c r="Q1188" s="415"/>
      <c r="R1188" s="415"/>
      <c r="S1188" s="415"/>
      <c r="T1188" s="415"/>
    </row>
    <row r="1189" spans="3:20" x14ac:dyDescent="0.2">
      <c r="C1189" s="415"/>
      <c r="D1189" s="415"/>
      <c r="E1189" s="415"/>
      <c r="F1189" s="415"/>
      <c r="G1189" s="415"/>
      <c r="H1189" s="415"/>
      <c r="I1189" s="415"/>
      <c r="J1189" s="415"/>
      <c r="K1189" s="415"/>
      <c r="L1189" s="415"/>
      <c r="M1189" s="415"/>
      <c r="N1189" s="415"/>
      <c r="O1189" s="415"/>
      <c r="P1189" s="415"/>
      <c r="Q1189" s="415"/>
      <c r="R1189" s="415"/>
      <c r="S1189" s="415"/>
      <c r="T1189" s="415"/>
    </row>
    <row r="1190" spans="3:20" x14ac:dyDescent="0.2">
      <c r="C1190" s="415"/>
      <c r="D1190" s="415"/>
      <c r="E1190" s="415"/>
      <c r="F1190" s="415"/>
      <c r="G1190" s="415"/>
      <c r="H1190" s="415"/>
      <c r="I1190" s="415"/>
      <c r="J1190" s="415"/>
      <c r="K1190" s="415"/>
      <c r="L1190" s="415"/>
      <c r="M1190" s="415"/>
      <c r="N1190" s="415"/>
      <c r="O1190" s="415"/>
      <c r="P1190" s="415"/>
      <c r="Q1190" s="415"/>
      <c r="R1190" s="415"/>
      <c r="S1190" s="415"/>
      <c r="T1190" s="415"/>
    </row>
    <row r="1191" spans="3:20" x14ac:dyDescent="0.2">
      <c r="C1191" s="415"/>
      <c r="D1191" s="415"/>
      <c r="E1191" s="415"/>
      <c r="F1191" s="415"/>
      <c r="G1191" s="415"/>
      <c r="H1191" s="415"/>
      <c r="I1191" s="415"/>
      <c r="J1191" s="415"/>
      <c r="K1191" s="415"/>
      <c r="L1191" s="415"/>
      <c r="M1191" s="415"/>
      <c r="N1191" s="415"/>
      <c r="O1191" s="415"/>
      <c r="P1191" s="415"/>
      <c r="Q1191" s="415"/>
      <c r="R1191" s="415"/>
      <c r="S1191" s="415"/>
      <c r="T1191" s="415"/>
    </row>
    <row r="1192" spans="3:20" x14ac:dyDescent="0.2">
      <c r="C1192" s="415"/>
      <c r="D1192" s="415"/>
      <c r="E1192" s="415"/>
      <c r="F1192" s="415"/>
      <c r="G1192" s="415"/>
      <c r="H1192" s="415"/>
      <c r="I1192" s="415"/>
      <c r="J1192" s="415"/>
      <c r="K1192" s="415"/>
      <c r="L1192" s="415"/>
      <c r="M1192" s="415"/>
      <c r="N1192" s="415"/>
      <c r="O1192" s="415"/>
      <c r="P1192" s="415"/>
      <c r="Q1192" s="415"/>
      <c r="R1192" s="415"/>
      <c r="S1192" s="415"/>
      <c r="T1192" s="415"/>
    </row>
    <row r="1193" spans="3:20" x14ac:dyDescent="0.2">
      <c r="C1193" s="415"/>
      <c r="D1193" s="415"/>
      <c r="E1193" s="415"/>
      <c r="F1193" s="415"/>
      <c r="G1193" s="415"/>
      <c r="H1193" s="415"/>
      <c r="I1193" s="415"/>
      <c r="J1193" s="415"/>
      <c r="K1193" s="415"/>
      <c r="L1193" s="415"/>
      <c r="M1193" s="415"/>
      <c r="N1193" s="415"/>
      <c r="O1193" s="415"/>
      <c r="P1193" s="415"/>
      <c r="Q1193" s="415"/>
      <c r="R1193" s="415"/>
      <c r="S1193" s="415"/>
      <c r="T1193" s="415"/>
    </row>
    <row r="1194" spans="3:20" x14ac:dyDescent="0.2">
      <c r="C1194" s="415"/>
      <c r="D1194" s="415"/>
      <c r="E1194" s="415"/>
      <c r="F1194" s="415"/>
      <c r="G1194" s="415"/>
      <c r="H1194" s="415"/>
      <c r="I1194" s="415"/>
      <c r="J1194" s="415"/>
      <c r="K1194" s="415"/>
      <c r="L1194" s="415"/>
      <c r="M1194" s="415"/>
      <c r="N1194" s="415"/>
      <c r="O1194" s="415"/>
      <c r="P1194" s="415"/>
      <c r="Q1194" s="415"/>
      <c r="R1194" s="415"/>
      <c r="S1194" s="415"/>
      <c r="T1194" s="415"/>
    </row>
    <row r="1195" spans="3:20" x14ac:dyDescent="0.2">
      <c r="C1195" s="415"/>
      <c r="D1195" s="415"/>
      <c r="E1195" s="415"/>
      <c r="F1195" s="415"/>
      <c r="G1195" s="415"/>
      <c r="H1195" s="415"/>
      <c r="I1195" s="415"/>
      <c r="J1195" s="415"/>
      <c r="K1195" s="415"/>
      <c r="L1195" s="415"/>
      <c r="M1195" s="415"/>
      <c r="N1195" s="415"/>
      <c r="O1195" s="415"/>
      <c r="P1195" s="415"/>
      <c r="Q1195" s="415"/>
      <c r="R1195" s="415"/>
      <c r="S1195" s="415"/>
      <c r="T1195" s="415"/>
    </row>
    <row r="1196" spans="3:20" x14ac:dyDescent="0.2">
      <c r="C1196" s="415"/>
      <c r="D1196" s="415"/>
      <c r="E1196" s="415"/>
      <c r="F1196" s="415"/>
      <c r="G1196" s="415"/>
      <c r="H1196" s="415"/>
      <c r="I1196" s="415"/>
      <c r="J1196" s="415"/>
      <c r="K1196" s="415"/>
      <c r="L1196" s="415"/>
      <c r="M1196" s="415"/>
      <c r="N1196" s="415"/>
      <c r="O1196" s="415"/>
      <c r="P1196" s="415"/>
      <c r="Q1196" s="415"/>
      <c r="R1196" s="415"/>
      <c r="S1196" s="415"/>
      <c r="T1196" s="415"/>
    </row>
    <row r="1197" spans="3:20" x14ac:dyDescent="0.2">
      <c r="C1197" s="415"/>
      <c r="D1197" s="415"/>
      <c r="E1197" s="415"/>
      <c r="F1197" s="415"/>
      <c r="G1197" s="415"/>
      <c r="H1197" s="415"/>
      <c r="I1197" s="415"/>
      <c r="J1197" s="415"/>
      <c r="K1197" s="415"/>
      <c r="L1197" s="415"/>
      <c r="M1197" s="415"/>
      <c r="N1197" s="415"/>
      <c r="O1197" s="415"/>
      <c r="P1197" s="415"/>
      <c r="Q1197" s="415"/>
      <c r="R1197" s="415"/>
      <c r="S1197" s="415"/>
      <c r="T1197" s="415"/>
    </row>
    <row r="1198" spans="3:20" x14ac:dyDescent="0.2">
      <c r="C1198" s="415"/>
      <c r="D1198" s="415"/>
      <c r="E1198" s="415"/>
      <c r="F1198" s="415"/>
      <c r="G1198" s="415"/>
      <c r="H1198" s="415"/>
      <c r="I1198" s="415"/>
      <c r="J1198" s="415"/>
      <c r="K1198" s="415"/>
      <c r="L1198" s="415"/>
      <c r="M1198" s="415"/>
      <c r="N1198" s="415"/>
      <c r="O1198" s="415"/>
      <c r="P1198" s="415"/>
      <c r="Q1198" s="415"/>
      <c r="R1198" s="415"/>
      <c r="S1198" s="415"/>
      <c r="T1198" s="415"/>
    </row>
    <row r="1199" spans="3:20" x14ac:dyDescent="0.2">
      <c r="C1199" s="415"/>
      <c r="D1199" s="415"/>
      <c r="E1199" s="415"/>
      <c r="F1199" s="415"/>
      <c r="G1199" s="415"/>
      <c r="H1199" s="415"/>
      <c r="I1199" s="415"/>
      <c r="J1199" s="415"/>
      <c r="K1199" s="415"/>
      <c r="L1199" s="415"/>
      <c r="M1199" s="415"/>
      <c r="N1199" s="415"/>
      <c r="O1199" s="415"/>
      <c r="P1199" s="415"/>
      <c r="Q1199" s="415"/>
      <c r="R1199" s="415"/>
      <c r="S1199" s="415"/>
      <c r="T1199" s="415"/>
    </row>
    <row r="1200" spans="3:20" x14ac:dyDescent="0.2">
      <c r="C1200" s="415"/>
      <c r="D1200" s="415"/>
      <c r="E1200" s="415"/>
      <c r="F1200" s="415"/>
      <c r="G1200" s="415"/>
      <c r="H1200" s="415"/>
      <c r="I1200" s="415"/>
      <c r="J1200" s="415"/>
      <c r="K1200" s="415"/>
      <c r="L1200" s="415"/>
      <c r="M1200" s="415"/>
      <c r="N1200" s="415"/>
      <c r="O1200" s="415"/>
      <c r="P1200" s="415"/>
      <c r="Q1200" s="415"/>
      <c r="R1200" s="415"/>
      <c r="S1200" s="415"/>
      <c r="T1200" s="415"/>
    </row>
    <row r="1201" spans="3:20" x14ac:dyDescent="0.2">
      <c r="C1201" s="415"/>
      <c r="D1201" s="415"/>
      <c r="E1201" s="415"/>
      <c r="F1201" s="415"/>
      <c r="G1201" s="415"/>
      <c r="H1201" s="415"/>
      <c r="I1201" s="415"/>
      <c r="J1201" s="415"/>
      <c r="K1201" s="415"/>
      <c r="L1201" s="415"/>
      <c r="M1201" s="415"/>
      <c r="N1201" s="415"/>
      <c r="O1201" s="415"/>
      <c r="P1201" s="415"/>
      <c r="Q1201" s="415"/>
      <c r="R1201" s="415"/>
      <c r="S1201" s="415"/>
      <c r="T1201" s="415"/>
    </row>
    <row r="1202" spans="3:20" x14ac:dyDescent="0.2">
      <c r="C1202" s="415"/>
      <c r="D1202" s="415"/>
      <c r="E1202" s="415"/>
      <c r="F1202" s="415"/>
      <c r="G1202" s="415"/>
      <c r="H1202" s="415"/>
      <c r="I1202" s="415"/>
      <c r="J1202" s="415"/>
      <c r="K1202" s="415"/>
      <c r="L1202" s="415"/>
      <c r="M1202" s="415"/>
      <c r="N1202" s="415"/>
      <c r="O1202" s="415"/>
      <c r="P1202" s="415"/>
      <c r="Q1202" s="415"/>
      <c r="R1202" s="415"/>
      <c r="S1202" s="415"/>
      <c r="T1202" s="415"/>
    </row>
    <row r="1203" spans="3:20" x14ac:dyDescent="0.2">
      <c r="C1203" s="415"/>
      <c r="D1203" s="415"/>
      <c r="E1203" s="415"/>
      <c r="F1203" s="415"/>
      <c r="G1203" s="415"/>
      <c r="H1203" s="415"/>
      <c r="I1203" s="415"/>
      <c r="J1203" s="415"/>
      <c r="K1203" s="415"/>
      <c r="L1203" s="415"/>
      <c r="M1203" s="415"/>
      <c r="N1203" s="415"/>
      <c r="O1203" s="415"/>
      <c r="P1203" s="415"/>
      <c r="Q1203" s="415"/>
      <c r="R1203" s="415"/>
      <c r="S1203" s="415"/>
      <c r="T1203" s="415"/>
    </row>
    <row r="1204" spans="3:20" x14ac:dyDescent="0.2">
      <c r="C1204" s="415"/>
      <c r="D1204" s="415"/>
      <c r="E1204" s="415"/>
      <c r="F1204" s="415"/>
      <c r="G1204" s="415"/>
      <c r="H1204" s="415"/>
      <c r="I1204" s="415"/>
      <c r="J1204" s="415"/>
      <c r="K1204" s="415"/>
      <c r="L1204" s="415"/>
      <c r="M1204" s="415"/>
      <c r="N1204" s="415"/>
      <c r="O1204" s="415"/>
      <c r="P1204" s="415"/>
      <c r="Q1204" s="415"/>
      <c r="R1204" s="415"/>
      <c r="S1204" s="415"/>
      <c r="T1204" s="415"/>
    </row>
    <row r="1205" spans="3:20" x14ac:dyDescent="0.2">
      <c r="C1205" s="415"/>
      <c r="D1205" s="415"/>
      <c r="E1205" s="415"/>
      <c r="F1205" s="415"/>
      <c r="G1205" s="415"/>
      <c r="H1205" s="415"/>
      <c r="I1205" s="415"/>
      <c r="J1205" s="415"/>
      <c r="K1205" s="415"/>
      <c r="L1205" s="415"/>
      <c r="M1205" s="415"/>
      <c r="N1205" s="415"/>
      <c r="O1205" s="415"/>
      <c r="P1205" s="415"/>
      <c r="Q1205" s="415"/>
      <c r="R1205" s="415"/>
      <c r="S1205" s="415"/>
      <c r="T1205" s="415"/>
    </row>
    <row r="1206" spans="3:20" x14ac:dyDescent="0.2">
      <c r="C1206" s="415"/>
      <c r="D1206" s="415"/>
      <c r="E1206" s="415"/>
      <c r="F1206" s="415"/>
      <c r="G1206" s="415"/>
      <c r="H1206" s="415"/>
      <c r="I1206" s="415"/>
      <c r="J1206" s="415"/>
      <c r="K1206" s="415"/>
      <c r="L1206" s="415"/>
      <c r="M1206" s="415"/>
      <c r="N1206" s="415"/>
      <c r="O1206" s="415"/>
      <c r="P1206" s="415"/>
      <c r="Q1206" s="415"/>
      <c r="R1206" s="415"/>
      <c r="S1206" s="415"/>
      <c r="T1206" s="415"/>
    </row>
    <row r="1207" spans="3:20" x14ac:dyDescent="0.2">
      <c r="C1207" s="415"/>
      <c r="D1207" s="415"/>
      <c r="E1207" s="415"/>
      <c r="F1207" s="415"/>
      <c r="G1207" s="415"/>
      <c r="H1207" s="415"/>
      <c r="I1207" s="415"/>
      <c r="J1207" s="415"/>
      <c r="K1207" s="415"/>
      <c r="L1207" s="415"/>
      <c r="M1207" s="415"/>
      <c r="N1207" s="415"/>
      <c r="O1207" s="415"/>
      <c r="P1207" s="415"/>
      <c r="Q1207" s="415"/>
      <c r="R1207" s="415"/>
      <c r="S1207" s="415"/>
      <c r="T1207" s="415"/>
    </row>
    <row r="1208" spans="3:20" x14ac:dyDescent="0.2">
      <c r="C1208" s="415"/>
      <c r="D1208" s="415"/>
      <c r="E1208" s="415"/>
      <c r="F1208" s="415"/>
      <c r="G1208" s="415"/>
      <c r="H1208" s="415"/>
      <c r="I1208" s="415"/>
      <c r="J1208" s="415"/>
      <c r="K1208" s="415"/>
      <c r="L1208" s="415"/>
      <c r="M1208" s="415"/>
      <c r="N1208" s="415"/>
      <c r="O1208" s="415"/>
      <c r="P1208" s="415"/>
      <c r="Q1208" s="415"/>
      <c r="R1208" s="415"/>
      <c r="S1208" s="415"/>
      <c r="T1208" s="415"/>
    </row>
    <row r="1209" spans="3:20" x14ac:dyDescent="0.2">
      <c r="C1209" s="415"/>
      <c r="D1209" s="415"/>
      <c r="E1209" s="415"/>
      <c r="F1209" s="415"/>
      <c r="G1209" s="415"/>
      <c r="H1209" s="415"/>
      <c r="I1209" s="415"/>
      <c r="J1209" s="415"/>
      <c r="K1209" s="415"/>
      <c r="L1209" s="415"/>
      <c r="M1209" s="415"/>
      <c r="N1209" s="415"/>
      <c r="O1209" s="415"/>
      <c r="P1209" s="415"/>
      <c r="Q1209" s="415"/>
      <c r="R1209" s="415"/>
      <c r="S1209" s="415"/>
      <c r="T1209" s="415"/>
    </row>
    <row r="1210" spans="3:20" x14ac:dyDescent="0.2">
      <c r="C1210" s="415"/>
      <c r="D1210" s="415"/>
      <c r="E1210" s="415"/>
      <c r="F1210" s="415"/>
      <c r="G1210" s="415"/>
      <c r="H1210" s="415"/>
      <c r="I1210" s="415"/>
      <c r="J1210" s="415"/>
      <c r="K1210" s="415"/>
      <c r="L1210" s="415"/>
      <c r="M1210" s="415"/>
      <c r="N1210" s="415"/>
      <c r="O1210" s="415"/>
      <c r="P1210" s="415"/>
      <c r="Q1210" s="415"/>
      <c r="R1210" s="415"/>
      <c r="S1210" s="415"/>
      <c r="T1210" s="415"/>
    </row>
    <row r="1211" spans="3:20" x14ac:dyDescent="0.2">
      <c r="C1211" s="415"/>
      <c r="D1211" s="415"/>
      <c r="E1211" s="415"/>
      <c r="F1211" s="415"/>
      <c r="G1211" s="415"/>
      <c r="H1211" s="415"/>
      <c r="I1211" s="415"/>
      <c r="J1211" s="415"/>
      <c r="K1211" s="415"/>
      <c r="L1211" s="415"/>
      <c r="M1211" s="415"/>
      <c r="N1211" s="415"/>
      <c r="O1211" s="415"/>
      <c r="P1211" s="415"/>
      <c r="Q1211" s="415"/>
      <c r="R1211" s="415"/>
      <c r="S1211" s="415"/>
      <c r="T1211" s="415"/>
    </row>
    <row r="1212" spans="3:20" x14ac:dyDescent="0.2">
      <c r="C1212" s="415"/>
      <c r="D1212" s="415"/>
      <c r="E1212" s="415"/>
      <c r="F1212" s="415"/>
      <c r="G1212" s="415"/>
      <c r="H1212" s="415"/>
      <c r="I1212" s="415"/>
      <c r="J1212" s="415"/>
      <c r="K1212" s="415"/>
      <c r="L1212" s="415"/>
      <c r="M1212" s="415"/>
      <c r="N1212" s="415"/>
      <c r="O1212" s="415"/>
      <c r="P1212" s="415"/>
      <c r="Q1212" s="415"/>
      <c r="R1212" s="415"/>
      <c r="S1212" s="415"/>
      <c r="T1212" s="415"/>
    </row>
    <row r="1213" spans="3:20" x14ac:dyDescent="0.2">
      <c r="C1213" s="415"/>
      <c r="D1213" s="415"/>
      <c r="E1213" s="415"/>
      <c r="F1213" s="415"/>
      <c r="G1213" s="415"/>
      <c r="H1213" s="415"/>
      <c r="I1213" s="415"/>
      <c r="J1213" s="415"/>
      <c r="K1213" s="415"/>
      <c r="L1213" s="415"/>
      <c r="M1213" s="415"/>
      <c r="N1213" s="415"/>
      <c r="O1213" s="415"/>
      <c r="P1213" s="415"/>
      <c r="Q1213" s="415"/>
      <c r="R1213" s="415"/>
      <c r="S1213" s="415"/>
      <c r="T1213" s="415"/>
    </row>
    <row r="1214" spans="3:20" x14ac:dyDescent="0.2">
      <c r="C1214" s="415"/>
      <c r="D1214" s="415"/>
      <c r="E1214" s="415"/>
      <c r="F1214" s="415"/>
      <c r="G1214" s="415"/>
      <c r="H1214" s="415"/>
      <c r="I1214" s="415"/>
      <c r="J1214" s="415"/>
      <c r="K1214" s="415"/>
      <c r="L1214" s="415"/>
      <c r="M1214" s="415"/>
      <c r="N1214" s="415"/>
      <c r="O1214" s="415"/>
      <c r="P1214" s="415"/>
      <c r="Q1214" s="415"/>
      <c r="R1214" s="415"/>
      <c r="S1214" s="415"/>
      <c r="T1214" s="415"/>
    </row>
    <row r="1215" spans="3:20" x14ac:dyDescent="0.2">
      <c r="C1215" s="415"/>
      <c r="D1215" s="415"/>
      <c r="E1215" s="415"/>
      <c r="F1215" s="415"/>
      <c r="G1215" s="415"/>
      <c r="H1215" s="415"/>
      <c r="I1215" s="415"/>
      <c r="J1215" s="415"/>
      <c r="K1215" s="415"/>
      <c r="L1215" s="415"/>
      <c r="M1215" s="415"/>
      <c r="N1215" s="415"/>
      <c r="O1215" s="415"/>
      <c r="P1215" s="415"/>
      <c r="Q1215" s="415"/>
      <c r="R1215" s="415"/>
      <c r="S1215" s="415"/>
      <c r="T1215" s="415"/>
    </row>
    <row r="1216" spans="3:20" x14ac:dyDescent="0.2">
      <c r="C1216" s="415"/>
      <c r="D1216" s="415"/>
      <c r="E1216" s="415"/>
      <c r="F1216" s="415"/>
      <c r="G1216" s="415"/>
      <c r="H1216" s="415"/>
      <c r="I1216" s="415"/>
      <c r="J1216" s="415"/>
      <c r="K1216" s="415"/>
      <c r="L1216" s="415"/>
      <c r="M1216" s="415"/>
      <c r="N1216" s="415"/>
      <c r="O1216" s="415"/>
      <c r="P1216" s="415"/>
      <c r="Q1216" s="415"/>
      <c r="R1216" s="415"/>
      <c r="S1216" s="415"/>
      <c r="T1216" s="415"/>
    </row>
    <row r="1217" spans="3:20" x14ac:dyDescent="0.2">
      <c r="C1217" s="415"/>
      <c r="D1217" s="415"/>
      <c r="E1217" s="415"/>
      <c r="F1217" s="415"/>
      <c r="G1217" s="415"/>
      <c r="H1217" s="415"/>
      <c r="I1217" s="415"/>
      <c r="J1217" s="415"/>
      <c r="K1217" s="415"/>
      <c r="L1217" s="415"/>
      <c r="M1217" s="415"/>
      <c r="N1217" s="415"/>
      <c r="O1217" s="415"/>
      <c r="P1217" s="415"/>
      <c r="Q1217" s="415"/>
      <c r="R1217" s="415"/>
      <c r="S1217" s="415"/>
      <c r="T1217" s="415"/>
    </row>
    <row r="1218" spans="3:20" x14ac:dyDescent="0.2">
      <c r="C1218" s="415"/>
      <c r="D1218" s="415"/>
      <c r="E1218" s="415"/>
      <c r="F1218" s="415"/>
      <c r="G1218" s="415"/>
      <c r="H1218" s="415"/>
      <c r="I1218" s="415"/>
      <c r="J1218" s="415"/>
      <c r="K1218" s="415"/>
      <c r="L1218" s="415"/>
      <c r="M1218" s="415"/>
      <c r="N1218" s="415"/>
      <c r="O1218" s="415"/>
      <c r="P1218" s="415"/>
      <c r="Q1218" s="415"/>
      <c r="R1218" s="415"/>
      <c r="S1218" s="415"/>
      <c r="T1218" s="415"/>
    </row>
    <row r="1219" spans="3:20" x14ac:dyDescent="0.2">
      <c r="C1219" s="415"/>
      <c r="D1219" s="415"/>
      <c r="E1219" s="415"/>
      <c r="F1219" s="415"/>
      <c r="G1219" s="415"/>
      <c r="H1219" s="415"/>
      <c r="I1219" s="415"/>
      <c r="J1219" s="415"/>
      <c r="K1219" s="415"/>
      <c r="L1219" s="415"/>
      <c r="M1219" s="415"/>
      <c r="N1219" s="415"/>
      <c r="O1219" s="415"/>
      <c r="P1219" s="415"/>
      <c r="Q1219" s="415"/>
      <c r="R1219" s="415"/>
      <c r="S1219" s="415"/>
      <c r="T1219" s="415"/>
    </row>
    <row r="1220" spans="3:20" x14ac:dyDescent="0.2">
      <c r="C1220" s="415"/>
      <c r="D1220" s="415"/>
      <c r="E1220" s="415"/>
      <c r="F1220" s="415"/>
      <c r="G1220" s="415"/>
      <c r="H1220" s="415"/>
      <c r="I1220" s="415"/>
      <c r="J1220" s="415"/>
      <c r="K1220" s="415"/>
      <c r="L1220" s="415"/>
      <c r="M1220" s="415"/>
      <c r="N1220" s="415"/>
      <c r="O1220" s="415"/>
      <c r="P1220" s="415"/>
      <c r="Q1220" s="415"/>
      <c r="R1220" s="415"/>
      <c r="S1220" s="415"/>
      <c r="T1220" s="415"/>
    </row>
    <row r="1221" spans="3:20" x14ac:dyDescent="0.2">
      <c r="C1221" s="415"/>
      <c r="D1221" s="415"/>
      <c r="E1221" s="415"/>
      <c r="F1221" s="415"/>
      <c r="G1221" s="415"/>
      <c r="H1221" s="415"/>
      <c r="I1221" s="415"/>
      <c r="J1221" s="415"/>
      <c r="K1221" s="415"/>
      <c r="L1221" s="415"/>
      <c r="M1221" s="415"/>
      <c r="N1221" s="415"/>
      <c r="O1221" s="415"/>
      <c r="P1221" s="415"/>
      <c r="Q1221" s="415"/>
      <c r="R1221" s="415"/>
      <c r="S1221" s="415"/>
      <c r="T1221" s="415"/>
    </row>
    <row r="1222" spans="3:20" x14ac:dyDescent="0.2">
      <c r="C1222" s="415"/>
      <c r="D1222" s="415"/>
      <c r="E1222" s="415"/>
      <c r="F1222" s="415"/>
      <c r="G1222" s="415"/>
      <c r="H1222" s="415"/>
      <c r="I1222" s="415"/>
      <c r="J1222" s="415"/>
      <c r="K1222" s="415"/>
      <c r="L1222" s="415"/>
      <c r="M1222" s="415"/>
      <c r="N1222" s="415"/>
      <c r="O1222" s="415"/>
      <c r="P1222" s="415"/>
      <c r="Q1222" s="415"/>
      <c r="R1222" s="415"/>
      <c r="S1222" s="415"/>
      <c r="T1222" s="415"/>
    </row>
    <row r="1223" spans="3:20" x14ac:dyDescent="0.2">
      <c r="C1223" s="415"/>
      <c r="D1223" s="415"/>
      <c r="E1223" s="415"/>
      <c r="F1223" s="415"/>
      <c r="G1223" s="415"/>
      <c r="H1223" s="415"/>
      <c r="I1223" s="415"/>
      <c r="J1223" s="415"/>
      <c r="K1223" s="415"/>
      <c r="L1223" s="415"/>
      <c r="M1223" s="415"/>
      <c r="N1223" s="415"/>
      <c r="O1223" s="415"/>
      <c r="P1223" s="415"/>
      <c r="Q1223" s="415"/>
      <c r="R1223" s="415"/>
      <c r="S1223" s="415"/>
      <c r="T1223" s="415"/>
    </row>
    <row r="1224" spans="3:20" x14ac:dyDescent="0.2">
      <c r="C1224" s="415"/>
      <c r="D1224" s="415"/>
      <c r="E1224" s="415"/>
      <c r="F1224" s="415"/>
      <c r="G1224" s="415"/>
      <c r="H1224" s="415"/>
      <c r="I1224" s="415"/>
      <c r="J1224" s="415"/>
      <c r="K1224" s="415"/>
      <c r="L1224" s="415"/>
      <c r="M1224" s="415"/>
      <c r="N1224" s="415"/>
      <c r="O1224" s="415"/>
      <c r="P1224" s="415"/>
      <c r="Q1224" s="415"/>
      <c r="R1224" s="415"/>
      <c r="S1224" s="415"/>
      <c r="T1224" s="415"/>
    </row>
    <row r="1225" spans="3:20" x14ac:dyDescent="0.2">
      <c r="C1225" s="415"/>
      <c r="D1225" s="415"/>
      <c r="E1225" s="415"/>
      <c r="F1225" s="415"/>
      <c r="G1225" s="415"/>
      <c r="H1225" s="415"/>
      <c r="I1225" s="415"/>
      <c r="J1225" s="415"/>
      <c r="K1225" s="415"/>
      <c r="L1225" s="415"/>
      <c r="M1225" s="415"/>
      <c r="N1225" s="415"/>
      <c r="O1225" s="415"/>
      <c r="P1225" s="415"/>
      <c r="Q1225" s="415"/>
      <c r="R1225" s="415"/>
      <c r="S1225" s="415"/>
      <c r="T1225" s="415"/>
    </row>
    <row r="1226" spans="3:20" x14ac:dyDescent="0.2">
      <c r="C1226" s="415"/>
      <c r="D1226" s="415"/>
      <c r="E1226" s="415"/>
      <c r="F1226" s="415"/>
      <c r="G1226" s="415"/>
      <c r="H1226" s="415"/>
      <c r="I1226" s="415"/>
      <c r="J1226" s="415"/>
      <c r="K1226" s="415"/>
      <c r="L1226" s="415"/>
      <c r="M1226" s="415"/>
      <c r="N1226" s="415"/>
      <c r="O1226" s="415"/>
      <c r="P1226" s="415"/>
      <c r="Q1226" s="415"/>
      <c r="R1226" s="415"/>
      <c r="S1226" s="415"/>
      <c r="T1226" s="415"/>
    </row>
    <row r="1227" spans="3:20" x14ac:dyDescent="0.2">
      <c r="C1227" s="415"/>
      <c r="D1227" s="415"/>
      <c r="E1227" s="415"/>
      <c r="F1227" s="415"/>
      <c r="G1227" s="415"/>
      <c r="H1227" s="415"/>
      <c r="I1227" s="415"/>
      <c r="J1227" s="415"/>
      <c r="K1227" s="415"/>
      <c r="L1227" s="415"/>
      <c r="M1227" s="415"/>
      <c r="N1227" s="415"/>
      <c r="O1227" s="415"/>
      <c r="P1227" s="415"/>
      <c r="Q1227" s="415"/>
      <c r="R1227" s="415"/>
      <c r="S1227" s="415"/>
      <c r="T1227" s="415"/>
    </row>
    <row r="1228" spans="3:20" x14ac:dyDescent="0.2">
      <c r="C1228" s="415"/>
      <c r="D1228" s="415"/>
      <c r="E1228" s="415"/>
      <c r="F1228" s="415"/>
      <c r="G1228" s="415"/>
      <c r="H1228" s="415"/>
      <c r="I1228" s="415"/>
      <c r="J1228" s="415"/>
      <c r="K1228" s="415"/>
      <c r="L1228" s="415"/>
      <c r="M1228" s="415"/>
      <c r="N1228" s="415"/>
      <c r="O1228" s="415"/>
      <c r="P1228" s="415"/>
      <c r="Q1228" s="415"/>
      <c r="R1228" s="415"/>
      <c r="S1228" s="415"/>
      <c r="T1228" s="415"/>
    </row>
    <row r="1229" spans="3:20" x14ac:dyDescent="0.2">
      <c r="C1229" s="415"/>
      <c r="D1229" s="415"/>
      <c r="E1229" s="415"/>
      <c r="F1229" s="415"/>
      <c r="G1229" s="415"/>
      <c r="H1229" s="415"/>
      <c r="I1229" s="415"/>
      <c r="J1229" s="415"/>
      <c r="K1229" s="415"/>
      <c r="L1229" s="415"/>
      <c r="M1229" s="415"/>
      <c r="N1229" s="415"/>
      <c r="O1229" s="415"/>
      <c r="P1229" s="415"/>
      <c r="Q1229" s="415"/>
      <c r="R1229" s="415"/>
      <c r="S1229" s="415"/>
      <c r="T1229" s="415"/>
    </row>
    <row r="1230" spans="3:20" x14ac:dyDescent="0.2">
      <c r="C1230" s="415"/>
      <c r="D1230" s="415"/>
      <c r="E1230" s="415"/>
      <c r="F1230" s="415"/>
      <c r="G1230" s="415"/>
      <c r="H1230" s="415"/>
      <c r="I1230" s="415"/>
      <c r="J1230" s="415"/>
      <c r="K1230" s="415"/>
      <c r="L1230" s="415"/>
      <c r="M1230" s="415"/>
      <c r="N1230" s="415"/>
      <c r="O1230" s="415"/>
      <c r="P1230" s="415"/>
      <c r="Q1230" s="415"/>
      <c r="R1230" s="415"/>
      <c r="S1230" s="415"/>
      <c r="T1230" s="415"/>
    </row>
    <row r="1231" spans="3:20" x14ac:dyDescent="0.2">
      <c r="C1231" s="415"/>
      <c r="D1231" s="415"/>
      <c r="E1231" s="415"/>
      <c r="F1231" s="415"/>
      <c r="G1231" s="415"/>
      <c r="H1231" s="415"/>
      <c r="I1231" s="415"/>
      <c r="J1231" s="415"/>
      <c r="K1231" s="415"/>
      <c r="L1231" s="415"/>
      <c r="M1231" s="415"/>
      <c r="N1231" s="415"/>
      <c r="O1231" s="415"/>
      <c r="P1231" s="415"/>
      <c r="Q1231" s="415"/>
      <c r="R1231" s="415"/>
      <c r="S1231" s="415"/>
      <c r="T1231" s="415"/>
    </row>
    <row r="1232" spans="3:20" x14ac:dyDescent="0.2">
      <c r="C1232" s="415"/>
      <c r="D1232" s="415"/>
      <c r="E1232" s="415"/>
      <c r="F1232" s="415"/>
      <c r="G1232" s="415"/>
      <c r="H1232" s="415"/>
      <c r="I1232" s="415"/>
      <c r="J1232" s="415"/>
      <c r="K1232" s="415"/>
      <c r="L1232" s="415"/>
      <c r="M1232" s="415"/>
      <c r="N1232" s="415"/>
      <c r="O1232" s="415"/>
      <c r="P1232" s="415"/>
      <c r="Q1232" s="415"/>
      <c r="R1232" s="415"/>
      <c r="S1232" s="415"/>
      <c r="T1232" s="415"/>
    </row>
    <row r="1233" spans="3:20" x14ac:dyDescent="0.2">
      <c r="C1233" s="415"/>
      <c r="D1233" s="415"/>
      <c r="E1233" s="415"/>
      <c r="F1233" s="415"/>
      <c r="G1233" s="415"/>
      <c r="H1233" s="415"/>
      <c r="I1233" s="415"/>
      <c r="J1233" s="415"/>
      <c r="K1233" s="415"/>
      <c r="L1233" s="415"/>
      <c r="M1233" s="415"/>
      <c r="N1233" s="415"/>
      <c r="O1233" s="415"/>
      <c r="P1233" s="415"/>
      <c r="Q1233" s="415"/>
      <c r="R1233" s="415"/>
      <c r="S1233" s="415"/>
      <c r="T1233" s="415"/>
    </row>
    <row r="1234" spans="3:20" x14ac:dyDescent="0.2">
      <c r="C1234" s="415"/>
      <c r="D1234" s="415"/>
      <c r="E1234" s="415"/>
      <c r="F1234" s="415"/>
      <c r="G1234" s="415"/>
      <c r="H1234" s="415"/>
      <c r="I1234" s="415"/>
      <c r="J1234" s="415"/>
      <c r="K1234" s="415"/>
      <c r="L1234" s="415"/>
      <c r="M1234" s="415"/>
      <c r="N1234" s="415"/>
      <c r="O1234" s="415"/>
      <c r="P1234" s="415"/>
      <c r="Q1234" s="415"/>
      <c r="R1234" s="415"/>
      <c r="S1234" s="415"/>
      <c r="T1234" s="415"/>
    </row>
    <row r="1235" spans="3:20" x14ac:dyDescent="0.2">
      <c r="C1235" s="415"/>
      <c r="D1235" s="415"/>
      <c r="E1235" s="415"/>
      <c r="F1235" s="415"/>
      <c r="G1235" s="415"/>
      <c r="H1235" s="415"/>
      <c r="I1235" s="415"/>
      <c r="J1235" s="415"/>
      <c r="K1235" s="415"/>
      <c r="L1235" s="415"/>
      <c r="M1235" s="415"/>
      <c r="N1235" s="415"/>
      <c r="O1235" s="415"/>
      <c r="P1235" s="415"/>
      <c r="Q1235" s="415"/>
      <c r="R1235" s="415"/>
      <c r="S1235" s="415"/>
      <c r="T1235" s="415"/>
    </row>
    <row r="1236" spans="3:20" x14ac:dyDescent="0.2">
      <c r="C1236" s="415"/>
      <c r="D1236" s="415"/>
      <c r="E1236" s="415"/>
      <c r="F1236" s="415"/>
      <c r="G1236" s="415"/>
      <c r="H1236" s="415"/>
      <c r="I1236" s="415"/>
      <c r="J1236" s="415"/>
      <c r="K1236" s="415"/>
      <c r="L1236" s="415"/>
      <c r="M1236" s="415"/>
      <c r="N1236" s="415"/>
      <c r="O1236" s="415"/>
      <c r="P1236" s="415"/>
      <c r="Q1236" s="415"/>
      <c r="R1236" s="415"/>
      <c r="S1236" s="415"/>
      <c r="T1236" s="415"/>
    </row>
    <row r="1237" spans="3:20" x14ac:dyDescent="0.2">
      <c r="C1237" s="415"/>
      <c r="D1237" s="415"/>
      <c r="E1237" s="415"/>
      <c r="F1237" s="415"/>
      <c r="G1237" s="415"/>
      <c r="H1237" s="415"/>
      <c r="I1237" s="415"/>
      <c r="J1237" s="415"/>
      <c r="K1237" s="415"/>
      <c r="L1237" s="415"/>
      <c r="M1237" s="415"/>
      <c r="N1237" s="415"/>
      <c r="O1237" s="415"/>
      <c r="P1237" s="415"/>
      <c r="Q1237" s="415"/>
      <c r="R1237" s="415"/>
      <c r="S1237" s="415"/>
      <c r="T1237" s="415"/>
    </row>
    <row r="1238" spans="3:20" x14ac:dyDescent="0.2">
      <c r="C1238" s="415"/>
      <c r="D1238" s="415"/>
      <c r="E1238" s="415"/>
      <c r="F1238" s="415"/>
      <c r="G1238" s="415"/>
      <c r="H1238" s="415"/>
      <c r="I1238" s="415"/>
      <c r="J1238" s="415"/>
      <c r="K1238" s="415"/>
      <c r="L1238" s="415"/>
      <c r="M1238" s="415"/>
      <c r="N1238" s="415"/>
      <c r="O1238" s="415"/>
      <c r="P1238" s="415"/>
      <c r="Q1238" s="415"/>
      <c r="R1238" s="415"/>
      <c r="S1238" s="415"/>
      <c r="T1238" s="415"/>
    </row>
    <row r="1239" spans="3:20" x14ac:dyDescent="0.2">
      <c r="C1239" s="415"/>
      <c r="D1239" s="415"/>
      <c r="E1239" s="415"/>
      <c r="F1239" s="415"/>
      <c r="G1239" s="415"/>
      <c r="H1239" s="415"/>
      <c r="I1239" s="415"/>
      <c r="J1239" s="415"/>
      <c r="K1239" s="415"/>
      <c r="L1239" s="415"/>
      <c r="M1239" s="415"/>
      <c r="N1239" s="415"/>
      <c r="O1239" s="415"/>
      <c r="P1239" s="415"/>
      <c r="Q1239" s="415"/>
      <c r="R1239" s="415"/>
      <c r="S1239" s="415"/>
      <c r="T1239" s="415"/>
    </row>
    <row r="1240" spans="3:20" x14ac:dyDescent="0.2">
      <c r="C1240" s="415"/>
      <c r="D1240" s="415"/>
      <c r="E1240" s="415"/>
      <c r="F1240" s="415"/>
      <c r="G1240" s="415"/>
      <c r="H1240" s="415"/>
      <c r="I1240" s="415"/>
      <c r="J1240" s="415"/>
      <c r="K1240" s="415"/>
      <c r="L1240" s="415"/>
      <c r="M1240" s="415"/>
      <c r="N1240" s="415"/>
      <c r="O1240" s="415"/>
      <c r="P1240" s="415"/>
      <c r="Q1240" s="415"/>
      <c r="R1240" s="415"/>
      <c r="S1240" s="415"/>
      <c r="T1240" s="415"/>
    </row>
    <row r="1241" spans="3:20" x14ac:dyDescent="0.2">
      <c r="C1241" s="415"/>
      <c r="D1241" s="415"/>
      <c r="E1241" s="415"/>
      <c r="F1241" s="415"/>
      <c r="G1241" s="415"/>
      <c r="H1241" s="415"/>
      <c r="I1241" s="415"/>
      <c r="J1241" s="415"/>
      <c r="K1241" s="415"/>
      <c r="L1241" s="415"/>
      <c r="M1241" s="415"/>
      <c r="N1241" s="415"/>
      <c r="O1241" s="415"/>
      <c r="P1241" s="415"/>
      <c r="Q1241" s="415"/>
      <c r="R1241" s="415"/>
      <c r="S1241" s="415"/>
      <c r="T1241" s="415"/>
    </row>
    <row r="1242" spans="3:20" x14ac:dyDescent="0.2">
      <c r="C1242" s="415"/>
      <c r="D1242" s="415"/>
      <c r="E1242" s="415"/>
      <c r="F1242" s="415"/>
      <c r="G1242" s="415"/>
      <c r="H1242" s="415"/>
      <c r="I1242" s="415"/>
      <c r="J1242" s="415"/>
      <c r="K1242" s="415"/>
      <c r="L1242" s="415"/>
      <c r="M1242" s="415"/>
      <c r="N1242" s="415"/>
      <c r="O1242" s="415"/>
      <c r="P1242" s="415"/>
      <c r="Q1242" s="415"/>
      <c r="R1242" s="415"/>
      <c r="S1242" s="415"/>
      <c r="T1242" s="415"/>
    </row>
    <row r="1243" spans="3:20" x14ac:dyDescent="0.2">
      <c r="C1243" s="415"/>
      <c r="D1243" s="415"/>
      <c r="E1243" s="415"/>
      <c r="F1243" s="415"/>
      <c r="G1243" s="415"/>
      <c r="H1243" s="415"/>
      <c r="I1243" s="415"/>
      <c r="J1243" s="415"/>
      <c r="K1243" s="415"/>
      <c r="L1243" s="415"/>
      <c r="M1243" s="415"/>
      <c r="N1243" s="415"/>
      <c r="O1243" s="415"/>
      <c r="P1243" s="415"/>
      <c r="Q1243" s="415"/>
      <c r="R1243" s="415"/>
      <c r="S1243" s="415"/>
      <c r="T1243" s="415"/>
    </row>
    <row r="1244" spans="3:20" x14ac:dyDescent="0.2">
      <c r="C1244" s="415"/>
      <c r="D1244" s="415"/>
      <c r="E1244" s="415"/>
      <c r="F1244" s="415"/>
      <c r="G1244" s="415"/>
      <c r="H1244" s="415"/>
      <c r="I1244" s="415"/>
      <c r="J1244" s="415"/>
      <c r="K1244" s="415"/>
      <c r="L1244" s="415"/>
      <c r="M1244" s="415"/>
      <c r="N1244" s="415"/>
      <c r="O1244" s="415"/>
      <c r="P1244" s="415"/>
      <c r="Q1244" s="415"/>
      <c r="R1244" s="415"/>
      <c r="S1244" s="415"/>
      <c r="T1244" s="415"/>
    </row>
    <row r="1245" spans="3:20" x14ac:dyDescent="0.2">
      <c r="C1245" s="415"/>
      <c r="D1245" s="415"/>
      <c r="E1245" s="415"/>
      <c r="F1245" s="415"/>
      <c r="G1245" s="415"/>
      <c r="H1245" s="415"/>
      <c r="I1245" s="415"/>
      <c r="J1245" s="415"/>
      <c r="K1245" s="415"/>
      <c r="L1245" s="415"/>
      <c r="M1245" s="415"/>
      <c r="N1245" s="415"/>
      <c r="O1245" s="415"/>
      <c r="P1245" s="415"/>
      <c r="Q1245" s="415"/>
      <c r="R1245" s="415"/>
      <c r="S1245" s="415"/>
      <c r="T1245" s="415"/>
    </row>
    <row r="1246" spans="3:20" x14ac:dyDescent="0.2">
      <c r="C1246" s="415"/>
      <c r="D1246" s="415"/>
      <c r="E1246" s="415"/>
      <c r="F1246" s="415"/>
      <c r="G1246" s="415"/>
      <c r="H1246" s="415"/>
      <c r="I1246" s="415"/>
      <c r="J1246" s="415"/>
      <c r="K1246" s="415"/>
      <c r="L1246" s="415"/>
      <c r="M1246" s="415"/>
      <c r="N1246" s="415"/>
      <c r="O1246" s="415"/>
      <c r="P1246" s="415"/>
      <c r="Q1246" s="415"/>
      <c r="R1246" s="415"/>
      <c r="S1246" s="415"/>
      <c r="T1246" s="415"/>
    </row>
    <row r="1247" spans="3:20" x14ac:dyDescent="0.2">
      <c r="C1247" s="415"/>
      <c r="D1247" s="415"/>
      <c r="E1247" s="415"/>
      <c r="F1247" s="415"/>
      <c r="G1247" s="415"/>
      <c r="H1247" s="415"/>
      <c r="I1247" s="415"/>
      <c r="J1247" s="415"/>
      <c r="K1247" s="415"/>
      <c r="L1247" s="415"/>
      <c r="M1247" s="415"/>
      <c r="N1247" s="415"/>
      <c r="O1247" s="415"/>
      <c r="P1247" s="415"/>
      <c r="Q1247" s="415"/>
      <c r="R1247" s="415"/>
      <c r="S1247" s="415"/>
      <c r="T1247" s="415"/>
    </row>
    <row r="1248" spans="3:20" x14ac:dyDescent="0.2">
      <c r="C1248" s="415"/>
      <c r="D1248" s="415"/>
      <c r="E1248" s="415"/>
      <c r="F1248" s="415"/>
      <c r="G1248" s="415"/>
      <c r="H1248" s="415"/>
      <c r="I1248" s="415"/>
      <c r="J1248" s="415"/>
      <c r="K1248" s="415"/>
      <c r="L1248" s="415"/>
      <c r="M1248" s="415"/>
      <c r="N1248" s="415"/>
      <c r="O1248" s="415"/>
      <c r="P1248" s="415"/>
      <c r="Q1248" s="415"/>
      <c r="R1248" s="415"/>
      <c r="S1248" s="415"/>
      <c r="T1248" s="415"/>
    </row>
    <row r="1249" spans="3:20" x14ac:dyDescent="0.2">
      <c r="C1249" s="415"/>
      <c r="D1249" s="415"/>
      <c r="E1249" s="415"/>
      <c r="F1249" s="415"/>
      <c r="G1249" s="415"/>
      <c r="H1249" s="415"/>
      <c r="I1249" s="415"/>
      <c r="J1249" s="415"/>
      <c r="K1249" s="415"/>
      <c r="L1249" s="415"/>
      <c r="M1249" s="415"/>
      <c r="N1249" s="415"/>
      <c r="O1249" s="415"/>
      <c r="P1249" s="415"/>
      <c r="Q1249" s="415"/>
      <c r="R1249" s="415"/>
      <c r="S1249" s="415"/>
      <c r="T1249" s="415"/>
    </row>
    <row r="1250" spans="3:20" x14ac:dyDescent="0.2">
      <c r="C1250" s="415"/>
      <c r="D1250" s="415"/>
      <c r="E1250" s="415"/>
      <c r="F1250" s="415"/>
      <c r="G1250" s="415"/>
      <c r="H1250" s="415"/>
      <c r="I1250" s="415"/>
      <c r="J1250" s="415"/>
      <c r="K1250" s="415"/>
      <c r="L1250" s="415"/>
      <c r="M1250" s="415"/>
      <c r="N1250" s="415"/>
      <c r="O1250" s="415"/>
      <c r="P1250" s="415"/>
      <c r="Q1250" s="415"/>
      <c r="R1250" s="415"/>
      <c r="S1250" s="415"/>
      <c r="T1250" s="415"/>
    </row>
    <row r="1251" spans="3:20" x14ac:dyDescent="0.2">
      <c r="C1251" s="415"/>
      <c r="D1251" s="415"/>
      <c r="E1251" s="415"/>
      <c r="F1251" s="415"/>
      <c r="G1251" s="415"/>
      <c r="H1251" s="415"/>
      <c r="I1251" s="415"/>
      <c r="J1251" s="415"/>
      <c r="K1251" s="415"/>
      <c r="L1251" s="415"/>
      <c r="M1251" s="415"/>
      <c r="N1251" s="415"/>
      <c r="O1251" s="415"/>
      <c r="P1251" s="415"/>
      <c r="Q1251" s="415"/>
      <c r="R1251" s="415"/>
      <c r="S1251" s="415"/>
      <c r="T1251" s="415"/>
    </row>
    <row r="1252" spans="3:20" x14ac:dyDescent="0.2">
      <c r="C1252" s="415"/>
      <c r="D1252" s="415"/>
      <c r="E1252" s="415"/>
      <c r="F1252" s="415"/>
      <c r="G1252" s="415"/>
      <c r="H1252" s="415"/>
      <c r="I1252" s="415"/>
      <c r="J1252" s="415"/>
      <c r="K1252" s="415"/>
      <c r="L1252" s="415"/>
      <c r="M1252" s="415"/>
      <c r="N1252" s="415"/>
      <c r="O1252" s="415"/>
      <c r="P1252" s="415"/>
      <c r="Q1252" s="415"/>
      <c r="R1252" s="415"/>
      <c r="S1252" s="415"/>
      <c r="T1252" s="415"/>
    </row>
    <row r="1253" spans="3:20" x14ac:dyDescent="0.2">
      <c r="C1253" s="415"/>
      <c r="D1253" s="415"/>
      <c r="E1253" s="415"/>
      <c r="F1253" s="415"/>
      <c r="G1253" s="415"/>
      <c r="H1253" s="415"/>
      <c r="I1253" s="415"/>
      <c r="J1253" s="415"/>
      <c r="K1253" s="415"/>
      <c r="L1253" s="415"/>
      <c r="M1253" s="415"/>
      <c r="N1253" s="415"/>
      <c r="O1253" s="415"/>
      <c r="P1253" s="415"/>
      <c r="Q1253" s="415"/>
      <c r="R1253" s="415"/>
      <c r="S1253" s="415"/>
      <c r="T1253" s="415"/>
    </row>
    <row r="1254" spans="3:20" x14ac:dyDescent="0.2">
      <c r="C1254" s="415"/>
      <c r="D1254" s="415"/>
      <c r="E1254" s="415"/>
      <c r="F1254" s="415"/>
      <c r="G1254" s="415"/>
      <c r="H1254" s="415"/>
      <c r="I1254" s="415"/>
      <c r="J1254" s="415"/>
      <c r="K1254" s="415"/>
      <c r="L1254" s="415"/>
      <c r="M1254" s="415"/>
      <c r="N1254" s="415"/>
      <c r="O1254" s="415"/>
      <c r="P1254" s="415"/>
      <c r="Q1254" s="415"/>
      <c r="R1254" s="415"/>
      <c r="S1254" s="415"/>
      <c r="T1254" s="415"/>
    </row>
    <row r="1255" spans="3:20" x14ac:dyDescent="0.2">
      <c r="C1255" s="415"/>
      <c r="D1255" s="415"/>
      <c r="E1255" s="415"/>
      <c r="F1255" s="415"/>
      <c r="G1255" s="415"/>
      <c r="H1255" s="415"/>
      <c r="I1255" s="415"/>
      <c r="J1255" s="415"/>
      <c r="K1255" s="415"/>
      <c r="L1255" s="415"/>
      <c r="M1255" s="415"/>
      <c r="N1255" s="415"/>
      <c r="O1255" s="415"/>
      <c r="P1255" s="415"/>
      <c r="Q1255" s="415"/>
      <c r="R1255" s="415"/>
      <c r="S1255" s="415"/>
      <c r="T1255" s="415"/>
    </row>
    <row r="1256" spans="3:20" x14ac:dyDescent="0.2">
      <c r="C1256" s="415"/>
      <c r="D1256" s="415"/>
      <c r="E1256" s="415"/>
      <c r="F1256" s="415"/>
      <c r="G1256" s="415"/>
      <c r="H1256" s="415"/>
      <c r="I1256" s="415"/>
      <c r="J1256" s="415"/>
      <c r="K1256" s="415"/>
      <c r="L1256" s="415"/>
      <c r="M1256" s="415"/>
      <c r="N1256" s="415"/>
      <c r="O1256" s="415"/>
      <c r="P1256" s="415"/>
      <c r="Q1256" s="415"/>
      <c r="R1256" s="415"/>
      <c r="S1256" s="415"/>
      <c r="T1256" s="415"/>
    </row>
    <row r="1257" spans="3:20" x14ac:dyDescent="0.2">
      <c r="C1257" s="415"/>
      <c r="D1257" s="415"/>
      <c r="E1257" s="415"/>
      <c r="F1257" s="415"/>
      <c r="G1257" s="415"/>
      <c r="H1257" s="415"/>
      <c r="I1257" s="415"/>
      <c r="J1257" s="415"/>
      <c r="K1257" s="415"/>
      <c r="L1257" s="415"/>
      <c r="M1257" s="415"/>
      <c r="N1257" s="415"/>
      <c r="O1257" s="415"/>
      <c r="P1257" s="415"/>
      <c r="Q1257" s="415"/>
      <c r="R1257" s="415"/>
      <c r="S1257" s="415"/>
      <c r="T1257" s="415"/>
    </row>
    <row r="1258" spans="3:20" x14ac:dyDescent="0.2">
      <c r="C1258" s="415"/>
      <c r="D1258" s="415"/>
      <c r="E1258" s="415"/>
      <c r="F1258" s="415"/>
      <c r="G1258" s="415"/>
      <c r="H1258" s="415"/>
      <c r="I1258" s="415"/>
      <c r="J1258" s="415"/>
      <c r="K1258" s="415"/>
      <c r="L1258" s="415"/>
      <c r="M1258" s="415"/>
      <c r="N1258" s="415"/>
      <c r="O1258" s="415"/>
      <c r="P1258" s="415"/>
      <c r="Q1258" s="415"/>
      <c r="R1258" s="415"/>
      <c r="S1258" s="415"/>
      <c r="T1258" s="415"/>
    </row>
    <row r="1259" spans="3:20" x14ac:dyDescent="0.2">
      <c r="C1259" s="415"/>
      <c r="D1259" s="415"/>
      <c r="E1259" s="415"/>
      <c r="F1259" s="415"/>
      <c r="G1259" s="415"/>
      <c r="H1259" s="415"/>
      <c r="I1259" s="415"/>
      <c r="J1259" s="415"/>
      <c r="K1259" s="415"/>
      <c r="L1259" s="415"/>
      <c r="M1259" s="415"/>
      <c r="N1259" s="415"/>
      <c r="O1259" s="415"/>
      <c r="P1259" s="415"/>
      <c r="Q1259" s="415"/>
      <c r="R1259" s="415"/>
      <c r="S1259" s="415"/>
      <c r="T1259" s="415"/>
    </row>
    <row r="1260" spans="3:20" x14ac:dyDescent="0.2">
      <c r="C1260" s="415"/>
      <c r="D1260" s="415"/>
      <c r="E1260" s="415"/>
      <c r="F1260" s="415"/>
      <c r="G1260" s="415"/>
      <c r="H1260" s="415"/>
      <c r="I1260" s="415"/>
      <c r="J1260" s="415"/>
      <c r="K1260" s="415"/>
      <c r="L1260" s="415"/>
      <c r="M1260" s="415"/>
      <c r="N1260" s="415"/>
      <c r="O1260" s="415"/>
      <c r="P1260" s="415"/>
      <c r="Q1260" s="415"/>
      <c r="R1260" s="415"/>
      <c r="S1260" s="415"/>
      <c r="T1260" s="415"/>
    </row>
    <row r="1261" spans="3:20" x14ac:dyDescent="0.2">
      <c r="C1261" s="415"/>
      <c r="D1261" s="415"/>
      <c r="E1261" s="415"/>
      <c r="F1261" s="415"/>
      <c r="G1261" s="415"/>
      <c r="H1261" s="415"/>
      <c r="I1261" s="415"/>
      <c r="J1261" s="415"/>
      <c r="K1261" s="415"/>
      <c r="L1261" s="415"/>
      <c r="M1261" s="415"/>
      <c r="N1261" s="415"/>
      <c r="O1261" s="415"/>
      <c r="P1261" s="415"/>
      <c r="Q1261" s="415"/>
      <c r="R1261" s="415"/>
      <c r="S1261" s="415"/>
      <c r="T1261" s="415"/>
    </row>
    <row r="1262" spans="3:20" x14ac:dyDescent="0.2">
      <c r="C1262" s="415"/>
      <c r="D1262" s="415"/>
      <c r="E1262" s="415"/>
      <c r="F1262" s="415"/>
      <c r="G1262" s="415"/>
      <c r="H1262" s="415"/>
      <c r="I1262" s="415"/>
      <c r="J1262" s="415"/>
      <c r="K1262" s="415"/>
      <c r="L1262" s="415"/>
      <c r="M1262" s="415"/>
      <c r="N1262" s="415"/>
      <c r="O1262" s="415"/>
      <c r="P1262" s="415"/>
      <c r="Q1262" s="415"/>
      <c r="R1262" s="415"/>
      <c r="S1262" s="415"/>
      <c r="T1262" s="415"/>
    </row>
    <row r="1263" spans="3:20" x14ac:dyDescent="0.2">
      <c r="C1263" s="415"/>
      <c r="D1263" s="415"/>
      <c r="E1263" s="415"/>
      <c r="F1263" s="415"/>
      <c r="G1263" s="415"/>
      <c r="H1263" s="415"/>
      <c r="I1263" s="415"/>
      <c r="J1263" s="415"/>
      <c r="K1263" s="415"/>
      <c r="L1263" s="415"/>
      <c r="M1263" s="415"/>
      <c r="N1263" s="415"/>
      <c r="O1263" s="415"/>
      <c r="P1263" s="415"/>
      <c r="Q1263" s="415"/>
      <c r="R1263" s="415"/>
      <c r="S1263" s="415"/>
      <c r="T1263" s="415"/>
    </row>
    <row r="1264" spans="3:20" x14ac:dyDescent="0.2">
      <c r="C1264" s="415"/>
      <c r="D1264" s="415"/>
      <c r="E1264" s="415"/>
      <c r="F1264" s="415"/>
      <c r="G1264" s="415"/>
      <c r="H1264" s="415"/>
      <c r="I1264" s="415"/>
      <c r="J1264" s="415"/>
      <c r="K1264" s="415"/>
      <c r="L1264" s="415"/>
      <c r="M1264" s="415"/>
      <c r="N1264" s="415"/>
      <c r="O1264" s="415"/>
      <c r="P1264" s="415"/>
      <c r="Q1264" s="415"/>
      <c r="R1264" s="415"/>
      <c r="S1264" s="415"/>
      <c r="T1264" s="415"/>
    </row>
    <row r="1265" spans="3:20" x14ac:dyDescent="0.2">
      <c r="C1265" s="415"/>
      <c r="D1265" s="415"/>
      <c r="E1265" s="415"/>
      <c r="F1265" s="415"/>
      <c r="G1265" s="415"/>
      <c r="H1265" s="415"/>
      <c r="I1265" s="415"/>
      <c r="J1265" s="415"/>
      <c r="K1265" s="415"/>
      <c r="L1265" s="415"/>
      <c r="M1265" s="415"/>
      <c r="N1265" s="415"/>
      <c r="O1265" s="415"/>
      <c r="P1265" s="415"/>
      <c r="Q1265" s="415"/>
      <c r="R1265" s="415"/>
      <c r="S1265" s="415"/>
      <c r="T1265" s="415"/>
    </row>
    <row r="1266" spans="3:20" x14ac:dyDescent="0.2">
      <c r="C1266" s="415"/>
      <c r="D1266" s="415"/>
      <c r="E1266" s="415"/>
      <c r="F1266" s="415"/>
      <c r="G1266" s="415"/>
      <c r="H1266" s="415"/>
      <c r="I1266" s="415"/>
      <c r="J1266" s="415"/>
      <c r="K1266" s="415"/>
      <c r="L1266" s="415"/>
      <c r="M1266" s="415"/>
      <c r="N1266" s="415"/>
      <c r="O1266" s="415"/>
      <c r="P1266" s="415"/>
      <c r="Q1266" s="415"/>
      <c r="R1266" s="415"/>
      <c r="S1266" s="415"/>
      <c r="T1266" s="415"/>
    </row>
    <row r="1267" spans="3:20" x14ac:dyDescent="0.2">
      <c r="C1267" s="415"/>
      <c r="D1267" s="415"/>
      <c r="E1267" s="415"/>
      <c r="F1267" s="415"/>
      <c r="G1267" s="415"/>
      <c r="H1267" s="415"/>
      <c r="I1267" s="415"/>
      <c r="J1267" s="415"/>
      <c r="K1267" s="415"/>
      <c r="L1267" s="415"/>
      <c r="M1267" s="415"/>
      <c r="N1267" s="415"/>
      <c r="O1267" s="415"/>
      <c r="P1267" s="415"/>
      <c r="Q1267" s="415"/>
      <c r="R1267" s="415"/>
      <c r="S1267" s="415"/>
      <c r="T1267" s="415"/>
    </row>
    <row r="1268" spans="3:20" x14ac:dyDescent="0.2">
      <c r="C1268" s="415"/>
      <c r="D1268" s="415"/>
      <c r="E1268" s="415"/>
      <c r="F1268" s="415"/>
      <c r="G1268" s="415"/>
      <c r="H1268" s="415"/>
      <c r="I1268" s="415"/>
      <c r="J1268" s="415"/>
      <c r="K1268" s="415"/>
      <c r="L1268" s="415"/>
      <c r="M1268" s="415"/>
      <c r="N1268" s="415"/>
      <c r="O1268" s="415"/>
      <c r="P1268" s="415"/>
      <c r="Q1268" s="415"/>
      <c r="R1268" s="415"/>
      <c r="S1268" s="415"/>
      <c r="T1268" s="415"/>
    </row>
    <row r="1269" spans="3:20" x14ac:dyDescent="0.2">
      <c r="C1269" s="415"/>
      <c r="D1269" s="415"/>
      <c r="E1269" s="415"/>
      <c r="F1269" s="415"/>
      <c r="G1269" s="415"/>
      <c r="H1269" s="415"/>
      <c r="I1269" s="415"/>
      <c r="J1269" s="415"/>
      <c r="K1269" s="415"/>
      <c r="L1269" s="415"/>
      <c r="M1269" s="415"/>
      <c r="N1269" s="415"/>
      <c r="O1269" s="415"/>
      <c r="P1269" s="415"/>
      <c r="Q1269" s="415"/>
      <c r="R1269" s="415"/>
      <c r="S1269" s="415"/>
      <c r="T1269" s="415"/>
    </row>
    <row r="1270" spans="3:20" x14ac:dyDescent="0.2">
      <c r="C1270" s="415"/>
      <c r="D1270" s="415"/>
      <c r="E1270" s="415"/>
      <c r="F1270" s="415"/>
      <c r="G1270" s="415"/>
      <c r="H1270" s="415"/>
      <c r="I1270" s="415"/>
      <c r="J1270" s="415"/>
      <c r="K1270" s="415"/>
      <c r="L1270" s="415"/>
      <c r="M1270" s="415"/>
      <c r="N1270" s="415"/>
      <c r="O1270" s="415"/>
      <c r="P1270" s="415"/>
      <c r="Q1270" s="415"/>
      <c r="R1270" s="415"/>
      <c r="S1270" s="415"/>
      <c r="T1270" s="415"/>
    </row>
    <row r="1271" spans="3:20" x14ac:dyDescent="0.2">
      <c r="C1271" s="415"/>
      <c r="D1271" s="415"/>
      <c r="E1271" s="415"/>
      <c r="F1271" s="415"/>
      <c r="G1271" s="415"/>
      <c r="H1271" s="415"/>
      <c r="I1271" s="415"/>
      <c r="J1271" s="415"/>
      <c r="K1271" s="415"/>
      <c r="L1271" s="415"/>
      <c r="M1271" s="415"/>
      <c r="N1271" s="415"/>
      <c r="O1271" s="415"/>
      <c r="P1271" s="415"/>
      <c r="Q1271" s="415"/>
      <c r="R1271" s="415"/>
      <c r="S1271" s="415"/>
      <c r="T1271" s="415"/>
    </row>
    <row r="1272" spans="3:20" x14ac:dyDescent="0.2">
      <c r="C1272" s="415"/>
      <c r="D1272" s="415"/>
      <c r="E1272" s="415"/>
      <c r="F1272" s="415"/>
      <c r="G1272" s="415"/>
      <c r="H1272" s="415"/>
      <c r="I1272" s="415"/>
      <c r="J1272" s="415"/>
      <c r="K1272" s="415"/>
      <c r="L1272" s="415"/>
      <c r="M1272" s="415"/>
      <c r="N1272" s="415"/>
      <c r="O1272" s="415"/>
      <c r="P1272" s="415"/>
      <c r="Q1272" s="415"/>
      <c r="R1272" s="415"/>
      <c r="S1272" s="415"/>
      <c r="T1272" s="415"/>
    </row>
    <row r="1273" spans="3:20" x14ac:dyDescent="0.2">
      <c r="C1273" s="415"/>
      <c r="D1273" s="415"/>
      <c r="E1273" s="415"/>
      <c r="F1273" s="415"/>
      <c r="G1273" s="415"/>
      <c r="H1273" s="415"/>
      <c r="I1273" s="415"/>
      <c r="J1273" s="415"/>
      <c r="K1273" s="415"/>
      <c r="L1273" s="415"/>
      <c r="M1273" s="415"/>
      <c r="N1273" s="415"/>
      <c r="O1273" s="415"/>
      <c r="P1273" s="415"/>
      <c r="Q1273" s="415"/>
      <c r="R1273" s="415"/>
      <c r="S1273" s="415"/>
      <c r="T1273" s="415"/>
    </row>
    <row r="1274" spans="3:20" x14ac:dyDescent="0.2">
      <c r="C1274" s="415"/>
      <c r="D1274" s="415"/>
      <c r="E1274" s="415"/>
      <c r="F1274" s="415"/>
      <c r="G1274" s="415"/>
      <c r="H1274" s="415"/>
      <c r="I1274" s="415"/>
      <c r="J1274" s="415"/>
      <c r="K1274" s="415"/>
      <c r="L1274" s="415"/>
      <c r="M1274" s="415"/>
      <c r="N1274" s="415"/>
      <c r="O1274" s="415"/>
      <c r="P1274" s="415"/>
      <c r="Q1274" s="415"/>
      <c r="R1274" s="415"/>
      <c r="S1274" s="415"/>
      <c r="T1274" s="415"/>
    </row>
    <row r="1275" spans="3:20" x14ac:dyDescent="0.2">
      <c r="C1275" s="415"/>
      <c r="D1275" s="415"/>
      <c r="E1275" s="415"/>
      <c r="F1275" s="415"/>
      <c r="G1275" s="415"/>
      <c r="H1275" s="415"/>
      <c r="I1275" s="415"/>
      <c r="J1275" s="415"/>
      <c r="K1275" s="415"/>
      <c r="L1275" s="415"/>
      <c r="M1275" s="415"/>
      <c r="N1275" s="415"/>
      <c r="O1275" s="415"/>
      <c r="P1275" s="415"/>
      <c r="Q1275" s="415"/>
      <c r="R1275" s="415"/>
      <c r="S1275" s="415"/>
      <c r="T1275" s="415"/>
    </row>
    <row r="1276" spans="3:20" x14ac:dyDescent="0.2">
      <c r="C1276" s="415"/>
      <c r="D1276" s="415"/>
      <c r="E1276" s="415"/>
      <c r="F1276" s="415"/>
      <c r="G1276" s="415"/>
      <c r="H1276" s="415"/>
      <c r="I1276" s="415"/>
      <c r="J1276" s="415"/>
      <c r="K1276" s="415"/>
      <c r="L1276" s="415"/>
      <c r="M1276" s="415"/>
      <c r="N1276" s="415"/>
      <c r="O1276" s="415"/>
      <c r="P1276" s="415"/>
      <c r="Q1276" s="415"/>
      <c r="R1276" s="415"/>
      <c r="S1276" s="415"/>
      <c r="T1276" s="415"/>
    </row>
    <row r="1277" spans="3:20" x14ac:dyDescent="0.2">
      <c r="C1277" s="415"/>
      <c r="D1277" s="415"/>
      <c r="E1277" s="415"/>
      <c r="F1277" s="415"/>
      <c r="G1277" s="415"/>
      <c r="H1277" s="415"/>
      <c r="I1277" s="415"/>
      <c r="J1277" s="415"/>
      <c r="K1277" s="415"/>
      <c r="L1277" s="415"/>
      <c r="M1277" s="415"/>
      <c r="N1277" s="415"/>
      <c r="O1277" s="415"/>
      <c r="P1277" s="415"/>
      <c r="Q1277" s="415"/>
      <c r="R1277" s="415"/>
      <c r="S1277" s="415"/>
      <c r="T1277" s="415"/>
    </row>
    <row r="1278" spans="3:20" x14ac:dyDescent="0.2">
      <c r="C1278" s="415"/>
      <c r="D1278" s="415"/>
      <c r="E1278" s="415"/>
      <c r="F1278" s="415"/>
      <c r="G1278" s="415"/>
      <c r="H1278" s="415"/>
      <c r="I1278" s="415"/>
      <c r="J1278" s="415"/>
      <c r="K1278" s="415"/>
      <c r="L1278" s="415"/>
      <c r="M1278" s="415"/>
      <c r="N1278" s="415"/>
      <c r="O1278" s="415"/>
      <c r="P1278" s="415"/>
      <c r="Q1278" s="415"/>
      <c r="R1278" s="415"/>
      <c r="S1278" s="415"/>
      <c r="T1278" s="415"/>
    </row>
    <row r="1279" spans="3:20" x14ac:dyDescent="0.2">
      <c r="C1279" s="415"/>
      <c r="D1279" s="415"/>
      <c r="E1279" s="415"/>
      <c r="F1279" s="415"/>
      <c r="G1279" s="415"/>
      <c r="H1279" s="415"/>
      <c r="I1279" s="415"/>
      <c r="J1279" s="415"/>
      <c r="K1279" s="415"/>
      <c r="L1279" s="415"/>
      <c r="M1279" s="415"/>
      <c r="N1279" s="415"/>
      <c r="O1279" s="415"/>
      <c r="P1279" s="415"/>
      <c r="Q1279" s="415"/>
      <c r="R1279" s="415"/>
      <c r="S1279" s="415"/>
      <c r="T1279" s="415"/>
    </row>
    <row r="1280" spans="3:20" x14ac:dyDescent="0.2">
      <c r="C1280" s="415"/>
      <c r="D1280" s="415"/>
      <c r="E1280" s="415"/>
      <c r="F1280" s="415"/>
      <c r="G1280" s="415"/>
      <c r="H1280" s="415"/>
      <c r="I1280" s="415"/>
      <c r="J1280" s="415"/>
      <c r="K1280" s="415"/>
      <c r="L1280" s="415"/>
      <c r="M1280" s="415"/>
      <c r="N1280" s="415"/>
      <c r="O1280" s="415"/>
      <c r="P1280" s="415"/>
      <c r="Q1280" s="415"/>
      <c r="R1280" s="415"/>
      <c r="S1280" s="415"/>
      <c r="T1280" s="415"/>
    </row>
    <row r="1281" spans="3:20" x14ac:dyDescent="0.2">
      <c r="C1281" s="415"/>
      <c r="D1281" s="415"/>
      <c r="E1281" s="415"/>
      <c r="F1281" s="415"/>
      <c r="G1281" s="415"/>
      <c r="H1281" s="415"/>
      <c r="I1281" s="415"/>
      <c r="J1281" s="415"/>
      <c r="K1281" s="415"/>
      <c r="L1281" s="415"/>
      <c r="M1281" s="415"/>
      <c r="N1281" s="415"/>
      <c r="O1281" s="415"/>
      <c r="P1281" s="415"/>
      <c r="Q1281" s="415"/>
      <c r="R1281" s="415"/>
      <c r="S1281" s="415"/>
      <c r="T1281" s="415"/>
    </row>
    <row r="1282" spans="3:20" x14ac:dyDescent="0.2">
      <c r="C1282" s="415"/>
      <c r="D1282" s="415"/>
      <c r="E1282" s="415"/>
      <c r="F1282" s="415"/>
      <c r="G1282" s="415"/>
      <c r="H1282" s="415"/>
      <c r="I1282" s="415"/>
      <c r="J1282" s="415"/>
      <c r="K1282" s="415"/>
      <c r="L1282" s="415"/>
      <c r="M1282" s="415"/>
      <c r="N1282" s="415"/>
      <c r="O1282" s="415"/>
      <c r="P1282" s="415"/>
      <c r="Q1282" s="415"/>
      <c r="R1282" s="415"/>
      <c r="S1282" s="415"/>
      <c r="T1282" s="415"/>
    </row>
    <row r="1283" spans="3:20" x14ac:dyDescent="0.2">
      <c r="C1283" s="415"/>
      <c r="D1283" s="415"/>
      <c r="E1283" s="415"/>
      <c r="F1283" s="415"/>
      <c r="G1283" s="415"/>
      <c r="H1283" s="415"/>
      <c r="I1283" s="415"/>
      <c r="J1283" s="415"/>
      <c r="K1283" s="415"/>
      <c r="L1283" s="415"/>
      <c r="M1283" s="415"/>
      <c r="N1283" s="415"/>
      <c r="O1283" s="415"/>
      <c r="P1283" s="415"/>
      <c r="Q1283" s="415"/>
      <c r="R1283" s="415"/>
      <c r="S1283" s="415"/>
      <c r="T1283" s="415"/>
    </row>
    <row r="1284" spans="3:20" x14ac:dyDescent="0.2">
      <c r="C1284" s="415"/>
      <c r="D1284" s="415"/>
      <c r="E1284" s="415"/>
      <c r="F1284" s="415"/>
      <c r="G1284" s="415"/>
      <c r="H1284" s="415"/>
      <c r="I1284" s="415"/>
      <c r="J1284" s="415"/>
      <c r="K1284" s="415"/>
      <c r="L1284" s="415"/>
      <c r="M1284" s="415"/>
      <c r="N1284" s="415"/>
      <c r="O1284" s="415"/>
      <c r="P1284" s="415"/>
      <c r="Q1284" s="415"/>
      <c r="R1284" s="415"/>
      <c r="S1284" s="415"/>
      <c r="T1284" s="415"/>
    </row>
    <row r="1285" spans="3:20" x14ac:dyDescent="0.2">
      <c r="C1285" s="415"/>
      <c r="D1285" s="415"/>
      <c r="E1285" s="415"/>
      <c r="F1285" s="415"/>
      <c r="G1285" s="415"/>
      <c r="H1285" s="415"/>
      <c r="I1285" s="415"/>
      <c r="J1285" s="415"/>
      <c r="K1285" s="415"/>
      <c r="L1285" s="415"/>
      <c r="M1285" s="415"/>
      <c r="N1285" s="415"/>
      <c r="O1285" s="415"/>
      <c r="P1285" s="415"/>
      <c r="Q1285" s="415"/>
      <c r="R1285" s="415"/>
      <c r="S1285" s="415"/>
      <c r="T1285" s="415"/>
    </row>
    <row r="1286" spans="3:20" x14ac:dyDescent="0.2">
      <c r="C1286" s="415"/>
      <c r="D1286" s="415"/>
      <c r="E1286" s="415"/>
      <c r="F1286" s="415"/>
      <c r="G1286" s="415"/>
      <c r="H1286" s="415"/>
      <c r="I1286" s="415"/>
      <c r="J1286" s="415"/>
      <c r="K1286" s="415"/>
      <c r="L1286" s="415"/>
      <c r="M1286" s="415"/>
      <c r="N1286" s="415"/>
      <c r="O1286" s="415"/>
      <c r="P1286" s="415"/>
      <c r="Q1286" s="415"/>
      <c r="R1286" s="415"/>
      <c r="S1286" s="415"/>
      <c r="T1286" s="415"/>
    </row>
    <row r="1287" spans="3:20" x14ac:dyDescent="0.2">
      <c r="C1287" s="415"/>
      <c r="D1287" s="415"/>
      <c r="E1287" s="415"/>
      <c r="F1287" s="415"/>
      <c r="G1287" s="415"/>
      <c r="H1287" s="415"/>
      <c r="I1287" s="415"/>
      <c r="J1287" s="415"/>
      <c r="K1287" s="415"/>
      <c r="L1287" s="415"/>
      <c r="M1287" s="415"/>
      <c r="N1287" s="415"/>
      <c r="O1287" s="415"/>
      <c r="P1287" s="415"/>
      <c r="Q1287" s="415"/>
      <c r="R1287" s="415"/>
      <c r="S1287" s="415"/>
      <c r="T1287" s="415"/>
    </row>
    <row r="1288" spans="3:20" x14ac:dyDescent="0.2">
      <c r="C1288" s="415"/>
      <c r="D1288" s="415"/>
      <c r="E1288" s="415"/>
      <c r="F1288" s="415"/>
      <c r="G1288" s="415"/>
      <c r="H1288" s="415"/>
      <c r="I1288" s="415"/>
      <c r="J1288" s="415"/>
      <c r="K1288" s="415"/>
      <c r="L1288" s="415"/>
      <c r="M1288" s="415"/>
      <c r="N1288" s="415"/>
      <c r="O1288" s="415"/>
      <c r="P1288" s="415"/>
      <c r="Q1288" s="415"/>
      <c r="R1288" s="415"/>
      <c r="S1288" s="415"/>
      <c r="T1288" s="415"/>
    </row>
    <row r="1289" spans="3:20" x14ac:dyDescent="0.2">
      <c r="C1289" s="415"/>
      <c r="D1289" s="415"/>
      <c r="E1289" s="415"/>
      <c r="F1289" s="415"/>
      <c r="G1289" s="415"/>
      <c r="H1289" s="415"/>
      <c r="I1289" s="415"/>
      <c r="J1289" s="415"/>
      <c r="K1289" s="415"/>
      <c r="L1289" s="415"/>
      <c r="M1289" s="415"/>
      <c r="N1289" s="415"/>
      <c r="O1289" s="415"/>
      <c r="P1289" s="415"/>
      <c r="Q1289" s="415"/>
      <c r="R1289" s="415"/>
      <c r="S1289" s="415"/>
      <c r="T1289" s="415"/>
    </row>
    <row r="1290" spans="3:20" x14ac:dyDescent="0.2">
      <c r="C1290" s="415"/>
      <c r="D1290" s="415"/>
      <c r="E1290" s="415"/>
      <c r="F1290" s="415"/>
      <c r="G1290" s="415"/>
      <c r="H1290" s="415"/>
      <c r="I1290" s="415"/>
      <c r="J1290" s="415"/>
      <c r="K1290" s="415"/>
      <c r="L1290" s="415"/>
      <c r="M1290" s="415"/>
      <c r="N1290" s="415"/>
      <c r="O1290" s="415"/>
      <c r="P1290" s="415"/>
      <c r="Q1290" s="415"/>
      <c r="R1290" s="415"/>
      <c r="S1290" s="415"/>
      <c r="T1290" s="415"/>
    </row>
    <row r="1291" spans="3:20" x14ac:dyDescent="0.2">
      <c r="C1291" s="415"/>
      <c r="D1291" s="415"/>
      <c r="E1291" s="415"/>
      <c r="F1291" s="415"/>
      <c r="G1291" s="415"/>
      <c r="H1291" s="415"/>
      <c r="I1291" s="415"/>
      <c r="J1291" s="415"/>
      <c r="K1291" s="415"/>
      <c r="L1291" s="415"/>
      <c r="M1291" s="415"/>
      <c r="N1291" s="415"/>
      <c r="O1291" s="415"/>
      <c r="P1291" s="415"/>
      <c r="Q1291" s="415"/>
      <c r="R1291" s="415"/>
      <c r="S1291" s="415"/>
      <c r="T1291" s="415"/>
    </row>
    <row r="1292" spans="3:20" x14ac:dyDescent="0.2">
      <c r="C1292" s="415"/>
      <c r="D1292" s="415"/>
      <c r="E1292" s="415"/>
      <c r="F1292" s="415"/>
      <c r="G1292" s="415"/>
      <c r="H1292" s="415"/>
      <c r="I1292" s="415"/>
      <c r="J1292" s="415"/>
      <c r="K1292" s="415"/>
      <c r="L1292" s="415"/>
      <c r="M1292" s="415"/>
      <c r="N1292" s="415"/>
      <c r="O1292" s="415"/>
      <c r="P1292" s="415"/>
      <c r="Q1292" s="415"/>
      <c r="R1292" s="415"/>
      <c r="S1292" s="415"/>
      <c r="T1292" s="415"/>
    </row>
    <row r="1293" spans="3:20" x14ac:dyDescent="0.2">
      <c r="C1293" s="415"/>
      <c r="D1293" s="415"/>
      <c r="E1293" s="415"/>
      <c r="F1293" s="415"/>
      <c r="G1293" s="415"/>
      <c r="H1293" s="415"/>
      <c r="I1293" s="415"/>
      <c r="J1293" s="415"/>
      <c r="K1293" s="415"/>
      <c r="L1293" s="415"/>
      <c r="M1293" s="415"/>
      <c r="N1293" s="415"/>
      <c r="O1293" s="415"/>
      <c r="P1293" s="415"/>
      <c r="Q1293" s="415"/>
      <c r="R1293" s="415"/>
      <c r="S1293" s="415"/>
      <c r="T1293" s="415"/>
    </row>
    <row r="1294" spans="3:20" x14ac:dyDescent="0.2">
      <c r="C1294" s="415"/>
      <c r="D1294" s="415"/>
      <c r="E1294" s="415"/>
      <c r="F1294" s="415"/>
      <c r="G1294" s="415"/>
      <c r="H1294" s="415"/>
      <c r="I1294" s="415"/>
      <c r="J1294" s="415"/>
      <c r="K1294" s="415"/>
      <c r="L1294" s="415"/>
      <c r="M1294" s="415"/>
      <c r="N1294" s="415"/>
      <c r="O1294" s="415"/>
      <c r="P1294" s="415"/>
      <c r="Q1294" s="415"/>
      <c r="R1294" s="415"/>
      <c r="S1294" s="415"/>
      <c r="T1294" s="415"/>
    </row>
    <row r="1295" spans="3:20" x14ac:dyDescent="0.2">
      <c r="C1295" s="415"/>
      <c r="D1295" s="415"/>
      <c r="E1295" s="415"/>
      <c r="F1295" s="415"/>
      <c r="G1295" s="415"/>
      <c r="H1295" s="415"/>
      <c r="I1295" s="415"/>
      <c r="J1295" s="415"/>
      <c r="K1295" s="415"/>
      <c r="L1295" s="415"/>
      <c r="M1295" s="415"/>
      <c r="N1295" s="415"/>
      <c r="O1295" s="415"/>
      <c r="P1295" s="415"/>
      <c r="Q1295" s="415"/>
      <c r="R1295" s="415"/>
      <c r="S1295" s="415"/>
      <c r="T1295" s="415"/>
    </row>
    <row r="1296" spans="3:20" x14ac:dyDescent="0.2">
      <c r="C1296" s="415"/>
      <c r="D1296" s="415"/>
      <c r="E1296" s="415"/>
      <c r="F1296" s="415"/>
      <c r="G1296" s="415"/>
      <c r="H1296" s="415"/>
      <c r="I1296" s="415"/>
      <c r="J1296" s="415"/>
      <c r="K1296" s="415"/>
      <c r="L1296" s="415"/>
      <c r="M1296" s="415"/>
      <c r="N1296" s="415"/>
      <c r="O1296" s="415"/>
      <c r="P1296" s="415"/>
      <c r="Q1296" s="415"/>
      <c r="R1296" s="415"/>
      <c r="S1296" s="415"/>
      <c r="T1296" s="415"/>
    </row>
    <row r="1297" spans="3:20" x14ac:dyDescent="0.2">
      <c r="C1297" s="415"/>
      <c r="D1297" s="415"/>
      <c r="E1297" s="415"/>
      <c r="F1297" s="415"/>
      <c r="G1297" s="415"/>
      <c r="H1297" s="415"/>
      <c r="I1297" s="415"/>
      <c r="J1297" s="415"/>
      <c r="K1297" s="415"/>
      <c r="L1297" s="415"/>
      <c r="M1297" s="415"/>
      <c r="N1297" s="415"/>
      <c r="O1297" s="415"/>
      <c r="P1297" s="415"/>
      <c r="Q1297" s="415"/>
      <c r="R1297" s="415"/>
      <c r="S1297" s="415"/>
      <c r="T1297" s="415"/>
    </row>
    <row r="1298" spans="3:20" x14ac:dyDescent="0.2">
      <c r="C1298" s="415"/>
      <c r="D1298" s="415"/>
      <c r="E1298" s="415"/>
      <c r="F1298" s="415"/>
      <c r="G1298" s="415"/>
      <c r="H1298" s="415"/>
      <c r="I1298" s="415"/>
      <c r="J1298" s="415"/>
      <c r="K1298" s="415"/>
      <c r="L1298" s="415"/>
      <c r="M1298" s="415"/>
      <c r="N1298" s="415"/>
      <c r="O1298" s="415"/>
      <c r="P1298" s="415"/>
      <c r="Q1298" s="415"/>
      <c r="R1298" s="415"/>
      <c r="S1298" s="415"/>
      <c r="T1298" s="415"/>
    </row>
    <row r="1299" spans="3:20" x14ac:dyDescent="0.2">
      <c r="C1299" s="415"/>
      <c r="D1299" s="415"/>
      <c r="E1299" s="415"/>
      <c r="F1299" s="415"/>
      <c r="G1299" s="415"/>
      <c r="H1299" s="415"/>
      <c r="I1299" s="415"/>
      <c r="J1299" s="415"/>
      <c r="K1299" s="415"/>
      <c r="L1299" s="415"/>
      <c r="M1299" s="415"/>
      <c r="N1299" s="415"/>
      <c r="O1299" s="415"/>
      <c r="P1299" s="415"/>
      <c r="Q1299" s="415"/>
      <c r="R1299" s="415"/>
      <c r="S1299" s="415"/>
      <c r="T1299" s="415"/>
    </row>
    <row r="1300" spans="3:20" x14ac:dyDescent="0.2">
      <c r="C1300" s="415"/>
      <c r="D1300" s="415"/>
      <c r="E1300" s="415"/>
      <c r="F1300" s="415"/>
      <c r="G1300" s="415"/>
      <c r="H1300" s="415"/>
      <c r="I1300" s="415"/>
      <c r="J1300" s="415"/>
      <c r="K1300" s="415"/>
      <c r="L1300" s="415"/>
      <c r="M1300" s="415"/>
      <c r="N1300" s="415"/>
      <c r="O1300" s="415"/>
      <c r="P1300" s="415"/>
      <c r="Q1300" s="415"/>
      <c r="R1300" s="415"/>
      <c r="S1300" s="415"/>
      <c r="T1300" s="415"/>
    </row>
    <row r="1301" spans="3:20" x14ac:dyDescent="0.2">
      <c r="C1301" s="415"/>
      <c r="D1301" s="415"/>
      <c r="E1301" s="415"/>
      <c r="F1301" s="415"/>
      <c r="G1301" s="415"/>
      <c r="H1301" s="415"/>
      <c r="I1301" s="415"/>
      <c r="J1301" s="415"/>
      <c r="K1301" s="415"/>
      <c r="L1301" s="415"/>
      <c r="M1301" s="415"/>
      <c r="N1301" s="415"/>
      <c r="O1301" s="415"/>
      <c r="P1301" s="415"/>
      <c r="Q1301" s="415"/>
      <c r="R1301" s="415"/>
      <c r="S1301" s="415"/>
      <c r="T1301" s="415"/>
    </row>
    <row r="1302" spans="3:20" x14ac:dyDescent="0.2">
      <c r="C1302" s="415"/>
      <c r="D1302" s="415"/>
      <c r="E1302" s="415"/>
      <c r="F1302" s="415"/>
      <c r="G1302" s="415"/>
      <c r="H1302" s="415"/>
      <c r="I1302" s="415"/>
      <c r="J1302" s="415"/>
      <c r="K1302" s="415"/>
      <c r="L1302" s="415"/>
      <c r="M1302" s="415"/>
      <c r="N1302" s="415"/>
      <c r="O1302" s="415"/>
      <c r="P1302" s="415"/>
      <c r="Q1302" s="415"/>
      <c r="R1302" s="415"/>
      <c r="S1302" s="415"/>
      <c r="T1302" s="415"/>
    </row>
    <row r="1303" spans="3:20" x14ac:dyDescent="0.2">
      <c r="C1303" s="415"/>
      <c r="D1303" s="415"/>
      <c r="E1303" s="415"/>
      <c r="F1303" s="415"/>
      <c r="G1303" s="415"/>
      <c r="H1303" s="415"/>
      <c r="I1303" s="415"/>
      <c r="J1303" s="415"/>
      <c r="K1303" s="415"/>
      <c r="L1303" s="415"/>
      <c r="M1303" s="415"/>
      <c r="N1303" s="415"/>
      <c r="O1303" s="415"/>
      <c r="P1303" s="415"/>
      <c r="Q1303" s="415"/>
      <c r="R1303" s="415"/>
      <c r="S1303" s="415"/>
      <c r="T1303" s="415"/>
    </row>
    <row r="1304" spans="3:20" x14ac:dyDescent="0.2">
      <c r="C1304" s="415"/>
      <c r="D1304" s="415"/>
      <c r="E1304" s="415"/>
      <c r="F1304" s="415"/>
      <c r="G1304" s="415"/>
      <c r="H1304" s="415"/>
      <c r="I1304" s="415"/>
      <c r="J1304" s="415"/>
      <c r="K1304" s="415"/>
      <c r="L1304" s="415"/>
      <c r="M1304" s="415"/>
      <c r="N1304" s="415"/>
      <c r="O1304" s="415"/>
      <c r="P1304" s="415"/>
      <c r="Q1304" s="415"/>
      <c r="R1304" s="415"/>
      <c r="S1304" s="415"/>
      <c r="T1304" s="415"/>
    </row>
    <row r="1305" spans="3:20" x14ac:dyDescent="0.2">
      <c r="C1305" s="415"/>
      <c r="D1305" s="415"/>
      <c r="E1305" s="415"/>
      <c r="F1305" s="415"/>
      <c r="G1305" s="415"/>
      <c r="H1305" s="415"/>
      <c r="I1305" s="415"/>
      <c r="J1305" s="415"/>
      <c r="K1305" s="415"/>
      <c r="L1305" s="415"/>
      <c r="M1305" s="415"/>
      <c r="N1305" s="415"/>
      <c r="O1305" s="415"/>
      <c r="P1305" s="415"/>
      <c r="Q1305" s="415"/>
      <c r="R1305" s="415"/>
      <c r="S1305" s="415"/>
      <c r="T1305" s="415"/>
    </row>
    <row r="1306" spans="3:20" x14ac:dyDescent="0.2">
      <c r="C1306" s="415"/>
      <c r="D1306" s="415"/>
      <c r="E1306" s="415"/>
      <c r="F1306" s="415"/>
      <c r="G1306" s="415"/>
      <c r="H1306" s="415"/>
      <c r="I1306" s="415"/>
      <c r="J1306" s="415"/>
      <c r="K1306" s="415"/>
      <c r="L1306" s="415"/>
      <c r="M1306" s="415"/>
      <c r="N1306" s="415"/>
      <c r="O1306" s="415"/>
      <c r="P1306" s="415"/>
      <c r="Q1306" s="415"/>
      <c r="R1306" s="415"/>
      <c r="S1306" s="415"/>
      <c r="T1306" s="415"/>
    </row>
    <row r="1307" spans="3:20" x14ac:dyDescent="0.2">
      <c r="C1307" s="415"/>
      <c r="D1307" s="415"/>
      <c r="E1307" s="415"/>
      <c r="F1307" s="415"/>
      <c r="G1307" s="415"/>
      <c r="H1307" s="415"/>
      <c r="I1307" s="415"/>
      <c r="J1307" s="415"/>
      <c r="K1307" s="415"/>
      <c r="L1307" s="415"/>
      <c r="M1307" s="415"/>
      <c r="N1307" s="415"/>
      <c r="O1307" s="415"/>
      <c r="P1307" s="415"/>
      <c r="Q1307" s="415"/>
      <c r="R1307" s="415"/>
      <c r="S1307" s="415"/>
      <c r="T1307" s="415"/>
    </row>
    <row r="1308" spans="3:20" x14ac:dyDescent="0.2">
      <c r="C1308" s="415"/>
      <c r="D1308" s="415"/>
      <c r="E1308" s="415"/>
      <c r="F1308" s="415"/>
      <c r="G1308" s="415"/>
      <c r="H1308" s="415"/>
      <c r="I1308" s="415"/>
      <c r="J1308" s="415"/>
      <c r="K1308" s="415"/>
      <c r="L1308" s="415"/>
      <c r="M1308" s="415"/>
      <c r="N1308" s="415"/>
      <c r="O1308" s="415"/>
      <c r="P1308" s="415"/>
      <c r="Q1308" s="415"/>
      <c r="R1308" s="415"/>
      <c r="S1308" s="415"/>
      <c r="T1308" s="415"/>
    </row>
    <row r="1309" spans="3:20" x14ac:dyDescent="0.2">
      <c r="C1309" s="415"/>
      <c r="D1309" s="415"/>
      <c r="E1309" s="415"/>
      <c r="F1309" s="415"/>
      <c r="G1309" s="415"/>
      <c r="H1309" s="415"/>
      <c r="I1309" s="415"/>
      <c r="J1309" s="415"/>
      <c r="K1309" s="415"/>
      <c r="L1309" s="415"/>
      <c r="M1309" s="415"/>
      <c r="N1309" s="415"/>
      <c r="O1309" s="415"/>
      <c r="P1309" s="415"/>
      <c r="Q1309" s="415"/>
      <c r="R1309" s="415"/>
      <c r="S1309" s="415"/>
      <c r="T1309" s="415"/>
    </row>
    <row r="1310" spans="3:20" x14ac:dyDescent="0.2">
      <c r="C1310" s="415"/>
      <c r="D1310" s="415"/>
      <c r="E1310" s="415"/>
      <c r="F1310" s="415"/>
      <c r="G1310" s="415"/>
      <c r="H1310" s="415"/>
      <c r="I1310" s="415"/>
      <c r="J1310" s="415"/>
      <c r="K1310" s="415"/>
      <c r="L1310" s="415"/>
      <c r="M1310" s="415"/>
      <c r="N1310" s="415"/>
      <c r="O1310" s="415"/>
      <c r="P1310" s="415"/>
      <c r="Q1310" s="415"/>
      <c r="R1310" s="415"/>
      <c r="S1310" s="415"/>
      <c r="T1310" s="415"/>
    </row>
    <row r="1311" spans="3:20" x14ac:dyDescent="0.2">
      <c r="C1311" s="415"/>
      <c r="D1311" s="415"/>
      <c r="E1311" s="415"/>
      <c r="F1311" s="415"/>
      <c r="G1311" s="415"/>
      <c r="H1311" s="415"/>
      <c r="I1311" s="415"/>
      <c r="J1311" s="415"/>
      <c r="K1311" s="415"/>
      <c r="L1311" s="415"/>
      <c r="M1311" s="415"/>
      <c r="N1311" s="415"/>
      <c r="O1311" s="415"/>
      <c r="P1311" s="415"/>
      <c r="Q1311" s="415"/>
      <c r="R1311" s="415"/>
      <c r="S1311" s="415"/>
      <c r="T1311" s="415"/>
    </row>
    <row r="1312" spans="3:20" x14ac:dyDescent="0.2">
      <c r="C1312" s="415"/>
      <c r="D1312" s="415"/>
      <c r="E1312" s="415"/>
      <c r="F1312" s="415"/>
      <c r="G1312" s="415"/>
      <c r="H1312" s="415"/>
      <c r="I1312" s="415"/>
      <c r="J1312" s="415"/>
      <c r="K1312" s="415"/>
      <c r="L1312" s="415"/>
      <c r="M1312" s="415"/>
      <c r="N1312" s="415"/>
      <c r="O1312" s="415"/>
      <c r="P1312" s="415"/>
      <c r="Q1312" s="415"/>
      <c r="R1312" s="415"/>
      <c r="S1312" s="415"/>
      <c r="T1312" s="415"/>
    </row>
    <row r="1313" spans="3:20" x14ac:dyDescent="0.2">
      <c r="C1313" s="415"/>
      <c r="D1313" s="415"/>
      <c r="E1313" s="415"/>
      <c r="F1313" s="415"/>
      <c r="G1313" s="415"/>
      <c r="H1313" s="415"/>
      <c r="I1313" s="415"/>
      <c r="J1313" s="415"/>
      <c r="K1313" s="415"/>
      <c r="L1313" s="415"/>
      <c r="M1313" s="415"/>
      <c r="N1313" s="415"/>
      <c r="O1313" s="415"/>
      <c r="P1313" s="415"/>
      <c r="Q1313" s="415"/>
      <c r="R1313" s="415"/>
      <c r="S1313" s="415"/>
      <c r="T1313" s="415"/>
    </row>
    <row r="1314" spans="3:20" x14ac:dyDescent="0.2">
      <c r="C1314" s="415"/>
      <c r="D1314" s="415"/>
      <c r="E1314" s="415"/>
      <c r="F1314" s="415"/>
      <c r="G1314" s="415"/>
      <c r="H1314" s="415"/>
      <c r="I1314" s="415"/>
      <c r="J1314" s="415"/>
      <c r="K1314" s="415"/>
      <c r="L1314" s="415"/>
      <c r="M1314" s="415"/>
      <c r="N1314" s="415"/>
      <c r="O1314" s="415"/>
      <c r="P1314" s="415"/>
      <c r="Q1314" s="415"/>
      <c r="R1314" s="415"/>
      <c r="S1314" s="415"/>
      <c r="T1314" s="415"/>
    </row>
    <row r="1315" spans="3:20" x14ac:dyDescent="0.2">
      <c r="C1315" s="415"/>
      <c r="D1315" s="415"/>
      <c r="E1315" s="415"/>
      <c r="F1315" s="415"/>
      <c r="G1315" s="415"/>
      <c r="H1315" s="415"/>
      <c r="I1315" s="415"/>
      <c r="J1315" s="415"/>
      <c r="K1315" s="415"/>
      <c r="L1315" s="415"/>
      <c r="M1315" s="415"/>
      <c r="N1315" s="415"/>
      <c r="O1315" s="415"/>
      <c r="P1315" s="415"/>
      <c r="Q1315" s="415"/>
      <c r="R1315" s="415"/>
      <c r="S1315" s="415"/>
      <c r="T1315" s="415"/>
    </row>
    <row r="1316" spans="3:20" x14ac:dyDescent="0.2">
      <c r="C1316" s="415"/>
      <c r="D1316" s="415"/>
      <c r="E1316" s="415"/>
      <c r="F1316" s="415"/>
      <c r="G1316" s="415"/>
      <c r="H1316" s="415"/>
      <c r="I1316" s="415"/>
      <c r="J1316" s="415"/>
      <c r="K1316" s="415"/>
      <c r="L1316" s="415"/>
      <c r="M1316" s="415"/>
      <c r="N1316" s="415"/>
      <c r="O1316" s="415"/>
      <c r="P1316" s="415"/>
      <c r="Q1316" s="415"/>
      <c r="R1316" s="415"/>
      <c r="S1316" s="415"/>
      <c r="T1316" s="415"/>
    </row>
    <row r="1317" spans="3:20" x14ac:dyDescent="0.2">
      <c r="C1317" s="415"/>
      <c r="D1317" s="415"/>
      <c r="E1317" s="415"/>
      <c r="F1317" s="415"/>
      <c r="G1317" s="415"/>
      <c r="H1317" s="415"/>
      <c r="I1317" s="415"/>
      <c r="J1317" s="415"/>
      <c r="K1317" s="415"/>
      <c r="L1317" s="415"/>
      <c r="M1317" s="415"/>
      <c r="N1317" s="415"/>
      <c r="O1317" s="415"/>
      <c r="P1317" s="415"/>
      <c r="Q1317" s="415"/>
      <c r="R1317" s="415"/>
      <c r="S1317" s="415"/>
      <c r="T1317" s="415"/>
    </row>
    <row r="1318" spans="3:20" x14ac:dyDescent="0.2">
      <c r="C1318" s="415"/>
      <c r="D1318" s="415"/>
      <c r="E1318" s="415"/>
      <c r="F1318" s="415"/>
      <c r="G1318" s="415"/>
      <c r="H1318" s="415"/>
      <c r="I1318" s="415"/>
      <c r="J1318" s="415"/>
      <c r="K1318" s="415"/>
      <c r="L1318" s="415"/>
      <c r="M1318" s="415"/>
      <c r="N1318" s="415"/>
      <c r="O1318" s="415"/>
      <c r="P1318" s="415"/>
      <c r="Q1318" s="415"/>
      <c r="R1318" s="415"/>
      <c r="S1318" s="415"/>
      <c r="T1318" s="415"/>
    </row>
    <row r="1319" spans="3:20" x14ac:dyDescent="0.2">
      <c r="C1319" s="415"/>
      <c r="D1319" s="415"/>
      <c r="E1319" s="415"/>
      <c r="F1319" s="415"/>
      <c r="G1319" s="415"/>
      <c r="H1319" s="415"/>
      <c r="I1319" s="415"/>
      <c r="J1319" s="415"/>
      <c r="K1319" s="415"/>
      <c r="L1319" s="415"/>
      <c r="M1319" s="415"/>
      <c r="N1319" s="415"/>
      <c r="O1319" s="415"/>
      <c r="P1319" s="415"/>
      <c r="Q1319" s="415"/>
      <c r="R1319" s="415"/>
      <c r="S1319" s="415"/>
      <c r="T1319" s="415"/>
    </row>
    <row r="1320" spans="3:20" x14ac:dyDescent="0.2">
      <c r="C1320" s="415"/>
      <c r="D1320" s="415"/>
      <c r="E1320" s="415"/>
      <c r="F1320" s="415"/>
      <c r="G1320" s="415"/>
      <c r="H1320" s="415"/>
      <c r="I1320" s="415"/>
      <c r="J1320" s="415"/>
      <c r="K1320" s="415"/>
      <c r="L1320" s="415"/>
      <c r="M1320" s="415"/>
      <c r="N1320" s="415"/>
      <c r="O1320" s="415"/>
      <c r="P1320" s="415"/>
      <c r="Q1320" s="415"/>
      <c r="R1320" s="415"/>
      <c r="S1320" s="415"/>
      <c r="T1320" s="415"/>
    </row>
    <row r="1321" spans="3:20" x14ac:dyDescent="0.2">
      <c r="C1321" s="415"/>
      <c r="D1321" s="415"/>
      <c r="E1321" s="415"/>
      <c r="F1321" s="415"/>
      <c r="G1321" s="415"/>
      <c r="H1321" s="415"/>
      <c r="I1321" s="415"/>
      <c r="J1321" s="415"/>
      <c r="K1321" s="415"/>
      <c r="L1321" s="415"/>
      <c r="M1321" s="415"/>
      <c r="N1321" s="415"/>
      <c r="O1321" s="415"/>
      <c r="P1321" s="415"/>
      <c r="Q1321" s="415"/>
      <c r="R1321" s="415"/>
      <c r="S1321" s="415"/>
      <c r="T1321" s="415"/>
    </row>
    <row r="1322" spans="3:20" x14ac:dyDescent="0.2">
      <c r="C1322" s="415"/>
      <c r="D1322" s="415"/>
      <c r="E1322" s="415"/>
      <c r="F1322" s="415"/>
      <c r="G1322" s="415"/>
      <c r="H1322" s="415"/>
      <c r="I1322" s="415"/>
      <c r="J1322" s="415"/>
      <c r="K1322" s="415"/>
      <c r="L1322" s="415"/>
      <c r="M1322" s="415"/>
      <c r="N1322" s="415"/>
      <c r="O1322" s="415"/>
      <c r="P1322" s="415"/>
      <c r="Q1322" s="415"/>
      <c r="R1322" s="415"/>
      <c r="S1322" s="415"/>
      <c r="T1322" s="415"/>
    </row>
    <row r="1323" spans="3:20" x14ac:dyDescent="0.2">
      <c r="C1323" s="415"/>
      <c r="D1323" s="415"/>
      <c r="E1323" s="415"/>
      <c r="F1323" s="415"/>
      <c r="G1323" s="415"/>
      <c r="H1323" s="415"/>
      <c r="I1323" s="415"/>
      <c r="J1323" s="415"/>
      <c r="K1323" s="415"/>
      <c r="L1323" s="415"/>
      <c r="M1323" s="415"/>
      <c r="N1323" s="415"/>
      <c r="O1323" s="415"/>
      <c r="P1323" s="415"/>
      <c r="Q1323" s="415"/>
      <c r="R1323" s="415"/>
      <c r="S1323" s="415"/>
      <c r="T1323" s="415"/>
    </row>
    <row r="1324" spans="3:20" x14ac:dyDescent="0.2">
      <c r="C1324" s="415"/>
      <c r="D1324" s="415"/>
      <c r="E1324" s="415"/>
      <c r="F1324" s="415"/>
      <c r="G1324" s="415"/>
      <c r="H1324" s="415"/>
      <c r="I1324" s="415"/>
      <c r="J1324" s="415"/>
      <c r="K1324" s="415"/>
      <c r="L1324" s="415"/>
      <c r="M1324" s="415"/>
      <c r="N1324" s="415"/>
      <c r="O1324" s="415"/>
      <c r="P1324" s="415"/>
      <c r="Q1324" s="415"/>
      <c r="R1324" s="415"/>
      <c r="S1324" s="415"/>
      <c r="T1324" s="415"/>
    </row>
    <row r="1325" spans="3:20" x14ac:dyDescent="0.2">
      <c r="C1325" s="415"/>
      <c r="D1325" s="415"/>
      <c r="E1325" s="415"/>
      <c r="F1325" s="415"/>
      <c r="G1325" s="415"/>
      <c r="H1325" s="415"/>
      <c r="I1325" s="415"/>
      <c r="J1325" s="415"/>
      <c r="K1325" s="415"/>
      <c r="L1325" s="415"/>
      <c r="M1325" s="415"/>
      <c r="N1325" s="415"/>
      <c r="O1325" s="415"/>
      <c r="P1325" s="415"/>
      <c r="Q1325" s="415"/>
      <c r="R1325" s="415"/>
      <c r="S1325" s="415"/>
      <c r="T1325" s="415"/>
    </row>
    <row r="1326" spans="3:20" x14ac:dyDescent="0.2">
      <c r="C1326" s="415"/>
      <c r="D1326" s="415"/>
      <c r="E1326" s="415"/>
      <c r="F1326" s="415"/>
      <c r="G1326" s="415"/>
      <c r="H1326" s="415"/>
      <c r="I1326" s="415"/>
      <c r="J1326" s="415"/>
      <c r="K1326" s="415"/>
      <c r="L1326" s="415"/>
      <c r="M1326" s="415"/>
      <c r="N1326" s="415"/>
      <c r="O1326" s="415"/>
      <c r="P1326" s="415"/>
      <c r="Q1326" s="415"/>
      <c r="R1326" s="415"/>
      <c r="S1326" s="415"/>
      <c r="T1326" s="415"/>
    </row>
    <row r="1327" spans="3:20" x14ac:dyDescent="0.2">
      <c r="C1327" s="415"/>
      <c r="D1327" s="415"/>
      <c r="E1327" s="415"/>
      <c r="F1327" s="415"/>
      <c r="G1327" s="415"/>
      <c r="H1327" s="415"/>
      <c r="I1327" s="415"/>
      <c r="J1327" s="415"/>
      <c r="K1327" s="415"/>
      <c r="L1327" s="415"/>
      <c r="M1327" s="415"/>
      <c r="N1327" s="415"/>
      <c r="O1327" s="415"/>
      <c r="P1327" s="415"/>
      <c r="Q1327" s="415"/>
      <c r="R1327" s="415"/>
      <c r="S1327" s="415"/>
      <c r="T1327" s="415"/>
    </row>
    <row r="1328" spans="3:20" x14ac:dyDescent="0.2">
      <c r="C1328" s="415"/>
      <c r="D1328" s="415"/>
      <c r="E1328" s="415"/>
      <c r="F1328" s="415"/>
      <c r="G1328" s="415"/>
      <c r="H1328" s="415"/>
      <c r="I1328" s="415"/>
      <c r="J1328" s="415"/>
      <c r="K1328" s="415"/>
      <c r="L1328" s="415"/>
      <c r="M1328" s="415"/>
      <c r="N1328" s="415"/>
      <c r="O1328" s="415"/>
      <c r="P1328" s="415"/>
      <c r="Q1328" s="415"/>
      <c r="R1328" s="415"/>
      <c r="S1328" s="415"/>
      <c r="T1328" s="415"/>
    </row>
    <row r="1329" spans="3:20" x14ac:dyDescent="0.2">
      <c r="C1329" s="415"/>
      <c r="D1329" s="415"/>
      <c r="E1329" s="415"/>
      <c r="F1329" s="415"/>
      <c r="G1329" s="415"/>
      <c r="H1329" s="415"/>
      <c r="I1329" s="415"/>
      <c r="J1329" s="415"/>
      <c r="K1329" s="415"/>
      <c r="L1329" s="415"/>
      <c r="M1329" s="415"/>
      <c r="N1329" s="415"/>
      <c r="O1329" s="415"/>
      <c r="P1329" s="415"/>
      <c r="Q1329" s="415"/>
      <c r="R1329" s="415"/>
      <c r="S1329" s="415"/>
      <c r="T1329" s="415"/>
    </row>
    <row r="1330" spans="3:20" x14ac:dyDescent="0.2">
      <c r="C1330" s="415"/>
      <c r="D1330" s="415"/>
      <c r="E1330" s="415"/>
      <c r="F1330" s="415"/>
      <c r="G1330" s="415"/>
      <c r="H1330" s="415"/>
      <c r="I1330" s="415"/>
      <c r="J1330" s="415"/>
      <c r="K1330" s="415"/>
      <c r="L1330" s="415"/>
      <c r="M1330" s="415"/>
      <c r="N1330" s="415"/>
      <c r="O1330" s="415"/>
      <c r="P1330" s="415"/>
      <c r="Q1330" s="415"/>
      <c r="R1330" s="415"/>
      <c r="S1330" s="415"/>
      <c r="T1330" s="415"/>
    </row>
    <row r="1331" spans="3:20" x14ac:dyDescent="0.2">
      <c r="C1331" s="415"/>
      <c r="D1331" s="415"/>
      <c r="E1331" s="415"/>
      <c r="F1331" s="415"/>
      <c r="G1331" s="415"/>
      <c r="H1331" s="415"/>
      <c r="I1331" s="415"/>
      <c r="J1331" s="415"/>
      <c r="K1331" s="415"/>
      <c r="L1331" s="415"/>
      <c r="M1331" s="415"/>
      <c r="N1331" s="415"/>
      <c r="O1331" s="415"/>
      <c r="P1331" s="415"/>
      <c r="Q1331" s="415"/>
      <c r="R1331" s="415"/>
      <c r="S1331" s="415"/>
      <c r="T1331" s="415"/>
    </row>
    <row r="1332" spans="3:20" x14ac:dyDescent="0.2">
      <c r="C1332" s="415"/>
      <c r="D1332" s="415"/>
      <c r="E1332" s="415"/>
      <c r="F1332" s="415"/>
      <c r="G1332" s="415"/>
      <c r="H1332" s="415"/>
      <c r="I1332" s="415"/>
      <c r="J1332" s="415"/>
      <c r="K1332" s="415"/>
      <c r="L1332" s="415"/>
      <c r="M1332" s="415"/>
      <c r="N1332" s="415"/>
      <c r="O1332" s="415"/>
      <c r="P1332" s="415"/>
      <c r="Q1332" s="415"/>
      <c r="R1332" s="415"/>
      <c r="S1332" s="415"/>
      <c r="T1332" s="415"/>
    </row>
    <row r="1333" spans="3:20" x14ac:dyDescent="0.2">
      <c r="C1333" s="415"/>
      <c r="D1333" s="415"/>
      <c r="E1333" s="415"/>
      <c r="F1333" s="415"/>
      <c r="G1333" s="415"/>
      <c r="H1333" s="415"/>
      <c r="I1333" s="415"/>
      <c r="J1333" s="415"/>
      <c r="K1333" s="415"/>
      <c r="L1333" s="415"/>
      <c r="M1333" s="415"/>
      <c r="N1333" s="415"/>
      <c r="O1333" s="415"/>
      <c r="P1333" s="415"/>
      <c r="Q1333" s="415"/>
      <c r="R1333" s="415"/>
      <c r="S1333" s="415"/>
      <c r="T1333" s="415"/>
    </row>
    <row r="1334" spans="3:20" x14ac:dyDescent="0.2">
      <c r="C1334" s="415"/>
      <c r="D1334" s="415"/>
      <c r="E1334" s="415"/>
      <c r="F1334" s="415"/>
      <c r="G1334" s="415"/>
      <c r="H1334" s="415"/>
      <c r="I1334" s="415"/>
      <c r="J1334" s="415"/>
      <c r="K1334" s="415"/>
      <c r="L1334" s="415"/>
      <c r="M1334" s="415"/>
      <c r="N1334" s="415"/>
      <c r="O1334" s="415"/>
      <c r="P1334" s="415"/>
      <c r="Q1334" s="415"/>
      <c r="R1334" s="415"/>
      <c r="S1334" s="415"/>
      <c r="T1334" s="415"/>
    </row>
    <row r="1335" spans="3:20" x14ac:dyDescent="0.2">
      <c r="C1335" s="415"/>
      <c r="D1335" s="415"/>
      <c r="E1335" s="415"/>
      <c r="F1335" s="415"/>
      <c r="G1335" s="415"/>
      <c r="H1335" s="415"/>
      <c r="I1335" s="415"/>
      <c r="J1335" s="415"/>
      <c r="K1335" s="415"/>
      <c r="L1335" s="415"/>
      <c r="M1335" s="415"/>
      <c r="N1335" s="415"/>
      <c r="O1335" s="415"/>
      <c r="P1335" s="415"/>
      <c r="Q1335" s="415"/>
      <c r="R1335" s="415"/>
      <c r="S1335" s="415"/>
      <c r="T1335" s="415"/>
    </row>
    <row r="1336" spans="3:20" x14ac:dyDescent="0.2">
      <c r="C1336" s="415"/>
      <c r="D1336" s="415"/>
      <c r="E1336" s="415"/>
      <c r="F1336" s="415"/>
      <c r="G1336" s="415"/>
      <c r="H1336" s="415"/>
      <c r="I1336" s="415"/>
      <c r="J1336" s="415"/>
      <c r="K1336" s="415"/>
      <c r="L1336" s="415"/>
      <c r="M1336" s="415"/>
      <c r="N1336" s="415"/>
      <c r="O1336" s="415"/>
      <c r="P1336" s="415"/>
      <c r="Q1336" s="415"/>
      <c r="R1336" s="415"/>
      <c r="S1336" s="415"/>
      <c r="T1336" s="415"/>
    </row>
    <row r="1337" spans="3:20" x14ac:dyDescent="0.2">
      <c r="C1337" s="415"/>
      <c r="D1337" s="415"/>
      <c r="E1337" s="415"/>
      <c r="F1337" s="415"/>
      <c r="G1337" s="415"/>
      <c r="H1337" s="415"/>
      <c r="I1337" s="415"/>
      <c r="J1337" s="415"/>
      <c r="K1337" s="415"/>
      <c r="L1337" s="415"/>
      <c r="M1337" s="415"/>
      <c r="N1337" s="415"/>
      <c r="O1337" s="415"/>
      <c r="P1337" s="415"/>
      <c r="Q1337" s="415"/>
      <c r="R1337" s="415"/>
      <c r="S1337" s="415"/>
      <c r="T1337" s="415"/>
    </row>
    <row r="1338" spans="3:20" x14ac:dyDescent="0.2">
      <c r="C1338" s="415"/>
      <c r="D1338" s="415"/>
      <c r="E1338" s="415"/>
      <c r="F1338" s="415"/>
      <c r="G1338" s="415"/>
      <c r="H1338" s="415"/>
      <c r="I1338" s="415"/>
      <c r="J1338" s="415"/>
      <c r="K1338" s="415"/>
      <c r="L1338" s="415"/>
      <c r="M1338" s="415"/>
      <c r="N1338" s="415"/>
      <c r="O1338" s="415"/>
      <c r="P1338" s="415"/>
      <c r="Q1338" s="415"/>
      <c r="R1338" s="415"/>
      <c r="S1338" s="415"/>
      <c r="T1338" s="415"/>
    </row>
    <row r="1339" spans="3:20" x14ac:dyDescent="0.2">
      <c r="C1339" s="415"/>
      <c r="D1339" s="415"/>
      <c r="E1339" s="415"/>
      <c r="F1339" s="415"/>
      <c r="G1339" s="415"/>
      <c r="H1339" s="415"/>
      <c r="I1339" s="415"/>
      <c r="J1339" s="415"/>
      <c r="K1339" s="415"/>
      <c r="L1339" s="415"/>
      <c r="M1339" s="415"/>
      <c r="N1339" s="415"/>
      <c r="O1339" s="415"/>
      <c r="P1339" s="415"/>
      <c r="Q1339" s="415"/>
      <c r="R1339" s="415"/>
      <c r="S1339" s="415"/>
      <c r="T1339" s="415"/>
    </row>
    <row r="1340" spans="3:20" x14ac:dyDescent="0.2">
      <c r="C1340" s="415"/>
      <c r="D1340" s="415"/>
      <c r="E1340" s="415"/>
      <c r="F1340" s="415"/>
      <c r="G1340" s="415"/>
      <c r="H1340" s="415"/>
      <c r="I1340" s="415"/>
      <c r="J1340" s="415"/>
      <c r="K1340" s="415"/>
      <c r="L1340" s="415"/>
      <c r="M1340" s="415"/>
      <c r="N1340" s="415"/>
      <c r="O1340" s="415"/>
      <c r="P1340" s="415"/>
      <c r="Q1340" s="415"/>
      <c r="R1340" s="415"/>
      <c r="S1340" s="415"/>
      <c r="T1340" s="415"/>
    </row>
    <row r="1341" spans="3:20" x14ac:dyDescent="0.2">
      <c r="C1341" s="415"/>
      <c r="D1341" s="415"/>
      <c r="E1341" s="415"/>
      <c r="F1341" s="415"/>
      <c r="G1341" s="415"/>
      <c r="H1341" s="415"/>
      <c r="I1341" s="415"/>
      <c r="J1341" s="415"/>
      <c r="K1341" s="415"/>
      <c r="L1341" s="415"/>
      <c r="M1341" s="415"/>
      <c r="N1341" s="415"/>
      <c r="O1341" s="415"/>
      <c r="P1341" s="415"/>
      <c r="Q1341" s="415"/>
      <c r="R1341" s="415"/>
      <c r="S1341" s="415"/>
      <c r="T1341" s="415"/>
    </row>
    <row r="1342" spans="3:20" x14ac:dyDescent="0.2">
      <c r="C1342" s="415"/>
      <c r="D1342" s="415"/>
      <c r="E1342" s="415"/>
      <c r="F1342" s="415"/>
      <c r="G1342" s="415"/>
      <c r="H1342" s="415"/>
      <c r="I1342" s="415"/>
      <c r="J1342" s="415"/>
      <c r="K1342" s="415"/>
      <c r="L1342" s="415"/>
      <c r="M1342" s="415"/>
      <c r="N1342" s="415"/>
      <c r="O1342" s="415"/>
      <c r="P1342" s="415"/>
      <c r="Q1342" s="415"/>
      <c r="R1342" s="415"/>
      <c r="S1342" s="415"/>
      <c r="T1342" s="415"/>
    </row>
    <row r="1343" spans="3:20" x14ac:dyDescent="0.2">
      <c r="C1343" s="415"/>
      <c r="D1343" s="415"/>
      <c r="E1343" s="415"/>
      <c r="F1343" s="415"/>
      <c r="G1343" s="415"/>
      <c r="H1343" s="415"/>
      <c r="I1343" s="415"/>
      <c r="J1343" s="415"/>
      <c r="K1343" s="415"/>
      <c r="L1343" s="415"/>
      <c r="M1343" s="415"/>
      <c r="N1343" s="415"/>
      <c r="O1343" s="415"/>
      <c r="P1343" s="415"/>
      <c r="Q1343" s="415"/>
      <c r="R1343" s="415"/>
      <c r="S1343" s="415"/>
      <c r="T1343" s="415"/>
    </row>
    <row r="1344" spans="3:20" x14ac:dyDescent="0.2">
      <c r="C1344" s="415"/>
      <c r="D1344" s="415"/>
      <c r="E1344" s="415"/>
      <c r="F1344" s="415"/>
      <c r="G1344" s="415"/>
      <c r="H1344" s="415"/>
      <c r="I1344" s="415"/>
      <c r="J1344" s="415"/>
      <c r="K1344" s="415"/>
      <c r="L1344" s="415"/>
      <c r="M1344" s="415"/>
      <c r="N1344" s="415"/>
      <c r="O1344" s="415"/>
      <c r="P1344" s="415"/>
      <c r="Q1344" s="415"/>
      <c r="R1344" s="415"/>
      <c r="S1344" s="415"/>
      <c r="T1344" s="415"/>
    </row>
    <row r="1345" spans="3:20" x14ac:dyDescent="0.2">
      <c r="C1345" s="415"/>
      <c r="D1345" s="415"/>
      <c r="E1345" s="415"/>
      <c r="F1345" s="415"/>
      <c r="G1345" s="415"/>
      <c r="H1345" s="415"/>
      <c r="I1345" s="415"/>
      <c r="J1345" s="415"/>
      <c r="K1345" s="415"/>
      <c r="L1345" s="415"/>
      <c r="M1345" s="415"/>
      <c r="N1345" s="415"/>
      <c r="O1345" s="415"/>
      <c r="P1345" s="415"/>
      <c r="Q1345" s="415"/>
      <c r="R1345" s="415"/>
      <c r="S1345" s="415"/>
      <c r="T1345" s="415"/>
    </row>
    <row r="1346" spans="3:20" x14ac:dyDescent="0.2">
      <c r="C1346" s="415"/>
      <c r="D1346" s="415"/>
      <c r="E1346" s="415"/>
      <c r="F1346" s="415"/>
      <c r="G1346" s="415"/>
      <c r="H1346" s="415"/>
      <c r="I1346" s="415"/>
      <c r="J1346" s="415"/>
      <c r="K1346" s="415"/>
      <c r="L1346" s="415"/>
      <c r="M1346" s="415"/>
      <c r="N1346" s="415"/>
      <c r="O1346" s="415"/>
      <c r="P1346" s="415"/>
      <c r="Q1346" s="415"/>
      <c r="R1346" s="415"/>
      <c r="S1346" s="415"/>
      <c r="T1346" s="415"/>
    </row>
    <row r="1347" spans="3:20" x14ac:dyDescent="0.2">
      <c r="C1347" s="415"/>
      <c r="D1347" s="415"/>
      <c r="E1347" s="415"/>
      <c r="F1347" s="415"/>
      <c r="G1347" s="415"/>
      <c r="H1347" s="415"/>
      <c r="I1347" s="415"/>
      <c r="J1347" s="415"/>
      <c r="K1347" s="415"/>
      <c r="L1347" s="415"/>
      <c r="M1347" s="415"/>
      <c r="N1347" s="415"/>
      <c r="O1347" s="415"/>
      <c r="P1347" s="415"/>
      <c r="Q1347" s="415"/>
      <c r="R1347" s="415"/>
      <c r="S1347" s="415"/>
      <c r="T1347" s="415"/>
    </row>
    <row r="1348" spans="3:20" x14ac:dyDescent="0.2">
      <c r="C1348" s="415"/>
      <c r="D1348" s="415"/>
      <c r="E1348" s="415"/>
      <c r="F1348" s="415"/>
      <c r="G1348" s="415"/>
      <c r="H1348" s="415"/>
      <c r="I1348" s="415"/>
      <c r="J1348" s="415"/>
      <c r="K1348" s="415"/>
      <c r="L1348" s="415"/>
      <c r="M1348" s="415"/>
      <c r="N1348" s="415"/>
      <c r="O1348" s="415"/>
      <c r="P1348" s="415"/>
      <c r="Q1348" s="415"/>
      <c r="R1348" s="415"/>
      <c r="S1348" s="415"/>
      <c r="T1348" s="415"/>
    </row>
    <row r="1349" spans="3:20" x14ac:dyDescent="0.2">
      <c r="C1349" s="415"/>
      <c r="D1349" s="415"/>
      <c r="E1349" s="415"/>
      <c r="F1349" s="415"/>
      <c r="G1349" s="415"/>
      <c r="H1349" s="415"/>
      <c r="I1349" s="415"/>
      <c r="J1349" s="415"/>
      <c r="K1349" s="415"/>
      <c r="L1349" s="415"/>
      <c r="M1349" s="415"/>
      <c r="N1349" s="415"/>
      <c r="O1349" s="415"/>
      <c r="P1349" s="415"/>
      <c r="Q1349" s="415"/>
      <c r="R1349" s="415"/>
      <c r="S1349" s="415"/>
      <c r="T1349" s="415"/>
    </row>
    <row r="1350" spans="3:20" x14ac:dyDescent="0.2">
      <c r="C1350" s="415"/>
      <c r="D1350" s="415"/>
      <c r="E1350" s="415"/>
      <c r="F1350" s="415"/>
      <c r="G1350" s="415"/>
      <c r="H1350" s="415"/>
      <c r="I1350" s="415"/>
      <c r="J1350" s="415"/>
      <c r="K1350" s="415"/>
      <c r="L1350" s="415"/>
      <c r="M1350" s="415"/>
      <c r="N1350" s="415"/>
      <c r="O1350" s="415"/>
      <c r="P1350" s="415"/>
      <c r="Q1350" s="415"/>
      <c r="R1350" s="415"/>
      <c r="S1350" s="415"/>
      <c r="T1350" s="415"/>
    </row>
    <row r="1351" spans="3:20" x14ac:dyDescent="0.2">
      <c r="C1351" s="415"/>
      <c r="D1351" s="415"/>
      <c r="E1351" s="415"/>
      <c r="F1351" s="415"/>
      <c r="G1351" s="415"/>
      <c r="H1351" s="415"/>
      <c r="I1351" s="415"/>
      <c r="J1351" s="415"/>
      <c r="K1351" s="415"/>
      <c r="L1351" s="415"/>
      <c r="M1351" s="415"/>
      <c r="N1351" s="415"/>
      <c r="O1351" s="415"/>
      <c r="P1351" s="415"/>
      <c r="Q1351" s="415"/>
      <c r="R1351" s="415"/>
      <c r="S1351" s="415"/>
      <c r="T1351" s="415"/>
    </row>
    <row r="1352" spans="3:20" x14ac:dyDescent="0.2">
      <c r="C1352" s="415"/>
      <c r="D1352" s="415"/>
      <c r="E1352" s="415"/>
      <c r="F1352" s="415"/>
      <c r="G1352" s="415"/>
      <c r="H1352" s="415"/>
      <c r="I1352" s="415"/>
      <c r="J1352" s="415"/>
      <c r="K1352" s="415"/>
      <c r="L1352" s="415"/>
      <c r="M1352" s="415"/>
      <c r="N1352" s="415"/>
      <c r="O1352" s="415"/>
      <c r="P1352" s="415"/>
      <c r="Q1352" s="415"/>
      <c r="R1352" s="415"/>
      <c r="S1352" s="415"/>
      <c r="T1352" s="415"/>
    </row>
    <row r="1353" spans="3:20" x14ac:dyDescent="0.2">
      <c r="C1353" s="415"/>
      <c r="D1353" s="415"/>
      <c r="E1353" s="415"/>
      <c r="F1353" s="415"/>
      <c r="G1353" s="415"/>
      <c r="H1353" s="415"/>
      <c r="I1353" s="415"/>
      <c r="J1353" s="415"/>
      <c r="K1353" s="415"/>
      <c r="L1353" s="415"/>
      <c r="M1353" s="415"/>
      <c r="N1353" s="415"/>
      <c r="O1353" s="415"/>
      <c r="P1353" s="415"/>
      <c r="Q1353" s="415"/>
      <c r="R1353" s="415"/>
      <c r="S1353" s="415"/>
      <c r="T1353" s="415"/>
    </row>
    <row r="1354" spans="3:20" x14ac:dyDescent="0.2">
      <c r="C1354" s="415"/>
      <c r="D1354" s="415"/>
      <c r="E1354" s="415"/>
      <c r="F1354" s="415"/>
      <c r="G1354" s="415"/>
      <c r="H1354" s="415"/>
      <c r="I1354" s="415"/>
      <c r="J1354" s="415"/>
      <c r="K1354" s="415"/>
      <c r="L1354" s="415"/>
      <c r="M1354" s="415"/>
      <c r="N1354" s="415"/>
      <c r="O1354" s="415"/>
      <c r="P1354" s="415"/>
      <c r="Q1354" s="415"/>
      <c r="R1354" s="415"/>
      <c r="S1354" s="415"/>
      <c r="T1354" s="415"/>
    </row>
    <row r="1355" spans="3:20" x14ac:dyDescent="0.2">
      <c r="C1355" s="415"/>
      <c r="D1355" s="415"/>
      <c r="E1355" s="415"/>
      <c r="F1355" s="415"/>
      <c r="G1355" s="415"/>
      <c r="H1355" s="415"/>
      <c r="I1355" s="415"/>
      <c r="J1355" s="415"/>
      <c r="K1355" s="415"/>
      <c r="L1355" s="415"/>
      <c r="M1355" s="415"/>
      <c r="N1355" s="415"/>
      <c r="O1355" s="415"/>
      <c r="P1355" s="415"/>
      <c r="Q1355" s="415"/>
      <c r="R1355" s="415"/>
      <c r="S1355" s="415"/>
      <c r="T1355" s="415"/>
    </row>
    <row r="1356" spans="3:20" x14ac:dyDescent="0.2">
      <c r="C1356" s="415"/>
      <c r="D1356" s="415"/>
      <c r="E1356" s="415"/>
      <c r="F1356" s="415"/>
      <c r="G1356" s="415"/>
      <c r="H1356" s="415"/>
      <c r="I1356" s="415"/>
      <c r="J1356" s="415"/>
      <c r="K1356" s="415"/>
      <c r="L1356" s="415"/>
      <c r="M1356" s="415"/>
      <c r="N1356" s="415"/>
      <c r="O1356" s="415"/>
      <c r="P1356" s="415"/>
      <c r="Q1356" s="415"/>
      <c r="R1356" s="415"/>
      <c r="S1356" s="415"/>
      <c r="T1356" s="415"/>
    </row>
    <row r="1357" spans="3:20" x14ac:dyDescent="0.2">
      <c r="C1357" s="415"/>
      <c r="D1357" s="415"/>
      <c r="E1357" s="415"/>
      <c r="F1357" s="415"/>
      <c r="G1357" s="415"/>
      <c r="H1357" s="415"/>
      <c r="I1357" s="415"/>
      <c r="J1357" s="415"/>
      <c r="K1357" s="415"/>
      <c r="L1357" s="415"/>
      <c r="M1357" s="415"/>
      <c r="N1357" s="415"/>
      <c r="O1357" s="415"/>
      <c r="P1357" s="415"/>
      <c r="Q1357" s="415"/>
      <c r="R1357" s="415"/>
      <c r="S1357" s="415"/>
      <c r="T1357" s="415"/>
    </row>
    <row r="1358" spans="3:20" x14ac:dyDescent="0.2">
      <c r="C1358" s="415"/>
      <c r="D1358" s="415"/>
      <c r="E1358" s="415"/>
      <c r="F1358" s="415"/>
      <c r="G1358" s="415"/>
      <c r="H1358" s="415"/>
      <c r="I1358" s="415"/>
      <c r="J1358" s="415"/>
      <c r="K1358" s="415"/>
      <c r="L1358" s="415"/>
      <c r="M1358" s="415"/>
      <c r="N1358" s="415"/>
      <c r="O1358" s="415"/>
      <c r="P1358" s="415"/>
      <c r="Q1358" s="415"/>
      <c r="R1358" s="415"/>
      <c r="S1358" s="415"/>
      <c r="T1358" s="415"/>
    </row>
    <row r="1359" spans="3:20" x14ac:dyDescent="0.2">
      <c r="C1359" s="415"/>
      <c r="D1359" s="415"/>
      <c r="E1359" s="415"/>
      <c r="F1359" s="415"/>
      <c r="G1359" s="415"/>
      <c r="H1359" s="415"/>
      <c r="I1359" s="415"/>
      <c r="J1359" s="415"/>
      <c r="K1359" s="415"/>
      <c r="L1359" s="415"/>
      <c r="M1359" s="415"/>
      <c r="N1359" s="415"/>
      <c r="O1359" s="415"/>
      <c r="P1359" s="415"/>
      <c r="Q1359" s="415"/>
      <c r="R1359" s="415"/>
      <c r="S1359" s="415"/>
      <c r="T1359" s="415"/>
    </row>
    <row r="1360" spans="3:20" x14ac:dyDescent="0.2">
      <c r="C1360" s="415"/>
      <c r="D1360" s="415"/>
      <c r="E1360" s="415"/>
      <c r="F1360" s="415"/>
      <c r="G1360" s="415"/>
      <c r="H1360" s="415"/>
      <c r="I1360" s="415"/>
      <c r="J1360" s="415"/>
      <c r="K1360" s="415"/>
      <c r="L1360" s="415"/>
      <c r="M1360" s="415"/>
      <c r="N1360" s="415"/>
      <c r="O1360" s="415"/>
      <c r="P1360" s="415"/>
      <c r="Q1360" s="415"/>
      <c r="R1360" s="415"/>
      <c r="S1360" s="415"/>
      <c r="T1360" s="415"/>
    </row>
    <row r="1361" spans="3:20" x14ac:dyDescent="0.2">
      <c r="C1361" s="415"/>
      <c r="D1361" s="415"/>
      <c r="E1361" s="415"/>
      <c r="F1361" s="415"/>
      <c r="G1361" s="415"/>
      <c r="H1361" s="415"/>
      <c r="I1361" s="415"/>
      <c r="J1361" s="415"/>
      <c r="K1361" s="415"/>
      <c r="L1361" s="415"/>
      <c r="M1361" s="415"/>
      <c r="N1361" s="415"/>
      <c r="O1361" s="415"/>
      <c r="P1361" s="415"/>
      <c r="Q1361" s="415"/>
      <c r="R1361" s="415"/>
      <c r="S1361" s="415"/>
      <c r="T1361" s="415"/>
    </row>
    <row r="1362" spans="3:20" x14ac:dyDescent="0.2">
      <c r="C1362" s="415"/>
      <c r="D1362" s="415"/>
      <c r="E1362" s="415"/>
      <c r="F1362" s="415"/>
      <c r="G1362" s="415"/>
      <c r="H1362" s="415"/>
      <c r="I1362" s="415"/>
      <c r="J1362" s="415"/>
      <c r="K1362" s="415"/>
      <c r="L1362" s="415"/>
      <c r="M1362" s="415"/>
      <c r="N1362" s="415"/>
      <c r="O1362" s="415"/>
      <c r="P1362" s="415"/>
      <c r="Q1362" s="415"/>
      <c r="R1362" s="415"/>
      <c r="S1362" s="415"/>
      <c r="T1362" s="415"/>
    </row>
    <row r="1363" spans="3:20" x14ac:dyDescent="0.2">
      <c r="C1363" s="415"/>
      <c r="D1363" s="415"/>
      <c r="E1363" s="415"/>
      <c r="F1363" s="415"/>
      <c r="G1363" s="415"/>
      <c r="H1363" s="415"/>
      <c r="I1363" s="415"/>
      <c r="J1363" s="415"/>
      <c r="K1363" s="415"/>
      <c r="L1363" s="415"/>
      <c r="M1363" s="415"/>
      <c r="N1363" s="415"/>
      <c r="O1363" s="415"/>
      <c r="P1363" s="415"/>
      <c r="Q1363" s="415"/>
      <c r="R1363" s="415"/>
      <c r="S1363" s="415"/>
      <c r="T1363" s="415"/>
    </row>
    <row r="1364" spans="3:20" x14ac:dyDescent="0.2">
      <c r="C1364" s="415"/>
      <c r="D1364" s="415"/>
      <c r="E1364" s="415"/>
      <c r="F1364" s="415"/>
      <c r="G1364" s="415"/>
      <c r="H1364" s="415"/>
      <c r="I1364" s="415"/>
      <c r="J1364" s="415"/>
      <c r="K1364" s="415"/>
      <c r="L1364" s="415"/>
      <c r="M1364" s="415"/>
      <c r="N1364" s="415"/>
      <c r="O1364" s="415"/>
      <c r="P1364" s="415"/>
      <c r="Q1364" s="415"/>
      <c r="R1364" s="415"/>
      <c r="S1364" s="415"/>
      <c r="T1364" s="415"/>
    </row>
    <row r="1365" spans="3:20" x14ac:dyDescent="0.2">
      <c r="C1365" s="415"/>
      <c r="D1365" s="415"/>
      <c r="E1365" s="415"/>
      <c r="F1365" s="415"/>
      <c r="G1365" s="415"/>
      <c r="H1365" s="415"/>
      <c r="I1365" s="415"/>
      <c r="J1365" s="415"/>
      <c r="K1365" s="415"/>
      <c r="L1365" s="415"/>
      <c r="M1365" s="415"/>
      <c r="N1365" s="415"/>
      <c r="O1365" s="415"/>
      <c r="P1365" s="415"/>
      <c r="Q1365" s="415"/>
      <c r="R1365" s="415"/>
      <c r="S1365" s="415"/>
      <c r="T1365" s="415"/>
    </row>
    <row r="1366" spans="3:20" x14ac:dyDescent="0.2">
      <c r="C1366" s="415"/>
      <c r="D1366" s="415"/>
      <c r="E1366" s="415"/>
      <c r="F1366" s="415"/>
      <c r="G1366" s="415"/>
      <c r="H1366" s="415"/>
      <c r="I1366" s="415"/>
      <c r="J1366" s="415"/>
      <c r="K1366" s="415"/>
      <c r="L1366" s="415"/>
      <c r="M1366" s="415"/>
      <c r="N1366" s="415"/>
      <c r="O1366" s="415"/>
      <c r="P1366" s="415"/>
      <c r="Q1366" s="415"/>
      <c r="R1366" s="415"/>
      <c r="S1366" s="415"/>
      <c r="T1366" s="415"/>
    </row>
    <row r="1367" spans="3:20" x14ac:dyDescent="0.2">
      <c r="C1367" s="415"/>
      <c r="D1367" s="415"/>
      <c r="E1367" s="415"/>
      <c r="F1367" s="415"/>
      <c r="G1367" s="415"/>
      <c r="H1367" s="415"/>
      <c r="I1367" s="415"/>
      <c r="J1367" s="415"/>
      <c r="K1367" s="415"/>
      <c r="L1367" s="415"/>
      <c r="M1367" s="415"/>
      <c r="N1367" s="415"/>
      <c r="O1367" s="415"/>
      <c r="P1367" s="415"/>
      <c r="Q1367" s="415"/>
      <c r="R1367" s="415"/>
      <c r="S1367" s="415"/>
      <c r="T1367" s="415"/>
    </row>
    <row r="1368" spans="3:20" x14ac:dyDescent="0.2">
      <c r="C1368" s="415"/>
      <c r="D1368" s="415"/>
      <c r="E1368" s="415"/>
      <c r="F1368" s="415"/>
      <c r="G1368" s="415"/>
      <c r="H1368" s="415"/>
      <c r="I1368" s="415"/>
      <c r="J1368" s="415"/>
      <c r="K1368" s="415"/>
      <c r="L1368" s="415"/>
      <c r="M1368" s="415"/>
      <c r="N1368" s="415"/>
      <c r="O1368" s="415"/>
      <c r="P1368" s="415"/>
      <c r="Q1368" s="415"/>
      <c r="R1368" s="415"/>
      <c r="S1368" s="415"/>
      <c r="T1368" s="415"/>
    </row>
    <row r="1369" spans="3:20" x14ac:dyDescent="0.2">
      <c r="C1369" s="415"/>
      <c r="D1369" s="415"/>
      <c r="E1369" s="415"/>
      <c r="F1369" s="415"/>
      <c r="G1369" s="415"/>
      <c r="H1369" s="415"/>
      <c r="I1369" s="415"/>
      <c r="J1369" s="415"/>
      <c r="K1369" s="415"/>
      <c r="L1369" s="415"/>
      <c r="M1369" s="415"/>
      <c r="N1369" s="415"/>
      <c r="O1369" s="415"/>
      <c r="P1369" s="415"/>
      <c r="Q1369" s="415"/>
      <c r="R1369" s="415"/>
      <c r="S1369" s="415"/>
      <c r="T1369" s="415"/>
    </row>
    <row r="1370" spans="3:20" x14ac:dyDescent="0.2">
      <c r="C1370" s="415"/>
      <c r="D1370" s="415"/>
      <c r="E1370" s="415"/>
      <c r="F1370" s="415"/>
      <c r="G1370" s="415"/>
      <c r="H1370" s="415"/>
      <c r="I1370" s="415"/>
      <c r="J1370" s="415"/>
      <c r="K1370" s="415"/>
      <c r="L1370" s="415"/>
      <c r="M1370" s="415"/>
      <c r="N1370" s="415"/>
      <c r="O1370" s="415"/>
      <c r="P1370" s="415"/>
      <c r="Q1370" s="415"/>
      <c r="R1370" s="415"/>
      <c r="S1370" s="415"/>
      <c r="T1370" s="415"/>
    </row>
    <row r="1371" spans="3:20" x14ac:dyDescent="0.2">
      <c r="C1371" s="415"/>
      <c r="D1371" s="415"/>
      <c r="E1371" s="415"/>
      <c r="F1371" s="415"/>
      <c r="G1371" s="415"/>
      <c r="H1371" s="415"/>
      <c r="I1371" s="415"/>
      <c r="J1371" s="415"/>
      <c r="K1371" s="415"/>
      <c r="L1371" s="415"/>
      <c r="M1371" s="415"/>
      <c r="N1371" s="415"/>
      <c r="O1371" s="415"/>
      <c r="P1371" s="415"/>
      <c r="Q1371" s="415"/>
      <c r="R1371" s="415"/>
      <c r="S1371" s="415"/>
      <c r="T1371" s="415"/>
    </row>
    <row r="1372" spans="3:20" x14ac:dyDescent="0.2">
      <c r="C1372" s="415"/>
      <c r="D1372" s="415"/>
      <c r="E1372" s="415"/>
      <c r="F1372" s="415"/>
      <c r="G1372" s="415"/>
      <c r="H1372" s="415"/>
      <c r="I1372" s="415"/>
      <c r="J1372" s="415"/>
      <c r="K1372" s="415"/>
      <c r="L1372" s="415"/>
      <c r="M1372" s="415"/>
      <c r="N1372" s="415"/>
      <c r="O1372" s="415"/>
      <c r="P1372" s="415"/>
      <c r="Q1372" s="415"/>
      <c r="R1372" s="415"/>
      <c r="S1372" s="415"/>
      <c r="T1372" s="415"/>
    </row>
    <row r="1373" spans="3:20" x14ac:dyDescent="0.2">
      <c r="C1373" s="415"/>
      <c r="D1373" s="415"/>
      <c r="E1373" s="415"/>
      <c r="F1373" s="415"/>
      <c r="G1373" s="415"/>
      <c r="H1373" s="415"/>
      <c r="I1373" s="415"/>
      <c r="J1373" s="415"/>
      <c r="K1373" s="415"/>
      <c r="L1373" s="415"/>
      <c r="M1373" s="415"/>
      <c r="N1373" s="415"/>
      <c r="O1373" s="415"/>
      <c r="P1373" s="415"/>
      <c r="Q1373" s="415"/>
      <c r="R1373" s="415"/>
      <c r="S1373" s="415"/>
      <c r="T1373" s="415"/>
    </row>
    <row r="1374" spans="3:20" x14ac:dyDescent="0.2">
      <c r="C1374" s="415"/>
      <c r="D1374" s="415"/>
      <c r="E1374" s="415"/>
      <c r="F1374" s="415"/>
      <c r="G1374" s="415"/>
      <c r="H1374" s="415"/>
      <c r="I1374" s="415"/>
      <c r="J1374" s="415"/>
      <c r="K1374" s="415"/>
      <c r="L1374" s="415"/>
      <c r="M1374" s="415"/>
      <c r="N1374" s="415"/>
      <c r="O1374" s="415"/>
      <c r="P1374" s="415"/>
      <c r="Q1374" s="415"/>
      <c r="R1374" s="415"/>
      <c r="S1374" s="415"/>
      <c r="T1374" s="415"/>
    </row>
    <row r="1375" spans="3:20" x14ac:dyDescent="0.2">
      <c r="C1375" s="415"/>
      <c r="D1375" s="415"/>
      <c r="E1375" s="415"/>
      <c r="F1375" s="415"/>
      <c r="G1375" s="415"/>
      <c r="H1375" s="415"/>
      <c r="I1375" s="415"/>
      <c r="J1375" s="415"/>
      <c r="K1375" s="415"/>
      <c r="L1375" s="415"/>
      <c r="M1375" s="415"/>
      <c r="N1375" s="415"/>
      <c r="O1375" s="415"/>
      <c r="P1375" s="415"/>
      <c r="Q1375" s="415"/>
      <c r="R1375" s="415"/>
      <c r="S1375" s="415"/>
      <c r="T1375" s="415"/>
    </row>
    <row r="1376" spans="3:20" x14ac:dyDescent="0.2">
      <c r="C1376" s="415"/>
      <c r="D1376" s="415"/>
      <c r="E1376" s="415"/>
      <c r="F1376" s="415"/>
      <c r="G1376" s="415"/>
      <c r="H1376" s="415"/>
      <c r="I1376" s="415"/>
      <c r="J1376" s="415"/>
      <c r="K1376" s="415"/>
      <c r="L1376" s="415"/>
      <c r="M1376" s="415"/>
      <c r="N1376" s="415"/>
      <c r="O1376" s="415"/>
      <c r="P1376" s="415"/>
      <c r="Q1376" s="415"/>
      <c r="R1376" s="415"/>
      <c r="S1376" s="415"/>
      <c r="T1376" s="415"/>
    </row>
    <row r="1377" spans="3:20" x14ac:dyDescent="0.2">
      <c r="C1377" s="415"/>
      <c r="D1377" s="415"/>
      <c r="E1377" s="415"/>
      <c r="F1377" s="415"/>
      <c r="G1377" s="415"/>
      <c r="H1377" s="415"/>
      <c r="I1377" s="415"/>
      <c r="J1377" s="415"/>
      <c r="K1377" s="415"/>
      <c r="L1377" s="415"/>
      <c r="M1377" s="415"/>
      <c r="N1377" s="415"/>
      <c r="O1377" s="415"/>
      <c r="P1377" s="415"/>
      <c r="Q1377" s="415"/>
      <c r="R1377" s="415"/>
      <c r="S1377" s="415"/>
      <c r="T1377" s="415"/>
    </row>
    <row r="1378" spans="3:20" x14ac:dyDescent="0.2">
      <c r="C1378" s="415"/>
      <c r="D1378" s="415"/>
      <c r="E1378" s="415"/>
      <c r="F1378" s="415"/>
      <c r="G1378" s="415"/>
      <c r="H1378" s="415"/>
      <c r="I1378" s="415"/>
      <c r="J1378" s="415"/>
      <c r="K1378" s="415"/>
      <c r="L1378" s="415"/>
      <c r="M1378" s="415"/>
      <c r="N1378" s="415"/>
      <c r="O1378" s="415"/>
      <c r="P1378" s="415"/>
      <c r="Q1378" s="415"/>
      <c r="R1378" s="415"/>
      <c r="S1378" s="415"/>
      <c r="T1378" s="415"/>
    </row>
    <row r="1379" spans="3:20" x14ac:dyDescent="0.2">
      <c r="C1379" s="415"/>
      <c r="D1379" s="415"/>
      <c r="E1379" s="415"/>
      <c r="F1379" s="415"/>
      <c r="G1379" s="415"/>
      <c r="H1379" s="415"/>
      <c r="I1379" s="415"/>
      <c r="J1379" s="415"/>
      <c r="K1379" s="415"/>
      <c r="L1379" s="415"/>
      <c r="M1379" s="415"/>
      <c r="N1379" s="415"/>
      <c r="O1379" s="415"/>
      <c r="P1379" s="415"/>
      <c r="Q1379" s="415"/>
      <c r="R1379" s="415"/>
      <c r="S1379" s="415"/>
      <c r="T1379" s="415"/>
    </row>
    <row r="1380" spans="3:20" x14ac:dyDescent="0.2">
      <c r="C1380" s="415"/>
      <c r="D1380" s="415"/>
      <c r="E1380" s="415"/>
      <c r="F1380" s="415"/>
      <c r="G1380" s="415"/>
      <c r="H1380" s="415"/>
      <c r="I1380" s="415"/>
      <c r="J1380" s="415"/>
      <c r="K1380" s="415"/>
      <c r="L1380" s="415"/>
      <c r="M1380" s="415"/>
      <c r="N1380" s="415"/>
      <c r="O1380" s="415"/>
      <c r="P1380" s="415"/>
      <c r="Q1380" s="415"/>
      <c r="R1380" s="415"/>
      <c r="S1380" s="415"/>
      <c r="T1380" s="415"/>
    </row>
    <row r="1381" spans="3:20" x14ac:dyDescent="0.2">
      <c r="C1381" s="415"/>
      <c r="D1381" s="415"/>
      <c r="E1381" s="415"/>
      <c r="F1381" s="415"/>
      <c r="G1381" s="415"/>
      <c r="H1381" s="415"/>
      <c r="I1381" s="415"/>
      <c r="J1381" s="415"/>
      <c r="K1381" s="415"/>
      <c r="L1381" s="415"/>
      <c r="M1381" s="415"/>
      <c r="N1381" s="415"/>
      <c r="O1381" s="415"/>
      <c r="P1381" s="415"/>
      <c r="Q1381" s="415"/>
      <c r="R1381" s="415"/>
      <c r="S1381" s="415"/>
      <c r="T1381" s="415"/>
    </row>
    <row r="1382" spans="3:20" x14ac:dyDescent="0.2">
      <c r="C1382" s="415"/>
      <c r="D1382" s="415"/>
      <c r="E1382" s="415"/>
      <c r="F1382" s="415"/>
      <c r="G1382" s="415"/>
      <c r="H1382" s="415"/>
      <c r="I1382" s="415"/>
      <c r="J1382" s="415"/>
      <c r="K1382" s="415"/>
      <c r="L1382" s="415"/>
      <c r="M1382" s="415"/>
      <c r="N1382" s="415"/>
      <c r="O1382" s="415"/>
      <c r="P1382" s="415"/>
      <c r="Q1382" s="415"/>
      <c r="R1382" s="415"/>
      <c r="S1382" s="415"/>
      <c r="T1382" s="415"/>
    </row>
    <row r="1383" spans="3:20" x14ac:dyDescent="0.2">
      <c r="C1383" s="415"/>
      <c r="D1383" s="415"/>
      <c r="E1383" s="415"/>
      <c r="F1383" s="415"/>
      <c r="G1383" s="415"/>
      <c r="H1383" s="415"/>
      <c r="I1383" s="415"/>
      <c r="J1383" s="415"/>
      <c r="K1383" s="415"/>
      <c r="L1383" s="415"/>
      <c r="M1383" s="415"/>
      <c r="N1383" s="415"/>
      <c r="O1383" s="415"/>
      <c r="P1383" s="415"/>
      <c r="Q1383" s="415"/>
      <c r="R1383" s="415"/>
      <c r="S1383" s="415"/>
      <c r="T1383" s="415"/>
    </row>
    <row r="1384" spans="3:20" x14ac:dyDescent="0.2">
      <c r="C1384" s="415"/>
      <c r="D1384" s="415"/>
      <c r="E1384" s="415"/>
      <c r="F1384" s="415"/>
      <c r="G1384" s="415"/>
      <c r="H1384" s="415"/>
      <c r="I1384" s="415"/>
      <c r="J1384" s="415"/>
      <c r="K1384" s="415"/>
      <c r="L1384" s="415"/>
      <c r="M1384" s="415"/>
      <c r="N1384" s="415"/>
      <c r="O1384" s="415"/>
      <c r="P1384" s="415"/>
      <c r="Q1384" s="415"/>
      <c r="R1384" s="415"/>
      <c r="S1384" s="415"/>
      <c r="T1384" s="415"/>
    </row>
    <row r="1385" spans="3:20" x14ac:dyDescent="0.2">
      <c r="C1385" s="415"/>
      <c r="D1385" s="415"/>
      <c r="E1385" s="415"/>
      <c r="F1385" s="415"/>
      <c r="G1385" s="415"/>
      <c r="H1385" s="415"/>
      <c r="I1385" s="415"/>
      <c r="J1385" s="415"/>
      <c r="K1385" s="415"/>
      <c r="L1385" s="415"/>
      <c r="M1385" s="415"/>
      <c r="N1385" s="415"/>
      <c r="O1385" s="415"/>
      <c r="P1385" s="415"/>
      <c r="Q1385" s="415"/>
      <c r="R1385" s="415"/>
      <c r="S1385" s="415"/>
      <c r="T1385" s="415"/>
    </row>
    <row r="1386" spans="3:20" x14ac:dyDescent="0.2">
      <c r="C1386" s="415"/>
      <c r="D1386" s="415"/>
      <c r="E1386" s="415"/>
      <c r="F1386" s="415"/>
      <c r="G1386" s="415"/>
      <c r="H1386" s="415"/>
      <c r="I1386" s="415"/>
      <c r="J1386" s="415"/>
      <c r="K1386" s="415"/>
      <c r="L1386" s="415"/>
      <c r="M1386" s="415"/>
      <c r="N1386" s="415"/>
      <c r="O1386" s="415"/>
      <c r="P1386" s="415"/>
      <c r="Q1386" s="415"/>
      <c r="R1386" s="415"/>
      <c r="S1386" s="415"/>
      <c r="T1386" s="415"/>
    </row>
    <row r="1387" spans="3:20" x14ac:dyDescent="0.2">
      <c r="C1387" s="415"/>
      <c r="D1387" s="415"/>
      <c r="E1387" s="415"/>
      <c r="F1387" s="415"/>
      <c r="G1387" s="415"/>
      <c r="H1387" s="415"/>
      <c r="I1387" s="415"/>
      <c r="J1387" s="415"/>
      <c r="K1387" s="415"/>
      <c r="L1387" s="415"/>
      <c r="M1387" s="415"/>
      <c r="N1387" s="415"/>
      <c r="O1387" s="415"/>
      <c r="P1387" s="415"/>
      <c r="Q1387" s="415"/>
      <c r="R1387" s="415"/>
      <c r="S1387" s="415"/>
      <c r="T1387" s="415"/>
    </row>
    <row r="1388" spans="3:20" x14ac:dyDescent="0.2">
      <c r="C1388" s="415"/>
      <c r="D1388" s="415"/>
      <c r="E1388" s="415"/>
      <c r="F1388" s="415"/>
      <c r="G1388" s="415"/>
      <c r="H1388" s="415"/>
      <c r="I1388" s="415"/>
      <c r="J1388" s="415"/>
      <c r="K1388" s="415"/>
      <c r="L1388" s="415"/>
      <c r="M1388" s="415"/>
      <c r="N1388" s="415"/>
      <c r="O1388" s="415"/>
      <c r="P1388" s="415"/>
      <c r="Q1388" s="415"/>
      <c r="R1388" s="415"/>
      <c r="S1388" s="415"/>
      <c r="T1388" s="415"/>
    </row>
    <row r="1389" spans="3:20" x14ac:dyDescent="0.2">
      <c r="C1389" s="415"/>
      <c r="D1389" s="415"/>
      <c r="E1389" s="415"/>
      <c r="F1389" s="415"/>
      <c r="G1389" s="415"/>
      <c r="H1389" s="415"/>
      <c r="I1389" s="415"/>
      <c r="J1389" s="415"/>
      <c r="K1389" s="415"/>
      <c r="L1389" s="415"/>
      <c r="M1389" s="415"/>
      <c r="N1389" s="415"/>
      <c r="O1389" s="415"/>
      <c r="P1389" s="415"/>
      <c r="Q1389" s="415"/>
      <c r="R1389" s="415"/>
      <c r="S1389" s="415"/>
      <c r="T1389" s="415"/>
    </row>
    <row r="1390" spans="3:20" x14ac:dyDescent="0.2">
      <c r="C1390" s="415"/>
      <c r="D1390" s="415"/>
      <c r="E1390" s="415"/>
      <c r="F1390" s="415"/>
      <c r="G1390" s="415"/>
      <c r="H1390" s="415"/>
      <c r="I1390" s="415"/>
      <c r="J1390" s="415"/>
      <c r="K1390" s="415"/>
      <c r="L1390" s="415"/>
      <c r="M1390" s="415"/>
      <c r="N1390" s="415"/>
      <c r="O1390" s="415"/>
      <c r="P1390" s="415"/>
      <c r="Q1390" s="415"/>
      <c r="R1390" s="415"/>
      <c r="S1390" s="415"/>
      <c r="T1390" s="415"/>
    </row>
    <row r="1391" spans="3:20" x14ac:dyDescent="0.2">
      <c r="C1391" s="415"/>
      <c r="D1391" s="415"/>
      <c r="E1391" s="415"/>
      <c r="F1391" s="415"/>
      <c r="G1391" s="415"/>
      <c r="H1391" s="415"/>
      <c r="I1391" s="415"/>
      <c r="J1391" s="415"/>
      <c r="K1391" s="415"/>
      <c r="L1391" s="415"/>
      <c r="M1391" s="415"/>
      <c r="N1391" s="415"/>
      <c r="O1391" s="415"/>
      <c r="P1391" s="415"/>
      <c r="Q1391" s="415"/>
      <c r="R1391" s="415"/>
      <c r="S1391" s="415"/>
      <c r="T1391" s="415"/>
    </row>
    <row r="1392" spans="3:20" x14ac:dyDescent="0.2">
      <c r="C1392" s="415"/>
      <c r="D1392" s="415"/>
      <c r="E1392" s="415"/>
      <c r="F1392" s="415"/>
      <c r="G1392" s="415"/>
      <c r="H1392" s="415"/>
      <c r="I1392" s="415"/>
      <c r="J1392" s="415"/>
      <c r="K1392" s="415"/>
      <c r="L1392" s="415"/>
      <c r="M1392" s="415"/>
      <c r="N1392" s="415"/>
      <c r="O1392" s="415"/>
      <c r="P1392" s="415"/>
      <c r="Q1392" s="415"/>
      <c r="R1392" s="415"/>
      <c r="S1392" s="415"/>
      <c r="T1392" s="415"/>
    </row>
    <row r="1393" spans="3:20" x14ac:dyDescent="0.2">
      <c r="C1393" s="415"/>
      <c r="D1393" s="415"/>
      <c r="E1393" s="415"/>
      <c r="F1393" s="415"/>
      <c r="G1393" s="415"/>
      <c r="H1393" s="415"/>
      <c r="I1393" s="415"/>
      <c r="J1393" s="415"/>
      <c r="K1393" s="415"/>
      <c r="L1393" s="415"/>
      <c r="M1393" s="415"/>
      <c r="N1393" s="415"/>
      <c r="O1393" s="415"/>
      <c r="P1393" s="415"/>
      <c r="Q1393" s="415"/>
      <c r="R1393" s="415"/>
      <c r="S1393" s="415"/>
      <c r="T1393" s="415"/>
    </row>
    <row r="1394" spans="3:20" x14ac:dyDescent="0.2">
      <c r="C1394" s="415"/>
      <c r="D1394" s="415"/>
      <c r="E1394" s="415"/>
      <c r="F1394" s="415"/>
      <c r="G1394" s="415"/>
      <c r="H1394" s="415"/>
      <c r="I1394" s="415"/>
      <c r="J1394" s="415"/>
      <c r="K1394" s="415"/>
      <c r="L1394" s="415"/>
      <c r="M1394" s="415"/>
      <c r="N1394" s="415"/>
      <c r="O1394" s="415"/>
      <c r="P1394" s="415"/>
      <c r="Q1394" s="415"/>
      <c r="R1394" s="415"/>
      <c r="S1394" s="415"/>
      <c r="T1394" s="415"/>
    </row>
    <row r="1395" spans="3:20" x14ac:dyDescent="0.2">
      <c r="C1395" s="415"/>
      <c r="D1395" s="415"/>
      <c r="E1395" s="415"/>
      <c r="F1395" s="415"/>
      <c r="G1395" s="415"/>
      <c r="H1395" s="415"/>
      <c r="I1395" s="415"/>
      <c r="J1395" s="415"/>
      <c r="K1395" s="415"/>
      <c r="L1395" s="415"/>
      <c r="M1395" s="415"/>
      <c r="N1395" s="415"/>
      <c r="O1395" s="415"/>
      <c r="P1395" s="415"/>
      <c r="Q1395" s="415"/>
      <c r="R1395" s="415"/>
      <c r="S1395" s="415"/>
      <c r="T1395" s="415"/>
    </row>
    <row r="1396" spans="3:20" x14ac:dyDescent="0.2">
      <c r="C1396" s="415"/>
      <c r="D1396" s="415"/>
      <c r="E1396" s="415"/>
      <c r="F1396" s="415"/>
      <c r="G1396" s="415"/>
      <c r="H1396" s="415"/>
      <c r="I1396" s="415"/>
      <c r="J1396" s="415"/>
      <c r="K1396" s="415"/>
      <c r="L1396" s="415"/>
      <c r="M1396" s="415"/>
      <c r="N1396" s="415"/>
      <c r="O1396" s="415"/>
      <c r="P1396" s="415"/>
      <c r="Q1396" s="415"/>
      <c r="R1396" s="415"/>
      <c r="S1396" s="415"/>
      <c r="T1396" s="415"/>
    </row>
    <row r="1397" spans="3:20" x14ac:dyDescent="0.2">
      <c r="C1397" s="415"/>
      <c r="D1397" s="415"/>
      <c r="E1397" s="415"/>
      <c r="F1397" s="415"/>
      <c r="G1397" s="415"/>
      <c r="H1397" s="415"/>
      <c r="I1397" s="415"/>
      <c r="J1397" s="415"/>
      <c r="K1397" s="415"/>
      <c r="L1397" s="415"/>
      <c r="M1397" s="415"/>
      <c r="N1397" s="415"/>
      <c r="O1397" s="415"/>
      <c r="P1397" s="415"/>
      <c r="Q1397" s="415"/>
      <c r="R1397" s="415"/>
      <c r="S1397" s="415"/>
      <c r="T1397" s="415"/>
    </row>
    <row r="1398" spans="3:20" x14ac:dyDescent="0.2">
      <c r="C1398" s="415"/>
      <c r="D1398" s="415"/>
      <c r="E1398" s="415"/>
      <c r="F1398" s="415"/>
      <c r="G1398" s="415"/>
      <c r="H1398" s="415"/>
      <c r="I1398" s="415"/>
      <c r="J1398" s="415"/>
      <c r="K1398" s="415"/>
      <c r="L1398" s="415"/>
      <c r="M1398" s="415"/>
      <c r="N1398" s="415"/>
      <c r="O1398" s="415"/>
      <c r="P1398" s="415"/>
      <c r="Q1398" s="415"/>
      <c r="R1398" s="415"/>
      <c r="S1398" s="415"/>
      <c r="T1398" s="415"/>
    </row>
    <row r="1399" spans="3:20" x14ac:dyDescent="0.2">
      <c r="C1399" s="415"/>
      <c r="D1399" s="415"/>
      <c r="E1399" s="415"/>
      <c r="F1399" s="415"/>
      <c r="G1399" s="415"/>
      <c r="H1399" s="415"/>
      <c r="I1399" s="415"/>
      <c r="J1399" s="415"/>
      <c r="K1399" s="415"/>
      <c r="L1399" s="415"/>
      <c r="M1399" s="415"/>
      <c r="N1399" s="415"/>
      <c r="O1399" s="415"/>
      <c r="P1399" s="415"/>
      <c r="Q1399" s="415"/>
      <c r="R1399" s="415"/>
      <c r="S1399" s="415"/>
      <c r="T1399" s="415"/>
    </row>
    <row r="1400" spans="3:20" x14ac:dyDescent="0.2">
      <c r="C1400" s="415"/>
      <c r="D1400" s="415"/>
      <c r="E1400" s="415"/>
      <c r="F1400" s="415"/>
      <c r="G1400" s="415"/>
      <c r="H1400" s="415"/>
      <c r="I1400" s="415"/>
      <c r="J1400" s="415"/>
      <c r="K1400" s="415"/>
      <c r="L1400" s="415"/>
      <c r="M1400" s="415"/>
      <c r="N1400" s="415"/>
      <c r="O1400" s="415"/>
      <c r="P1400" s="415"/>
      <c r="Q1400" s="415"/>
      <c r="R1400" s="415"/>
      <c r="S1400" s="415"/>
      <c r="T1400" s="415"/>
    </row>
    <row r="1401" spans="3:20" x14ac:dyDescent="0.2">
      <c r="C1401" s="415"/>
      <c r="D1401" s="415"/>
      <c r="E1401" s="415"/>
      <c r="F1401" s="415"/>
      <c r="G1401" s="415"/>
      <c r="H1401" s="415"/>
      <c r="I1401" s="415"/>
      <c r="J1401" s="415"/>
      <c r="K1401" s="415"/>
      <c r="L1401" s="415"/>
      <c r="M1401" s="415"/>
      <c r="N1401" s="415"/>
      <c r="O1401" s="415"/>
      <c r="P1401" s="415"/>
      <c r="Q1401" s="415"/>
      <c r="R1401" s="415"/>
      <c r="S1401" s="415"/>
      <c r="T1401" s="415"/>
    </row>
    <row r="1402" spans="3:20" x14ac:dyDescent="0.2">
      <c r="C1402" s="415"/>
      <c r="D1402" s="415"/>
      <c r="E1402" s="415"/>
      <c r="F1402" s="415"/>
      <c r="G1402" s="415"/>
      <c r="H1402" s="415"/>
      <c r="I1402" s="415"/>
      <c r="J1402" s="415"/>
      <c r="K1402" s="415"/>
      <c r="L1402" s="415"/>
      <c r="M1402" s="415"/>
      <c r="N1402" s="415"/>
      <c r="O1402" s="415"/>
      <c r="P1402" s="415"/>
      <c r="Q1402" s="415"/>
      <c r="R1402" s="415"/>
      <c r="S1402" s="415"/>
      <c r="T1402" s="415"/>
    </row>
    <row r="1403" spans="3:20" x14ac:dyDescent="0.2">
      <c r="C1403" s="415"/>
      <c r="D1403" s="415"/>
      <c r="E1403" s="415"/>
      <c r="F1403" s="415"/>
      <c r="G1403" s="415"/>
      <c r="H1403" s="415"/>
      <c r="I1403" s="415"/>
      <c r="J1403" s="415"/>
      <c r="K1403" s="415"/>
      <c r="L1403" s="415"/>
      <c r="M1403" s="415"/>
      <c r="N1403" s="415"/>
      <c r="O1403" s="415"/>
      <c r="P1403" s="415"/>
      <c r="Q1403" s="415"/>
      <c r="R1403" s="415"/>
      <c r="S1403" s="415"/>
      <c r="T1403" s="415"/>
    </row>
    <row r="1404" spans="3:20" x14ac:dyDescent="0.2">
      <c r="C1404" s="415"/>
      <c r="D1404" s="415"/>
      <c r="E1404" s="415"/>
      <c r="F1404" s="415"/>
      <c r="G1404" s="415"/>
      <c r="H1404" s="415"/>
      <c r="I1404" s="415"/>
      <c r="J1404" s="415"/>
      <c r="K1404" s="415"/>
      <c r="L1404" s="415"/>
      <c r="M1404" s="415"/>
      <c r="N1404" s="415"/>
      <c r="O1404" s="415"/>
      <c r="P1404" s="415"/>
      <c r="Q1404" s="415"/>
      <c r="R1404" s="415"/>
      <c r="S1404" s="415"/>
      <c r="T1404" s="415"/>
    </row>
    <row r="1405" spans="3:20" x14ac:dyDescent="0.2">
      <c r="C1405" s="415"/>
      <c r="D1405" s="415"/>
      <c r="E1405" s="415"/>
      <c r="F1405" s="415"/>
      <c r="G1405" s="415"/>
      <c r="H1405" s="415"/>
      <c r="I1405" s="415"/>
      <c r="J1405" s="415"/>
      <c r="K1405" s="415"/>
      <c r="L1405" s="415"/>
      <c r="M1405" s="415"/>
      <c r="N1405" s="415"/>
      <c r="O1405" s="415"/>
      <c r="P1405" s="415"/>
      <c r="Q1405" s="415"/>
      <c r="R1405" s="415"/>
      <c r="S1405" s="415"/>
      <c r="T1405" s="415"/>
    </row>
    <row r="1406" spans="3:20" x14ac:dyDescent="0.2">
      <c r="C1406" s="415"/>
      <c r="D1406" s="415"/>
      <c r="E1406" s="415"/>
      <c r="F1406" s="415"/>
      <c r="G1406" s="415"/>
      <c r="H1406" s="415"/>
      <c r="I1406" s="415"/>
      <c r="J1406" s="415"/>
      <c r="K1406" s="415"/>
      <c r="L1406" s="415"/>
      <c r="M1406" s="415"/>
      <c r="N1406" s="415"/>
      <c r="O1406" s="415"/>
      <c r="P1406" s="415"/>
      <c r="Q1406" s="415"/>
      <c r="R1406" s="415"/>
      <c r="S1406" s="415"/>
      <c r="T1406" s="415"/>
    </row>
    <row r="1407" spans="3:20" x14ac:dyDescent="0.2">
      <c r="C1407" s="415"/>
      <c r="D1407" s="415"/>
      <c r="E1407" s="415"/>
      <c r="F1407" s="415"/>
      <c r="G1407" s="415"/>
      <c r="H1407" s="415"/>
      <c r="I1407" s="415"/>
      <c r="J1407" s="415"/>
      <c r="K1407" s="415"/>
      <c r="L1407" s="415"/>
      <c r="M1407" s="415"/>
      <c r="N1407" s="415"/>
      <c r="O1407" s="415"/>
      <c r="P1407" s="415"/>
      <c r="Q1407" s="415"/>
      <c r="R1407" s="415"/>
      <c r="S1407" s="415"/>
      <c r="T1407" s="415"/>
    </row>
    <row r="1408" spans="3:20" x14ac:dyDescent="0.2">
      <c r="C1408" s="415"/>
      <c r="D1408" s="415"/>
      <c r="E1408" s="415"/>
      <c r="F1408" s="415"/>
      <c r="G1408" s="415"/>
      <c r="H1408" s="415"/>
      <c r="I1408" s="415"/>
      <c r="J1408" s="415"/>
      <c r="K1408" s="415"/>
      <c r="L1408" s="415"/>
      <c r="M1408" s="415"/>
      <c r="N1408" s="415"/>
      <c r="O1408" s="415"/>
      <c r="P1408" s="415"/>
      <c r="Q1408" s="415"/>
      <c r="R1408" s="415"/>
      <c r="S1408" s="415"/>
      <c r="T1408" s="415"/>
    </row>
    <row r="1409" spans="3:20" x14ac:dyDescent="0.2">
      <c r="C1409" s="415"/>
      <c r="D1409" s="415"/>
      <c r="E1409" s="415"/>
      <c r="F1409" s="415"/>
      <c r="G1409" s="415"/>
      <c r="H1409" s="415"/>
      <c r="I1409" s="415"/>
      <c r="J1409" s="415"/>
      <c r="K1409" s="415"/>
      <c r="L1409" s="415"/>
      <c r="M1409" s="415"/>
      <c r="N1409" s="415"/>
      <c r="O1409" s="415"/>
      <c r="P1409" s="415"/>
      <c r="Q1409" s="415"/>
      <c r="R1409" s="415"/>
      <c r="S1409" s="415"/>
      <c r="T1409" s="415"/>
    </row>
    <row r="1410" spans="3:20" x14ac:dyDescent="0.2">
      <c r="C1410" s="415"/>
      <c r="D1410" s="415"/>
      <c r="E1410" s="415"/>
      <c r="F1410" s="415"/>
      <c r="G1410" s="415"/>
      <c r="H1410" s="415"/>
      <c r="I1410" s="415"/>
      <c r="J1410" s="415"/>
      <c r="K1410" s="415"/>
      <c r="L1410" s="415"/>
      <c r="M1410" s="415"/>
      <c r="N1410" s="415"/>
      <c r="O1410" s="415"/>
      <c r="P1410" s="415"/>
      <c r="Q1410" s="415"/>
      <c r="R1410" s="415"/>
      <c r="S1410" s="415"/>
      <c r="T1410" s="415"/>
    </row>
    <row r="1411" spans="3:20" x14ac:dyDescent="0.2">
      <c r="C1411" s="415"/>
      <c r="D1411" s="415"/>
      <c r="E1411" s="415"/>
      <c r="F1411" s="415"/>
      <c r="G1411" s="415"/>
      <c r="H1411" s="415"/>
      <c r="I1411" s="415"/>
      <c r="J1411" s="415"/>
      <c r="K1411" s="415"/>
      <c r="L1411" s="415"/>
      <c r="M1411" s="415"/>
      <c r="N1411" s="415"/>
      <c r="O1411" s="415"/>
      <c r="P1411" s="415"/>
      <c r="Q1411" s="415"/>
      <c r="R1411" s="415"/>
      <c r="S1411" s="415"/>
      <c r="T1411" s="415"/>
    </row>
    <row r="1412" spans="3:20" x14ac:dyDescent="0.2">
      <c r="C1412" s="415"/>
      <c r="D1412" s="415"/>
      <c r="E1412" s="415"/>
      <c r="F1412" s="415"/>
      <c r="G1412" s="415"/>
      <c r="H1412" s="415"/>
      <c r="I1412" s="415"/>
      <c r="J1412" s="415"/>
      <c r="K1412" s="415"/>
      <c r="L1412" s="415"/>
      <c r="M1412" s="415"/>
      <c r="N1412" s="415"/>
      <c r="O1412" s="415"/>
      <c r="P1412" s="415"/>
      <c r="Q1412" s="415"/>
      <c r="R1412" s="415"/>
      <c r="S1412" s="415"/>
      <c r="T1412" s="415"/>
    </row>
    <row r="1413" spans="3:20" x14ac:dyDescent="0.2">
      <c r="C1413" s="415"/>
      <c r="D1413" s="415"/>
      <c r="E1413" s="415"/>
      <c r="F1413" s="415"/>
      <c r="G1413" s="415"/>
      <c r="H1413" s="415"/>
      <c r="I1413" s="415"/>
      <c r="J1413" s="415"/>
      <c r="K1413" s="415"/>
      <c r="L1413" s="415"/>
      <c r="M1413" s="415"/>
      <c r="N1413" s="415"/>
      <c r="O1413" s="415"/>
      <c r="P1413" s="415"/>
      <c r="Q1413" s="415"/>
      <c r="R1413" s="415"/>
      <c r="S1413" s="415"/>
      <c r="T1413" s="415"/>
    </row>
    <row r="1414" spans="3:20" x14ac:dyDescent="0.2">
      <c r="C1414" s="415"/>
      <c r="D1414" s="415"/>
      <c r="E1414" s="415"/>
      <c r="F1414" s="415"/>
      <c r="G1414" s="415"/>
      <c r="H1414" s="415"/>
      <c r="I1414" s="415"/>
      <c r="J1414" s="415"/>
      <c r="K1414" s="415"/>
      <c r="L1414" s="415"/>
      <c r="M1414" s="415"/>
      <c r="N1414" s="415"/>
      <c r="O1414" s="415"/>
      <c r="P1414" s="415"/>
      <c r="Q1414" s="415"/>
      <c r="R1414" s="415"/>
      <c r="S1414" s="415"/>
      <c r="T1414" s="415"/>
    </row>
    <row r="1415" spans="3:20" x14ac:dyDescent="0.2">
      <c r="C1415" s="415"/>
      <c r="D1415" s="415"/>
      <c r="E1415" s="415"/>
      <c r="F1415" s="415"/>
      <c r="G1415" s="415"/>
      <c r="H1415" s="415"/>
      <c r="I1415" s="415"/>
      <c r="J1415" s="415"/>
      <c r="K1415" s="415"/>
      <c r="L1415" s="415"/>
      <c r="M1415" s="415"/>
      <c r="N1415" s="415"/>
      <c r="O1415" s="415"/>
      <c r="P1415" s="415"/>
      <c r="Q1415" s="415"/>
      <c r="R1415" s="415"/>
      <c r="S1415" s="415"/>
      <c r="T1415" s="415"/>
    </row>
    <row r="1416" spans="3:20" x14ac:dyDescent="0.2">
      <c r="C1416" s="415"/>
      <c r="D1416" s="415"/>
      <c r="E1416" s="415"/>
      <c r="F1416" s="415"/>
      <c r="G1416" s="415"/>
      <c r="H1416" s="415"/>
      <c r="I1416" s="415"/>
      <c r="J1416" s="415"/>
      <c r="K1416" s="415"/>
      <c r="L1416" s="415"/>
      <c r="M1416" s="415"/>
      <c r="N1416" s="415"/>
      <c r="O1416" s="415"/>
      <c r="P1416" s="415"/>
      <c r="Q1416" s="415"/>
      <c r="R1416" s="415"/>
      <c r="S1416" s="415"/>
      <c r="T1416" s="415"/>
    </row>
    <row r="1417" spans="3:20" x14ac:dyDescent="0.2">
      <c r="C1417" s="415"/>
      <c r="D1417" s="415"/>
      <c r="E1417" s="415"/>
      <c r="F1417" s="415"/>
      <c r="G1417" s="415"/>
      <c r="H1417" s="415"/>
      <c r="I1417" s="415"/>
      <c r="J1417" s="415"/>
      <c r="K1417" s="415"/>
      <c r="L1417" s="415"/>
      <c r="M1417" s="415"/>
      <c r="N1417" s="415"/>
      <c r="O1417" s="415"/>
      <c r="P1417" s="415"/>
      <c r="Q1417" s="415"/>
      <c r="R1417" s="415"/>
      <c r="S1417" s="415"/>
      <c r="T1417" s="415"/>
    </row>
    <row r="1418" spans="3:20" x14ac:dyDescent="0.2">
      <c r="C1418" s="415"/>
      <c r="D1418" s="415"/>
      <c r="E1418" s="415"/>
      <c r="F1418" s="415"/>
      <c r="G1418" s="415"/>
      <c r="H1418" s="415"/>
      <c r="I1418" s="415"/>
      <c r="J1418" s="415"/>
      <c r="K1418" s="415"/>
      <c r="L1418" s="415"/>
      <c r="M1418" s="415"/>
      <c r="N1418" s="415"/>
      <c r="O1418" s="415"/>
      <c r="P1418" s="415"/>
      <c r="Q1418" s="415"/>
      <c r="R1418" s="415"/>
      <c r="S1418" s="415"/>
      <c r="T1418" s="415"/>
    </row>
    <row r="1419" spans="3:20" x14ac:dyDescent="0.2">
      <c r="C1419" s="415"/>
      <c r="D1419" s="415"/>
      <c r="E1419" s="415"/>
      <c r="F1419" s="415"/>
      <c r="G1419" s="415"/>
      <c r="H1419" s="415"/>
      <c r="I1419" s="415"/>
      <c r="J1419" s="415"/>
      <c r="K1419" s="415"/>
      <c r="L1419" s="415"/>
      <c r="M1419" s="415"/>
      <c r="N1419" s="415"/>
      <c r="O1419" s="415"/>
      <c r="P1419" s="415"/>
      <c r="Q1419" s="415"/>
      <c r="R1419" s="415"/>
      <c r="S1419" s="415"/>
      <c r="T1419" s="415"/>
    </row>
    <row r="1420" spans="3:20" x14ac:dyDescent="0.2">
      <c r="C1420" s="415"/>
      <c r="D1420" s="415"/>
      <c r="E1420" s="415"/>
      <c r="F1420" s="415"/>
      <c r="G1420" s="415"/>
      <c r="H1420" s="415"/>
      <c r="I1420" s="415"/>
      <c r="J1420" s="415"/>
      <c r="K1420" s="415"/>
      <c r="L1420" s="415"/>
      <c r="M1420" s="415"/>
      <c r="N1420" s="415"/>
      <c r="O1420" s="415"/>
      <c r="P1420" s="415"/>
      <c r="Q1420" s="415"/>
      <c r="R1420" s="415"/>
      <c r="S1420" s="415"/>
      <c r="T1420" s="415"/>
    </row>
    <row r="1421" spans="3:20" x14ac:dyDescent="0.2">
      <c r="C1421" s="415"/>
      <c r="D1421" s="415"/>
      <c r="E1421" s="415"/>
      <c r="F1421" s="415"/>
      <c r="G1421" s="415"/>
      <c r="H1421" s="415"/>
      <c r="I1421" s="415"/>
      <c r="J1421" s="415"/>
      <c r="K1421" s="415"/>
      <c r="L1421" s="415"/>
      <c r="M1421" s="415"/>
      <c r="N1421" s="415"/>
      <c r="O1421" s="415"/>
      <c r="P1421" s="415"/>
      <c r="Q1421" s="415"/>
      <c r="R1421" s="415"/>
      <c r="S1421" s="415"/>
      <c r="T1421" s="415"/>
    </row>
    <row r="1422" spans="3:20" x14ac:dyDescent="0.2">
      <c r="C1422" s="415"/>
      <c r="D1422" s="415"/>
      <c r="E1422" s="415"/>
      <c r="F1422" s="415"/>
      <c r="G1422" s="415"/>
      <c r="H1422" s="415"/>
      <c r="I1422" s="415"/>
      <c r="J1422" s="415"/>
      <c r="K1422" s="415"/>
      <c r="L1422" s="415"/>
      <c r="M1422" s="415"/>
      <c r="N1422" s="415"/>
      <c r="O1422" s="415"/>
      <c r="P1422" s="415"/>
      <c r="Q1422" s="415"/>
      <c r="R1422" s="415"/>
      <c r="S1422" s="415"/>
      <c r="T1422" s="415"/>
    </row>
    <row r="1423" spans="3:20" x14ac:dyDescent="0.2">
      <c r="C1423" s="415"/>
      <c r="D1423" s="415"/>
      <c r="E1423" s="415"/>
      <c r="F1423" s="415"/>
      <c r="G1423" s="415"/>
      <c r="H1423" s="415"/>
      <c r="I1423" s="415"/>
      <c r="J1423" s="415"/>
      <c r="K1423" s="415"/>
      <c r="L1423" s="415"/>
      <c r="M1423" s="415"/>
      <c r="N1423" s="415"/>
      <c r="O1423" s="415"/>
      <c r="P1423" s="415"/>
      <c r="Q1423" s="415"/>
      <c r="R1423" s="415"/>
      <c r="S1423" s="415"/>
      <c r="T1423" s="415"/>
    </row>
    <row r="1424" spans="3:20" x14ac:dyDescent="0.2">
      <c r="C1424" s="415"/>
      <c r="D1424" s="415"/>
      <c r="E1424" s="415"/>
      <c r="F1424" s="415"/>
      <c r="G1424" s="415"/>
      <c r="H1424" s="415"/>
      <c r="I1424" s="415"/>
      <c r="J1424" s="415"/>
      <c r="K1424" s="415"/>
      <c r="L1424" s="415"/>
      <c r="M1424" s="415"/>
      <c r="N1424" s="415"/>
      <c r="O1424" s="415"/>
      <c r="P1424" s="415"/>
      <c r="Q1424" s="415"/>
      <c r="R1424" s="415"/>
      <c r="S1424" s="415"/>
      <c r="T1424" s="415"/>
    </row>
    <row r="1425" spans="3:20" x14ac:dyDescent="0.2">
      <c r="C1425" s="415"/>
      <c r="D1425" s="415"/>
      <c r="E1425" s="415"/>
      <c r="F1425" s="415"/>
      <c r="G1425" s="415"/>
      <c r="H1425" s="415"/>
      <c r="I1425" s="415"/>
      <c r="J1425" s="415"/>
      <c r="K1425" s="415"/>
      <c r="L1425" s="415"/>
      <c r="M1425" s="415"/>
      <c r="N1425" s="415"/>
      <c r="O1425" s="415"/>
      <c r="P1425" s="415"/>
      <c r="Q1425" s="415"/>
      <c r="R1425" s="415"/>
      <c r="S1425" s="415"/>
      <c r="T1425" s="415"/>
    </row>
    <row r="1426" spans="3:20" x14ac:dyDescent="0.2">
      <c r="C1426" s="415"/>
      <c r="D1426" s="415"/>
      <c r="E1426" s="415"/>
      <c r="F1426" s="415"/>
      <c r="G1426" s="415"/>
      <c r="H1426" s="415"/>
      <c r="I1426" s="415"/>
      <c r="J1426" s="415"/>
      <c r="K1426" s="415"/>
      <c r="L1426" s="415"/>
      <c r="M1426" s="415"/>
      <c r="N1426" s="415"/>
      <c r="O1426" s="415"/>
      <c r="P1426" s="415"/>
      <c r="Q1426" s="415"/>
      <c r="R1426" s="415"/>
      <c r="S1426" s="415"/>
      <c r="T1426" s="415"/>
    </row>
    <row r="1427" spans="3:20" x14ac:dyDescent="0.2">
      <c r="C1427" s="415"/>
      <c r="D1427" s="415"/>
      <c r="E1427" s="415"/>
      <c r="F1427" s="415"/>
      <c r="G1427" s="415"/>
      <c r="H1427" s="415"/>
      <c r="I1427" s="415"/>
      <c r="J1427" s="415"/>
      <c r="K1427" s="415"/>
      <c r="L1427" s="415"/>
      <c r="M1427" s="415"/>
      <c r="N1427" s="415"/>
      <c r="O1427" s="415"/>
      <c r="P1427" s="415"/>
      <c r="Q1427" s="415"/>
      <c r="R1427" s="415"/>
      <c r="S1427" s="415"/>
      <c r="T1427" s="415"/>
    </row>
    <row r="1428" spans="3:20" x14ac:dyDescent="0.2">
      <c r="C1428" s="415"/>
      <c r="D1428" s="415"/>
      <c r="E1428" s="415"/>
      <c r="F1428" s="415"/>
      <c r="G1428" s="415"/>
      <c r="H1428" s="415"/>
      <c r="I1428" s="415"/>
      <c r="J1428" s="415"/>
      <c r="K1428" s="415"/>
      <c r="L1428" s="415"/>
      <c r="M1428" s="415"/>
      <c r="N1428" s="415"/>
      <c r="O1428" s="415"/>
      <c r="P1428" s="415"/>
      <c r="Q1428" s="415"/>
      <c r="R1428" s="415"/>
      <c r="S1428" s="415"/>
      <c r="T1428" s="415"/>
    </row>
    <row r="1429" spans="3:20" x14ac:dyDescent="0.2">
      <c r="C1429" s="415"/>
      <c r="D1429" s="415"/>
      <c r="E1429" s="415"/>
      <c r="F1429" s="415"/>
      <c r="G1429" s="415"/>
      <c r="H1429" s="415"/>
      <c r="I1429" s="415"/>
      <c r="J1429" s="415"/>
      <c r="K1429" s="415"/>
      <c r="L1429" s="415"/>
      <c r="M1429" s="415"/>
      <c r="N1429" s="415"/>
      <c r="O1429" s="415"/>
      <c r="P1429" s="415"/>
      <c r="Q1429" s="415"/>
      <c r="R1429" s="415"/>
      <c r="S1429" s="415"/>
      <c r="T1429" s="415"/>
    </row>
    <row r="1430" spans="3:20" x14ac:dyDescent="0.2">
      <c r="C1430" s="415"/>
      <c r="D1430" s="415"/>
      <c r="E1430" s="415"/>
      <c r="F1430" s="415"/>
      <c r="G1430" s="415"/>
      <c r="H1430" s="415"/>
      <c r="I1430" s="415"/>
      <c r="J1430" s="415"/>
      <c r="K1430" s="415"/>
      <c r="L1430" s="415"/>
      <c r="M1430" s="415"/>
      <c r="N1430" s="415"/>
      <c r="O1430" s="415"/>
      <c r="P1430" s="415"/>
      <c r="Q1430" s="415"/>
      <c r="R1430" s="415"/>
      <c r="S1430" s="415"/>
      <c r="T1430" s="415"/>
    </row>
    <row r="1431" spans="3:20" x14ac:dyDescent="0.2">
      <c r="C1431" s="415"/>
      <c r="D1431" s="415"/>
      <c r="E1431" s="415"/>
      <c r="F1431" s="415"/>
      <c r="G1431" s="415"/>
      <c r="H1431" s="415"/>
      <c r="I1431" s="415"/>
      <c r="J1431" s="415"/>
      <c r="K1431" s="415"/>
      <c r="L1431" s="415"/>
      <c r="M1431" s="415"/>
      <c r="N1431" s="415"/>
      <c r="O1431" s="415"/>
      <c r="P1431" s="415"/>
      <c r="Q1431" s="415"/>
      <c r="R1431" s="415"/>
      <c r="S1431" s="415"/>
      <c r="T1431" s="415"/>
    </row>
    <row r="1432" spans="3:20" x14ac:dyDescent="0.2">
      <c r="C1432" s="415"/>
      <c r="D1432" s="415"/>
      <c r="E1432" s="415"/>
      <c r="F1432" s="415"/>
      <c r="G1432" s="415"/>
      <c r="H1432" s="415"/>
      <c r="I1432" s="415"/>
      <c r="J1432" s="415"/>
      <c r="K1432" s="415"/>
      <c r="L1432" s="415"/>
      <c r="M1432" s="415"/>
      <c r="N1432" s="415"/>
      <c r="O1432" s="415"/>
      <c r="P1432" s="415"/>
      <c r="Q1432" s="415"/>
      <c r="R1432" s="415"/>
      <c r="S1432" s="415"/>
      <c r="T1432" s="415"/>
    </row>
    <row r="1433" spans="3:20" x14ac:dyDescent="0.2">
      <c r="C1433" s="415"/>
      <c r="D1433" s="415"/>
      <c r="E1433" s="415"/>
      <c r="F1433" s="415"/>
      <c r="G1433" s="415"/>
      <c r="H1433" s="415"/>
      <c r="I1433" s="415"/>
      <c r="J1433" s="415"/>
      <c r="K1433" s="415"/>
      <c r="L1433" s="415"/>
      <c r="M1433" s="415"/>
      <c r="N1433" s="415"/>
      <c r="O1433" s="415"/>
      <c r="P1433" s="415"/>
      <c r="Q1433" s="415"/>
      <c r="R1433" s="415"/>
      <c r="S1433" s="415"/>
      <c r="T1433" s="415"/>
    </row>
    <row r="1434" spans="3:20" x14ac:dyDescent="0.2">
      <c r="C1434" s="415"/>
      <c r="D1434" s="415"/>
      <c r="E1434" s="415"/>
      <c r="F1434" s="415"/>
      <c r="G1434" s="415"/>
      <c r="H1434" s="415"/>
      <c r="I1434" s="415"/>
      <c r="J1434" s="415"/>
      <c r="K1434" s="415"/>
      <c r="L1434" s="415"/>
      <c r="M1434" s="415"/>
      <c r="N1434" s="415"/>
      <c r="O1434" s="415"/>
      <c r="P1434" s="415"/>
      <c r="Q1434" s="415"/>
      <c r="R1434" s="415"/>
      <c r="S1434" s="415"/>
      <c r="T1434" s="415"/>
    </row>
    <row r="1435" spans="3:20" x14ac:dyDescent="0.2">
      <c r="C1435" s="415"/>
      <c r="D1435" s="415"/>
      <c r="E1435" s="415"/>
      <c r="F1435" s="415"/>
      <c r="G1435" s="415"/>
      <c r="H1435" s="415"/>
      <c r="I1435" s="415"/>
      <c r="J1435" s="415"/>
      <c r="K1435" s="415"/>
      <c r="L1435" s="415"/>
      <c r="M1435" s="415"/>
      <c r="N1435" s="415"/>
      <c r="O1435" s="415"/>
      <c r="P1435" s="415"/>
      <c r="Q1435" s="415"/>
      <c r="R1435" s="415"/>
      <c r="S1435" s="415"/>
      <c r="T1435" s="415"/>
    </row>
    <row r="1436" spans="3:20" x14ac:dyDescent="0.2">
      <c r="C1436" s="415"/>
      <c r="D1436" s="415"/>
      <c r="E1436" s="415"/>
      <c r="F1436" s="415"/>
      <c r="G1436" s="415"/>
      <c r="H1436" s="415"/>
      <c r="I1436" s="415"/>
      <c r="J1436" s="415"/>
      <c r="K1436" s="415"/>
      <c r="L1436" s="415"/>
      <c r="M1436" s="415"/>
      <c r="N1436" s="415"/>
      <c r="O1436" s="415"/>
      <c r="P1436" s="415"/>
      <c r="Q1436" s="415"/>
      <c r="R1436" s="415"/>
      <c r="S1436" s="415"/>
      <c r="T1436" s="415"/>
    </row>
    <row r="1437" spans="3:20" x14ac:dyDescent="0.2">
      <c r="C1437" s="415"/>
      <c r="D1437" s="415"/>
      <c r="E1437" s="415"/>
      <c r="F1437" s="415"/>
      <c r="G1437" s="415"/>
      <c r="H1437" s="415"/>
      <c r="I1437" s="415"/>
      <c r="J1437" s="415"/>
      <c r="K1437" s="415"/>
      <c r="L1437" s="415"/>
      <c r="M1437" s="415"/>
      <c r="N1437" s="415"/>
      <c r="O1437" s="415"/>
      <c r="P1437" s="415"/>
      <c r="Q1437" s="415"/>
      <c r="R1437" s="415"/>
      <c r="S1437" s="415"/>
      <c r="T1437" s="415"/>
    </row>
    <row r="1438" spans="3:20" x14ac:dyDescent="0.2">
      <c r="C1438" s="415"/>
      <c r="D1438" s="415"/>
      <c r="E1438" s="415"/>
      <c r="F1438" s="415"/>
      <c r="G1438" s="415"/>
      <c r="H1438" s="415"/>
      <c r="I1438" s="415"/>
      <c r="J1438" s="415"/>
      <c r="K1438" s="415"/>
      <c r="L1438" s="415"/>
      <c r="M1438" s="415"/>
      <c r="N1438" s="415"/>
      <c r="O1438" s="415"/>
      <c r="P1438" s="415"/>
      <c r="Q1438" s="415"/>
      <c r="R1438" s="415"/>
      <c r="S1438" s="415"/>
      <c r="T1438" s="415"/>
    </row>
    <row r="1439" spans="3:20" x14ac:dyDescent="0.2">
      <c r="C1439" s="415"/>
      <c r="D1439" s="415"/>
      <c r="E1439" s="415"/>
      <c r="F1439" s="415"/>
      <c r="G1439" s="415"/>
      <c r="H1439" s="415"/>
      <c r="I1439" s="415"/>
      <c r="J1439" s="415"/>
      <c r="K1439" s="415"/>
      <c r="L1439" s="415"/>
      <c r="M1439" s="415"/>
      <c r="N1439" s="415"/>
      <c r="O1439" s="415"/>
      <c r="P1439" s="415"/>
      <c r="Q1439" s="415"/>
      <c r="R1439" s="415"/>
      <c r="S1439" s="415"/>
      <c r="T1439" s="415"/>
    </row>
    <row r="1440" spans="3:20" x14ac:dyDescent="0.2">
      <c r="C1440" s="415"/>
      <c r="D1440" s="415"/>
      <c r="E1440" s="415"/>
      <c r="F1440" s="415"/>
      <c r="G1440" s="415"/>
      <c r="H1440" s="415"/>
      <c r="I1440" s="415"/>
      <c r="J1440" s="415"/>
      <c r="K1440" s="415"/>
      <c r="L1440" s="415"/>
      <c r="M1440" s="415"/>
      <c r="N1440" s="415"/>
      <c r="O1440" s="415"/>
      <c r="P1440" s="415"/>
      <c r="Q1440" s="415"/>
      <c r="R1440" s="415"/>
      <c r="S1440" s="415"/>
      <c r="T1440" s="415"/>
    </row>
    <row r="1441" spans="3:20" x14ac:dyDescent="0.2">
      <c r="C1441" s="415"/>
      <c r="D1441" s="415"/>
      <c r="E1441" s="415"/>
      <c r="F1441" s="415"/>
      <c r="G1441" s="415"/>
      <c r="H1441" s="415"/>
      <c r="I1441" s="415"/>
      <c r="J1441" s="415"/>
      <c r="K1441" s="415"/>
      <c r="L1441" s="415"/>
      <c r="M1441" s="415"/>
      <c r="N1441" s="415"/>
      <c r="O1441" s="415"/>
      <c r="P1441" s="415"/>
      <c r="Q1441" s="415"/>
      <c r="R1441" s="415"/>
      <c r="S1441" s="415"/>
      <c r="T1441" s="415"/>
    </row>
    <row r="1442" spans="3:20" x14ac:dyDescent="0.2">
      <c r="C1442" s="415"/>
      <c r="D1442" s="415"/>
      <c r="E1442" s="415"/>
      <c r="F1442" s="415"/>
      <c r="G1442" s="415"/>
      <c r="H1442" s="415"/>
      <c r="I1442" s="415"/>
      <c r="J1442" s="415"/>
      <c r="K1442" s="415"/>
      <c r="L1442" s="415"/>
      <c r="M1442" s="415"/>
      <c r="N1442" s="415"/>
      <c r="O1442" s="415"/>
      <c r="P1442" s="415"/>
      <c r="Q1442" s="415"/>
      <c r="R1442" s="415"/>
      <c r="S1442" s="415"/>
      <c r="T1442" s="415"/>
    </row>
    <row r="1443" spans="3:20" x14ac:dyDescent="0.2">
      <c r="C1443" s="415"/>
      <c r="D1443" s="415"/>
      <c r="E1443" s="415"/>
      <c r="F1443" s="415"/>
      <c r="G1443" s="415"/>
      <c r="H1443" s="415"/>
      <c r="I1443" s="415"/>
      <c r="J1443" s="415"/>
      <c r="K1443" s="415"/>
      <c r="L1443" s="415"/>
      <c r="M1443" s="415"/>
      <c r="N1443" s="415"/>
      <c r="O1443" s="415"/>
      <c r="P1443" s="415"/>
      <c r="Q1443" s="415"/>
      <c r="R1443" s="415"/>
      <c r="S1443" s="415"/>
      <c r="T1443" s="415"/>
    </row>
    <row r="1444" spans="3:20" x14ac:dyDescent="0.2">
      <c r="C1444" s="415"/>
      <c r="D1444" s="415"/>
      <c r="E1444" s="415"/>
      <c r="F1444" s="415"/>
      <c r="G1444" s="415"/>
      <c r="H1444" s="415"/>
      <c r="I1444" s="415"/>
      <c r="J1444" s="415"/>
      <c r="K1444" s="415"/>
      <c r="L1444" s="415"/>
      <c r="M1444" s="415"/>
      <c r="N1444" s="415"/>
      <c r="O1444" s="415"/>
      <c r="P1444" s="415"/>
      <c r="Q1444" s="415"/>
      <c r="R1444" s="415"/>
      <c r="S1444" s="415"/>
      <c r="T1444" s="415"/>
    </row>
    <row r="1445" spans="3:20" x14ac:dyDescent="0.2">
      <c r="C1445" s="415"/>
      <c r="D1445" s="415"/>
      <c r="E1445" s="415"/>
      <c r="F1445" s="415"/>
      <c r="G1445" s="415"/>
      <c r="H1445" s="415"/>
      <c r="I1445" s="415"/>
      <c r="J1445" s="415"/>
      <c r="K1445" s="415"/>
      <c r="L1445" s="415"/>
      <c r="M1445" s="415"/>
      <c r="N1445" s="415"/>
      <c r="O1445" s="415"/>
      <c r="P1445" s="415"/>
      <c r="Q1445" s="415"/>
      <c r="R1445" s="415"/>
      <c r="S1445" s="415"/>
      <c r="T1445" s="415"/>
    </row>
    <row r="1446" spans="3:20" x14ac:dyDescent="0.2">
      <c r="C1446" s="415"/>
      <c r="D1446" s="415"/>
      <c r="E1446" s="415"/>
      <c r="F1446" s="415"/>
      <c r="G1446" s="415"/>
      <c r="H1446" s="415"/>
      <c r="I1446" s="415"/>
      <c r="J1446" s="415"/>
      <c r="K1446" s="415"/>
      <c r="L1446" s="415"/>
      <c r="M1446" s="415"/>
      <c r="N1446" s="415"/>
      <c r="O1446" s="415"/>
      <c r="P1446" s="415"/>
      <c r="Q1446" s="415"/>
      <c r="R1446" s="415"/>
      <c r="S1446" s="415"/>
      <c r="T1446" s="415"/>
    </row>
    <row r="1447" spans="3:20" x14ac:dyDescent="0.2">
      <c r="C1447" s="415"/>
      <c r="D1447" s="415"/>
      <c r="E1447" s="415"/>
      <c r="F1447" s="415"/>
      <c r="G1447" s="415"/>
      <c r="H1447" s="415"/>
      <c r="I1447" s="415"/>
      <c r="J1447" s="415"/>
      <c r="K1447" s="415"/>
      <c r="L1447" s="415"/>
      <c r="M1447" s="415"/>
      <c r="N1447" s="415"/>
      <c r="O1447" s="415"/>
      <c r="P1447" s="415"/>
      <c r="Q1447" s="415"/>
      <c r="R1447" s="415"/>
      <c r="S1447" s="415"/>
      <c r="T1447" s="415"/>
    </row>
    <row r="1448" spans="3:20" x14ac:dyDescent="0.2">
      <c r="C1448" s="415"/>
      <c r="D1448" s="415"/>
      <c r="E1448" s="415"/>
      <c r="F1448" s="415"/>
      <c r="G1448" s="415"/>
      <c r="H1448" s="415"/>
      <c r="I1448" s="415"/>
      <c r="J1448" s="415"/>
      <c r="K1448" s="415"/>
      <c r="L1448" s="415"/>
      <c r="M1448" s="415"/>
      <c r="N1448" s="415"/>
      <c r="O1448" s="415"/>
      <c r="P1448" s="415"/>
      <c r="Q1448" s="415"/>
      <c r="R1448" s="415"/>
      <c r="S1448" s="415"/>
      <c r="T1448" s="415"/>
    </row>
    <row r="1449" spans="3:20" x14ac:dyDescent="0.2">
      <c r="C1449" s="415"/>
      <c r="D1449" s="415"/>
      <c r="E1449" s="415"/>
      <c r="F1449" s="415"/>
      <c r="G1449" s="415"/>
      <c r="H1449" s="415"/>
      <c r="I1449" s="415"/>
      <c r="J1449" s="415"/>
      <c r="K1449" s="415"/>
      <c r="L1449" s="415"/>
      <c r="M1449" s="415"/>
      <c r="N1449" s="415"/>
      <c r="O1449" s="415"/>
      <c r="P1449" s="415"/>
      <c r="Q1449" s="415"/>
      <c r="R1449" s="415"/>
      <c r="S1449" s="415"/>
      <c r="T1449" s="415"/>
    </row>
    <row r="1450" spans="3:20" x14ac:dyDescent="0.2">
      <c r="C1450" s="415"/>
      <c r="D1450" s="415"/>
      <c r="E1450" s="415"/>
      <c r="F1450" s="415"/>
      <c r="G1450" s="415"/>
      <c r="H1450" s="415"/>
      <c r="I1450" s="415"/>
      <c r="J1450" s="415"/>
      <c r="K1450" s="415"/>
      <c r="L1450" s="415"/>
      <c r="M1450" s="415"/>
      <c r="N1450" s="415"/>
      <c r="O1450" s="415"/>
      <c r="P1450" s="415"/>
      <c r="Q1450" s="415"/>
      <c r="R1450" s="415"/>
      <c r="S1450" s="415"/>
      <c r="T1450" s="415"/>
    </row>
    <row r="1451" spans="3:20" x14ac:dyDescent="0.2">
      <c r="C1451" s="415"/>
      <c r="D1451" s="415"/>
      <c r="E1451" s="415"/>
      <c r="F1451" s="415"/>
      <c r="G1451" s="415"/>
      <c r="H1451" s="415"/>
      <c r="I1451" s="415"/>
      <c r="J1451" s="415"/>
      <c r="K1451" s="415"/>
      <c r="L1451" s="415"/>
      <c r="M1451" s="415"/>
      <c r="N1451" s="415"/>
      <c r="O1451" s="415"/>
      <c r="P1451" s="415"/>
      <c r="Q1451" s="415"/>
      <c r="R1451" s="415"/>
      <c r="S1451" s="415"/>
      <c r="T1451" s="415"/>
    </row>
    <row r="1452" spans="3:20" x14ac:dyDescent="0.2">
      <c r="C1452" s="415"/>
      <c r="D1452" s="415"/>
      <c r="E1452" s="415"/>
      <c r="F1452" s="415"/>
      <c r="G1452" s="415"/>
      <c r="H1452" s="415"/>
      <c r="I1452" s="415"/>
      <c r="J1452" s="415"/>
      <c r="K1452" s="415"/>
      <c r="L1452" s="415"/>
      <c r="M1452" s="415"/>
      <c r="N1452" s="415"/>
      <c r="O1452" s="415"/>
      <c r="P1452" s="415"/>
      <c r="Q1452" s="415"/>
      <c r="R1452" s="415"/>
      <c r="S1452" s="415"/>
      <c r="T1452" s="415"/>
    </row>
    <row r="1453" spans="3:20" x14ac:dyDescent="0.2">
      <c r="C1453" s="415"/>
      <c r="D1453" s="415"/>
      <c r="E1453" s="415"/>
      <c r="F1453" s="415"/>
      <c r="G1453" s="415"/>
      <c r="H1453" s="415"/>
      <c r="I1453" s="415"/>
      <c r="J1453" s="415"/>
      <c r="K1453" s="415"/>
      <c r="L1453" s="415"/>
      <c r="M1453" s="415"/>
      <c r="N1453" s="415"/>
      <c r="O1453" s="415"/>
      <c r="P1453" s="415"/>
      <c r="Q1453" s="415"/>
      <c r="R1453" s="415"/>
      <c r="S1453" s="415"/>
      <c r="T1453" s="415"/>
    </row>
    <row r="1454" spans="3:20" x14ac:dyDescent="0.2">
      <c r="C1454" s="415"/>
      <c r="D1454" s="415"/>
      <c r="E1454" s="415"/>
      <c r="F1454" s="415"/>
      <c r="G1454" s="415"/>
      <c r="H1454" s="415"/>
      <c r="I1454" s="415"/>
      <c r="J1454" s="415"/>
      <c r="K1454" s="415"/>
      <c r="L1454" s="415"/>
      <c r="M1454" s="415"/>
      <c r="N1454" s="415"/>
      <c r="O1454" s="415"/>
      <c r="P1454" s="415"/>
      <c r="Q1454" s="415"/>
      <c r="R1454" s="415"/>
      <c r="S1454" s="415"/>
      <c r="T1454" s="415"/>
    </row>
    <row r="1455" spans="3:20" x14ac:dyDescent="0.2">
      <c r="C1455" s="415"/>
      <c r="D1455" s="415"/>
      <c r="E1455" s="415"/>
      <c r="F1455" s="415"/>
      <c r="G1455" s="415"/>
      <c r="H1455" s="415"/>
      <c r="I1455" s="415"/>
      <c r="J1455" s="415"/>
      <c r="K1455" s="415"/>
      <c r="L1455" s="415"/>
      <c r="M1455" s="415"/>
      <c r="N1455" s="415"/>
      <c r="O1455" s="415"/>
      <c r="P1455" s="415"/>
      <c r="Q1455" s="415"/>
      <c r="R1455" s="415"/>
      <c r="S1455" s="415"/>
      <c r="T1455" s="415"/>
    </row>
    <row r="1456" spans="3:20" x14ac:dyDescent="0.2">
      <c r="C1456" s="415"/>
      <c r="D1456" s="415"/>
      <c r="E1456" s="415"/>
      <c r="F1456" s="415"/>
      <c r="G1456" s="415"/>
      <c r="H1456" s="415"/>
      <c r="I1456" s="415"/>
      <c r="J1456" s="415"/>
      <c r="K1456" s="415"/>
      <c r="L1456" s="415"/>
      <c r="M1456" s="415"/>
      <c r="N1456" s="415"/>
      <c r="O1456" s="415"/>
      <c r="P1456" s="415"/>
      <c r="Q1456" s="415"/>
      <c r="R1456" s="415"/>
      <c r="S1456" s="415"/>
      <c r="T1456" s="415"/>
    </row>
    <row r="1457" spans="3:20" x14ac:dyDescent="0.2">
      <c r="C1457" s="415"/>
      <c r="D1457" s="415"/>
      <c r="E1457" s="415"/>
      <c r="F1457" s="415"/>
      <c r="G1457" s="415"/>
      <c r="H1457" s="415"/>
      <c r="I1457" s="415"/>
      <c r="J1457" s="415"/>
      <c r="K1457" s="415"/>
      <c r="L1457" s="415"/>
      <c r="M1457" s="415"/>
      <c r="N1457" s="415"/>
      <c r="O1457" s="415"/>
      <c r="P1457" s="415"/>
      <c r="Q1457" s="415"/>
      <c r="R1457" s="415"/>
      <c r="S1457" s="415"/>
      <c r="T1457" s="415"/>
    </row>
    <row r="1458" spans="3:20" x14ac:dyDescent="0.2">
      <c r="C1458" s="415"/>
      <c r="D1458" s="415"/>
      <c r="E1458" s="415"/>
      <c r="F1458" s="415"/>
      <c r="G1458" s="415"/>
      <c r="H1458" s="415"/>
      <c r="I1458" s="415"/>
      <c r="J1458" s="415"/>
      <c r="K1458" s="415"/>
      <c r="L1458" s="415"/>
      <c r="M1458" s="415"/>
      <c r="N1458" s="415"/>
      <c r="O1458" s="415"/>
      <c r="P1458" s="415"/>
      <c r="Q1458" s="415"/>
      <c r="R1458" s="415"/>
      <c r="S1458" s="415"/>
      <c r="T1458" s="415"/>
    </row>
    <row r="1459" spans="3:20" x14ac:dyDescent="0.2">
      <c r="C1459" s="415"/>
      <c r="D1459" s="415"/>
      <c r="E1459" s="415"/>
      <c r="F1459" s="415"/>
      <c r="G1459" s="415"/>
      <c r="H1459" s="415"/>
      <c r="I1459" s="415"/>
      <c r="J1459" s="415"/>
      <c r="K1459" s="415"/>
      <c r="L1459" s="415"/>
      <c r="M1459" s="415"/>
      <c r="N1459" s="415"/>
      <c r="O1459" s="415"/>
      <c r="P1459" s="415"/>
      <c r="Q1459" s="415"/>
      <c r="R1459" s="415"/>
      <c r="S1459" s="415"/>
      <c r="T1459" s="415"/>
    </row>
    <row r="1460" spans="3:20" x14ac:dyDescent="0.2">
      <c r="C1460" s="415"/>
      <c r="D1460" s="415"/>
      <c r="E1460" s="415"/>
      <c r="F1460" s="415"/>
      <c r="G1460" s="415"/>
      <c r="H1460" s="415"/>
      <c r="I1460" s="415"/>
      <c r="J1460" s="415"/>
      <c r="K1460" s="415"/>
      <c r="L1460" s="415"/>
      <c r="M1460" s="415"/>
      <c r="N1460" s="415"/>
      <c r="O1460" s="415"/>
      <c r="P1460" s="415"/>
      <c r="Q1460" s="415"/>
      <c r="R1460" s="415"/>
      <c r="S1460" s="415"/>
      <c r="T1460" s="415"/>
    </row>
    <row r="1461" spans="3:20" x14ac:dyDescent="0.2">
      <c r="C1461" s="415"/>
      <c r="D1461" s="415"/>
      <c r="E1461" s="415"/>
      <c r="F1461" s="415"/>
      <c r="G1461" s="415"/>
      <c r="H1461" s="415"/>
      <c r="I1461" s="415"/>
      <c r="J1461" s="415"/>
      <c r="K1461" s="415"/>
      <c r="L1461" s="415"/>
      <c r="M1461" s="415"/>
      <c r="N1461" s="415"/>
      <c r="O1461" s="415"/>
      <c r="P1461" s="415"/>
      <c r="Q1461" s="415"/>
      <c r="R1461" s="415"/>
      <c r="S1461" s="415"/>
      <c r="T1461" s="415"/>
    </row>
    <row r="1462" spans="3:20" x14ac:dyDescent="0.2">
      <c r="C1462" s="415"/>
      <c r="D1462" s="415"/>
      <c r="E1462" s="415"/>
      <c r="F1462" s="415"/>
      <c r="G1462" s="415"/>
      <c r="H1462" s="415"/>
      <c r="I1462" s="415"/>
      <c r="J1462" s="415"/>
      <c r="K1462" s="415"/>
      <c r="L1462" s="415"/>
      <c r="M1462" s="415"/>
      <c r="N1462" s="415"/>
      <c r="O1462" s="415"/>
      <c r="P1462" s="415"/>
      <c r="Q1462" s="415"/>
      <c r="R1462" s="415"/>
      <c r="S1462" s="415"/>
      <c r="T1462" s="415"/>
    </row>
    <row r="1463" spans="3:20" x14ac:dyDescent="0.2">
      <c r="C1463" s="415"/>
      <c r="D1463" s="415"/>
      <c r="E1463" s="415"/>
      <c r="F1463" s="415"/>
      <c r="G1463" s="415"/>
      <c r="H1463" s="415"/>
      <c r="I1463" s="415"/>
      <c r="J1463" s="415"/>
      <c r="K1463" s="415"/>
      <c r="L1463" s="415"/>
      <c r="M1463" s="415"/>
      <c r="N1463" s="415"/>
      <c r="O1463" s="415"/>
      <c r="P1463" s="415"/>
      <c r="Q1463" s="415"/>
      <c r="R1463" s="415"/>
      <c r="S1463" s="415"/>
      <c r="T1463" s="415"/>
    </row>
    <row r="1464" spans="3:20" x14ac:dyDescent="0.2">
      <c r="C1464" s="415"/>
      <c r="D1464" s="415"/>
      <c r="E1464" s="415"/>
      <c r="F1464" s="415"/>
      <c r="G1464" s="415"/>
      <c r="H1464" s="415"/>
      <c r="I1464" s="415"/>
      <c r="J1464" s="415"/>
      <c r="K1464" s="415"/>
      <c r="L1464" s="415"/>
      <c r="M1464" s="415"/>
      <c r="N1464" s="415"/>
      <c r="O1464" s="415"/>
      <c r="P1464" s="415"/>
      <c r="Q1464" s="415"/>
      <c r="R1464" s="415"/>
      <c r="S1464" s="415"/>
      <c r="T1464" s="415"/>
    </row>
    <row r="1465" spans="3:20" x14ac:dyDescent="0.2">
      <c r="C1465" s="415"/>
      <c r="D1465" s="415"/>
      <c r="E1465" s="415"/>
      <c r="F1465" s="415"/>
      <c r="G1465" s="415"/>
      <c r="H1465" s="415"/>
      <c r="I1465" s="415"/>
      <c r="J1465" s="415"/>
      <c r="K1465" s="415"/>
      <c r="L1465" s="415"/>
      <c r="M1465" s="415"/>
      <c r="N1465" s="415"/>
      <c r="O1465" s="415"/>
      <c r="P1465" s="415"/>
      <c r="Q1465" s="415"/>
      <c r="R1465" s="415"/>
      <c r="S1465" s="415"/>
      <c r="T1465" s="415"/>
    </row>
    <row r="1466" spans="3:20" x14ac:dyDescent="0.2">
      <c r="C1466" s="415"/>
      <c r="D1466" s="415"/>
      <c r="E1466" s="415"/>
      <c r="F1466" s="415"/>
      <c r="G1466" s="415"/>
      <c r="H1466" s="415"/>
      <c r="I1466" s="415"/>
      <c r="J1466" s="415"/>
      <c r="K1466" s="415"/>
      <c r="L1466" s="415"/>
      <c r="M1466" s="415"/>
      <c r="N1466" s="415"/>
      <c r="O1466" s="415"/>
      <c r="P1466" s="415"/>
      <c r="Q1466" s="415"/>
      <c r="R1466" s="415"/>
      <c r="S1466" s="415"/>
      <c r="T1466" s="415"/>
    </row>
    <row r="1467" spans="3:20" x14ac:dyDescent="0.2">
      <c r="C1467" s="415"/>
      <c r="D1467" s="415"/>
      <c r="E1467" s="415"/>
      <c r="F1467" s="415"/>
      <c r="G1467" s="415"/>
      <c r="H1467" s="415"/>
      <c r="I1467" s="415"/>
      <c r="J1467" s="415"/>
      <c r="K1467" s="415"/>
      <c r="L1467" s="415"/>
      <c r="M1467" s="415"/>
      <c r="N1467" s="415"/>
      <c r="O1467" s="415"/>
      <c r="P1467" s="415"/>
      <c r="Q1467" s="415"/>
      <c r="R1467" s="415"/>
      <c r="S1467" s="415"/>
      <c r="T1467" s="415"/>
    </row>
    <row r="1468" spans="3:20" x14ac:dyDescent="0.2">
      <c r="C1468" s="415"/>
      <c r="D1468" s="415"/>
      <c r="E1468" s="415"/>
      <c r="F1468" s="415"/>
      <c r="G1468" s="415"/>
      <c r="H1468" s="415"/>
      <c r="I1468" s="415"/>
      <c r="J1468" s="415"/>
      <c r="K1468" s="415"/>
      <c r="L1468" s="415"/>
      <c r="M1468" s="415"/>
      <c r="N1468" s="415"/>
      <c r="O1468" s="415"/>
      <c r="P1468" s="415"/>
      <c r="Q1468" s="415"/>
      <c r="R1468" s="415"/>
      <c r="S1468" s="415"/>
      <c r="T1468" s="415"/>
    </row>
    <row r="1469" spans="3:20" x14ac:dyDescent="0.2">
      <c r="C1469" s="415"/>
      <c r="D1469" s="415"/>
      <c r="E1469" s="415"/>
      <c r="F1469" s="415"/>
      <c r="G1469" s="415"/>
      <c r="H1469" s="415"/>
      <c r="I1469" s="415"/>
      <c r="J1469" s="415"/>
      <c r="K1469" s="415"/>
      <c r="L1469" s="415"/>
      <c r="M1469" s="415"/>
      <c r="N1469" s="415"/>
      <c r="O1469" s="415"/>
      <c r="P1469" s="415"/>
      <c r="Q1469" s="415"/>
      <c r="R1469" s="415"/>
      <c r="S1469" s="415"/>
      <c r="T1469" s="415"/>
    </row>
    <row r="1470" spans="3:20" x14ac:dyDescent="0.2">
      <c r="C1470" s="415"/>
      <c r="D1470" s="415"/>
      <c r="E1470" s="415"/>
      <c r="F1470" s="415"/>
      <c r="G1470" s="415"/>
      <c r="H1470" s="415"/>
      <c r="I1470" s="415"/>
      <c r="J1470" s="415"/>
      <c r="K1470" s="415"/>
      <c r="L1470" s="415"/>
      <c r="M1470" s="415"/>
      <c r="N1470" s="415"/>
      <c r="O1470" s="415"/>
      <c r="P1470" s="415"/>
      <c r="Q1470" s="415"/>
      <c r="R1470" s="415"/>
      <c r="S1470" s="415"/>
      <c r="T1470" s="415"/>
    </row>
    <row r="1471" spans="3:20" x14ac:dyDescent="0.2">
      <c r="C1471" s="415"/>
      <c r="D1471" s="415"/>
      <c r="E1471" s="415"/>
      <c r="F1471" s="415"/>
      <c r="G1471" s="415"/>
      <c r="H1471" s="415"/>
      <c r="I1471" s="415"/>
      <c r="J1471" s="415"/>
      <c r="K1471" s="415"/>
      <c r="L1471" s="415"/>
      <c r="M1471" s="415"/>
      <c r="N1471" s="415"/>
      <c r="O1471" s="415"/>
      <c r="P1471" s="415"/>
      <c r="Q1471" s="415"/>
      <c r="R1471" s="415"/>
      <c r="S1471" s="415"/>
      <c r="T1471" s="415"/>
    </row>
    <row r="1472" spans="3:20" x14ac:dyDescent="0.2">
      <c r="C1472" s="415"/>
      <c r="D1472" s="415"/>
      <c r="E1472" s="415"/>
      <c r="F1472" s="415"/>
      <c r="G1472" s="415"/>
      <c r="H1472" s="415"/>
      <c r="I1472" s="415"/>
      <c r="J1472" s="415"/>
      <c r="K1472" s="415"/>
      <c r="L1472" s="415"/>
      <c r="M1472" s="415"/>
      <c r="N1472" s="415"/>
      <c r="O1472" s="415"/>
      <c r="P1472" s="415"/>
      <c r="Q1472" s="415"/>
      <c r="R1472" s="415"/>
      <c r="S1472" s="415"/>
      <c r="T1472" s="415"/>
    </row>
    <row r="1473" spans="3:20" x14ac:dyDescent="0.2">
      <c r="C1473" s="415"/>
      <c r="D1473" s="415"/>
      <c r="E1473" s="415"/>
      <c r="F1473" s="415"/>
      <c r="G1473" s="415"/>
      <c r="H1473" s="415"/>
      <c r="I1473" s="415"/>
      <c r="J1473" s="415"/>
      <c r="K1473" s="415"/>
      <c r="L1473" s="415"/>
      <c r="M1473" s="415"/>
      <c r="N1473" s="415"/>
      <c r="O1473" s="415"/>
      <c r="P1473" s="415"/>
      <c r="Q1473" s="415"/>
      <c r="R1473" s="415"/>
      <c r="S1473" s="415"/>
      <c r="T1473" s="415"/>
    </row>
    <row r="1474" spans="3:20" x14ac:dyDescent="0.2">
      <c r="C1474" s="415"/>
      <c r="D1474" s="415"/>
      <c r="E1474" s="415"/>
      <c r="F1474" s="415"/>
      <c r="G1474" s="415"/>
      <c r="H1474" s="415"/>
      <c r="I1474" s="415"/>
      <c r="J1474" s="415"/>
      <c r="K1474" s="415"/>
      <c r="L1474" s="415"/>
      <c r="M1474" s="415"/>
      <c r="N1474" s="415"/>
      <c r="O1474" s="415"/>
      <c r="P1474" s="415"/>
      <c r="Q1474" s="415"/>
      <c r="R1474" s="415"/>
      <c r="S1474" s="415"/>
      <c r="T1474" s="415"/>
    </row>
    <row r="1475" spans="3:20" x14ac:dyDescent="0.2">
      <c r="C1475" s="415"/>
      <c r="D1475" s="415"/>
      <c r="E1475" s="415"/>
      <c r="F1475" s="415"/>
      <c r="G1475" s="415"/>
      <c r="H1475" s="415"/>
      <c r="I1475" s="415"/>
      <c r="J1475" s="415"/>
      <c r="K1475" s="415"/>
      <c r="L1475" s="415"/>
      <c r="M1475" s="415"/>
      <c r="N1475" s="415"/>
      <c r="O1475" s="415"/>
      <c r="P1475" s="415"/>
      <c r="Q1475" s="415"/>
      <c r="R1475" s="415"/>
      <c r="S1475" s="415"/>
      <c r="T1475" s="415"/>
    </row>
    <row r="1476" spans="3:20" x14ac:dyDescent="0.2">
      <c r="C1476" s="415"/>
      <c r="D1476" s="415"/>
      <c r="E1476" s="415"/>
      <c r="F1476" s="415"/>
      <c r="G1476" s="415"/>
      <c r="H1476" s="415"/>
      <c r="I1476" s="415"/>
      <c r="J1476" s="415"/>
      <c r="K1476" s="415"/>
      <c r="L1476" s="415"/>
      <c r="M1476" s="415"/>
      <c r="N1476" s="415"/>
      <c r="O1476" s="415"/>
      <c r="P1476" s="415"/>
      <c r="Q1476" s="415"/>
      <c r="R1476" s="415"/>
      <c r="S1476" s="415"/>
      <c r="T1476" s="415"/>
    </row>
    <row r="1477" spans="3:20" x14ac:dyDescent="0.2">
      <c r="C1477" s="415"/>
      <c r="D1477" s="415"/>
      <c r="E1477" s="415"/>
      <c r="F1477" s="415"/>
      <c r="G1477" s="415"/>
      <c r="H1477" s="415"/>
      <c r="I1477" s="415"/>
      <c r="J1477" s="415"/>
      <c r="K1477" s="415"/>
      <c r="L1477" s="415"/>
      <c r="M1477" s="415"/>
      <c r="N1477" s="415"/>
      <c r="O1477" s="415"/>
      <c r="P1477" s="415"/>
      <c r="Q1477" s="415"/>
      <c r="R1477" s="415"/>
      <c r="S1477" s="415"/>
      <c r="T1477" s="415"/>
    </row>
    <row r="1478" spans="3:20" x14ac:dyDescent="0.2">
      <c r="C1478" s="415"/>
      <c r="D1478" s="415"/>
      <c r="E1478" s="415"/>
      <c r="F1478" s="415"/>
      <c r="G1478" s="415"/>
      <c r="H1478" s="415"/>
      <c r="I1478" s="415"/>
      <c r="J1478" s="415"/>
      <c r="K1478" s="415"/>
      <c r="L1478" s="415"/>
      <c r="M1478" s="415"/>
      <c r="N1478" s="415"/>
      <c r="O1478" s="415"/>
      <c r="P1478" s="415"/>
      <c r="Q1478" s="415"/>
      <c r="R1478" s="415"/>
      <c r="S1478" s="415"/>
      <c r="T1478" s="415"/>
    </row>
    <row r="1479" spans="3:20" x14ac:dyDescent="0.2">
      <c r="C1479" s="415"/>
      <c r="D1479" s="415"/>
      <c r="E1479" s="415"/>
      <c r="F1479" s="415"/>
      <c r="G1479" s="415"/>
      <c r="H1479" s="415"/>
      <c r="I1479" s="415"/>
      <c r="J1479" s="415"/>
      <c r="K1479" s="415"/>
      <c r="L1479" s="415"/>
      <c r="M1479" s="415"/>
      <c r="N1479" s="415"/>
      <c r="O1479" s="415"/>
      <c r="P1479" s="415"/>
      <c r="Q1479" s="415"/>
      <c r="R1479" s="415"/>
      <c r="S1479" s="415"/>
      <c r="T1479" s="415"/>
    </row>
    <row r="1480" spans="3:20" x14ac:dyDescent="0.2">
      <c r="C1480" s="415"/>
      <c r="D1480" s="415"/>
      <c r="E1480" s="415"/>
      <c r="F1480" s="415"/>
      <c r="G1480" s="415"/>
      <c r="H1480" s="415"/>
      <c r="I1480" s="415"/>
      <c r="J1480" s="415"/>
      <c r="K1480" s="415"/>
      <c r="L1480" s="415"/>
      <c r="M1480" s="415"/>
      <c r="N1480" s="415"/>
      <c r="O1480" s="415"/>
      <c r="P1480" s="415"/>
      <c r="Q1480" s="415"/>
      <c r="R1480" s="415"/>
      <c r="S1480" s="415"/>
      <c r="T1480" s="415"/>
    </row>
    <row r="1481" spans="3:20" x14ac:dyDescent="0.2">
      <c r="C1481" s="415"/>
      <c r="D1481" s="415"/>
      <c r="E1481" s="415"/>
      <c r="F1481" s="415"/>
      <c r="G1481" s="415"/>
      <c r="H1481" s="415"/>
      <c r="I1481" s="415"/>
      <c r="J1481" s="415"/>
      <c r="K1481" s="415"/>
      <c r="L1481" s="415"/>
      <c r="M1481" s="415"/>
      <c r="N1481" s="415"/>
      <c r="O1481" s="415"/>
      <c r="P1481" s="415"/>
      <c r="Q1481" s="415"/>
      <c r="R1481" s="415"/>
      <c r="S1481" s="415"/>
      <c r="T1481" s="415"/>
    </row>
    <row r="1482" spans="3:20" x14ac:dyDescent="0.2">
      <c r="C1482" s="415"/>
      <c r="D1482" s="415"/>
      <c r="E1482" s="415"/>
      <c r="F1482" s="415"/>
      <c r="G1482" s="415"/>
      <c r="H1482" s="415"/>
      <c r="I1482" s="415"/>
      <c r="J1482" s="415"/>
      <c r="K1482" s="415"/>
      <c r="L1482" s="415"/>
      <c r="M1482" s="415"/>
      <c r="N1482" s="415"/>
      <c r="O1482" s="415"/>
      <c r="P1482" s="415"/>
      <c r="Q1482" s="415"/>
      <c r="R1482" s="415"/>
      <c r="S1482" s="415"/>
      <c r="T1482" s="415"/>
    </row>
    <row r="1483" spans="3:20" x14ac:dyDescent="0.2">
      <c r="C1483" s="415"/>
      <c r="D1483" s="415"/>
      <c r="E1483" s="415"/>
      <c r="F1483" s="415"/>
      <c r="G1483" s="415"/>
      <c r="H1483" s="415"/>
      <c r="I1483" s="415"/>
      <c r="J1483" s="415"/>
      <c r="K1483" s="415"/>
      <c r="L1483" s="415"/>
      <c r="M1483" s="415"/>
      <c r="N1483" s="415"/>
      <c r="O1483" s="415"/>
      <c r="P1483" s="415"/>
      <c r="Q1483" s="415"/>
      <c r="R1483" s="415"/>
      <c r="S1483" s="415"/>
      <c r="T1483" s="415"/>
    </row>
    <row r="1484" spans="3:20" x14ac:dyDescent="0.2">
      <c r="C1484" s="415"/>
      <c r="D1484" s="415"/>
      <c r="E1484" s="415"/>
      <c r="F1484" s="415"/>
      <c r="G1484" s="415"/>
      <c r="H1484" s="415"/>
      <c r="I1484" s="415"/>
      <c r="J1484" s="415"/>
      <c r="K1484" s="415"/>
      <c r="L1484" s="415"/>
      <c r="M1484" s="415"/>
      <c r="N1484" s="415"/>
      <c r="O1484" s="415"/>
      <c r="P1484" s="415"/>
      <c r="Q1484" s="415"/>
      <c r="R1484" s="415"/>
      <c r="S1484" s="415"/>
      <c r="T1484" s="415"/>
    </row>
    <row r="1485" spans="3:20" x14ac:dyDescent="0.2">
      <c r="C1485" s="415"/>
      <c r="D1485" s="415"/>
      <c r="E1485" s="415"/>
      <c r="F1485" s="415"/>
      <c r="G1485" s="415"/>
      <c r="H1485" s="415"/>
      <c r="I1485" s="415"/>
      <c r="J1485" s="415"/>
      <c r="K1485" s="415"/>
      <c r="L1485" s="415"/>
      <c r="M1485" s="415"/>
      <c r="N1485" s="415"/>
      <c r="O1485" s="415"/>
      <c r="P1485" s="415"/>
      <c r="Q1485" s="415"/>
      <c r="R1485" s="415"/>
      <c r="S1485" s="415"/>
      <c r="T1485" s="415"/>
    </row>
    <row r="1486" spans="3:20" x14ac:dyDescent="0.2">
      <c r="C1486" s="415"/>
      <c r="D1486" s="415"/>
      <c r="E1486" s="415"/>
      <c r="F1486" s="415"/>
      <c r="G1486" s="415"/>
      <c r="H1486" s="415"/>
      <c r="I1486" s="415"/>
      <c r="J1486" s="415"/>
      <c r="K1486" s="415"/>
      <c r="L1486" s="415"/>
      <c r="M1486" s="415"/>
      <c r="N1486" s="415"/>
      <c r="O1486" s="415"/>
      <c r="P1486" s="415"/>
      <c r="Q1486" s="415"/>
      <c r="R1486" s="415"/>
      <c r="S1486" s="415"/>
      <c r="T1486" s="415"/>
    </row>
    <row r="1487" spans="3:20" x14ac:dyDescent="0.2">
      <c r="C1487" s="415"/>
      <c r="D1487" s="415"/>
      <c r="E1487" s="415"/>
      <c r="F1487" s="415"/>
      <c r="G1487" s="415"/>
      <c r="H1487" s="415"/>
      <c r="I1487" s="415"/>
      <c r="J1487" s="415"/>
      <c r="K1487" s="415"/>
      <c r="L1487" s="415"/>
      <c r="M1487" s="415"/>
      <c r="N1487" s="415"/>
      <c r="O1487" s="415"/>
      <c r="P1487" s="415"/>
      <c r="Q1487" s="415"/>
      <c r="R1487" s="415"/>
      <c r="S1487" s="415"/>
      <c r="T1487" s="415"/>
    </row>
    <row r="1488" spans="3:20" x14ac:dyDescent="0.2">
      <c r="C1488" s="415"/>
      <c r="D1488" s="415"/>
      <c r="E1488" s="415"/>
      <c r="F1488" s="415"/>
      <c r="G1488" s="415"/>
      <c r="H1488" s="415"/>
      <c r="I1488" s="415"/>
      <c r="J1488" s="415"/>
      <c r="K1488" s="415"/>
      <c r="L1488" s="415"/>
      <c r="M1488" s="415"/>
      <c r="N1488" s="415"/>
      <c r="O1488" s="415"/>
      <c r="P1488" s="415"/>
      <c r="Q1488" s="415"/>
      <c r="R1488" s="415"/>
      <c r="S1488" s="415"/>
      <c r="T1488" s="415"/>
    </row>
    <row r="1489" spans="3:20" x14ac:dyDescent="0.2">
      <c r="C1489" s="415"/>
      <c r="D1489" s="415"/>
      <c r="E1489" s="415"/>
      <c r="F1489" s="415"/>
      <c r="G1489" s="415"/>
      <c r="H1489" s="415"/>
      <c r="I1489" s="415"/>
      <c r="J1489" s="415"/>
      <c r="K1489" s="415"/>
      <c r="L1489" s="415"/>
      <c r="M1489" s="415"/>
      <c r="N1489" s="415"/>
      <c r="O1489" s="415"/>
      <c r="P1489" s="415"/>
      <c r="Q1489" s="415"/>
      <c r="R1489" s="415"/>
      <c r="S1489" s="415"/>
      <c r="T1489" s="415"/>
    </row>
    <row r="1490" spans="3:20" x14ac:dyDescent="0.2">
      <c r="C1490" s="415"/>
      <c r="D1490" s="415"/>
      <c r="E1490" s="415"/>
      <c r="F1490" s="415"/>
      <c r="G1490" s="415"/>
      <c r="H1490" s="415"/>
      <c r="I1490" s="415"/>
      <c r="J1490" s="415"/>
      <c r="K1490" s="415"/>
      <c r="L1490" s="415"/>
      <c r="M1490" s="415"/>
      <c r="N1490" s="415"/>
      <c r="O1490" s="415"/>
      <c r="P1490" s="415"/>
      <c r="Q1490" s="415"/>
      <c r="R1490" s="415"/>
      <c r="S1490" s="415"/>
      <c r="T1490" s="415"/>
    </row>
    <row r="1491" spans="3:20" x14ac:dyDescent="0.2">
      <c r="C1491" s="415"/>
      <c r="D1491" s="415"/>
      <c r="E1491" s="415"/>
      <c r="F1491" s="415"/>
      <c r="G1491" s="415"/>
      <c r="H1491" s="415"/>
      <c r="I1491" s="415"/>
      <c r="J1491" s="415"/>
      <c r="K1491" s="415"/>
      <c r="L1491" s="415"/>
      <c r="M1491" s="415"/>
      <c r="N1491" s="415"/>
      <c r="O1491" s="415"/>
      <c r="P1491" s="415"/>
      <c r="Q1491" s="415"/>
      <c r="R1491" s="415"/>
      <c r="S1491" s="415"/>
      <c r="T1491" s="415"/>
    </row>
    <row r="1492" spans="3:20" x14ac:dyDescent="0.2">
      <c r="C1492" s="415"/>
      <c r="D1492" s="415"/>
      <c r="E1492" s="415"/>
      <c r="F1492" s="415"/>
      <c r="G1492" s="415"/>
      <c r="H1492" s="415"/>
      <c r="I1492" s="415"/>
      <c r="J1492" s="415"/>
      <c r="K1492" s="415"/>
      <c r="L1492" s="415"/>
      <c r="M1492" s="415"/>
      <c r="N1492" s="415"/>
      <c r="O1492" s="415"/>
      <c r="P1492" s="415"/>
      <c r="Q1492" s="415"/>
      <c r="R1492" s="415"/>
      <c r="S1492" s="415"/>
      <c r="T1492" s="415"/>
    </row>
    <row r="1493" spans="3:20" x14ac:dyDescent="0.2">
      <c r="C1493" s="415"/>
      <c r="D1493" s="415"/>
      <c r="E1493" s="415"/>
      <c r="F1493" s="415"/>
      <c r="G1493" s="415"/>
      <c r="H1493" s="415"/>
      <c r="I1493" s="415"/>
      <c r="J1493" s="415"/>
      <c r="K1493" s="415"/>
      <c r="L1493" s="415"/>
      <c r="M1493" s="415"/>
      <c r="N1493" s="415"/>
      <c r="O1493" s="415"/>
      <c r="P1493" s="415"/>
      <c r="Q1493" s="415"/>
      <c r="R1493" s="415"/>
      <c r="S1493" s="415"/>
      <c r="T1493" s="415"/>
    </row>
    <row r="1494" spans="3:20" x14ac:dyDescent="0.2">
      <c r="C1494" s="415"/>
      <c r="D1494" s="415"/>
      <c r="E1494" s="415"/>
      <c r="F1494" s="415"/>
      <c r="G1494" s="415"/>
      <c r="H1494" s="415"/>
      <c r="I1494" s="415"/>
      <c r="J1494" s="415"/>
      <c r="K1494" s="415"/>
      <c r="L1494" s="415"/>
      <c r="M1494" s="415"/>
      <c r="N1494" s="415"/>
      <c r="O1494" s="415"/>
      <c r="P1494" s="415"/>
      <c r="Q1494" s="415"/>
      <c r="R1494" s="415"/>
      <c r="S1494" s="415"/>
      <c r="T1494" s="415"/>
    </row>
    <row r="1495" spans="3:20" x14ac:dyDescent="0.2">
      <c r="C1495" s="415"/>
      <c r="D1495" s="415"/>
      <c r="E1495" s="415"/>
      <c r="F1495" s="415"/>
      <c r="G1495" s="415"/>
      <c r="H1495" s="415"/>
      <c r="I1495" s="415"/>
      <c r="J1495" s="415"/>
      <c r="K1495" s="415"/>
      <c r="L1495" s="415"/>
      <c r="M1495" s="415"/>
      <c r="N1495" s="415"/>
      <c r="O1495" s="415"/>
      <c r="P1495" s="415"/>
      <c r="Q1495" s="415"/>
      <c r="R1495" s="415"/>
      <c r="S1495" s="415"/>
      <c r="T1495" s="415"/>
    </row>
    <row r="1496" spans="3:20" x14ac:dyDescent="0.2">
      <c r="C1496" s="415"/>
      <c r="D1496" s="415"/>
      <c r="E1496" s="415"/>
      <c r="F1496" s="415"/>
      <c r="G1496" s="415"/>
      <c r="H1496" s="415"/>
      <c r="I1496" s="415"/>
      <c r="J1496" s="415"/>
      <c r="K1496" s="415"/>
      <c r="L1496" s="415"/>
      <c r="M1496" s="415"/>
      <c r="N1496" s="415"/>
      <c r="O1496" s="415"/>
      <c r="P1496" s="415"/>
      <c r="Q1496" s="415"/>
      <c r="R1496" s="415"/>
      <c r="S1496" s="415"/>
      <c r="T1496" s="415"/>
    </row>
    <row r="1497" spans="3:20" x14ac:dyDescent="0.2">
      <c r="C1497" s="415"/>
      <c r="D1497" s="415"/>
      <c r="E1497" s="415"/>
      <c r="F1497" s="415"/>
      <c r="G1497" s="415"/>
      <c r="H1497" s="415"/>
      <c r="I1497" s="415"/>
      <c r="J1497" s="415"/>
      <c r="K1497" s="415"/>
      <c r="L1497" s="415"/>
      <c r="M1497" s="415"/>
      <c r="N1497" s="415"/>
      <c r="O1497" s="415"/>
      <c r="P1497" s="415"/>
      <c r="Q1497" s="415"/>
      <c r="R1497" s="415"/>
      <c r="S1497" s="415"/>
      <c r="T1497" s="415"/>
    </row>
    <row r="1498" spans="3:20" x14ac:dyDescent="0.2">
      <c r="C1498" s="415"/>
      <c r="D1498" s="415"/>
      <c r="E1498" s="415"/>
      <c r="F1498" s="415"/>
      <c r="G1498" s="415"/>
      <c r="H1498" s="415"/>
      <c r="I1498" s="415"/>
      <c r="J1498" s="415"/>
      <c r="K1498" s="415"/>
      <c r="L1498" s="415"/>
      <c r="M1498" s="415"/>
      <c r="N1498" s="415"/>
      <c r="O1498" s="415"/>
      <c r="P1498" s="415"/>
      <c r="Q1498" s="415"/>
      <c r="R1498" s="415"/>
      <c r="S1498" s="415"/>
      <c r="T1498" s="415"/>
    </row>
    <row r="1499" spans="3:20" x14ac:dyDescent="0.2">
      <c r="C1499" s="415"/>
      <c r="D1499" s="415"/>
      <c r="E1499" s="415"/>
      <c r="F1499" s="415"/>
      <c r="G1499" s="415"/>
      <c r="H1499" s="415"/>
      <c r="I1499" s="415"/>
      <c r="J1499" s="415"/>
      <c r="K1499" s="415"/>
      <c r="L1499" s="415"/>
      <c r="M1499" s="415"/>
      <c r="N1499" s="415"/>
      <c r="O1499" s="415"/>
      <c r="P1499" s="415"/>
      <c r="Q1499" s="415"/>
      <c r="R1499" s="415"/>
      <c r="S1499" s="415"/>
      <c r="T1499" s="415"/>
    </row>
    <row r="1500" spans="3:20" x14ac:dyDescent="0.2">
      <c r="C1500" s="415"/>
      <c r="D1500" s="415"/>
      <c r="E1500" s="415"/>
      <c r="F1500" s="415"/>
      <c r="G1500" s="415"/>
      <c r="H1500" s="415"/>
      <c r="I1500" s="415"/>
      <c r="J1500" s="415"/>
      <c r="K1500" s="415"/>
      <c r="L1500" s="415"/>
      <c r="M1500" s="415"/>
      <c r="N1500" s="415"/>
      <c r="O1500" s="415"/>
      <c r="P1500" s="415"/>
      <c r="Q1500" s="415"/>
      <c r="R1500" s="415"/>
      <c r="S1500" s="415"/>
      <c r="T1500" s="415"/>
    </row>
    <row r="1501" spans="3:20" x14ac:dyDescent="0.2">
      <c r="C1501" s="415"/>
      <c r="D1501" s="415"/>
      <c r="E1501" s="415"/>
      <c r="F1501" s="415"/>
      <c r="G1501" s="415"/>
      <c r="H1501" s="415"/>
      <c r="I1501" s="415"/>
      <c r="J1501" s="415"/>
      <c r="K1501" s="415"/>
      <c r="L1501" s="415"/>
      <c r="M1501" s="415"/>
      <c r="N1501" s="415"/>
      <c r="O1501" s="415"/>
      <c r="P1501" s="415"/>
      <c r="Q1501" s="415"/>
      <c r="R1501" s="415"/>
      <c r="S1501" s="415"/>
      <c r="T1501" s="415"/>
    </row>
    <row r="1502" spans="3:20" x14ac:dyDescent="0.2">
      <c r="C1502" s="415"/>
      <c r="D1502" s="415"/>
      <c r="E1502" s="415"/>
      <c r="F1502" s="415"/>
      <c r="G1502" s="415"/>
      <c r="H1502" s="415"/>
      <c r="I1502" s="415"/>
      <c r="J1502" s="415"/>
      <c r="K1502" s="415"/>
      <c r="L1502" s="415"/>
      <c r="M1502" s="415"/>
      <c r="N1502" s="415"/>
      <c r="O1502" s="415"/>
      <c r="P1502" s="415"/>
      <c r="Q1502" s="415"/>
      <c r="R1502" s="415"/>
      <c r="S1502" s="415"/>
      <c r="T1502" s="415"/>
    </row>
    <row r="1503" spans="3:20" x14ac:dyDescent="0.2">
      <c r="C1503" s="415"/>
      <c r="D1503" s="415"/>
      <c r="E1503" s="415"/>
      <c r="F1503" s="415"/>
      <c r="G1503" s="415"/>
      <c r="H1503" s="415"/>
      <c r="I1503" s="415"/>
      <c r="J1503" s="415"/>
      <c r="K1503" s="415"/>
      <c r="L1503" s="415"/>
      <c r="M1503" s="415"/>
      <c r="N1503" s="415"/>
      <c r="O1503" s="415"/>
      <c r="P1503" s="415"/>
      <c r="Q1503" s="415"/>
      <c r="R1503" s="415"/>
      <c r="S1503" s="415"/>
      <c r="T1503" s="415"/>
    </row>
    <row r="1504" spans="3:20" x14ac:dyDescent="0.2">
      <c r="C1504" s="415"/>
      <c r="D1504" s="415"/>
      <c r="E1504" s="415"/>
      <c r="F1504" s="415"/>
      <c r="G1504" s="415"/>
      <c r="H1504" s="415"/>
      <c r="I1504" s="415"/>
      <c r="J1504" s="415"/>
      <c r="K1504" s="415"/>
      <c r="L1504" s="415"/>
      <c r="M1504" s="415"/>
      <c r="N1504" s="415"/>
      <c r="O1504" s="415"/>
      <c r="P1504" s="415"/>
      <c r="Q1504" s="415"/>
      <c r="R1504" s="415"/>
      <c r="S1504" s="415"/>
      <c r="T1504" s="415"/>
    </row>
    <row r="1505" spans="3:20" x14ac:dyDescent="0.2">
      <c r="C1505" s="415"/>
      <c r="D1505" s="415"/>
      <c r="E1505" s="415"/>
      <c r="F1505" s="415"/>
      <c r="G1505" s="415"/>
      <c r="H1505" s="415"/>
      <c r="I1505" s="415"/>
      <c r="J1505" s="415"/>
      <c r="K1505" s="415"/>
      <c r="L1505" s="415"/>
      <c r="M1505" s="415"/>
      <c r="N1505" s="415"/>
      <c r="O1505" s="415"/>
      <c r="P1505" s="415"/>
      <c r="Q1505" s="415"/>
      <c r="R1505" s="415"/>
      <c r="S1505" s="415"/>
      <c r="T1505" s="415"/>
    </row>
    <row r="1506" spans="3:20" x14ac:dyDescent="0.2">
      <c r="C1506" s="415"/>
      <c r="D1506" s="415"/>
      <c r="E1506" s="415"/>
      <c r="F1506" s="415"/>
      <c r="G1506" s="415"/>
      <c r="H1506" s="415"/>
      <c r="I1506" s="415"/>
      <c r="J1506" s="415"/>
      <c r="K1506" s="415"/>
      <c r="L1506" s="415"/>
      <c r="M1506" s="415"/>
      <c r="N1506" s="415"/>
      <c r="O1506" s="415"/>
      <c r="P1506" s="415"/>
      <c r="Q1506" s="415"/>
      <c r="R1506" s="415"/>
      <c r="S1506" s="415"/>
      <c r="T1506" s="415"/>
    </row>
    <row r="1507" spans="3:20" x14ac:dyDescent="0.2">
      <c r="C1507" s="415"/>
      <c r="D1507" s="415"/>
      <c r="E1507" s="415"/>
      <c r="F1507" s="415"/>
      <c r="G1507" s="415"/>
      <c r="H1507" s="415"/>
      <c r="I1507" s="415"/>
      <c r="J1507" s="415"/>
      <c r="K1507" s="415"/>
      <c r="L1507" s="415"/>
      <c r="M1507" s="415"/>
      <c r="N1507" s="415"/>
      <c r="O1507" s="415"/>
      <c r="P1507" s="415"/>
      <c r="Q1507" s="415"/>
      <c r="R1507" s="415"/>
      <c r="S1507" s="415"/>
      <c r="T1507" s="415"/>
    </row>
    <row r="1508" spans="3:20" x14ac:dyDescent="0.2">
      <c r="C1508" s="415"/>
      <c r="D1508" s="415"/>
      <c r="E1508" s="415"/>
      <c r="F1508" s="415"/>
      <c r="G1508" s="415"/>
      <c r="H1508" s="415"/>
      <c r="I1508" s="415"/>
      <c r="J1508" s="415"/>
      <c r="K1508" s="415"/>
      <c r="L1508" s="415"/>
      <c r="M1508" s="415"/>
      <c r="N1508" s="415"/>
      <c r="O1508" s="415"/>
      <c r="P1508" s="415"/>
      <c r="Q1508" s="415"/>
      <c r="R1508" s="415"/>
      <c r="S1508" s="415"/>
      <c r="T1508" s="415"/>
    </row>
    <row r="1509" spans="3:20" x14ac:dyDescent="0.2">
      <c r="C1509" s="415"/>
      <c r="D1509" s="415"/>
      <c r="E1509" s="415"/>
      <c r="F1509" s="415"/>
      <c r="G1509" s="415"/>
      <c r="H1509" s="415"/>
      <c r="I1509" s="415"/>
      <c r="J1509" s="415"/>
      <c r="K1509" s="415"/>
      <c r="L1509" s="415"/>
      <c r="M1509" s="415"/>
      <c r="N1509" s="415"/>
      <c r="O1509" s="415"/>
      <c r="P1509" s="415"/>
      <c r="Q1509" s="415"/>
      <c r="R1509" s="415"/>
      <c r="S1509" s="415"/>
      <c r="T1509" s="415"/>
    </row>
    <row r="1510" spans="3:20" x14ac:dyDescent="0.2">
      <c r="C1510" s="415"/>
      <c r="D1510" s="415"/>
      <c r="E1510" s="415"/>
      <c r="F1510" s="415"/>
      <c r="G1510" s="415"/>
      <c r="H1510" s="415"/>
      <c r="I1510" s="415"/>
      <c r="J1510" s="415"/>
      <c r="K1510" s="415"/>
      <c r="L1510" s="415"/>
      <c r="M1510" s="415"/>
      <c r="N1510" s="415"/>
      <c r="O1510" s="415"/>
      <c r="P1510" s="415"/>
      <c r="Q1510" s="415"/>
      <c r="R1510" s="415"/>
      <c r="S1510" s="415"/>
      <c r="T1510" s="415"/>
    </row>
    <row r="1511" spans="3:20" x14ac:dyDescent="0.2">
      <c r="C1511" s="415"/>
      <c r="D1511" s="415"/>
      <c r="E1511" s="415"/>
      <c r="F1511" s="415"/>
      <c r="G1511" s="415"/>
      <c r="H1511" s="415"/>
      <c r="I1511" s="415"/>
      <c r="J1511" s="415"/>
      <c r="K1511" s="415"/>
      <c r="L1511" s="415"/>
      <c r="M1511" s="415"/>
      <c r="N1511" s="415"/>
      <c r="O1511" s="415"/>
      <c r="P1511" s="415"/>
      <c r="Q1511" s="415"/>
      <c r="R1511" s="415"/>
      <c r="S1511" s="415"/>
      <c r="T1511" s="415"/>
    </row>
    <row r="1512" spans="3:20" x14ac:dyDescent="0.2">
      <c r="C1512" s="415"/>
      <c r="D1512" s="415"/>
      <c r="E1512" s="415"/>
      <c r="F1512" s="415"/>
      <c r="G1512" s="415"/>
      <c r="H1512" s="415"/>
      <c r="I1512" s="415"/>
      <c r="J1512" s="415"/>
      <c r="K1512" s="415"/>
      <c r="L1512" s="415"/>
      <c r="M1512" s="415"/>
      <c r="N1512" s="415"/>
      <c r="O1512" s="415"/>
      <c r="P1512" s="415"/>
      <c r="Q1512" s="415"/>
      <c r="R1512" s="415"/>
      <c r="S1512" s="415"/>
      <c r="T1512" s="415"/>
    </row>
    <row r="1513" spans="3:20" x14ac:dyDescent="0.2">
      <c r="C1513" s="415"/>
      <c r="D1513" s="415"/>
      <c r="E1513" s="415"/>
      <c r="F1513" s="415"/>
      <c r="G1513" s="415"/>
      <c r="H1513" s="415"/>
      <c r="I1513" s="415"/>
      <c r="J1513" s="415"/>
      <c r="K1513" s="415"/>
      <c r="L1513" s="415"/>
      <c r="M1513" s="415"/>
      <c r="N1513" s="415"/>
      <c r="O1513" s="415"/>
      <c r="P1513" s="415"/>
      <c r="Q1513" s="415"/>
      <c r="R1513" s="415"/>
      <c r="S1513" s="415"/>
      <c r="T1513" s="415"/>
    </row>
    <row r="1514" spans="3:20" x14ac:dyDescent="0.2">
      <c r="C1514" s="415"/>
      <c r="D1514" s="415"/>
      <c r="E1514" s="415"/>
      <c r="F1514" s="415"/>
      <c r="G1514" s="415"/>
      <c r="H1514" s="415"/>
      <c r="I1514" s="415"/>
      <c r="J1514" s="415"/>
      <c r="K1514" s="415"/>
      <c r="L1514" s="415"/>
      <c r="M1514" s="415"/>
      <c r="N1514" s="415"/>
      <c r="O1514" s="415"/>
      <c r="P1514" s="415"/>
      <c r="Q1514" s="415"/>
      <c r="R1514" s="415"/>
      <c r="S1514" s="415"/>
      <c r="T1514" s="415"/>
    </row>
    <row r="1515" spans="3:20" x14ac:dyDescent="0.2">
      <c r="C1515" s="415"/>
      <c r="D1515" s="415"/>
      <c r="E1515" s="415"/>
      <c r="F1515" s="415"/>
      <c r="G1515" s="415"/>
      <c r="H1515" s="415"/>
      <c r="I1515" s="415"/>
      <c r="J1515" s="415"/>
      <c r="K1515" s="415"/>
      <c r="L1515" s="415"/>
      <c r="M1515" s="415"/>
      <c r="N1515" s="415"/>
      <c r="O1515" s="415"/>
      <c r="P1515" s="415"/>
      <c r="Q1515" s="415"/>
      <c r="R1515" s="415"/>
      <c r="S1515" s="415"/>
      <c r="T1515" s="415"/>
    </row>
    <row r="1516" spans="3:20" x14ac:dyDescent="0.2">
      <c r="C1516" s="415"/>
      <c r="D1516" s="415"/>
      <c r="E1516" s="415"/>
      <c r="F1516" s="415"/>
      <c r="G1516" s="415"/>
      <c r="H1516" s="415"/>
      <c r="I1516" s="415"/>
      <c r="J1516" s="415"/>
      <c r="K1516" s="415"/>
      <c r="L1516" s="415"/>
      <c r="M1516" s="415"/>
      <c r="N1516" s="415"/>
      <c r="O1516" s="415"/>
      <c r="P1516" s="415"/>
      <c r="Q1516" s="415"/>
      <c r="R1516" s="415"/>
      <c r="S1516" s="415"/>
      <c r="T1516" s="415"/>
    </row>
    <row r="1517" spans="3:20" x14ac:dyDescent="0.2">
      <c r="C1517" s="415"/>
      <c r="D1517" s="415"/>
      <c r="E1517" s="415"/>
      <c r="F1517" s="415"/>
      <c r="G1517" s="415"/>
      <c r="H1517" s="415"/>
      <c r="I1517" s="415"/>
      <c r="J1517" s="415"/>
      <c r="K1517" s="415"/>
      <c r="L1517" s="415"/>
      <c r="M1517" s="415"/>
      <c r="N1517" s="415"/>
      <c r="O1517" s="415"/>
      <c r="P1517" s="415"/>
      <c r="Q1517" s="415"/>
      <c r="R1517" s="415"/>
      <c r="S1517" s="415"/>
      <c r="T1517" s="415"/>
    </row>
    <row r="1518" spans="3:20" x14ac:dyDescent="0.2">
      <c r="C1518" s="415"/>
      <c r="D1518" s="415"/>
      <c r="E1518" s="415"/>
      <c r="F1518" s="415"/>
      <c r="G1518" s="415"/>
      <c r="H1518" s="415"/>
      <c r="I1518" s="415"/>
      <c r="J1518" s="415"/>
      <c r="K1518" s="415"/>
      <c r="L1518" s="415"/>
      <c r="M1518" s="415"/>
      <c r="N1518" s="415"/>
      <c r="O1518" s="415"/>
      <c r="P1518" s="415"/>
      <c r="Q1518" s="415"/>
      <c r="R1518" s="415"/>
      <c r="S1518" s="415"/>
      <c r="T1518" s="415"/>
    </row>
    <row r="1519" spans="3:20" x14ac:dyDescent="0.2">
      <c r="C1519" s="415"/>
      <c r="D1519" s="415"/>
      <c r="E1519" s="415"/>
      <c r="F1519" s="415"/>
      <c r="G1519" s="415"/>
      <c r="H1519" s="415"/>
      <c r="I1519" s="415"/>
      <c r="J1519" s="415"/>
      <c r="K1519" s="415"/>
      <c r="L1519" s="415"/>
      <c r="M1519" s="415"/>
      <c r="N1519" s="415"/>
      <c r="O1519" s="415"/>
      <c r="P1519" s="415"/>
      <c r="Q1519" s="415"/>
      <c r="R1519" s="415"/>
      <c r="S1519" s="415"/>
      <c r="T1519" s="415"/>
    </row>
    <row r="1520" spans="3:20" x14ac:dyDescent="0.2">
      <c r="C1520" s="415"/>
      <c r="D1520" s="415"/>
      <c r="E1520" s="415"/>
      <c r="F1520" s="415"/>
      <c r="G1520" s="415"/>
      <c r="H1520" s="415"/>
      <c r="I1520" s="415"/>
      <c r="J1520" s="415"/>
      <c r="K1520" s="415"/>
      <c r="L1520" s="415"/>
      <c r="M1520" s="415"/>
      <c r="N1520" s="415"/>
      <c r="O1520" s="415"/>
      <c r="P1520" s="415"/>
      <c r="Q1520" s="415"/>
      <c r="R1520" s="415"/>
      <c r="S1520" s="415"/>
      <c r="T1520" s="415"/>
    </row>
    <row r="1521" spans="3:20" x14ac:dyDescent="0.2">
      <c r="C1521" s="415"/>
      <c r="D1521" s="415"/>
      <c r="E1521" s="415"/>
      <c r="F1521" s="415"/>
      <c r="G1521" s="415"/>
      <c r="H1521" s="415"/>
      <c r="I1521" s="415"/>
      <c r="J1521" s="415"/>
      <c r="K1521" s="415"/>
      <c r="L1521" s="415"/>
      <c r="M1521" s="415"/>
      <c r="N1521" s="415"/>
      <c r="O1521" s="415"/>
      <c r="P1521" s="415"/>
      <c r="Q1521" s="415"/>
      <c r="R1521" s="415"/>
      <c r="S1521" s="415"/>
      <c r="T1521" s="415"/>
    </row>
    <row r="1522" spans="3:20" x14ac:dyDescent="0.2">
      <c r="C1522" s="415"/>
      <c r="D1522" s="415"/>
      <c r="E1522" s="415"/>
      <c r="F1522" s="415"/>
      <c r="G1522" s="415"/>
      <c r="H1522" s="415"/>
      <c r="I1522" s="415"/>
      <c r="J1522" s="415"/>
      <c r="K1522" s="415"/>
      <c r="L1522" s="415"/>
      <c r="M1522" s="415"/>
      <c r="N1522" s="415"/>
      <c r="O1522" s="415"/>
      <c r="P1522" s="415"/>
      <c r="Q1522" s="415"/>
      <c r="R1522" s="415"/>
      <c r="S1522" s="415"/>
      <c r="T1522" s="415"/>
    </row>
    <row r="1523" spans="3:20" x14ac:dyDescent="0.2">
      <c r="C1523" s="415"/>
      <c r="D1523" s="415"/>
      <c r="E1523" s="415"/>
      <c r="F1523" s="415"/>
      <c r="G1523" s="415"/>
      <c r="H1523" s="415"/>
      <c r="I1523" s="415"/>
      <c r="J1523" s="415"/>
      <c r="K1523" s="415"/>
      <c r="L1523" s="415"/>
      <c r="M1523" s="415"/>
      <c r="N1523" s="415"/>
      <c r="O1523" s="415"/>
      <c r="P1523" s="415"/>
      <c r="Q1523" s="415"/>
      <c r="R1523" s="415"/>
      <c r="S1523" s="415"/>
      <c r="T1523" s="415"/>
    </row>
    <row r="1524" spans="3:20" x14ac:dyDescent="0.2">
      <c r="C1524" s="415"/>
      <c r="D1524" s="415"/>
      <c r="E1524" s="415"/>
      <c r="F1524" s="415"/>
      <c r="G1524" s="415"/>
      <c r="H1524" s="415"/>
      <c r="I1524" s="415"/>
      <c r="J1524" s="415"/>
      <c r="K1524" s="415"/>
      <c r="L1524" s="415"/>
      <c r="M1524" s="415"/>
      <c r="N1524" s="415"/>
      <c r="O1524" s="415"/>
      <c r="P1524" s="415"/>
      <c r="Q1524" s="415"/>
      <c r="R1524" s="415"/>
      <c r="S1524" s="415"/>
      <c r="T1524" s="415"/>
    </row>
    <row r="1525" spans="3:20" x14ac:dyDescent="0.2">
      <c r="C1525" s="415"/>
      <c r="D1525" s="415"/>
      <c r="E1525" s="415"/>
      <c r="F1525" s="415"/>
      <c r="G1525" s="415"/>
      <c r="H1525" s="415"/>
      <c r="I1525" s="415"/>
      <c r="J1525" s="415"/>
      <c r="K1525" s="415"/>
      <c r="L1525" s="415"/>
      <c r="M1525" s="415"/>
      <c r="N1525" s="415"/>
      <c r="O1525" s="415"/>
      <c r="P1525" s="415"/>
      <c r="Q1525" s="415"/>
      <c r="R1525" s="415"/>
      <c r="S1525" s="415"/>
      <c r="T1525" s="415"/>
    </row>
    <row r="1526" spans="3:20" x14ac:dyDescent="0.2">
      <c r="C1526" s="415"/>
      <c r="D1526" s="415"/>
      <c r="E1526" s="415"/>
      <c r="F1526" s="415"/>
      <c r="G1526" s="415"/>
      <c r="H1526" s="415"/>
      <c r="I1526" s="415"/>
      <c r="J1526" s="415"/>
      <c r="K1526" s="415"/>
      <c r="L1526" s="415"/>
      <c r="M1526" s="415"/>
      <c r="N1526" s="415"/>
      <c r="O1526" s="415"/>
      <c r="P1526" s="415"/>
      <c r="Q1526" s="415"/>
      <c r="R1526" s="415"/>
      <c r="S1526" s="415"/>
      <c r="T1526" s="415"/>
    </row>
    <row r="1527" spans="3:20" x14ac:dyDescent="0.2">
      <c r="C1527" s="415"/>
      <c r="D1527" s="415"/>
      <c r="E1527" s="415"/>
      <c r="F1527" s="415"/>
      <c r="G1527" s="415"/>
      <c r="H1527" s="415"/>
      <c r="I1527" s="415"/>
      <c r="J1527" s="415"/>
      <c r="K1527" s="415"/>
      <c r="L1527" s="415"/>
      <c r="M1527" s="415"/>
      <c r="N1527" s="415"/>
      <c r="O1527" s="415"/>
      <c r="P1527" s="415"/>
      <c r="Q1527" s="415"/>
      <c r="R1527" s="415"/>
      <c r="S1527" s="415"/>
      <c r="T1527" s="415"/>
    </row>
    <row r="1528" spans="3:20" x14ac:dyDescent="0.2">
      <c r="C1528" s="415"/>
      <c r="D1528" s="415"/>
      <c r="E1528" s="415"/>
      <c r="F1528" s="415"/>
      <c r="G1528" s="415"/>
      <c r="H1528" s="415"/>
      <c r="I1528" s="415"/>
      <c r="J1528" s="415"/>
      <c r="K1528" s="415"/>
      <c r="L1528" s="415"/>
      <c r="M1528" s="415"/>
      <c r="N1528" s="415"/>
      <c r="O1528" s="415"/>
      <c r="P1528" s="415"/>
      <c r="Q1528" s="415"/>
      <c r="R1528" s="415"/>
      <c r="S1528" s="415"/>
      <c r="T1528" s="415"/>
    </row>
    <row r="1529" spans="3:20" x14ac:dyDescent="0.2">
      <c r="C1529" s="415"/>
      <c r="D1529" s="415"/>
      <c r="E1529" s="415"/>
      <c r="F1529" s="415"/>
      <c r="G1529" s="415"/>
      <c r="H1529" s="415"/>
      <c r="I1529" s="415"/>
      <c r="J1529" s="415"/>
      <c r="K1529" s="415"/>
      <c r="L1529" s="415"/>
      <c r="M1529" s="415"/>
      <c r="N1529" s="415"/>
      <c r="O1529" s="415"/>
      <c r="P1529" s="415"/>
      <c r="Q1529" s="415"/>
      <c r="R1529" s="415"/>
      <c r="S1529" s="415"/>
      <c r="T1529" s="415"/>
    </row>
    <row r="1530" spans="3:20" x14ac:dyDescent="0.2">
      <c r="C1530" s="415"/>
      <c r="D1530" s="415"/>
      <c r="E1530" s="415"/>
      <c r="F1530" s="415"/>
      <c r="G1530" s="415"/>
      <c r="H1530" s="415"/>
      <c r="I1530" s="415"/>
      <c r="J1530" s="415"/>
      <c r="K1530" s="415"/>
      <c r="L1530" s="415"/>
      <c r="M1530" s="415"/>
      <c r="N1530" s="415"/>
      <c r="O1530" s="415"/>
      <c r="P1530" s="415"/>
      <c r="Q1530" s="415"/>
      <c r="R1530" s="415"/>
      <c r="S1530" s="415"/>
      <c r="T1530" s="415"/>
    </row>
    <row r="1531" spans="3:20" x14ac:dyDescent="0.2">
      <c r="C1531" s="415"/>
      <c r="D1531" s="415"/>
      <c r="E1531" s="415"/>
      <c r="F1531" s="415"/>
      <c r="G1531" s="415"/>
      <c r="H1531" s="415"/>
      <c r="I1531" s="415"/>
      <c r="J1531" s="415"/>
      <c r="K1531" s="415"/>
      <c r="L1531" s="415"/>
      <c r="M1531" s="415"/>
      <c r="N1531" s="415"/>
      <c r="O1531" s="415"/>
      <c r="P1531" s="415"/>
      <c r="Q1531" s="415"/>
      <c r="R1531" s="415"/>
      <c r="S1531" s="415"/>
      <c r="T1531" s="415"/>
    </row>
    <row r="1532" spans="3:20" x14ac:dyDescent="0.2">
      <c r="C1532" s="415"/>
      <c r="D1532" s="415"/>
      <c r="E1532" s="415"/>
      <c r="F1532" s="415"/>
      <c r="G1532" s="415"/>
      <c r="H1532" s="415"/>
      <c r="I1532" s="415"/>
      <c r="J1532" s="415"/>
      <c r="K1532" s="415"/>
      <c r="L1532" s="415"/>
      <c r="M1532" s="415"/>
      <c r="N1532" s="415"/>
      <c r="O1532" s="415"/>
      <c r="P1532" s="415"/>
      <c r="Q1532" s="415"/>
      <c r="R1532" s="415"/>
      <c r="S1532" s="415"/>
      <c r="T1532" s="415"/>
    </row>
    <row r="1533" spans="3:20" x14ac:dyDescent="0.2">
      <c r="C1533" s="415"/>
      <c r="D1533" s="415"/>
      <c r="E1533" s="415"/>
      <c r="F1533" s="415"/>
      <c r="G1533" s="415"/>
      <c r="H1533" s="415"/>
      <c r="I1533" s="415"/>
      <c r="J1533" s="415"/>
      <c r="K1533" s="415"/>
      <c r="L1533" s="415"/>
      <c r="M1533" s="415"/>
      <c r="N1533" s="415"/>
      <c r="O1533" s="415"/>
      <c r="P1533" s="415"/>
      <c r="Q1533" s="415"/>
      <c r="R1533" s="415"/>
      <c r="S1533" s="415"/>
      <c r="T1533" s="415"/>
    </row>
    <row r="1534" spans="3:20" x14ac:dyDescent="0.2">
      <c r="C1534" s="415"/>
      <c r="D1534" s="415"/>
      <c r="E1534" s="415"/>
      <c r="F1534" s="415"/>
      <c r="G1534" s="415"/>
      <c r="H1534" s="415"/>
      <c r="I1534" s="415"/>
      <c r="J1534" s="415"/>
      <c r="K1534" s="415"/>
      <c r="L1534" s="415"/>
      <c r="M1534" s="415"/>
      <c r="N1534" s="415"/>
      <c r="O1534" s="415"/>
      <c r="P1534" s="415"/>
      <c r="Q1534" s="415"/>
      <c r="R1534" s="415"/>
      <c r="S1534" s="415"/>
      <c r="T1534" s="415"/>
    </row>
    <row r="1535" spans="3:20" x14ac:dyDescent="0.2">
      <c r="C1535" s="415"/>
      <c r="D1535" s="415"/>
      <c r="E1535" s="415"/>
      <c r="F1535" s="415"/>
      <c r="G1535" s="415"/>
      <c r="H1535" s="415"/>
      <c r="I1535" s="415"/>
      <c r="J1535" s="415"/>
      <c r="K1535" s="415"/>
      <c r="L1535" s="415"/>
      <c r="M1535" s="415"/>
      <c r="N1535" s="415"/>
      <c r="O1535" s="415"/>
      <c r="P1535" s="415"/>
      <c r="Q1535" s="415"/>
      <c r="R1535" s="415"/>
      <c r="S1535" s="415"/>
      <c r="T1535" s="415"/>
    </row>
    <row r="1536" spans="3:20" x14ac:dyDescent="0.2">
      <c r="C1536" s="415"/>
      <c r="D1536" s="415"/>
      <c r="E1536" s="415"/>
      <c r="F1536" s="415"/>
      <c r="G1536" s="415"/>
      <c r="H1536" s="415"/>
      <c r="I1536" s="415"/>
      <c r="J1536" s="415"/>
      <c r="K1536" s="415"/>
      <c r="L1536" s="415"/>
      <c r="M1536" s="415"/>
      <c r="N1536" s="415"/>
      <c r="O1536" s="415"/>
      <c r="P1536" s="415"/>
      <c r="Q1536" s="415"/>
      <c r="R1536" s="415"/>
      <c r="S1536" s="415"/>
      <c r="T1536" s="415"/>
    </row>
    <row r="1537" spans="3:20" x14ac:dyDescent="0.2">
      <c r="C1537" s="415"/>
      <c r="D1537" s="415"/>
      <c r="E1537" s="415"/>
      <c r="F1537" s="415"/>
      <c r="G1537" s="415"/>
      <c r="H1537" s="415"/>
      <c r="I1537" s="415"/>
      <c r="J1537" s="415"/>
      <c r="K1537" s="415"/>
      <c r="L1537" s="415"/>
      <c r="M1537" s="415"/>
      <c r="N1537" s="415"/>
      <c r="O1537" s="415"/>
      <c r="P1537" s="415"/>
      <c r="Q1537" s="415"/>
      <c r="R1537" s="415"/>
      <c r="S1537" s="415"/>
      <c r="T1537" s="415"/>
    </row>
    <row r="1538" spans="3:20" x14ac:dyDescent="0.2">
      <c r="C1538" s="415"/>
      <c r="D1538" s="415"/>
      <c r="E1538" s="415"/>
      <c r="F1538" s="415"/>
      <c r="G1538" s="415"/>
      <c r="H1538" s="415"/>
      <c r="I1538" s="415"/>
      <c r="J1538" s="415"/>
      <c r="K1538" s="415"/>
      <c r="L1538" s="415"/>
      <c r="M1538" s="415"/>
      <c r="N1538" s="415"/>
      <c r="O1538" s="415"/>
      <c r="P1538" s="415"/>
      <c r="Q1538" s="415"/>
      <c r="R1538" s="415"/>
      <c r="S1538" s="415"/>
      <c r="T1538" s="415"/>
    </row>
    <row r="1539" spans="3:20" x14ac:dyDescent="0.2">
      <c r="C1539" s="415"/>
      <c r="D1539" s="415"/>
      <c r="E1539" s="415"/>
      <c r="F1539" s="415"/>
      <c r="G1539" s="415"/>
      <c r="H1539" s="415"/>
      <c r="I1539" s="415"/>
      <c r="J1539" s="415"/>
      <c r="K1539" s="415"/>
      <c r="L1539" s="415"/>
      <c r="M1539" s="415"/>
      <c r="N1539" s="415"/>
      <c r="O1539" s="415"/>
      <c r="P1539" s="415"/>
      <c r="Q1539" s="415"/>
      <c r="R1539" s="415"/>
      <c r="S1539" s="415"/>
      <c r="T1539" s="415"/>
    </row>
    <row r="1540" spans="3:20" x14ac:dyDescent="0.2">
      <c r="C1540" s="415"/>
      <c r="D1540" s="415"/>
      <c r="E1540" s="415"/>
      <c r="F1540" s="415"/>
      <c r="G1540" s="415"/>
      <c r="H1540" s="415"/>
      <c r="I1540" s="415"/>
      <c r="J1540" s="415"/>
      <c r="K1540" s="415"/>
      <c r="L1540" s="415"/>
      <c r="M1540" s="415"/>
      <c r="N1540" s="415"/>
      <c r="O1540" s="415"/>
      <c r="P1540" s="415"/>
      <c r="Q1540" s="415"/>
      <c r="R1540" s="415"/>
      <c r="S1540" s="415"/>
      <c r="T1540" s="415"/>
    </row>
    <row r="1541" spans="3:20" x14ac:dyDescent="0.2">
      <c r="C1541" s="415"/>
      <c r="D1541" s="415"/>
      <c r="E1541" s="415"/>
      <c r="F1541" s="415"/>
      <c r="G1541" s="415"/>
      <c r="H1541" s="415"/>
      <c r="I1541" s="415"/>
      <c r="J1541" s="415"/>
      <c r="K1541" s="415"/>
      <c r="L1541" s="415"/>
      <c r="M1541" s="415"/>
      <c r="N1541" s="415"/>
      <c r="O1541" s="415"/>
      <c r="P1541" s="415"/>
      <c r="Q1541" s="415"/>
      <c r="R1541" s="415"/>
      <c r="S1541" s="415"/>
      <c r="T1541" s="415"/>
    </row>
    <row r="1542" spans="3:20" x14ac:dyDescent="0.2">
      <c r="C1542" s="415"/>
      <c r="D1542" s="415"/>
      <c r="E1542" s="415"/>
      <c r="F1542" s="415"/>
      <c r="G1542" s="415"/>
      <c r="H1542" s="415"/>
      <c r="I1542" s="415"/>
      <c r="J1542" s="415"/>
      <c r="K1542" s="415"/>
      <c r="L1542" s="415"/>
      <c r="M1542" s="415"/>
      <c r="N1542" s="415"/>
      <c r="O1542" s="415"/>
      <c r="P1542" s="415"/>
      <c r="Q1542" s="415"/>
      <c r="R1542" s="415"/>
      <c r="S1542" s="415"/>
      <c r="T1542" s="415"/>
    </row>
    <row r="1543" spans="3:20" x14ac:dyDescent="0.2">
      <c r="C1543" s="415"/>
      <c r="D1543" s="415"/>
      <c r="E1543" s="415"/>
      <c r="F1543" s="415"/>
      <c r="G1543" s="415"/>
      <c r="H1543" s="415"/>
      <c r="I1543" s="415"/>
      <c r="J1543" s="415"/>
      <c r="K1543" s="415"/>
      <c r="L1543" s="415"/>
      <c r="M1543" s="415"/>
      <c r="N1543" s="415"/>
      <c r="O1543" s="415"/>
      <c r="P1543" s="415"/>
      <c r="Q1543" s="415"/>
      <c r="R1543" s="415"/>
      <c r="S1543" s="415"/>
      <c r="T1543" s="415"/>
    </row>
    <row r="1544" spans="3:20" x14ac:dyDescent="0.2">
      <c r="C1544" s="415"/>
      <c r="D1544" s="415"/>
      <c r="E1544" s="415"/>
      <c r="F1544" s="415"/>
      <c r="G1544" s="415"/>
      <c r="H1544" s="415"/>
      <c r="I1544" s="415"/>
      <c r="J1544" s="415"/>
      <c r="K1544" s="415"/>
      <c r="L1544" s="415"/>
      <c r="M1544" s="415"/>
      <c r="N1544" s="415"/>
      <c r="O1544" s="415"/>
      <c r="P1544" s="415"/>
      <c r="Q1544" s="415"/>
      <c r="R1544" s="415"/>
      <c r="S1544" s="415"/>
      <c r="T1544" s="415"/>
    </row>
    <row r="1545" spans="3:20" x14ac:dyDescent="0.2">
      <c r="C1545" s="415"/>
      <c r="D1545" s="415"/>
      <c r="E1545" s="415"/>
      <c r="F1545" s="415"/>
      <c r="G1545" s="415"/>
      <c r="H1545" s="415"/>
      <c r="I1545" s="415"/>
      <c r="J1545" s="415"/>
      <c r="K1545" s="415"/>
      <c r="L1545" s="415"/>
      <c r="M1545" s="415"/>
      <c r="N1545" s="415"/>
      <c r="O1545" s="415"/>
      <c r="P1545" s="415"/>
      <c r="Q1545" s="415"/>
      <c r="R1545" s="415"/>
      <c r="S1545" s="415"/>
      <c r="T1545" s="415"/>
    </row>
    <row r="1546" spans="3:20" x14ac:dyDescent="0.2">
      <c r="C1546" s="415"/>
      <c r="D1546" s="415"/>
      <c r="E1546" s="415"/>
      <c r="F1546" s="415"/>
      <c r="G1546" s="415"/>
      <c r="H1546" s="415"/>
      <c r="I1546" s="415"/>
      <c r="J1546" s="415"/>
      <c r="K1546" s="415"/>
      <c r="L1546" s="415"/>
      <c r="M1546" s="415"/>
      <c r="N1546" s="415"/>
      <c r="O1546" s="415"/>
      <c r="P1546" s="415"/>
      <c r="Q1546" s="415"/>
      <c r="R1546" s="415"/>
      <c r="S1546" s="415"/>
      <c r="T1546" s="415"/>
    </row>
    <row r="1547" spans="3:20" x14ac:dyDescent="0.2">
      <c r="C1547" s="415"/>
      <c r="D1547" s="415"/>
      <c r="E1547" s="415"/>
      <c r="F1547" s="415"/>
      <c r="G1547" s="415"/>
      <c r="H1547" s="415"/>
      <c r="I1547" s="415"/>
      <c r="J1547" s="415"/>
      <c r="K1547" s="415"/>
      <c r="L1547" s="415"/>
      <c r="M1547" s="415"/>
      <c r="N1547" s="415"/>
      <c r="O1547" s="415"/>
      <c r="P1547" s="415"/>
      <c r="Q1547" s="415"/>
      <c r="R1547" s="415"/>
      <c r="S1547" s="415"/>
      <c r="T1547" s="415"/>
    </row>
    <row r="1548" spans="3:20" x14ac:dyDescent="0.2">
      <c r="C1548" s="415"/>
      <c r="D1548" s="415"/>
      <c r="E1548" s="415"/>
      <c r="F1548" s="415"/>
      <c r="G1548" s="415"/>
      <c r="H1548" s="415"/>
      <c r="I1548" s="415"/>
      <c r="J1548" s="415"/>
      <c r="K1548" s="415"/>
      <c r="L1548" s="415"/>
      <c r="M1548" s="415"/>
      <c r="N1548" s="415"/>
      <c r="O1548" s="415"/>
      <c r="P1548" s="415"/>
      <c r="Q1548" s="415"/>
      <c r="R1548" s="415"/>
      <c r="S1548" s="415"/>
      <c r="T1548" s="415"/>
    </row>
    <row r="1549" spans="3:20" x14ac:dyDescent="0.2">
      <c r="C1549" s="415"/>
      <c r="D1549" s="415"/>
      <c r="E1549" s="415"/>
      <c r="F1549" s="415"/>
      <c r="G1549" s="415"/>
      <c r="H1549" s="415"/>
      <c r="I1549" s="415"/>
      <c r="J1549" s="415"/>
      <c r="K1549" s="415"/>
      <c r="L1549" s="415"/>
      <c r="M1549" s="415"/>
      <c r="N1549" s="415"/>
      <c r="O1549" s="415"/>
      <c r="P1549" s="415"/>
      <c r="Q1549" s="415"/>
      <c r="R1549" s="415"/>
      <c r="S1549" s="415"/>
      <c r="T1549" s="415"/>
    </row>
    <row r="1550" spans="3:20" x14ac:dyDescent="0.2">
      <c r="C1550" s="415"/>
      <c r="D1550" s="415"/>
      <c r="E1550" s="415"/>
      <c r="F1550" s="415"/>
      <c r="G1550" s="415"/>
      <c r="H1550" s="415"/>
      <c r="I1550" s="415"/>
      <c r="J1550" s="415"/>
      <c r="K1550" s="415"/>
      <c r="L1550" s="415"/>
      <c r="M1550" s="415"/>
      <c r="N1550" s="415"/>
      <c r="O1550" s="415"/>
      <c r="P1550" s="415"/>
      <c r="Q1550" s="415"/>
      <c r="R1550" s="415"/>
      <c r="S1550" s="415"/>
      <c r="T1550" s="415"/>
    </row>
    <row r="1551" spans="3:20" x14ac:dyDescent="0.2">
      <c r="C1551" s="415"/>
      <c r="D1551" s="415"/>
      <c r="E1551" s="415"/>
      <c r="F1551" s="415"/>
      <c r="G1551" s="415"/>
      <c r="H1551" s="415"/>
      <c r="I1551" s="415"/>
      <c r="J1551" s="415"/>
      <c r="K1551" s="415"/>
      <c r="L1551" s="415"/>
      <c r="M1551" s="415"/>
      <c r="N1551" s="415"/>
      <c r="O1551" s="415"/>
      <c r="P1551" s="415"/>
      <c r="Q1551" s="415"/>
      <c r="R1551" s="415"/>
      <c r="S1551" s="415"/>
      <c r="T1551" s="415"/>
    </row>
    <row r="1552" spans="3:20" x14ac:dyDescent="0.2">
      <c r="C1552" s="415"/>
      <c r="D1552" s="415"/>
      <c r="E1552" s="415"/>
      <c r="F1552" s="415"/>
      <c r="G1552" s="415"/>
      <c r="H1552" s="415"/>
      <c r="I1552" s="415"/>
      <c r="J1552" s="415"/>
      <c r="K1552" s="415"/>
      <c r="L1552" s="415"/>
      <c r="M1552" s="415"/>
      <c r="N1552" s="415"/>
      <c r="O1552" s="415"/>
      <c r="P1552" s="415"/>
      <c r="Q1552" s="415"/>
      <c r="R1552" s="415"/>
      <c r="S1552" s="415"/>
      <c r="T1552" s="415"/>
    </row>
    <row r="1553" spans="3:20" x14ac:dyDescent="0.2">
      <c r="C1553" s="415"/>
      <c r="D1553" s="415"/>
      <c r="E1553" s="415"/>
      <c r="F1553" s="415"/>
      <c r="G1553" s="415"/>
      <c r="H1553" s="415"/>
      <c r="I1553" s="415"/>
      <c r="J1553" s="415"/>
      <c r="K1553" s="415"/>
      <c r="L1553" s="415"/>
      <c r="M1553" s="415"/>
      <c r="N1553" s="415"/>
      <c r="O1553" s="415"/>
      <c r="P1553" s="415"/>
      <c r="Q1553" s="415"/>
      <c r="R1553" s="415"/>
      <c r="S1553" s="415"/>
      <c r="T1553" s="415"/>
    </row>
    <row r="1554" spans="3:20" x14ac:dyDescent="0.2">
      <c r="C1554" s="415"/>
      <c r="D1554" s="415"/>
      <c r="E1554" s="415"/>
      <c r="F1554" s="415"/>
      <c r="G1554" s="415"/>
      <c r="H1554" s="415"/>
      <c r="I1554" s="415"/>
      <c r="J1554" s="415"/>
      <c r="K1554" s="415"/>
      <c r="L1554" s="415"/>
      <c r="M1554" s="415"/>
      <c r="N1554" s="415"/>
      <c r="O1554" s="415"/>
      <c r="P1554" s="415"/>
      <c r="Q1554" s="415"/>
      <c r="R1554" s="415"/>
      <c r="S1554" s="415"/>
      <c r="T1554" s="415"/>
    </row>
    <row r="1555" spans="3:20" x14ac:dyDescent="0.2">
      <c r="C1555" s="415"/>
      <c r="D1555" s="415"/>
      <c r="E1555" s="415"/>
      <c r="F1555" s="415"/>
      <c r="G1555" s="415"/>
      <c r="H1555" s="415"/>
      <c r="I1555" s="415"/>
      <c r="J1555" s="415"/>
      <c r="K1555" s="415"/>
      <c r="L1555" s="415"/>
      <c r="M1555" s="415"/>
      <c r="N1555" s="415"/>
      <c r="O1555" s="415"/>
      <c r="P1555" s="415"/>
      <c r="Q1555" s="415"/>
      <c r="R1555" s="415"/>
      <c r="S1555" s="415"/>
      <c r="T1555" s="415"/>
    </row>
    <row r="1556" spans="3:20" x14ac:dyDescent="0.2">
      <c r="C1556" s="415"/>
      <c r="D1556" s="415"/>
      <c r="E1556" s="415"/>
      <c r="F1556" s="415"/>
      <c r="G1556" s="415"/>
      <c r="H1556" s="415"/>
      <c r="I1556" s="415"/>
      <c r="J1556" s="415"/>
      <c r="K1556" s="415"/>
      <c r="L1556" s="415"/>
      <c r="M1556" s="415"/>
      <c r="N1556" s="415"/>
      <c r="O1556" s="415"/>
      <c r="P1556" s="415"/>
      <c r="Q1556" s="415"/>
      <c r="R1556" s="415"/>
      <c r="S1556" s="415"/>
      <c r="T1556" s="415"/>
    </row>
    <row r="1557" spans="3:20" x14ac:dyDescent="0.2">
      <c r="C1557" s="415"/>
      <c r="D1557" s="415"/>
      <c r="E1557" s="415"/>
      <c r="F1557" s="415"/>
      <c r="G1557" s="415"/>
      <c r="H1557" s="415"/>
      <c r="I1557" s="415"/>
      <c r="J1557" s="415"/>
      <c r="K1557" s="415"/>
      <c r="L1557" s="415"/>
      <c r="M1557" s="415"/>
      <c r="N1557" s="415"/>
      <c r="O1557" s="415"/>
      <c r="P1557" s="415"/>
      <c r="Q1557" s="415"/>
      <c r="R1557" s="415"/>
      <c r="S1557" s="415"/>
      <c r="T1557" s="415"/>
    </row>
    <row r="1558" spans="3:20" x14ac:dyDescent="0.2">
      <c r="C1558" s="415"/>
      <c r="D1558" s="415"/>
      <c r="E1558" s="415"/>
      <c r="F1558" s="415"/>
      <c r="G1558" s="415"/>
      <c r="H1558" s="415"/>
      <c r="I1558" s="415"/>
      <c r="J1558" s="415"/>
      <c r="K1558" s="415"/>
      <c r="L1558" s="415"/>
      <c r="M1558" s="415"/>
      <c r="N1558" s="415"/>
      <c r="O1558" s="415"/>
      <c r="P1558" s="415"/>
      <c r="Q1558" s="415"/>
      <c r="R1558" s="415"/>
      <c r="S1558" s="415"/>
      <c r="T1558" s="415"/>
    </row>
    <row r="1559" spans="3:20" x14ac:dyDescent="0.2">
      <c r="C1559" s="415"/>
      <c r="D1559" s="415"/>
      <c r="E1559" s="415"/>
      <c r="F1559" s="415"/>
      <c r="G1559" s="415"/>
      <c r="H1559" s="415"/>
      <c r="I1559" s="415"/>
      <c r="J1559" s="415"/>
      <c r="K1559" s="415"/>
      <c r="L1559" s="415"/>
      <c r="M1559" s="415"/>
      <c r="N1559" s="415"/>
      <c r="O1559" s="415"/>
      <c r="P1559" s="415"/>
      <c r="Q1559" s="415"/>
      <c r="R1559" s="415"/>
      <c r="S1559" s="415"/>
      <c r="T1559" s="415"/>
    </row>
    <row r="1560" spans="3:20" x14ac:dyDescent="0.2">
      <c r="C1560" s="415"/>
      <c r="D1560" s="415"/>
      <c r="E1560" s="415"/>
      <c r="F1560" s="415"/>
      <c r="G1560" s="415"/>
      <c r="H1560" s="415"/>
      <c r="I1560" s="415"/>
      <c r="J1560" s="415"/>
      <c r="K1560" s="415"/>
      <c r="L1560" s="415"/>
      <c r="M1560" s="415"/>
      <c r="N1560" s="415"/>
      <c r="O1560" s="415"/>
      <c r="P1560" s="415"/>
      <c r="Q1560" s="415"/>
      <c r="R1560" s="415"/>
      <c r="S1560" s="415"/>
      <c r="T1560" s="415"/>
    </row>
    <row r="1561" spans="3:20" x14ac:dyDescent="0.2">
      <c r="C1561" s="415"/>
      <c r="D1561" s="415"/>
      <c r="E1561" s="415"/>
      <c r="F1561" s="415"/>
      <c r="G1561" s="415"/>
      <c r="H1561" s="415"/>
      <c r="I1561" s="415"/>
      <c r="J1561" s="415"/>
      <c r="K1561" s="415"/>
      <c r="L1561" s="415"/>
      <c r="M1561" s="415"/>
      <c r="N1561" s="415"/>
      <c r="O1561" s="415"/>
      <c r="P1561" s="415"/>
      <c r="Q1561" s="415"/>
      <c r="R1561" s="415"/>
      <c r="S1561" s="415"/>
      <c r="T1561" s="415"/>
    </row>
    <row r="1562" spans="3:20" x14ac:dyDescent="0.2">
      <c r="C1562" s="415"/>
      <c r="D1562" s="415"/>
      <c r="E1562" s="415"/>
      <c r="F1562" s="415"/>
      <c r="G1562" s="415"/>
      <c r="H1562" s="415"/>
      <c r="I1562" s="415"/>
      <c r="J1562" s="415"/>
      <c r="K1562" s="415"/>
      <c r="L1562" s="415"/>
      <c r="M1562" s="415"/>
      <c r="N1562" s="415"/>
      <c r="O1562" s="415"/>
      <c r="P1562" s="415"/>
      <c r="Q1562" s="415"/>
      <c r="R1562" s="415"/>
      <c r="S1562" s="415"/>
      <c r="T1562" s="415"/>
    </row>
    <row r="1563" spans="3:20" x14ac:dyDescent="0.2">
      <c r="C1563" s="415"/>
      <c r="D1563" s="415"/>
      <c r="E1563" s="415"/>
      <c r="F1563" s="415"/>
      <c r="G1563" s="415"/>
      <c r="H1563" s="415"/>
      <c r="I1563" s="415"/>
      <c r="J1563" s="415"/>
      <c r="K1563" s="415"/>
      <c r="L1563" s="415"/>
      <c r="M1563" s="415"/>
      <c r="N1563" s="415"/>
      <c r="O1563" s="415"/>
      <c r="P1563" s="415"/>
      <c r="Q1563" s="415"/>
      <c r="R1563" s="415"/>
      <c r="S1563" s="415"/>
      <c r="T1563" s="415"/>
    </row>
    <row r="1564" spans="3:20" x14ac:dyDescent="0.2">
      <c r="C1564" s="415"/>
      <c r="D1564" s="415"/>
      <c r="E1564" s="415"/>
      <c r="F1564" s="415"/>
      <c r="G1564" s="415"/>
      <c r="H1564" s="415"/>
      <c r="I1564" s="415"/>
      <c r="J1564" s="415"/>
      <c r="K1564" s="415"/>
      <c r="L1564" s="415"/>
      <c r="M1564" s="415"/>
      <c r="N1564" s="415"/>
      <c r="O1564" s="415"/>
      <c r="P1564" s="415"/>
      <c r="Q1564" s="415"/>
      <c r="R1564" s="415"/>
      <c r="S1564" s="415"/>
      <c r="T1564" s="415"/>
    </row>
    <row r="1565" spans="3:20" x14ac:dyDescent="0.2">
      <c r="C1565" s="415"/>
      <c r="D1565" s="415"/>
      <c r="E1565" s="415"/>
      <c r="F1565" s="415"/>
      <c r="G1565" s="415"/>
      <c r="H1565" s="415"/>
      <c r="I1565" s="415"/>
      <c r="J1565" s="415"/>
      <c r="K1565" s="415"/>
      <c r="L1565" s="415"/>
      <c r="M1565" s="415"/>
      <c r="N1565" s="415"/>
      <c r="O1565" s="415"/>
      <c r="P1565" s="415"/>
      <c r="Q1565" s="415"/>
      <c r="R1565" s="415"/>
      <c r="S1565" s="415"/>
      <c r="T1565" s="415"/>
    </row>
    <row r="1566" spans="3:20" x14ac:dyDescent="0.2">
      <c r="C1566" s="415"/>
      <c r="D1566" s="415"/>
      <c r="E1566" s="415"/>
      <c r="F1566" s="415"/>
      <c r="G1566" s="415"/>
      <c r="H1566" s="415"/>
      <c r="I1566" s="415"/>
      <c r="J1566" s="415"/>
      <c r="K1566" s="415"/>
      <c r="L1566" s="415"/>
      <c r="M1566" s="415"/>
      <c r="N1566" s="415"/>
      <c r="O1566" s="415"/>
      <c r="P1566" s="415"/>
      <c r="Q1566" s="415"/>
      <c r="R1566" s="415"/>
      <c r="S1566" s="415"/>
      <c r="T1566" s="415"/>
    </row>
    <row r="1567" spans="3:20" x14ac:dyDescent="0.2">
      <c r="C1567" s="415"/>
      <c r="D1567" s="415"/>
      <c r="E1567" s="415"/>
      <c r="F1567" s="415"/>
      <c r="G1567" s="415"/>
      <c r="H1567" s="415"/>
      <c r="I1567" s="415"/>
      <c r="J1567" s="415"/>
      <c r="K1567" s="415"/>
      <c r="L1567" s="415"/>
      <c r="M1567" s="415"/>
      <c r="N1567" s="415"/>
      <c r="O1567" s="415"/>
      <c r="P1567" s="415"/>
      <c r="Q1567" s="415"/>
      <c r="R1567" s="415"/>
      <c r="S1567" s="415"/>
      <c r="T1567" s="415"/>
    </row>
    <row r="1568" spans="3:20" x14ac:dyDescent="0.2">
      <c r="C1568" s="415"/>
      <c r="D1568" s="415"/>
      <c r="E1568" s="415"/>
      <c r="F1568" s="415"/>
      <c r="G1568" s="415"/>
      <c r="H1568" s="415"/>
      <c r="I1568" s="415"/>
      <c r="J1568" s="415"/>
      <c r="K1568" s="415"/>
      <c r="L1568" s="415"/>
      <c r="M1568" s="415"/>
      <c r="N1568" s="415"/>
      <c r="O1568" s="415"/>
      <c r="P1568" s="415"/>
      <c r="Q1568" s="415"/>
      <c r="R1568" s="415"/>
      <c r="S1568" s="415"/>
      <c r="T1568" s="415"/>
    </row>
    <row r="1569" spans="3:20" x14ac:dyDescent="0.2">
      <c r="C1569" s="415"/>
      <c r="D1569" s="415"/>
      <c r="E1569" s="415"/>
      <c r="F1569" s="415"/>
      <c r="G1569" s="415"/>
      <c r="H1569" s="415"/>
      <c r="I1569" s="415"/>
      <c r="J1569" s="415"/>
      <c r="K1569" s="415"/>
      <c r="L1569" s="415"/>
      <c r="M1569" s="415"/>
      <c r="N1569" s="415"/>
      <c r="O1569" s="415"/>
      <c r="P1569" s="415"/>
      <c r="Q1569" s="415"/>
      <c r="R1569" s="415"/>
      <c r="S1569" s="415"/>
      <c r="T1569" s="415"/>
    </row>
    <row r="1570" spans="3:20" x14ac:dyDescent="0.2">
      <c r="C1570" s="415"/>
      <c r="D1570" s="415"/>
      <c r="E1570" s="415"/>
      <c r="F1570" s="415"/>
      <c r="G1570" s="415"/>
      <c r="H1570" s="415"/>
      <c r="I1570" s="415"/>
      <c r="J1570" s="415"/>
      <c r="K1570" s="415"/>
      <c r="L1570" s="415"/>
      <c r="M1570" s="415"/>
      <c r="N1570" s="415"/>
      <c r="O1570" s="415"/>
      <c r="P1570" s="415"/>
      <c r="Q1570" s="415"/>
      <c r="R1570" s="415"/>
      <c r="S1570" s="415"/>
      <c r="T1570" s="415"/>
    </row>
    <row r="1571" spans="3:20" x14ac:dyDescent="0.2">
      <c r="C1571" s="415"/>
      <c r="D1571" s="415"/>
      <c r="E1571" s="415"/>
      <c r="F1571" s="415"/>
      <c r="G1571" s="415"/>
      <c r="H1571" s="415"/>
      <c r="I1571" s="415"/>
      <c r="J1571" s="415"/>
      <c r="K1571" s="415"/>
      <c r="L1571" s="415"/>
      <c r="M1571" s="415"/>
      <c r="N1571" s="415"/>
      <c r="O1571" s="415"/>
      <c r="P1571" s="415"/>
      <c r="Q1571" s="415"/>
      <c r="R1571" s="415"/>
      <c r="S1571" s="415"/>
      <c r="T1571" s="415"/>
    </row>
    <row r="1572" spans="3:20" x14ac:dyDescent="0.2">
      <c r="C1572" s="415"/>
      <c r="D1572" s="415"/>
      <c r="E1572" s="415"/>
      <c r="F1572" s="415"/>
      <c r="G1572" s="415"/>
      <c r="H1572" s="415"/>
      <c r="I1572" s="415"/>
      <c r="J1572" s="415"/>
      <c r="K1572" s="415"/>
      <c r="L1572" s="415"/>
      <c r="M1572" s="415"/>
      <c r="N1572" s="415"/>
      <c r="O1572" s="415"/>
      <c r="P1572" s="415"/>
      <c r="Q1572" s="415"/>
      <c r="R1572" s="415"/>
      <c r="S1572" s="415"/>
      <c r="T1572" s="415"/>
    </row>
    <row r="1573" spans="3:20" x14ac:dyDescent="0.2">
      <c r="C1573" s="415"/>
      <c r="D1573" s="415"/>
      <c r="E1573" s="415"/>
      <c r="F1573" s="415"/>
      <c r="G1573" s="415"/>
      <c r="H1573" s="415"/>
      <c r="I1573" s="415"/>
      <c r="J1573" s="415"/>
      <c r="K1573" s="415"/>
      <c r="L1573" s="415"/>
      <c r="M1573" s="415"/>
      <c r="N1573" s="415"/>
      <c r="O1573" s="415"/>
      <c r="P1573" s="415"/>
      <c r="Q1573" s="415"/>
      <c r="R1573" s="415"/>
      <c r="S1573" s="415"/>
      <c r="T1573" s="415"/>
    </row>
    <row r="1574" spans="3:20" x14ac:dyDescent="0.2">
      <c r="C1574" s="415"/>
      <c r="D1574" s="415"/>
      <c r="E1574" s="415"/>
      <c r="F1574" s="415"/>
      <c r="G1574" s="415"/>
      <c r="H1574" s="415"/>
      <c r="I1574" s="415"/>
      <c r="J1574" s="415"/>
      <c r="K1574" s="415"/>
      <c r="L1574" s="415"/>
      <c r="M1574" s="415"/>
      <c r="N1574" s="415"/>
      <c r="O1574" s="415"/>
      <c r="P1574" s="415"/>
      <c r="Q1574" s="415"/>
      <c r="R1574" s="415"/>
      <c r="S1574" s="415"/>
      <c r="T1574" s="415"/>
    </row>
    <row r="1575" spans="3:20" x14ac:dyDescent="0.2">
      <c r="C1575" s="415"/>
      <c r="D1575" s="415"/>
      <c r="E1575" s="415"/>
      <c r="F1575" s="415"/>
      <c r="G1575" s="415"/>
      <c r="H1575" s="415"/>
      <c r="I1575" s="415"/>
      <c r="J1575" s="415"/>
      <c r="K1575" s="415"/>
      <c r="L1575" s="415"/>
      <c r="M1575" s="415"/>
      <c r="N1575" s="415"/>
      <c r="O1575" s="415"/>
      <c r="P1575" s="415"/>
      <c r="Q1575" s="415"/>
      <c r="R1575" s="415"/>
      <c r="S1575" s="415"/>
      <c r="T1575" s="415"/>
    </row>
    <row r="1576" spans="3:20" x14ac:dyDescent="0.2">
      <c r="C1576" s="415"/>
      <c r="D1576" s="415"/>
      <c r="E1576" s="415"/>
      <c r="F1576" s="415"/>
      <c r="G1576" s="415"/>
      <c r="H1576" s="415"/>
      <c r="I1576" s="415"/>
      <c r="J1576" s="415"/>
      <c r="K1576" s="415"/>
      <c r="L1576" s="415"/>
      <c r="M1576" s="415"/>
      <c r="N1576" s="415"/>
      <c r="O1576" s="415"/>
      <c r="P1576" s="415"/>
      <c r="Q1576" s="415"/>
      <c r="R1576" s="415"/>
      <c r="S1576" s="415"/>
      <c r="T1576" s="415"/>
    </row>
    <row r="1577" spans="3:20" x14ac:dyDescent="0.2">
      <c r="C1577" s="415"/>
      <c r="D1577" s="415"/>
      <c r="E1577" s="415"/>
      <c r="F1577" s="415"/>
      <c r="G1577" s="415"/>
      <c r="H1577" s="415"/>
      <c r="I1577" s="415"/>
      <c r="J1577" s="415"/>
      <c r="K1577" s="415"/>
      <c r="L1577" s="415"/>
      <c r="M1577" s="415"/>
      <c r="N1577" s="415"/>
      <c r="O1577" s="415"/>
      <c r="P1577" s="415"/>
      <c r="Q1577" s="415"/>
      <c r="R1577" s="415"/>
      <c r="S1577" s="415"/>
      <c r="T1577" s="415"/>
    </row>
    <row r="1578" spans="3:20" x14ac:dyDescent="0.2">
      <c r="C1578" s="415"/>
      <c r="D1578" s="415"/>
      <c r="E1578" s="415"/>
      <c r="F1578" s="415"/>
      <c r="G1578" s="415"/>
      <c r="H1578" s="415"/>
      <c r="I1578" s="415"/>
      <c r="J1578" s="415"/>
      <c r="K1578" s="415"/>
      <c r="L1578" s="415"/>
      <c r="M1578" s="415"/>
      <c r="N1578" s="415"/>
      <c r="O1578" s="415"/>
      <c r="P1578" s="415"/>
      <c r="Q1578" s="415"/>
      <c r="R1578" s="415"/>
      <c r="S1578" s="415"/>
      <c r="T1578" s="415"/>
    </row>
    <row r="1579" spans="3:20" x14ac:dyDescent="0.2">
      <c r="C1579" s="415"/>
      <c r="D1579" s="415"/>
      <c r="E1579" s="415"/>
      <c r="F1579" s="415"/>
      <c r="G1579" s="415"/>
      <c r="H1579" s="415"/>
      <c r="I1579" s="415"/>
      <c r="J1579" s="415"/>
      <c r="K1579" s="415"/>
      <c r="L1579" s="415"/>
      <c r="M1579" s="415"/>
      <c r="N1579" s="415"/>
      <c r="O1579" s="415"/>
      <c r="P1579" s="415"/>
      <c r="Q1579" s="415"/>
      <c r="R1579" s="415"/>
      <c r="S1579" s="415"/>
      <c r="T1579" s="415"/>
    </row>
    <row r="1580" spans="3:20" x14ac:dyDescent="0.2">
      <c r="C1580" s="415"/>
      <c r="D1580" s="415"/>
      <c r="E1580" s="415"/>
      <c r="F1580" s="415"/>
      <c r="G1580" s="415"/>
      <c r="H1580" s="415"/>
      <c r="I1580" s="415"/>
      <c r="J1580" s="415"/>
      <c r="K1580" s="415"/>
      <c r="L1580" s="415"/>
      <c r="M1580" s="415"/>
      <c r="N1580" s="415"/>
      <c r="O1580" s="415"/>
      <c r="P1580" s="415"/>
      <c r="Q1580" s="415"/>
      <c r="R1580" s="415"/>
      <c r="S1580" s="415"/>
      <c r="T1580" s="415"/>
    </row>
    <row r="1581" spans="3:20" x14ac:dyDescent="0.2">
      <c r="C1581" s="415"/>
      <c r="D1581" s="415"/>
      <c r="E1581" s="415"/>
      <c r="F1581" s="415"/>
      <c r="G1581" s="415"/>
      <c r="H1581" s="415"/>
      <c r="I1581" s="415"/>
      <c r="J1581" s="415"/>
      <c r="K1581" s="415"/>
      <c r="L1581" s="415"/>
      <c r="M1581" s="415"/>
      <c r="N1581" s="415"/>
      <c r="O1581" s="415"/>
      <c r="P1581" s="415"/>
      <c r="Q1581" s="415"/>
      <c r="R1581" s="415"/>
      <c r="S1581" s="415"/>
      <c r="T1581" s="415"/>
    </row>
    <row r="1582" spans="3:20" x14ac:dyDescent="0.2">
      <c r="C1582" s="415"/>
      <c r="D1582" s="415"/>
      <c r="E1582" s="415"/>
      <c r="F1582" s="415"/>
      <c r="G1582" s="415"/>
      <c r="H1582" s="415"/>
      <c r="I1582" s="415"/>
      <c r="J1582" s="415"/>
      <c r="K1582" s="415"/>
      <c r="L1582" s="415"/>
      <c r="M1582" s="415"/>
      <c r="N1582" s="415"/>
      <c r="O1582" s="415"/>
      <c r="P1582" s="415"/>
      <c r="Q1582" s="415"/>
      <c r="R1582" s="415"/>
      <c r="S1582" s="415"/>
      <c r="T1582" s="415"/>
    </row>
    <row r="1583" spans="3:20" x14ac:dyDescent="0.2">
      <c r="C1583" s="415"/>
      <c r="D1583" s="415"/>
      <c r="E1583" s="415"/>
      <c r="F1583" s="415"/>
      <c r="G1583" s="415"/>
      <c r="H1583" s="415"/>
      <c r="I1583" s="415"/>
      <c r="J1583" s="415"/>
      <c r="K1583" s="415"/>
      <c r="L1583" s="415"/>
      <c r="M1583" s="415"/>
      <c r="N1583" s="415"/>
      <c r="O1583" s="415"/>
      <c r="P1583" s="415"/>
      <c r="Q1583" s="415"/>
      <c r="R1583" s="415"/>
      <c r="S1583" s="415"/>
      <c r="T1583" s="415"/>
    </row>
    <row r="1584" spans="3:20" x14ac:dyDescent="0.2">
      <c r="C1584" s="415"/>
      <c r="D1584" s="415"/>
      <c r="E1584" s="415"/>
      <c r="F1584" s="415"/>
      <c r="G1584" s="415"/>
      <c r="H1584" s="415"/>
      <c r="I1584" s="415"/>
      <c r="J1584" s="415"/>
      <c r="K1584" s="415"/>
      <c r="L1584" s="415"/>
      <c r="M1584" s="415"/>
      <c r="N1584" s="415"/>
      <c r="O1584" s="415"/>
      <c r="P1584" s="415"/>
      <c r="Q1584" s="415"/>
      <c r="R1584" s="415"/>
      <c r="S1584" s="415"/>
      <c r="T1584" s="415"/>
    </row>
    <row r="1585" spans="3:20" x14ac:dyDescent="0.2">
      <c r="C1585" s="415"/>
      <c r="D1585" s="415"/>
      <c r="E1585" s="415"/>
      <c r="F1585" s="415"/>
      <c r="G1585" s="415"/>
      <c r="H1585" s="415"/>
      <c r="I1585" s="415"/>
      <c r="J1585" s="415"/>
      <c r="K1585" s="415"/>
      <c r="L1585" s="415"/>
      <c r="M1585" s="415"/>
      <c r="N1585" s="415"/>
      <c r="O1585" s="415"/>
      <c r="P1585" s="415"/>
      <c r="Q1585" s="415"/>
      <c r="R1585" s="415"/>
      <c r="S1585" s="415"/>
      <c r="T1585" s="415"/>
    </row>
    <row r="1586" spans="3:20" x14ac:dyDescent="0.2">
      <c r="C1586" s="415"/>
      <c r="D1586" s="415"/>
      <c r="E1586" s="415"/>
      <c r="F1586" s="415"/>
      <c r="G1586" s="415"/>
      <c r="H1586" s="415"/>
      <c r="I1586" s="415"/>
      <c r="J1586" s="415"/>
      <c r="K1586" s="415"/>
      <c r="L1586" s="415"/>
      <c r="M1586" s="415"/>
      <c r="N1586" s="415"/>
      <c r="O1586" s="415"/>
      <c r="P1586" s="415"/>
      <c r="Q1586" s="415"/>
      <c r="R1586" s="415"/>
      <c r="S1586" s="415"/>
      <c r="T1586" s="415"/>
    </row>
    <row r="1587" spans="3:20" x14ac:dyDescent="0.2">
      <c r="C1587" s="415"/>
      <c r="D1587" s="415"/>
      <c r="E1587" s="415"/>
      <c r="F1587" s="415"/>
      <c r="G1587" s="415"/>
      <c r="H1587" s="415"/>
      <c r="I1587" s="415"/>
      <c r="J1587" s="415"/>
      <c r="K1587" s="415"/>
      <c r="L1587" s="415"/>
      <c r="M1587" s="415"/>
      <c r="N1587" s="415"/>
      <c r="O1587" s="415"/>
      <c r="P1587" s="415"/>
      <c r="Q1587" s="415"/>
      <c r="R1587" s="415"/>
      <c r="S1587" s="415"/>
      <c r="T1587" s="415"/>
    </row>
    <row r="1588" spans="3:20" x14ac:dyDescent="0.2">
      <c r="C1588" s="415"/>
      <c r="D1588" s="415"/>
      <c r="E1588" s="415"/>
      <c r="F1588" s="415"/>
      <c r="G1588" s="415"/>
      <c r="H1588" s="415"/>
      <c r="I1588" s="415"/>
      <c r="J1588" s="415"/>
      <c r="K1588" s="415"/>
      <c r="L1588" s="415"/>
      <c r="M1588" s="415"/>
      <c r="N1588" s="415"/>
      <c r="O1588" s="415"/>
      <c r="P1588" s="415"/>
      <c r="Q1588" s="415"/>
      <c r="R1588" s="415"/>
      <c r="S1588" s="415"/>
      <c r="T1588" s="415"/>
    </row>
    <row r="1589" spans="3:20" x14ac:dyDescent="0.2">
      <c r="C1589" s="415"/>
      <c r="D1589" s="415"/>
      <c r="E1589" s="415"/>
      <c r="F1589" s="415"/>
      <c r="G1589" s="415"/>
      <c r="H1589" s="415"/>
      <c r="I1589" s="415"/>
      <c r="J1589" s="415"/>
      <c r="K1589" s="415"/>
      <c r="L1589" s="415"/>
      <c r="M1589" s="415"/>
      <c r="N1589" s="415"/>
      <c r="O1589" s="415"/>
      <c r="P1589" s="415"/>
      <c r="Q1589" s="415"/>
      <c r="R1589" s="415"/>
      <c r="S1589" s="415"/>
      <c r="T1589" s="415"/>
    </row>
    <row r="1590" spans="3:20" x14ac:dyDescent="0.2">
      <c r="C1590" s="415"/>
      <c r="D1590" s="415"/>
      <c r="E1590" s="415"/>
      <c r="F1590" s="415"/>
      <c r="G1590" s="415"/>
      <c r="H1590" s="415"/>
      <c r="I1590" s="415"/>
      <c r="J1590" s="415"/>
      <c r="K1590" s="415"/>
      <c r="L1590" s="415"/>
      <c r="M1590" s="415"/>
      <c r="N1590" s="415"/>
      <c r="O1590" s="415"/>
      <c r="P1590" s="415"/>
      <c r="Q1590" s="415"/>
      <c r="R1590" s="415"/>
      <c r="S1590" s="415"/>
      <c r="T1590" s="415"/>
    </row>
    <row r="1591" spans="3:20" x14ac:dyDescent="0.2">
      <c r="C1591" s="415"/>
      <c r="D1591" s="415"/>
      <c r="E1591" s="415"/>
      <c r="F1591" s="415"/>
      <c r="G1591" s="415"/>
      <c r="H1591" s="415"/>
      <c r="I1591" s="415"/>
      <c r="J1591" s="415"/>
      <c r="K1591" s="415"/>
      <c r="L1591" s="415"/>
      <c r="M1591" s="415"/>
      <c r="N1591" s="415"/>
      <c r="O1591" s="415"/>
      <c r="P1591" s="415"/>
      <c r="Q1591" s="415"/>
      <c r="R1591" s="415"/>
      <c r="S1591" s="415"/>
      <c r="T1591" s="415"/>
    </row>
    <row r="1592" spans="3:20" x14ac:dyDescent="0.2">
      <c r="C1592" s="415"/>
      <c r="D1592" s="415"/>
      <c r="E1592" s="415"/>
      <c r="F1592" s="415"/>
      <c r="G1592" s="415"/>
      <c r="H1592" s="415"/>
      <c r="I1592" s="415"/>
      <c r="J1592" s="415"/>
      <c r="K1592" s="415"/>
      <c r="L1592" s="415"/>
      <c r="M1592" s="415"/>
      <c r="N1592" s="415"/>
      <c r="O1592" s="415"/>
      <c r="P1592" s="415"/>
      <c r="Q1592" s="415"/>
      <c r="R1592" s="415"/>
      <c r="S1592" s="415"/>
      <c r="T1592" s="415"/>
    </row>
    <row r="1593" spans="3:20" x14ac:dyDescent="0.2">
      <c r="C1593" s="415"/>
      <c r="D1593" s="415"/>
      <c r="E1593" s="415"/>
      <c r="F1593" s="415"/>
      <c r="G1593" s="415"/>
      <c r="H1593" s="415"/>
      <c r="I1593" s="415"/>
      <c r="J1593" s="415"/>
      <c r="K1593" s="415"/>
      <c r="L1593" s="415"/>
      <c r="M1593" s="415"/>
      <c r="N1593" s="415"/>
      <c r="O1593" s="415"/>
      <c r="P1593" s="415"/>
      <c r="Q1593" s="415"/>
      <c r="R1593" s="415"/>
      <c r="S1593" s="415"/>
      <c r="T1593" s="415"/>
    </row>
    <row r="1594" spans="3:20" x14ac:dyDescent="0.2">
      <c r="C1594" s="415"/>
      <c r="D1594" s="415"/>
      <c r="E1594" s="415"/>
      <c r="F1594" s="415"/>
      <c r="G1594" s="415"/>
      <c r="H1594" s="415"/>
      <c r="I1594" s="415"/>
      <c r="J1594" s="415"/>
      <c r="K1594" s="415"/>
      <c r="L1594" s="415"/>
      <c r="M1594" s="415"/>
      <c r="N1594" s="415"/>
      <c r="O1594" s="415"/>
      <c r="P1594" s="415"/>
      <c r="Q1594" s="415"/>
      <c r="R1594" s="415"/>
      <c r="S1594" s="415"/>
      <c r="T1594" s="415"/>
    </row>
    <row r="1595" spans="3:20" x14ac:dyDescent="0.2">
      <c r="C1595" s="415"/>
      <c r="D1595" s="415"/>
      <c r="E1595" s="415"/>
      <c r="F1595" s="415"/>
      <c r="G1595" s="415"/>
      <c r="H1595" s="415"/>
      <c r="I1595" s="415"/>
      <c r="J1595" s="415"/>
      <c r="K1595" s="415"/>
      <c r="L1595" s="415"/>
      <c r="M1595" s="415"/>
      <c r="N1595" s="415"/>
      <c r="O1595" s="415"/>
      <c r="P1595" s="415"/>
      <c r="Q1595" s="415"/>
      <c r="R1595" s="415"/>
      <c r="S1595" s="415"/>
      <c r="T1595" s="415"/>
    </row>
    <row r="1596" spans="3:20" x14ac:dyDescent="0.2">
      <c r="C1596" s="415"/>
      <c r="D1596" s="415"/>
      <c r="E1596" s="415"/>
      <c r="F1596" s="415"/>
      <c r="G1596" s="415"/>
      <c r="H1596" s="415"/>
      <c r="I1596" s="415"/>
      <c r="J1596" s="415"/>
      <c r="K1596" s="415"/>
      <c r="L1596" s="415"/>
      <c r="M1596" s="415"/>
      <c r="N1596" s="415"/>
      <c r="O1596" s="415"/>
      <c r="P1596" s="415"/>
      <c r="Q1596" s="415"/>
      <c r="R1596" s="415"/>
      <c r="S1596" s="415"/>
      <c r="T1596" s="415"/>
    </row>
    <row r="1597" spans="3:20" x14ac:dyDescent="0.2">
      <c r="C1597" s="415"/>
      <c r="D1597" s="415"/>
      <c r="E1597" s="415"/>
      <c r="F1597" s="415"/>
      <c r="G1597" s="415"/>
      <c r="H1597" s="415"/>
      <c r="I1597" s="415"/>
      <c r="J1597" s="415"/>
      <c r="K1597" s="415"/>
      <c r="L1597" s="415"/>
      <c r="M1597" s="415"/>
      <c r="N1597" s="415"/>
      <c r="O1597" s="415"/>
      <c r="P1597" s="415"/>
      <c r="Q1597" s="415"/>
      <c r="R1597" s="415"/>
      <c r="S1597" s="415"/>
      <c r="T1597" s="415"/>
    </row>
    <row r="1598" spans="3:20" x14ac:dyDescent="0.2">
      <c r="C1598" s="415"/>
      <c r="D1598" s="415"/>
      <c r="E1598" s="415"/>
      <c r="F1598" s="415"/>
      <c r="G1598" s="415"/>
      <c r="H1598" s="415"/>
      <c r="I1598" s="415"/>
      <c r="J1598" s="415"/>
      <c r="K1598" s="415"/>
      <c r="L1598" s="415"/>
      <c r="M1598" s="415"/>
      <c r="N1598" s="415"/>
      <c r="O1598" s="415"/>
      <c r="P1598" s="415"/>
      <c r="Q1598" s="415"/>
      <c r="R1598" s="415"/>
      <c r="S1598" s="415"/>
      <c r="T1598" s="415"/>
    </row>
    <row r="1599" spans="3:20" x14ac:dyDescent="0.2">
      <c r="C1599" s="415"/>
      <c r="D1599" s="415"/>
      <c r="E1599" s="415"/>
      <c r="F1599" s="415"/>
      <c r="G1599" s="415"/>
      <c r="H1599" s="415"/>
      <c r="I1599" s="415"/>
      <c r="J1599" s="415"/>
      <c r="K1599" s="415"/>
      <c r="L1599" s="415"/>
      <c r="M1599" s="415"/>
      <c r="N1599" s="415"/>
      <c r="O1599" s="415"/>
      <c r="P1599" s="415"/>
      <c r="Q1599" s="415"/>
      <c r="R1599" s="415"/>
      <c r="S1599" s="415"/>
      <c r="T1599" s="415"/>
    </row>
    <row r="1600" spans="3:20" x14ac:dyDescent="0.2">
      <c r="C1600" s="415"/>
      <c r="D1600" s="415"/>
      <c r="E1600" s="415"/>
      <c r="F1600" s="415"/>
      <c r="G1600" s="415"/>
      <c r="H1600" s="415"/>
      <c r="I1600" s="415"/>
      <c r="J1600" s="415"/>
      <c r="K1600" s="415"/>
      <c r="L1600" s="415"/>
      <c r="M1600" s="415"/>
      <c r="N1600" s="415"/>
      <c r="O1600" s="415"/>
      <c r="P1600" s="415"/>
      <c r="Q1600" s="415"/>
      <c r="R1600" s="415"/>
      <c r="S1600" s="415"/>
      <c r="T1600" s="415"/>
    </row>
    <row r="1601" spans="3:20" x14ac:dyDescent="0.2">
      <c r="C1601" s="415"/>
      <c r="D1601" s="415"/>
      <c r="E1601" s="415"/>
      <c r="F1601" s="415"/>
      <c r="G1601" s="415"/>
      <c r="H1601" s="415"/>
      <c r="I1601" s="415"/>
      <c r="J1601" s="415"/>
      <c r="K1601" s="415"/>
      <c r="L1601" s="415"/>
      <c r="M1601" s="415"/>
      <c r="N1601" s="415"/>
      <c r="O1601" s="415"/>
      <c r="P1601" s="415"/>
      <c r="Q1601" s="415"/>
      <c r="R1601" s="415"/>
      <c r="S1601" s="415"/>
      <c r="T1601" s="415"/>
    </row>
    <row r="1602" spans="3:20" x14ac:dyDescent="0.2">
      <c r="C1602" s="415"/>
      <c r="D1602" s="415"/>
      <c r="E1602" s="415"/>
      <c r="F1602" s="415"/>
      <c r="G1602" s="415"/>
      <c r="H1602" s="415"/>
      <c r="I1602" s="415"/>
      <c r="J1602" s="415"/>
      <c r="K1602" s="415"/>
      <c r="L1602" s="415"/>
      <c r="M1602" s="415"/>
      <c r="N1602" s="415"/>
      <c r="O1602" s="415"/>
      <c r="P1602" s="415"/>
      <c r="Q1602" s="415"/>
      <c r="R1602" s="415"/>
      <c r="S1602" s="415"/>
      <c r="T1602" s="415"/>
    </row>
    <row r="1603" spans="3:20" x14ac:dyDescent="0.2">
      <c r="C1603" s="415"/>
      <c r="D1603" s="415"/>
      <c r="E1603" s="415"/>
      <c r="F1603" s="415"/>
      <c r="G1603" s="415"/>
      <c r="H1603" s="415"/>
      <c r="I1603" s="415"/>
      <c r="J1603" s="415"/>
      <c r="K1603" s="415"/>
      <c r="L1603" s="415"/>
      <c r="M1603" s="415"/>
      <c r="N1603" s="415"/>
      <c r="O1603" s="415"/>
      <c r="P1603" s="415"/>
      <c r="Q1603" s="415"/>
      <c r="R1603" s="415"/>
      <c r="S1603" s="415"/>
      <c r="T1603" s="415"/>
    </row>
    <row r="1604" spans="3:20" x14ac:dyDescent="0.2">
      <c r="C1604" s="415"/>
      <c r="D1604" s="415"/>
      <c r="E1604" s="415"/>
      <c r="F1604" s="415"/>
      <c r="G1604" s="415"/>
      <c r="H1604" s="415"/>
      <c r="I1604" s="415"/>
      <c r="J1604" s="415"/>
      <c r="K1604" s="415"/>
      <c r="L1604" s="415"/>
      <c r="M1604" s="415"/>
      <c r="N1604" s="415"/>
      <c r="O1604" s="415"/>
      <c r="P1604" s="415"/>
      <c r="Q1604" s="415"/>
      <c r="R1604" s="415"/>
      <c r="S1604" s="415"/>
      <c r="T1604" s="415"/>
    </row>
    <row r="1605" spans="3:20" x14ac:dyDescent="0.2">
      <c r="C1605" s="415"/>
      <c r="D1605" s="415"/>
      <c r="E1605" s="415"/>
      <c r="F1605" s="415"/>
      <c r="G1605" s="415"/>
      <c r="H1605" s="415"/>
      <c r="I1605" s="415"/>
      <c r="J1605" s="415"/>
      <c r="K1605" s="415"/>
      <c r="L1605" s="415"/>
      <c r="M1605" s="415"/>
      <c r="N1605" s="415"/>
      <c r="O1605" s="415"/>
      <c r="P1605" s="415"/>
      <c r="Q1605" s="415"/>
      <c r="R1605" s="415"/>
      <c r="S1605" s="415"/>
      <c r="T1605" s="415"/>
    </row>
    <row r="1606" spans="3:20" x14ac:dyDescent="0.2">
      <c r="C1606" s="415"/>
      <c r="D1606" s="415"/>
      <c r="E1606" s="415"/>
      <c r="F1606" s="415"/>
      <c r="G1606" s="415"/>
      <c r="H1606" s="415"/>
      <c r="I1606" s="415"/>
      <c r="J1606" s="415"/>
      <c r="K1606" s="415"/>
      <c r="L1606" s="415"/>
      <c r="M1606" s="415"/>
      <c r="N1606" s="415"/>
      <c r="O1606" s="415"/>
      <c r="P1606" s="415"/>
      <c r="Q1606" s="415"/>
      <c r="R1606" s="415"/>
      <c r="S1606" s="415"/>
      <c r="T1606" s="415"/>
    </row>
    <row r="1607" spans="3:20" x14ac:dyDescent="0.2">
      <c r="C1607" s="415"/>
      <c r="D1607" s="415"/>
      <c r="E1607" s="415"/>
      <c r="F1607" s="415"/>
      <c r="G1607" s="415"/>
      <c r="H1607" s="415"/>
      <c r="I1607" s="415"/>
      <c r="J1607" s="415"/>
      <c r="K1607" s="415"/>
      <c r="L1607" s="415"/>
      <c r="M1607" s="415"/>
      <c r="N1607" s="415"/>
      <c r="O1607" s="415"/>
      <c r="P1607" s="415"/>
      <c r="Q1607" s="415"/>
      <c r="R1607" s="415"/>
      <c r="S1607" s="415"/>
      <c r="T1607" s="415"/>
    </row>
    <row r="1608" spans="3:20" x14ac:dyDescent="0.2">
      <c r="C1608" s="415"/>
      <c r="D1608" s="415"/>
      <c r="E1608" s="415"/>
      <c r="F1608" s="415"/>
      <c r="G1608" s="415"/>
      <c r="H1608" s="415"/>
      <c r="I1608" s="415"/>
      <c r="J1608" s="415"/>
      <c r="K1608" s="415"/>
      <c r="L1608" s="415"/>
      <c r="M1608" s="415"/>
      <c r="N1608" s="415"/>
      <c r="O1608" s="415"/>
      <c r="P1608" s="415"/>
      <c r="Q1608" s="415"/>
      <c r="R1608" s="415"/>
      <c r="S1608" s="415"/>
      <c r="T1608" s="415"/>
    </row>
    <row r="1609" spans="3:20" x14ac:dyDescent="0.2">
      <c r="C1609" s="415"/>
      <c r="D1609" s="415"/>
      <c r="E1609" s="415"/>
      <c r="F1609" s="415"/>
      <c r="G1609" s="415"/>
      <c r="H1609" s="415"/>
      <c r="I1609" s="415"/>
      <c r="J1609" s="415"/>
      <c r="K1609" s="415"/>
      <c r="L1609" s="415"/>
      <c r="M1609" s="415"/>
      <c r="N1609" s="415"/>
      <c r="O1609" s="415"/>
      <c r="P1609" s="415"/>
      <c r="Q1609" s="415"/>
      <c r="R1609" s="415"/>
      <c r="S1609" s="415"/>
      <c r="T1609" s="415"/>
    </row>
    <row r="1610" spans="3:20" x14ac:dyDescent="0.2">
      <c r="C1610" s="415"/>
      <c r="D1610" s="415"/>
      <c r="E1610" s="415"/>
      <c r="F1610" s="415"/>
      <c r="G1610" s="415"/>
      <c r="H1610" s="415"/>
      <c r="I1610" s="415"/>
      <c r="J1610" s="415"/>
      <c r="K1610" s="415"/>
      <c r="L1610" s="415"/>
      <c r="M1610" s="415"/>
      <c r="N1610" s="415"/>
      <c r="O1610" s="415"/>
      <c r="P1610" s="415"/>
      <c r="Q1610" s="415"/>
      <c r="R1610" s="415"/>
      <c r="S1610" s="415"/>
      <c r="T1610" s="415"/>
    </row>
    <row r="1611" spans="3:20" x14ac:dyDescent="0.2">
      <c r="C1611" s="415"/>
      <c r="D1611" s="415"/>
      <c r="E1611" s="415"/>
      <c r="F1611" s="415"/>
      <c r="G1611" s="415"/>
      <c r="H1611" s="415"/>
      <c r="I1611" s="415"/>
      <c r="J1611" s="415"/>
      <c r="K1611" s="415"/>
      <c r="L1611" s="415"/>
      <c r="M1611" s="415"/>
      <c r="N1611" s="415"/>
      <c r="O1611" s="415"/>
      <c r="P1611" s="415"/>
      <c r="Q1611" s="415"/>
      <c r="R1611" s="415"/>
      <c r="S1611" s="415"/>
      <c r="T1611" s="415"/>
    </row>
    <row r="1612" spans="3:20" x14ac:dyDescent="0.2">
      <c r="C1612" s="415"/>
      <c r="D1612" s="415"/>
      <c r="E1612" s="415"/>
      <c r="F1612" s="415"/>
      <c r="G1612" s="415"/>
      <c r="H1612" s="415"/>
      <c r="I1612" s="415"/>
      <c r="J1612" s="415"/>
      <c r="K1612" s="415"/>
      <c r="L1612" s="415"/>
      <c r="M1612" s="415"/>
      <c r="N1612" s="415"/>
      <c r="O1612" s="415"/>
      <c r="P1612" s="415"/>
      <c r="Q1612" s="415"/>
      <c r="R1612" s="415"/>
      <c r="S1612" s="415"/>
      <c r="T1612" s="415"/>
    </row>
    <row r="1613" spans="3:20" x14ac:dyDescent="0.2">
      <c r="C1613" s="415"/>
      <c r="D1613" s="415"/>
      <c r="E1613" s="415"/>
      <c r="F1613" s="415"/>
      <c r="G1613" s="415"/>
      <c r="H1613" s="415"/>
      <c r="I1613" s="415"/>
      <c r="J1613" s="415"/>
      <c r="K1613" s="415"/>
      <c r="L1613" s="415"/>
      <c r="M1613" s="415"/>
      <c r="N1613" s="415"/>
      <c r="O1613" s="415"/>
      <c r="P1613" s="415"/>
      <c r="Q1613" s="415"/>
      <c r="R1613" s="415"/>
      <c r="S1613" s="415"/>
      <c r="T1613" s="415"/>
    </row>
    <row r="1614" spans="3:20" x14ac:dyDescent="0.2">
      <c r="C1614" s="415"/>
      <c r="D1614" s="415"/>
      <c r="E1614" s="415"/>
      <c r="F1614" s="415"/>
      <c r="G1614" s="415"/>
      <c r="H1614" s="415"/>
      <c r="I1614" s="415"/>
      <c r="J1614" s="415"/>
      <c r="K1614" s="415"/>
      <c r="L1614" s="415"/>
      <c r="M1614" s="415"/>
      <c r="N1614" s="415"/>
      <c r="O1614" s="415"/>
      <c r="P1614" s="415"/>
      <c r="Q1614" s="415"/>
      <c r="R1614" s="415"/>
      <c r="S1614" s="415"/>
      <c r="T1614" s="415"/>
    </row>
    <row r="1615" spans="3:20" x14ac:dyDescent="0.2">
      <c r="C1615" s="415"/>
      <c r="D1615" s="415"/>
      <c r="E1615" s="415"/>
      <c r="F1615" s="415"/>
      <c r="G1615" s="415"/>
      <c r="H1615" s="415"/>
      <c r="I1615" s="415"/>
      <c r="J1615" s="415"/>
      <c r="K1615" s="415"/>
      <c r="L1615" s="415"/>
      <c r="M1615" s="415"/>
      <c r="N1615" s="415"/>
      <c r="O1615" s="415"/>
      <c r="P1615" s="415"/>
      <c r="Q1615" s="415"/>
      <c r="R1615" s="415"/>
      <c r="S1615" s="415"/>
      <c r="T1615" s="415"/>
    </row>
    <row r="1616" spans="3:20" x14ac:dyDescent="0.2">
      <c r="C1616" s="415"/>
      <c r="D1616" s="415"/>
      <c r="E1616" s="415"/>
      <c r="F1616" s="415"/>
      <c r="G1616" s="415"/>
      <c r="H1616" s="415"/>
      <c r="I1616" s="415"/>
      <c r="J1616" s="415"/>
      <c r="K1616" s="415"/>
      <c r="L1616" s="415"/>
      <c r="M1616" s="415"/>
      <c r="N1616" s="415"/>
      <c r="O1616" s="415"/>
      <c r="P1616" s="415"/>
      <c r="Q1616" s="415"/>
      <c r="R1616" s="415"/>
      <c r="S1616" s="415"/>
      <c r="T1616" s="415"/>
    </row>
    <row r="1617" spans="3:20" x14ac:dyDescent="0.2">
      <c r="C1617" s="415"/>
      <c r="D1617" s="415"/>
      <c r="E1617" s="415"/>
      <c r="F1617" s="415"/>
      <c r="G1617" s="415"/>
      <c r="H1617" s="415"/>
      <c r="I1617" s="415"/>
      <c r="J1617" s="415"/>
      <c r="K1617" s="415"/>
      <c r="L1617" s="415"/>
      <c r="M1617" s="415"/>
      <c r="N1617" s="415"/>
      <c r="O1617" s="415"/>
      <c r="P1617" s="415"/>
      <c r="Q1617" s="415"/>
      <c r="R1617" s="415"/>
      <c r="S1617" s="415"/>
      <c r="T1617" s="415"/>
    </row>
    <row r="1618" spans="3:20" x14ac:dyDescent="0.2">
      <c r="C1618" s="415"/>
      <c r="D1618" s="415"/>
      <c r="E1618" s="415"/>
      <c r="F1618" s="415"/>
      <c r="G1618" s="415"/>
      <c r="H1618" s="415"/>
      <c r="I1618" s="415"/>
      <c r="J1618" s="415"/>
      <c r="K1618" s="415"/>
      <c r="L1618" s="415"/>
      <c r="M1618" s="415"/>
      <c r="N1618" s="415"/>
      <c r="O1618" s="415"/>
      <c r="P1618" s="415"/>
      <c r="Q1618" s="415"/>
      <c r="R1618" s="415"/>
      <c r="S1618" s="415"/>
      <c r="T1618" s="415"/>
    </row>
    <row r="1619" spans="3:20" x14ac:dyDescent="0.2">
      <c r="C1619" s="415"/>
      <c r="D1619" s="415"/>
      <c r="E1619" s="415"/>
      <c r="F1619" s="415"/>
      <c r="G1619" s="415"/>
      <c r="H1619" s="415"/>
      <c r="I1619" s="415"/>
      <c r="J1619" s="415"/>
      <c r="K1619" s="415"/>
      <c r="L1619" s="415"/>
      <c r="M1619" s="415"/>
      <c r="N1619" s="415"/>
      <c r="O1619" s="415"/>
      <c r="P1619" s="415"/>
      <c r="Q1619" s="415"/>
      <c r="R1619" s="415"/>
      <c r="S1619" s="415"/>
      <c r="T1619" s="415"/>
    </row>
    <row r="1620" spans="3:20" x14ac:dyDescent="0.2">
      <c r="C1620" s="415"/>
      <c r="D1620" s="415"/>
      <c r="E1620" s="415"/>
      <c r="F1620" s="415"/>
      <c r="G1620" s="415"/>
      <c r="H1620" s="415"/>
      <c r="I1620" s="415"/>
      <c r="J1620" s="415"/>
      <c r="K1620" s="415"/>
      <c r="L1620" s="415"/>
      <c r="M1620" s="415"/>
      <c r="N1620" s="415"/>
      <c r="O1620" s="415"/>
      <c r="P1620" s="415"/>
      <c r="Q1620" s="415"/>
      <c r="R1620" s="415"/>
      <c r="S1620" s="415"/>
      <c r="T1620" s="415"/>
    </row>
    <row r="1621" spans="3:20" x14ac:dyDescent="0.2">
      <c r="C1621" s="415"/>
      <c r="D1621" s="415"/>
      <c r="E1621" s="415"/>
      <c r="F1621" s="415"/>
      <c r="G1621" s="415"/>
      <c r="H1621" s="415"/>
      <c r="I1621" s="415"/>
      <c r="J1621" s="415"/>
      <c r="K1621" s="415"/>
      <c r="L1621" s="415"/>
      <c r="M1621" s="415"/>
      <c r="N1621" s="415"/>
      <c r="O1621" s="415"/>
      <c r="P1621" s="415"/>
      <c r="Q1621" s="415"/>
      <c r="R1621" s="415"/>
      <c r="S1621" s="415"/>
      <c r="T1621" s="415"/>
    </row>
    <row r="1622" spans="3:20" x14ac:dyDescent="0.2">
      <c r="C1622" s="415"/>
      <c r="D1622" s="415"/>
      <c r="E1622" s="415"/>
      <c r="F1622" s="415"/>
      <c r="G1622" s="415"/>
      <c r="H1622" s="415"/>
      <c r="I1622" s="415"/>
      <c r="J1622" s="415"/>
      <c r="K1622" s="415"/>
      <c r="L1622" s="415"/>
      <c r="M1622" s="415"/>
      <c r="N1622" s="415"/>
      <c r="O1622" s="415"/>
      <c r="P1622" s="415"/>
      <c r="Q1622" s="415"/>
      <c r="R1622" s="415"/>
      <c r="S1622" s="415"/>
      <c r="T1622" s="415"/>
    </row>
    <row r="1623" spans="3:20" x14ac:dyDescent="0.2">
      <c r="C1623" s="415"/>
      <c r="D1623" s="415"/>
      <c r="E1623" s="415"/>
      <c r="F1623" s="415"/>
      <c r="G1623" s="415"/>
      <c r="H1623" s="415"/>
      <c r="I1623" s="415"/>
      <c r="J1623" s="415"/>
      <c r="K1623" s="415"/>
      <c r="L1623" s="415"/>
      <c r="M1623" s="415"/>
      <c r="N1623" s="415"/>
      <c r="O1623" s="415"/>
      <c r="P1623" s="415"/>
      <c r="Q1623" s="415"/>
      <c r="R1623" s="415"/>
      <c r="S1623" s="415"/>
      <c r="T1623" s="415"/>
    </row>
    <row r="1624" spans="3:20" x14ac:dyDescent="0.2">
      <c r="C1624" s="415"/>
      <c r="D1624" s="415"/>
      <c r="E1624" s="415"/>
      <c r="F1624" s="415"/>
      <c r="G1624" s="415"/>
      <c r="H1624" s="415"/>
      <c r="I1624" s="415"/>
      <c r="J1624" s="415"/>
      <c r="K1624" s="415"/>
      <c r="L1624" s="415"/>
      <c r="M1624" s="415"/>
      <c r="N1624" s="415"/>
      <c r="O1624" s="415"/>
      <c r="P1624" s="415"/>
      <c r="Q1624" s="415"/>
      <c r="R1624" s="415"/>
      <c r="S1624" s="415"/>
      <c r="T1624" s="415"/>
    </row>
    <row r="1625" spans="3:20" x14ac:dyDescent="0.2">
      <c r="C1625" s="415"/>
      <c r="D1625" s="415"/>
      <c r="E1625" s="415"/>
      <c r="F1625" s="415"/>
      <c r="G1625" s="415"/>
      <c r="H1625" s="415"/>
      <c r="I1625" s="415"/>
      <c r="J1625" s="415"/>
      <c r="K1625" s="415"/>
      <c r="L1625" s="415"/>
      <c r="M1625" s="415"/>
      <c r="N1625" s="415"/>
      <c r="O1625" s="415"/>
      <c r="P1625" s="415"/>
      <c r="Q1625" s="415"/>
      <c r="R1625" s="415"/>
      <c r="S1625" s="415"/>
      <c r="T1625" s="415"/>
    </row>
    <row r="1626" spans="3:20" x14ac:dyDescent="0.2">
      <c r="C1626" s="415"/>
      <c r="D1626" s="415"/>
      <c r="E1626" s="415"/>
      <c r="F1626" s="415"/>
      <c r="G1626" s="415"/>
      <c r="H1626" s="415"/>
      <c r="I1626" s="415"/>
      <c r="J1626" s="415"/>
      <c r="K1626" s="415"/>
      <c r="L1626" s="415"/>
      <c r="M1626" s="415"/>
      <c r="N1626" s="415"/>
      <c r="O1626" s="415"/>
      <c r="P1626" s="415"/>
      <c r="Q1626" s="415"/>
      <c r="R1626" s="415"/>
      <c r="S1626" s="415"/>
      <c r="T1626" s="415"/>
    </row>
    <row r="1627" spans="3:20" x14ac:dyDescent="0.2">
      <c r="C1627" s="415"/>
      <c r="D1627" s="415"/>
      <c r="E1627" s="415"/>
      <c r="F1627" s="415"/>
      <c r="G1627" s="415"/>
      <c r="H1627" s="415"/>
      <c r="I1627" s="415"/>
      <c r="J1627" s="415"/>
      <c r="K1627" s="415"/>
      <c r="L1627" s="415"/>
      <c r="M1627" s="415"/>
      <c r="N1627" s="415"/>
      <c r="O1627" s="415"/>
      <c r="P1627" s="415"/>
      <c r="Q1627" s="415"/>
      <c r="R1627" s="415"/>
      <c r="S1627" s="415"/>
      <c r="T1627" s="415"/>
    </row>
    <row r="1628" spans="3:20" x14ac:dyDescent="0.2">
      <c r="C1628" s="415"/>
      <c r="D1628" s="415"/>
      <c r="E1628" s="415"/>
      <c r="F1628" s="415"/>
      <c r="G1628" s="415"/>
      <c r="H1628" s="415"/>
      <c r="I1628" s="415"/>
      <c r="J1628" s="415"/>
      <c r="K1628" s="415"/>
      <c r="L1628" s="415"/>
      <c r="M1628" s="415"/>
      <c r="N1628" s="415"/>
      <c r="O1628" s="415"/>
      <c r="P1628" s="415"/>
      <c r="Q1628" s="415"/>
      <c r="R1628" s="415"/>
      <c r="S1628" s="415"/>
      <c r="T1628" s="415"/>
    </row>
    <row r="1629" spans="3:20" x14ac:dyDescent="0.2">
      <c r="C1629" s="415"/>
      <c r="D1629" s="415"/>
      <c r="E1629" s="415"/>
      <c r="F1629" s="415"/>
      <c r="G1629" s="415"/>
      <c r="H1629" s="415"/>
      <c r="I1629" s="415"/>
      <c r="J1629" s="415"/>
      <c r="K1629" s="415"/>
      <c r="L1629" s="415"/>
      <c r="M1629" s="415"/>
      <c r="N1629" s="415"/>
      <c r="O1629" s="415"/>
      <c r="P1629" s="415"/>
      <c r="Q1629" s="415"/>
      <c r="R1629" s="415"/>
      <c r="S1629" s="415"/>
      <c r="T1629" s="415"/>
    </row>
    <row r="1630" spans="3:20" x14ac:dyDescent="0.2">
      <c r="C1630" s="415"/>
      <c r="D1630" s="415"/>
      <c r="E1630" s="415"/>
      <c r="F1630" s="415"/>
      <c r="G1630" s="415"/>
      <c r="H1630" s="415"/>
      <c r="I1630" s="415"/>
      <c r="J1630" s="415"/>
      <c r="K1630" s="415"/>
      <c r="L1630" s="415"/>
      <c r="M1630" s="415"/>
      <c r="N1630" s="415"/>
      <c r="O1630" s="415"/>
      <c r="P1630" s="415"/>
      <c r="Q1630" s="415"/>
      <c r="R1630" s="415"/>
      <c r="S1630" s="415"/>
      <c r="T1630" s="415"/>
    </row>
    <row r="1631" spans="3:20" x14ac:dyDescent="0.2">
      <c r="C1631" s="415"/>
      <c r="D1631" s="415"/>
      <c r="E1631" s="415"/>
      <c r="F1631" s="415"/>
      <c r="G1631" s="415"/>
      <c r="H1631" s="415"/>
      <c r="I1631" s="415"/>
      <c r="J1631" s="415"/>
      <c r="K1631" s="415"/>
      <c r="L1631" s="415"/>
      <c r="M1631" s="415"/>
      <c r="N1631" s="415"/>
      <c r="O1631" s="415"/>
      <c r="P1631" s="415"/>
      <c r="Q1631" s="415"/>
      <c r="R1631" s="415"/>
      <c r="S1631" s="415"/>
      <c r="T1631" s="415"/>
    </row>
    <row r="1632" spans="3:20" x14ac:dyDescent="0.2">
      <c r="C1632" s="415"/>
      <c r="D1632" s="415"/>
      <c r="E1632" s="415"/>
      <c r="F1632" s="415"/>
      <c r="G1632" s="415"/>
      <c r="H1632" s="415"/>
      <c r="I1632" s="415"/>
      <c r="J1632" s="415"/>
      <c r="K1632" s="415"/>
      <c r="L1632" s="415"/>
      <c r="M1632" s="415"/>
      <c r="N1632" s="415"/>
      <c r="O1632" s="415"/>
      <c r="P1632" s="415"/>
      <c r="Q1632" s="415"/>
      <c r="R1632" s="415"/>
      <c r="S1632" s="415"/>
      <c r="T1632" s="415"/>
    </row>
    <row r="1633" spans="3:20" x14ac:dyDescent="0.2">
      <c r="C1633" s="415"/>
      <c r="D1633" s="415"/>
      <c r="E1633" s="415"/>
      <c r="F1633" s="415"/>
      <c r="G1633" s="415"/>
      <c r="H1633" s="415"/>
      <c r="I1633" s="415"/>
      <c r="J1633" s="415"/>
      <c r="K1633" s="415"/>
      <c r="L1633" s="415"/>
      <c r="M1633" s="415"/>
      <c r="N1633" s="415"/>
      <c r="O1633" s="415"/>
      <c r="P1633" s="415"/>
      <c r="Q1633" s="415"/>
      <c r="R1633" s="415"/>
      <c r="S1633" s="415"/>
      <c r="T1633" s="415"/>
    </row>
    <row r="1634" spans="3:20" x14ac:dyDescent="0.2">
      <c r="C1634" s="415"/>
      <c r="D1634" s="415"/>
      <c r="E1634" s="415"/>
      <c r="F1634" s="415"/>
      <c r="G1634" s="415"/>
      <c r="H1634" s="415"/>
      <c r="I1634" s="415"/>
      <c r="J1634" s="415"/>
      <c r="K1634" s="415"/>
      <c r="L1634" s="415"/>
      <c r="M1634" s="415"/>
      <c r="N1634" s="415"/>
      <c r="O1634" s="415"/>
      <c r="P1634" s="415"/>
      <c r="Q1634" s="415"/>
      <c r="R1634" s="415"/>
      <c r="S1634" s="415"/>
      <c r="T1634" s="415"/>
    </row>
    <row r="1635" spans="3:20" x14ac:dyDescent="0.2">
      <c r="C1635" s="415"/>
      <c r="D1635" s="415"/>
      <c r="E1635" s="415"/>
      <c r="F1635" s="415"/>
      <c r="G1635" s="415"/>
      <c r="H1635" s="415"/>
      <c r="I1635" s="415"/>
      <c r="J1635" s="415"/>
      <c r="K1635" s="415"/>
      <c r="L1635" s="415"/>
      <c r="M1635" s="415"/>
      <c r="N1635" s="415"/>
      <c r="O1635" s="415"/>
      <c r="P1635" s="415"/>
      <c r="Q1635" s="415"/>
      <c r="R1635" s="415"/>
      <c r="S1635" s="415"/>
      <c r="T1635" s="415"/>
    </row>
    <row r="1636" spans="3:20" x14ac:dyDescent="0.2">
      <c r="C1636" s="415"/>
      <c r="D1636" s="415"/>
      <c r="E1636" s="415"/>
      <c r="F1636" s="415"/>
      <c r="G1636" s="415"/>
      <c r="H1636" s="415"/>
      <c r="I1636" s="415"/>
      <c r="J1636" s="415"/>
      <c r="K1636" s="415"/>
      <c r="L1636" s="415"/>
      <c r="M1636" s="415"/>
      <c r="N1636" s="415"/>
      <c r="O1636" s="415"/>
      <c r="P1636" s="415"/>
      <c r="Q1636" s="415"/>
      <c r="R1636" s="415"/>
      <c r="S1636" s="415"/>
      <c r="T1636" s="415"/>
    </row>
    <row r="1637" spans="3:20" x14ac:dyDescent="0.2">
      <c r="C1637" s="415"/>
      <c r="D1637" s="415"/>
      <c r="E1637" s="415"/>
      <c r="F1637" s="415"/>
      <c r="G1637" s="415"/>
      <c r="H1637" s="415"/>
      <c r="I1637" s="415"/>
      <c r="J1637" s="415"/>
      <c r="K1637" s="415"/>
      <c r="L1637" s="415"/>
      <c r="M1637" s="415"/>
      <c r="N1637" s="415"/>
      <c r="O1637" s="415"/>
      <c r="P1637" s="415"/>
      <c r="Q1637" s="415"/>
      <c r="R1637" s="415"/>
      <c r="S1637" s="415"/>
      <c r="T1637" s="415"/>
    </row>
    <row r="1638" spans="3:20" x14ac:dyDescent="0.2">
      <c r="C1638" s="415"/>
      <c r="D1638" s="415"/>
      <c r="E1638" s="415"/>
      <c r="F1638" s="415"/>
      <c r="G1638" s="415"/>
      <c r="H1638" s="415"/>
      <c r="I1638" s="415"/>
      <c r="J1638" s="415"/>
      <c r="K1638" s="415"/>
      <c r="L1638" s="415"/>
      <c r="M1638" s="415"/>
      <c r="N1638" s="415"/>
      <c r="O1638" s="415"/>
      <c r="P1638" s="415"/>
      <c r="Q1638" s="415"/>
      <c r="R1638" s="415"/>
      <c r="S1638" s="415"/>
      <c r="T1638" s="415"/>
    </row>
    <row r="1639" spans="3:20" x14ac:dyDescent="0.2">
      <c r="C1639" s="415"/>
      <c r="D1639" s="415"/>
      <c r="E1639" s="415"/>
      <c r="F1639" s="415"/>
      <c r="G1639" s="415"/>
      <c r="H1639" s="415"/>
      <c r="I1639" s="415"/>
      <c r="J1639" s="415"/>
      <c r="K1639" s="415"/>
      <c r="L1639" s="415"/>
      <c r="M1639" s="415"/>
      <c r="N1639" s="415"/>
      <c r="O1639" s="415"/>
      <c r="P1639" s="415"/>
      <c r="Q1639" s="415"/>
      <c r="R1639" s="415"/>
      <c r="S1639" s="415"/>
      <c r="T1639" s="415"/>
    </row>
    <row r="1640" spans="3:20" x14ac:dyDescent="0.2">
      <c r="C1640" s="415"/>
      <c r="D1640" s="415"/>
      <c r="E1640" s="415"/>
      <c r="F1640" s="415"/>
      <c r="G1640" s="415"/>
      <c r="H1640" s="415"/>
      <c r="I1640" s="415"/>
      <c r="J1640" s="415"/>
      <c r="K1640" s="415"/>
      <c r="L1640" s="415"/>
      <c r="M1640" s="415"/>
      <c r="N1640" s="415"/>
      <c r="O1640" s="415"/>
      <c r="P1640" s="415"/>
      <c r="Q1640" s="415"/>
      <c r="R1640" s="415"/>
      <c r="S1640" s="415"/>
      <c r="T1640" s="415"/>
    </row>
    <row r="1641" spans="3:20" x14ac:dyDescent="0.2">
      <c r="C1641" s="415"/>
      <c r="D1641" s="415"/>
      <c r="E1641" s="415"/>
      <c r="F1641" s="415"/>
      <c r="G1641" s="415"/>
      <c r="H1641" s="415"/>
      <c r="I1641" s="415"/>
      <c r="J1641" s="415"/>
      <c r="K1641" s="415"/>
      <c r="L1641" s="415"/>
      <c r="M1641" s="415"/>
      <c r="N1641" s="415"/>
      <c r="O1641" s="415"/>
      <c r="P1641" s="415"/>
      <c r="Q1641" s="415"/>
      <c r="R1641" s="415"/>
      <c r="S1641" s="415"/>
      <c r="T1641" s="415"/>
    </row>
    <row r="1642" spans="3:20" x14ac:dyDescent="0.2">
      <c r="C1642" s="415"/>
      <c r="D1642" s="415"/>
      <c r="E1642" s="415"/>
      <c r="F1642" s="415"/>
      <c r="G1642" s="415"/>
      <c r="H1642" s="415"/>
      <c r="I1642" s="415"/>
      <c r="J1642" s="415"/>
      <c r="K1642" s="415"/>
      <c r="L1642" s="415"/>
      <c r="M1642" s="415"/>
      <c r="N1642" s="415"/>
      <c r="O1642" s="415"/>
      <c r="P1642" s="415"/>
      <c r="Q1642" s="415"/>
      <c r="R1642" s="415"/>
      <c r="S1642" s="415"/>
      <c r="T1642" s="415"/>
    </row>
    <row r="1643" spans="3:20" x14ac:dyDescent="0.2">
      <c r="C1643" s="415"/>
      <c r="D1643" s="415"/>
      <c r="E1643" s="415"/>
      <c r="F1643" s="415"/>
      <c r="G1643" s="415"/>
      <c r="H1643" s="415"/>
      <c r="I1643" s="415"/>
      <c r="J1643" s="415"/>
      <c r="K1643" s="415"/>
      <c r="L1643" s="415"/>
      <c r="M1643" s="415"/>
      <c r="N1643" s="415"/>
      <c r="O1643" s="415"/>
      <c r="P1643" s="415"/>
      <c r="Q1643" s="415"/>
      <c r="R1643" s="415"/>
      <c r="S1643" s="415"/>
      <c r="T1643" s="415"/>
    </row>
    <row r="1644" spans="3:20" x14ac:dyDescent="0.2">
      <c r="C1644" s="415"/>
      <c r="D1644" s="415"/>
      <c r="E1644" s="415"/>
      <c r="F1644" s="415"/>
      <c r="G1644" s="415"/>
      <c r="H1644" s="415"/>
      <c r="I1644" s="415"/>
      <c r="J1644" s="415"/>
      <c r="K1644" s="415"/>
      <c r="L1644" s="415"/>
      <c r="M1644" s="415"/>
      <c r="N1644" s="415"/>
      <c r="O1644" s="415"/>
      <c r="P1644" s="415"/>
      <c r="Q1644" s="415"/>
      <c r="R1644" s="415"/>
      <c r="S1644" s="415"/>
      <c r="T1644" s="415"/>
    </row>
    <row r="1645" spans="3:20" x14ac:dyDescent="0.2">
      <c r="C1645" s="415"/>
      <c r="D1645" s="415"/>
      <c r="E1645" s="415"/>
      <c r="F1645" s="415"/>
      <c r="G1645" s="415"/>
      <c r="H1645" s="415"/>
      <c r="I1645" s="415"/>
      <c r="J1645" s="415"/>
      <c r="K1645" s="415"/>
      <c r="L1645" s="415"/>
      <c r="M1645" s="415"/>
      <c r="N1645" s="415"/>
      <c r="O1645" s="415"/>
      <c r="P1645" s="415"/>
      <c r="Q1645" s="415"/>
      <c r="R1645" s="415"/>
      <c r="S1645" s="415"/>
      <c r="T1645" s="415"/>
    </row>
    <row r="1646" spans="3:20" x14ac:dyDescent="0.2">
      <c r="C1646" s="415"/>
      <c r="D1646" s="415"/>
      <c r="E1646" s="415"/>
      <c r="F1646" s="415"/>
      <c r="G1646" s="415"/>
      <c r="H1646" s="415"/>
      <c r="I1646" s="415"/>
      <c r="J1646" s="415"/>
      <c r="K1646" s="415"/>
      <c r="L1646" s="415"/>
      <c r="M1646" s="415"/>
      <c r="N1646" s="415"/>
      <c r="O1646" s="415"/>
      <c r="P1646" s="415"/>
      <c r="Q1646" s="415"/>
      <c r="R1646" s="415"/>
      <c r="S1646" s="415"/>
      <c r="T1646" s="415"/>
    </row>
    <row r="1647" spans="3:20" x14ac:dyDescent="0.2">
      <c r="C1647" s="415"/>
      <c r="D1647" s="415"/>
      <c r="E1647" s="415"/>
      <c r="F1647" s="415"/>
      <c r="G1647" s="415"/>
      <c r="H1647" s="415"/>
      <c r="I1647" s="415"/>
      <c r="J1647" s="415"/>
      <c r="K1647" s="415"/>
      <c r="L1647" s="415"/>
      <c r="M1647" s="415"/>
      <c r="N1647" s="415"/>
      <c r="O1647" s="415"/>
      <c r="P1647" s="415"/>
      <c r="Q1647" s="415"/>
      <c r="R1647" s="415"/>
      <c r="S1647" s="415"/>
      <c r="T1647" s="415"/>
    </row>
    <row r="1648" spans="3:20" x14ac:dyDescent="0.2">
      <c r="C1648" s="415"/>
      <c r="D1648" s="415"/>
      <c r="E1648" s="415"/>
      <c r="F1648" s="415"/>
      <c r="G1648" s="415"/>
      <c r="H1648" s="415"/>
      <c r="I1648" s="415"/>
      <c r="J1648" s="415"/>
      <c r="K1648" s="415"/>
      <c r="L1648" s="415"/>
      <c r="M1648" s="415"/>
      <c r="N1648" s="415"/>
      <c r="O1648" s="415"/>
      <c r="P1648" s="415"/>
      <c r="Q1648" s="415"/>
      <c r="R1648" s="415"/>
      <c r="S1648" s="415"/>
      <c r="T1648" s="415"/>
    </row>
    <row r="1649" spans="3:20" x14ac:dyDescent="0.2">
      <c r="C1649" s="415"/>
      <c r="D1649" s="415"/>
      <c r="E1649" s="415"/>
      <c r="F1649" s="415"/>
      <c r="G1649" s="415"/>
      <c r="H1649" s="415"/>
      <c r="I1649" s="415"/>
      <c r="J1649" s="415"/>
      <c r="K1649" s="415"/>
      <c r="L1649" s="415"/>
      <c r="M1649" s="415"/>
      <c r="N1649" s="415"/>
      <c r="O1649" s="415"/>
      <c r="P1649" s="415"/>
      <c r="Q1649" s="415"/>
      <c r="R1649" s="415"/>
      <c r="S1649" s="415"/>
      <c r="T1649" s="415"/>
    </row>
    <row r="1650" spans="3:20" x14ac:dyDescent="0.2">
      <c r="C1650" s="415"/>
      <c r="D1650" s="415"/>
      <c r="E1650" s="415"/>
      <c r="F1650" s="415"/>
      <c r="G1650" s="415"/>
      <c r="H1650" s="415"/>
      <c r="I1650" s="415"/>
      <c r="J1650" s="415"/>
      <c r="K1650" s="415"/>
      <c r="L1650" s="415"/>
      <c r="M1650" s="415"/>
      <c r="N1650" s="415"/>
      <c r="O1650" s="415"/>
      <c r="P1650" s="415"/>
      <c r="Q1650" s="415"/>
      <c r="R1650" s="415"/>
      <c r="S1650" s="415"/>
      <c r="T1650" s="415"/>
    </row>
    <row r="1651" spans="3:20" x14ac:dyDescent="0.2">
      <c r="C1651" s="415"/>
      <c r="D1651" s="415"/>
      <c r="E1651" s="415"/>
      <c r="F1651" s="415"/>
      <c r="G1651" s="415"/>
      <c r="H1651" s="415"/>
      <c r="I1651" s="415"/>
      <c r="J1651" s="415"/>
      <c r="K1651" s="415"/>
      <c r="L1651" s="415"/>
      <c r="M1651" s="415"/>
      <c r="N1651" s="415"/>
      <c r="O1651" s="415"/>
      <c r="P1651" s="415"/>
      <c r="Q1651" s="415"/>
      <c r="R1651" s="415"/>
      <c r="S1651" s="415"/>
      <c r="T1651" s="415"/>
    </row>
    <row r="1652" spans="3:20" x14ac:dyDescent="0.2">
      <c r="C1652" s="415"/>
      <c r="D1652" s="415"/>
      <c r="E1652" s="415"/>
      <c r="F1652" s="415"/>
      <c r="G1652" s="415"/>
      <c r="H1652" s="415"/>
      <c r="I1652" s="415"/>
      <c r="J1652" s="415"/>
      <c r="K1652" s="415"/>
      <c r="L1652" s="415"/>
      <c r="M1652" s="415"/>
      <c r="N1652" s="415"/>
      <c r="O1652" s="415"/>
      <c r="P1652" s="415"/>
      <c r="Q1652" s="415"/>
      <c r="R1652" s="415"/>
      <c r="S1652" s="415"/>
      <c r="T1652" s="415"/>
    </row>
    <row r="1653" spans="3:20" x14ac:dyDescent="0.2">
      <c r="C1653" s="415"/>
      <c r="D1653" s="415"/>
      <c r="E1653" s="415"/>
      <c r="F1653" s="415"/>
      <c r="G1653" s="415"/>
      <c r="H1653" s="415"/>
      <c r="I1653" s="415"/>
      <c r="J1653" s="415"/>
      <c r="K1653" s="415"/>
      <c r="L1653" s="415"/>
      <c r="M1653" s="415"/>
      <c r="N1653" s="415"/>
      <c r="O1653" s="415"/>
      <c r="P1653" s="415"/>
      <c r="Q1653" s="415"/>
      <c r="R1653" s="415"/>
      <c r="S1653" s="415"/>
      <c r="T1653" s="415"/>
    </row>
    <row r="1654" spans="3:20" x14ac:dyDescent="0.2">
      <c r="C1654" s="415"/>
      <c r="D1654" s="415"/>
      <c r="E1654" s="415"/>
      <c r="F1654" s="415"/>
      <c r="G1654" s="415"/>
      <c r="H1654" s="415"/>
      <c r="I1654" s="415"/>
      <c r="J1654" s="415"/>
      <c r="K1654" s="415"/>
      <c r="L1654" s="415"/>
      <c r="M1654" s="415"/>
      <c r="N1654" s="415"/>
      <c r="O1654" s="415"/>
      <c r="P1654" s="415"/>
      <c r="Q1654" s="415"/>
      <c r="R1654" s="415"/>
      <c r="S1654" s="415"/>
      <c r="T1654" s="415"/>
    </row>
    <row r="1655" spans="3:20" x14ac:dyDescent="0.2">
      <c r="C1655" s="415"/>
      <c r="D1655" s="415"/>
      <c r="E1655" s="415"/>
      <c r="F1655" s="415"/>
      <c r="G1655" s="415"/>
      <c r="H1655" s="415"/>
      <c r="I1655" s="415"/>
      <c r="J1655" s="415"/>
      <c r="K1655" s="415"/>
      <c r="L1655" s="415"/>
      <c r="M1655" s="415"/>
      <c r="N1655" s="415"/>
      <c r="O1655" s="415"/>
      <c r="P1655" s="415"/>
      <c r="Q1655" s="415"/>
      <c r="R1655" s="415"/>
      <c r="S1655" s="415"/>
      <c r="T1655" s="415"/>
    </row>
    <row r="1656" spans="3:20" x14ac:dyDescent="0.2">
      <c r="C1656" s="415"/>
      <c r="D1656" s="415"/>
      <c r="E1656" s="415"/>
      <c r="F1656" s="415"/>
      <c r="G1656" s="415"/>
      <c r="H1656" s="415"/>
      <c r="I1656" s="415"/>
      <c r="J1656" s="415"/>
      <c r="K1656" s="415"/>
      <c r="L1656" s="415"/>
      <c r="M1656" s="415"/>
      <c r="N1656" s="415"/>
      <c r="O1656" s="415"/>
      <c r="P1656" s="415"/>
      <c r="Q1656" s="415"/>
      <c r="R1656" s="415"/>
      <c r="S1656" s="415"/>
      <c r="T1656" s="415"/>
    </row>
    <row r="1657" spans="3:20" x14ac:dyDescent="0.2">
      <c r="C1657" s="415"/>
      <c r="D1657" s="415"/>
      <c r="E1657" s="415"/>
      <c r="F1657" s="415"/>
      <c r="G1657" s="415"/>
      <c r="H1657" s="415"/>
      <c r="I1657" s="415"/>
      <c r="J1657" s="415"/>
      <c r="K1657" s="415"/>
      <c r="L1657" s="415"/>
      <c r="M1657" s="415"/>
      <c r="N1657" s="415"/>
      <c r="O1657" s="415"/>
      <c r="P1657" s="415"/>
      <c r="Q1657" s="415"/>
      <c r="R1657" s="415"/>
      <c r="S1657" s="415"/>
      <c r="T1657" s="415"/>
    </row>
    <row r="1658" spans="3:20" x14ac:dyDescent="0.2">
      <c r="C1658" s="415"/>
      <c r="D1658" s="415"/>
      <c r="E1658" s="415"/>
      <c r="F1658" s="415"/>
      <c r="G1658" s="415"/>
      <c r="H1658" s="415"/>
      <c r="I1658" s="415"/>
      <c r="J1658" s="415"/>
      <c r="K1658" s="415"/>
      <c r="L1658" s="415"/>
      <c r="M1658" s="415"/>
      <c r="N1658" s="415"/>
      <c r="O1658" s="415"/>
      <c r="P1658" s="415"/>
      <c r="Q1658" s="415"/>
      <c r="R1658" s="415"/>
      <c r="S1658" s="415"/>
      <c r="T1658" s="415"/>
    </row>
    <row r="1659" spans="3:20" x14ac:dyDescent="0.2">
      <c r="C1659" s="415"/>
      <c r="D1659" s="415"/>
      <c r="E1659" s="415"/>
      <c r="F1659" s="415"/>
      <c r="G1659" s="415"/>
      <c r="H1659" s="415"/>
      <c r="I1659" s="415"/>
      <c r="J1659" s="415"/>
      <c r="K1659" s="415"/>
      <c r="L1659" s="415"/>
      <c r="M1659" s="415"/>
      <c r="N1659" s="415"/>
      <c r="O1659" s="415"/>
      <c r="P1659" s="415"/>
      <c r="Q1659" s="415"/>
      <c r="R1659" s="415"/>
      <c r="S1659" s="415"/>
      <c r="T1659" s="415"/>
    </row>
    <row r="1660" spans="3:20" x14ac:dyDescent="0.2">
      <c r="C1660" s="415"/>
      <c r="D1660" s="415"/>
      <c r="E1660" s="415"/>
      <c r="F1660" s="415"/>
      <c r="G1660" s="415"/>
      <c r="H1660" s="415"/>
      <c r="I1660" s="415"/>
      <c r="J1660" s="415"/>
      <c r="K1660" s="415"/>
      <c r="L1660" s="415"/>
      <c r="M1660" s="415"/>
      <c r="N1660" s="415"/>
      <c r="O1660" s="415"/>
      <c r="P1660" s="415"/>
      <c r="Q1660" s="415"/>
      <c r="R1660" s="415"/>
      <c r="S1660" s="415"/>
      <c r="T1660" s="415"/>
    </row>
    <row r="1661" spans="3:20" x14ac:dyDescent="0.2">
      <c r="C1661" s="415"/>
      <c r="D1661" s="415"/>
      <c r="E1661" s="415"/>
      <c r="F1661" s="415"/>
      <c r="G1661" s="415"/>
      <c r="H1661" s="415"/>
      <c r="I1661" s="415"/>
      <c r="J1661" s="415"/>
      <c r="K1661" s="415"/>
      <c r="L1661" s="415"/>
      <c r="M1661" s="415"/>
      <c r="N1661" s="415"/>
      <c r="O1661" s="415"/>
      <c r="P1661" s="415"/>
      <c r="Q1661" s="415"/>
      <c r="R1661" s="415"/>
      <c r="S1661" s="415"/>
      <c r="T1661" s="415"/>
    </row>
    <row r="1662" spans="3:20" x14ac:dyDescent="0.2">
      <c r="C1662" s="415"/>
      <c r="D1662" s="415"/>
      <c r="E1662" s="415"/>
      <c r="F1662" s="415"/>
      <c r="G1662" s="415"/>
      <c r="H1662" s="415"/>
      <c r="I1662" s="415"/>
      <c r="J1662" s="415"/>
      <c r="K1662" s="415"/>
      <c r="L1662" s="415"/>
      <c r="M1662" s="415"/>
      <c r="N1662" s="415"/>
      <c r="O1662" s="415"/>
      <c r="P1662" s="415"/>
      <c r="Q1662" s="415"/>
      <c r="R1662" s="415"/>
      <c r="S1662" s="415"/>
      <c r="T1662" s="415"/>
    </row>
    <row r="1663" spans="3:20" x14ac:dyDescent="0.2">
      <c r="C1663" s="415"/>
      <c r="D1663" s="415"/>
      <c r="E1663" s="415"/>
      <c r="F1663" s="415"/>
      <c r="G1663" s="415"/>
      <c r="H1663" s="415"/>
      <c r="I1663" s="415"/>
      <c r="J1663" s="415"/>
      <c r="K1663" s="415"/>
      <c r="L1663" s="415"/>
      <c r="M1663" s="415"/>
      <c r="N1663" s="415"/>
      <c r="O1663" s="415"/>
      <c r="P1663" s="415"/>
      <c r="Q1663" s="415"/>
      <c r="R1663" s="415"/>
      <c r="S1663" s="415"/>
      <c r="T1663" s="415"/>
    </row>
    <row r="1664" spans="3:20" x14ac:dyDescent="0.2">
      <c r="C1664" s="415"/>
      <c r="D1664" s="415"/>
      <c r="E1664" s="415"/>
      <c r="F1664" s="415"/>
      <c r="G1664" s="415"/>
      <c r="H1664" s="415"/>
      <c r="I1664" s="415"/>
      <c r="J1664" s="415"/>
      <c r="K1664" s="415"/>
      <c r="L1664" s="415"/>
      <c r="M1664" s="415"/>
      <c r="N1664" s="415"/>
      <c r="O1664" s="415"/>
      <c r="P1664" s="415"/>
      <c r="Q1664" s="415"/>
      <c r="R1664" s="415"/>
      <c r="S1664" s="415"/>
      <c r="T1664" s="415"/>
    </row>
    <row r="1665" spans="3:20" x14ac:dyDescent="0.2">
      <c r="C1665" s="415"/>
      <c r="D1665" s="415"/>
      <c r="E1665" s="415"/>
      <c r="F1665" s="415"/>
      <c r="G1665" s="415"/>
      <c r="H1665" s="415"/>
      <c r="I1665" s="415"/>
      <c r="J1665" s="415"/>
      <c r="K1665" s="415"/>
      <c r="L1665" s="415"/>
      <c r="M1665" s="415"/>
      <c r="N1665" s="415"/>
      <c r="O1665" s="415"/>
      <c r="P1665" s="415"/>
      <c r="Q1665" s="415"/>
      <c r="R1665" s="415"/>
      <c r="S1665" s="415"/>
      <c r="T1665" s="415"/>
    </row>
    <row r="1666" spans="3:20" x14ac:dyDescent="0.2">
      <c r="C1666" s="415"/>
      <c r="D1666" s="415"/>
      <c r="E1666" s="415"/>
      <c r="F1666" s="415"/>
      <c r="G1666" s="415"/>
      <c r="H1666" s="415"/>
      <c r="I1666" s="415"/>
      <c r="J1666" s="415"/>
      <c r="K1666" s="415"/>
      <c r="L1666" s="415"/>
      <c r="M1666" s="415"/>
      <c r="N1666" s="415"/>
      <c r="O1666" s="415"/>
      <c r="P1666" s="415"/>
      <c r="Q1666" s="415"/>
      <c r="R1666" s="415"/>
      <c r="S1666" s="415"/>
      <c r="T1666" s="415"/>
    </row>
    <row r="1667" spans="3:20" x14ac:dyDescent="0.2">
      <c r="C1667" s="415"/>
      <c r="D1667" s="415"/>
      <c r="E1667" s="415"/>
      <c r="F1667" s="415"/>
      <c r="G1667" s="415"/>
      <c r="H1667" s="415"/>
      <c r="I1667" s="415"/>
      <c r="J1667" s="415"/>
      <c r="K1667" s="415"/>
      <c r="L1667" s="415"/>
      <c r="M1667" s="415"/>
      <c r="N1667" s="415"/>
      <c r="O1667" s="415"/>
      <c r="P1667" s="415"/>
      <c r="Q1667" s="415"/>
      <c r="R1667" s="415"/>
      <c r="S1667" s="415"/>
      <c r="T1667" s="415"/>
    </row>
    <row r="1668" spans="3:20" x14ac:dyDescent="0.2">
      <c r="C1668" s="415"/>
      <c r="D1668" s="415"/>
      <c r="E1668" s="415"/>
      <c r="F1668" s="415"/>
      <c r="G1668" s="415"/>
      <c r="H1668" s="415"/>
      <c r="I1668" s="415"/>
      <c r="J1668" s="415"/>
      <c r="K1668" s="415"/>
      <c r="L1668" s="415"/>
      <c r="M1668" s="415"/>
      <c r="N1668" s="415"/>
      <c r="O1668" s="415"/>
      <c r="P1668" s="415"/>
      <c r="Q1668" s="415"/>
      <c r="R1668" s="415"/>
      <c r="S1668" s="415"/>
      <c r="T1668" s="415"/>
    </row>
    <row r="1669" spans="3:20" x14ac:dyDescent="0.2">
      <c r="C1669" s="415"/>
      <c r="D1669" s="415"/>
      <c r="E1669" s="415"/>
      <c r="F1669" s="415"/>
      <c r="G1669" s="415"/>
      <c r="H1669" s="415"/>
      <c r="I1669" s="415"/>
      <c r="J1669" s="415"/>
      <c r="K1669" s="415"/>
      <c r="L1669" s="415"/>
      <c r="M1669" s="415"/>
      <c r="N1669" s="415"/>
      <c r="O1669" s="415"/>
      <c r="P1669" s="415"/>
      <c r="Q1669" s="415"/>
      <c r="R1669" s="415"/>
      <c r="S1669" s="415"/>
      <c r="T1669" s="415"/>
    </row>
    <row r="1670" spans="3:20" x14ac:dyDescent="0.2">
      <c r="C1670" s="415"/>
      <c r="D1670" s="415"/>
      <c r="E1670" s="415"/>
      <c r="F1670" s="415"/>
      <c r="G1670" s="415"/>
      <c r="H1670" s="415"/>
      <c r="I1670" s="415"/>
      <c r="J1670" s="415"/>
      <c r="K1670" s="415"/>
      <c r="L1670" s="415"/>
      <c r="M1670" s="415"/>
      <c r="N1670" s="415"/>
      <c r="O1670" s="415"/>
      <c r="P1670" s="415"/>
      <c r="Q1670" s="415"/>
      <c r="R1670" s="415"/>
      <c r="S1670" s="415"/>
      <c r="T1670" s="415"/>
    </row>
    <row r="1671" spans="3:20" x14ac:dyDescent="0.2">
      <c r="C1671" s="415"/>
      <c r="D1671" s="415"/>
      <c r="E1671" s="415"/>
      <c r="F1671" s="415"/>
      <c r="G1671" s="415"/>
      <c r="H1671" s="415"/>
      <c r="I1671" s="415"/>
      <c r="J1671" s="415"/>
      <c r="K1671" s="415"/>
      <c r="L1671" s="415"/>
      <c r="M1671" s="415"/>
      <c r="N1671" s="415"/>
      <c r="O1671" s="415"/>
      <c r="P1671" s="415"/>
      <c r="Q1671" s="415"/>
      <c r="R1671" s="415"/>
      <c r="S1671" s="415"/>
      <c r="T1671" s="415"/>
    </row>
    <row r="1672" spans="3:20" x14ac:dyDescent="0.2">
      <c r="C1672" s="415"/>
      <c r="D1672" s="415"/>
      <c r="E1672" s="415"/>
      <c r="F1672" s="415"/>
      <c r="G1672" s="415"/>
      <c r="H1672" s="415"/>
      <c r="I1672" s="415"/>
      <c r="J1672" s="415"/>
      <c r="K1672" s="415"/>
      <c r="L1672" s="415"/>
      <c r="M1672" s="415"/>
      <c r="N1672" s="415"/>
      <c r="O1672" s="415"/>
      <c r="P1672" s="415"/>
      <c r="Q1672" s="415"/>
      <c r="R1672" s="415"/>
      <c r="S1672" s="415"/>
      <c r="T1672" s="415"/>
    </row>
    <row r="1673" spans="3:20" x14ac:dyDescent="0.2">
      <c r="C1673" s="415"/>
      <c r="D1673" s="415"/>
      <c r="E1673" s="415"/>
      <c r="F1673" s="415"/>
      <c r="G1673" s="415"/>
      <c r="H1673" s="415"/>
      <c r="I1673" s="415"/>
      <c r="J1673" s="415"/>
      <c r="K1673" s="415"/>
      <c r="L1673" s="415"/>
      <c r="M1673" s="415"/>
      <c r="N1673" s="415"/>
      <c r="O1673" s="415"/>
      <c r="P1673" s="415"/>
      <c r="Q1673" s="415"/>
      <c r="R1673" s="415"/>
      <c r="S1673" s="415"/>
      <c r="T1673" s="415"/>
    </row>
    <row r="1674" spans="3:20" x14ac:dyDescent="0.2">
      <c r="C1674" s="415"/>
      <c r="D1674" s="415"/>
      <c r="E1674" s="415"/>
      <c r="F1674" s="415"/>
      <c r="G1674" s="415"/>
      <c r="H1674" s="415"/>
      <c r="I1674" s="415"/>
      <c r="J1674" s="415"/>
      <c r="K1674" s="415"/>
      <c r="L1674" s="415"/>
      <c r="M1674" s="415"/>
      <c r="N1674" s="415"/>
      <c r="O1674" s="415"/>
      <c r="P1674" s="415"/>
      <c r="Q1674" s="415"/>
      <c r="R1674" s="415"/>
      <c r="S1674" s="415"/>
      <c r="T1674" s="415"/>
    </row>
    <row r="1675" spans="3:20" x14ac:dyDescent="0.2">
      <c r="C1675" s="415"/>
      <c r="D1675" s="415"/>
      <c r="E1675" s="415"/>
      <c r="F1675" s="415"/>
      <c r="G1675" s="415"/>
      <c r="H1675" s="415"/>
      <c r="I1675" s="415"/>
      <c r="J1675" s="415"/>
      <c r="K1675" s="415"/>
      <c r="L1675" s="415"/>
      <c r="M1675" s="415"/>
      <c r="N1675" s="415"/>
      <c r="O1675" s="415"/>
      <c r="P1675" s="415"/>
      <c r="Q1675" s="415"/>
      <c r="R1675" s="415"/>
      <c r="S1675" s="415"/>
      <c r="T1675" s="415"/>
    </row>
    <row r="1676" spans="3:20" x14ac:dyDescent="0.2">
      <c r="C1676" s="415"/>
      <c r="D1676" s="415"/>
      <c r="E1676" s="415"/>
      <c r="F1676" s="415"/>
      <c r="G1676" s="415"/>
      <c r="H1676" s="415"/>
      <c r="I1676" s="415"/>
      <c r="J1676" s="415"/>
      <c r="K1676" s="415"/>
      <c r="L1676" s="415"/>
      <c r="M1676" s="415"/>
      <c r="N1676" s="415"/>
      <c r="O1676" s="415"/>
      <c r="P1676" s="415"/>
      <c r="Q1676" s="415"/>
      <c r="R1676" s="415"/>
      <c r="S1676" s="415"/>
      <c r="T1676" s="415"/>
    </row>
    <row r="1677" spans="3:20" x14ac:dyDescent="0.2">
      <c r="C1677" s="415"/>
      <c r="D1677" s="415"/>
      <c r="E1677" s="415"/>
      <c r="F1677" s="415"/>
      <c r="G1677" s="415"/>
      <c r="H1677" s="415"/>
      <c r="I1677" s="415"/>
      <c r="J1677" s="415"/>
      <c r="K1677" s="415"/>
      <c r="L1677" s="415"/>
      <c r="M1677" s="415"/>
      <c r="N1677" s="415"/>
      <c r="O1677" s="415"/>
      <c r="P1677" s="415"/>
      <c r="Q1677" s="415"/>
      <c r="R1677" s="415"/>
      <c r="S1677" s="415"/>
      <c r="T1677" s="415"/>
    </row>
    <row r="1678" spans="3:20" x14ac:dyDescent="0.2">
      <c r="C1678" s="415"/>
      <c r="D1678" s="415"/>
      <c r="E1678" s="415"/>
      <c r="F1678" s="415"/>
      <c r="G1678" s="415"/>
      <c r="H1678" s="415"/>
      <c r="I1678" s="415"/>
      <c r="J1678" s="415"/>
      <c r="K1678" s="415"/>
      <c r="L1678" s="415"/>
      <c r="M1678" s="415"/>
      <c r="N1678" s="415"/>
      <c r="O1678" s="415"/>
      <c r="P1678" s="415"/>
      <c r="Q1678" s="415"/>
      <c r="R1678" s="415"/>
      <c r="S1678" s="415"/>
      <c r="T1678" s="415"/>
    </row>
    <row r="1679" spans="3:20" x14ac:dyDescent="0.2">
      <c r="C1679" s="415"/>
      <c r="D1679" s="415"/>
      <c r="E1679" s="415"/>
      <c r="F1679" s="415"/>
      <c r="G1679" s="415"/>
      <c r="H1679" s="415"/>
      <c r="I1679" s="415"/>
      <c r="J1679" s="415"/>
      <c r="K1679" s="415"/>
      <c r="L1679" s="415"/>
      <c r="M1679" s="415"/>
      <c r="N1679" s="415"/>
      <c r="O1679" s="415"/>
      <c r="P1679" s="415"/>
      <c r="Q1679" s="415"/>
      <c r="R1679" s="415"/>
      <c r="S1679" s="415"/>
      <c r="T1679" s="415"/>
    </row>
    <row r="1680" spans="3:20" x14ac:dyDescent="0.2">
      <c r="C1680" s="415"/>
      <c r="D1680" s="415"/>
      <c r="E1680" s="415"/>
      <c r="F1680" s="415"/>
      <c r="G1680" s="415"/>
      <c r="H1680" s="415"/>
      <c r="I1680" s="415"/>
      <c r="J1680" s="415"/>
      <c r="K1680" s="415"/>
      <c r="L1680" s="415"/>
      <c r="M1680" s="415"/>
      <c r="N1680" s="415"/>
      <c r="O1680" s="415"/>
      <c r="P1680" s="415"/>
      <c r="Q1680" s="415"/>
      <c r="R1680" s="415"/>
      <c r="S1680" s="415"/>
      <c r="T1680" s="415"/>
    </row>
    <row r="1681" spans="3:20" x14ac:dyDescent="0.2">
      <c r="C1681" s="415"/>
      <c r="D1681" s="415"/>
      <c r="E1681" s="415"/>
      <c r="F1681" s="415"/>
      <c r="G1681" s="415"/>
      <c r="H1681" s="415"/>
      <c r="I1681" s="415"/>
      <c r="J1681" s="415"/>
      <c r="K1681" s="415"/>
      <c r="L1681" s="415"/>
      <c r="M1681" s="415"/>
      <c r="N1681" s="415"/>
      <c r="O1681" s="415"/>
      <c r="P1681" s="415"/>
      <c r="Q1681" s="415"/>
      <c r="R1681" s="415"/>
      <c r="S1681" s="415"/>
      <c r="T1681" s="415"/>
    </row>
    <row r="1682" spans="3:20" x14ac:dyDescent="0.2">
      <c r="C1682" s="415"/>
      <c r="D1682" s="415"/>
      <c r="E1682" s="415"/>
      <c r="F1682" s="415"/>
      <c r="G1682" s="415"/>
      <c r="H1682" s="415"/>
      <c r="I1682" s="415"/>
      <c r="J1682" s="415"/>
      <c r="K1682" s="415"/>
      <c r="L1682" s="415"/>
      <c r="M1682" s="415"/>
      <c r="N1682" s="415"/>
      <c r="O1682" s="415"/>
      <c r="P1682" s="415"/>
      <c r="Q1682" s="415"/>
      <c r="R1682" s="415"/>
      <c r="S1682" s="415"/>
      <c r="T1682" s="415"/>
    </row>
    <row r="1683" spans="3:20" x14ac:dyDescent="0.2">
      <c r="C1683" s="415"/>
      <c r="D1683" s="415"/>
      <c r="E1683" s="415"/>
      <c r="F1683" s="415"/>
      <c r="G1683" s="415"/>
      <c r="H1683" s="415"/>
      <c r="I1683" s="415"/>
      <c r="J1683" s="415"/>
      <c r="K1683" s="415"/>
      <c r="L1683" s="415"/>
      <c r="M1683" s="415"/>
      <c r="N1683" s="415"/>
      <c r="O1683" s="415"/>
      <c r="P1683" s="415"/>
      <c r="Q1683" s="415"/>
      <c r="R1683" s="415"/>
      <c r="S1683" s="415"/>
      <c r="T1683" s="415"/>
    </row>
    <row r="1684" spans="3:20" x14ac:dyDescent="0.2">
      <c r="C1684" s="415"/>
      <c r="D1684" s="415"/>
      <c r="E1684" s="415"/>
      <c r="F1684" s="415"/>
      <c r="G1684" s="415"/>
      <c r="H1684" s="415"/>
      <c r="I1684" s="415"/>
      <c r="J1684" s="415"/>
      <c r="K1684" s="415"/>
      <c r="L1684" s="415"/>
      <c r="M1684" s="415"/>
      <c r="N1684" s="415"/>
      <c r="O1684" s="415"/>
      <c r="P1684" s="415"/>
      <c r="Q1684" s="415"/>
      <c r="R1684" s="415"/>
      <c r="S1684" s="415"/>
      <c r="T1684" s="415"/>
    </row>
    <row r="1685" spans="3:20" x14ac:dyDescent="0.2">
      <c r="C1685" s="415"/>
      <c r="D1685" s="415"/>
      <c r="E1685" s="415"/>
      <c r="F1685" s="415"/>
      <c r="G1685" s="415"/>
      <c r="H1685" s="415"/>
      <c r="I1685" s="415"/>
      <c r="J1685" s="415"/>
      <c r="K1685" s="415"/>
      <c r="L1685" s="415"/>
      <c r="M1685" s="415"/>
      <c r="N1685" s="415"/>
      <c r="O1685" s="415"/>
      <c r="P1685" s="415"/>
      <c r="Q1685" s="415"/>
      <c r="R1685" s="415"/>
      <c r="S1685" s="415"/>
      <c r="T1685" s="415"/>
    </row>
    <row r="1686" spans="3:20" x14ac:dyDescent="0.2">
      <c r="C1686" s="415"/>
      <c r="D1686" s="415"/>
      <c r="E1686" s="415"/>
      <c r="F1686" s="415"/>
      <c r="G1686" s="415"/>
      <c r="H1686" s="415"/>
      <c r="I1686" s="415"/>
      <c r="J1686" s="415"/>
      <c r="K1686" s="415"/>
      <c r="L1686" s="415"/>
      <c r="M1686" s="415"/>
      <c r="N1686" s="415"/>
      <c r="O1686" s="415"/>
      <c r="P1686" s="415"/>
      <c r="Q1686" s="415"/>
      <c r="R1686" s="415"/>
      <c r="S1686" s="415"/>
      <c r="T1686" s="415"/>
    </row>
    <row r="1687" spans="3:20" x14ac:dyDescent="0.2">
      <c r="C1687" s="415"/>
      <c r="D1687" s="415"/>
      <c r="E1687" s="415"/>
      <c r="F1687" s="415"/>
      <c r="G1687" s="415"/>
      <c r="H1687" s="415"/>
      <c r="I1687" s="415"/>
      <c r="J1687" s="415"/>
      <c r="K1687" s="415"/>
      <c r="L1687" s="415"/>
      <c r="M1687" s="415"/>
      <c r="N1687" s="415"/>
      <c r="O1687" s="415"/>
      <c r="P1687" s="415"/>
      <c r="Q1687" s="415"/>
      <c r="R1687" s="415"/>
      <c r="S1687" s="415"/>
      <c r="T1687" s="415"/>
    </row>
    <row r="1688" spans="3:20" x14ac:dyDescent="0.2">
      <c r="C1688" s="415"/>
      <c r="D1688" s="415"/>
      <c r="E1688" s="415"/>
      <c r="F1688" s="415"/>
      <c r="G1688" s="415"/>
      <c r="H1688" s="415"/>
      <c r="I1688" s="415"/>
      <c r="J1688" s="415"/>
      <c r="K1688" s="415"/>
      <c r="L1688" s="415"/>
      <c r="M1688" s="415"/>
      <c r="N1688" s="415"/>
      <c r="O1688" s="415"/>
      <c r="P1688" s="415"/>
      <c r="Q1688" s="415"/>
      <c r="R1688" s="415"/>
      <c r="S1688" s="415"/>
      <c r="T1688" s="415"/>
    </row>
    <row r="1689" spans="3:20" x14ac:dyDescent="0.2">
      <c r="C1689" s="415"/>
      <c r="D1689" s="415"/>
      <c r="E1689" s="415"/>
      <c r="F1689" s="415"/>
      <c r="G1689" s="415"/>
      <c r="H1689" s="415"/>
      <c r="I1689" s="415"/>
      <c r="J1689" s="415"/>
      <c r="K1689" s="415"/>
      <c r="L1689" s="415"/>
      <c r="M1689" s="415"/>
      <c r="N1689" s="415"/>
      <c r="O1689" s="415"/>
      <c r="P1689" s="415"/>
      <c r="Q1689" s="415"/>
      <c r="R1689" s="415"/>
      <c r="S1689" s="415"/>
      <c r="T1689" s="415"/>
    </row>
    <row r="1690" spans="3:20" x14ac:dyDescent="0.2">
      <c r="C1690" s="415"/>
      <c r="D1690" s="415"/>
      <c r="E1690" s="415"/>
      <c r="F1690" s="415"/>
      <c r="G1690" s="415"/>
      <c r="H1690" s="415"/>
      <c r="I1690" s="415"/>
      <c r="J1690" s="415"/>
      <c r="K1690" s="415"/>
      <c r="L1690" s="415"/>
      <c r="M1690" s="415"/>
      <c r="N1690" s="415"/>
      <c r="O1690" s="415"/>
      <c r="P1690" s="415"/>
      <c r="Q1690" s="415"/>
      <c r="R1690" s="415"/>
      <c r="S1690" s="415"/>
      <c r="T1690" s="415"/>
    </row>
    <row r="1691" spans="3:20" x14ac:dyDescent="0.2">
      <c r="C1691" s="415"/>
      <c r="D1691" s="415"/>
      <c r="E1691" s="415"/>
      <c r="F1691" s="415"/>
      <c r="G1691" s="415"/>
      <c r="H1691" s="415"/>
      <c r="I1691" s="415"/>
      <c r="J1691" s="415"/>
      <c r="K1691" s="415"/>
      <c r="L1691" s="415"/>
      <c r="M1691" s="415"/>
      <c r="N1691" s="415"/>
      <c r="O1691" s="415"/>
      <c r="P1691" s="415"/>
      <c r="Q1691" s="415"/>
      <c r="R1691" s="415"/>
      <c r="S1691" s="415"/>
      <c r="T1691" s="415"/>
    </row>
    <row r="1692" spans="3:20" x14ac:dyDescent="0.2">
      <c r="C1692" s="415"/>
      <c r="D1692" s="415"/>
      <c r="E1692" s="415"/>
      <c r="F1692" s="415"/>
      <c r="G1692" s="415"/>
      <c r="H1692" s="415"/>
      <c r="I1692" s="415"/>
      <c r="J1692" s="415"/>
      <c r="K1692" s="415"/>
      <c r="L1692" s="415"/>
      <c r="M1692" s="415"/>
      <c r="N1692" s="415"/>
      <c r="O1692" s="415"/>
      <c r="P1692" s="415"/>
      <c r="Q1692" s="415"/>
      <c r="R1692" s="415"/>
      <c r="S1692" s="415"/>
      <c r="T1692" s="415"/>
    </row>
    <row r="1693" spans="3:20" x14ac:dyDescent="0.2">
      <c r="C1693" s="415"/>
      <c r="D1693" s="415"/>
      <c r="E1693" s="415"/>
      <c r="F1693" s="415"/>
      <c r="G1693" s="415"/>
      <c r="H1693" s="415"/>
      <c r="I1693" s="415"/>
      <c r="J1693" s="415"/>
      <c r="K1693" s="415"/>
      <c r="L1693" s="415"/>
      <c r="M1693" s="415"/>
      <c r="N1693" s="415"/>
      <c r="O1693" s="415"/>
      <c r="P1693" s="415"/>
      <c r="Q1693" s="415"/>
      <c r="R1693" s="415"/>
      <c r="S1693" s="415"/>
      <c r="T1693" s="415"/>
    </row>
    <row r="1694" spans="3:20" x14ac:dyDescent="0.2">
      <c r="C1694" s="415"/>
      <c r="D1694" s="415"/>
      <c r="E1694" s="415"/>
      <c r="F1694" s="415"/>
      <c r="G1694" s="415"/>
      <c r="H1694" s="415"/>
      <c r="I1694" s="415"/>
      <c r="J1694" s="415"/>
      <c r="K1694" s="415"/>
      <c r="L1694" s="415"/>
      <c r="M1694" s="415"/>
      <c r="N1694" s="415"/>
      <c r="O1694" s="415"/>
      <c r="P1694" s="415"/>
      <c r="Q1694" s="415"/>
      <c r="R1694" s="415"/>
      <c r="S1694" s="415"/>
      <c r="T1694" s="415"/>
    </row>
    <row r="1695" spans="3:20" x14ac:dyDescent="0.2">
      <c r="C1695" s="415"/>
      <c r="D1695" s="415"/>
      <c r="E1695" s="415"/>
      <c r="F1695" s="415"/>
      <c r="G1695" s="415"/>
      <c r="H1695" s="415"/>
      <c r="I1695" s="415"/>
      <c r="J1695" s="415"/>
      <c r="K1695" s="415"/>
      <c r="L1695" s="415"/>
      <c r="M1695" s="415"/>
      <c r="N1695" s="415"/>
      <c r="O1695" s="415"/>
      <c r="P1695" s="415"/>
      <c r="Q1695" s="415"/>
      <c r="R1695" s="415"/>
      <c r="S1695" s="415"/>
      <c r="T1695" s="415"/>
    </row>
    <row r="1696" spans="3:20" x14ac:dyDescent="0.2">
      <c r="C1696" s="415"/>
      <c r="D1696" s="415"/>
      <c r="E1696" s="415"/>
      <c r="F1696" s="415"/>
      <c r="G1696" s="415"/>
      <c r="H1696" s="415"/>
      <c r="I1696" s="415"/>
      <c r="J1696" s="415"/>
      <c r="K1696" s="415"/>
      <c r="L1696" s="415"/>
      <c r="M1696" s="415"/>
      <c r="N1696" s="415"/>
      <c r="O1696" s="415"/>
      <c r="P1696" s="415"/>
      <c r="Q1696" s="415"/>
      <c r="R1696" s="415"/>
      <c r="S1696" s="415"/>
      <c r="T1696" s="415"/>
    </row>
    <row r="1697" spans="3:20" x14ac:dyDescent="0.2">
      <c r="C1697" s="415"/>
      <c r="D1697" s="415"/>
      <c r="E1697" s="415"/>
      <c r="F1697" s="415"/>
      <c r="G1697" s="415"/>
      <c r="H1697" s="415"/>
      <c r="I1697" s="415"/>
      <c r="J1697" s="415"/>
      <c r="K1697" s="415"/>
      <c r="L1697" s="415"/>
      <c r="M1697" s="415"/>
      <c r="N1697" s="415"/>
      <c r="O1697" s="415"/>
      <c r="P1697" s="415"/>
      <c r="Q1697" s="415"/>
      <c r="R1697" s="415"/>
      <c r="S1697" s="415"/>
      <c r="T1697" s="415"/>
    </row>
    <row r="1698" spans="3:20" x14ac:dyDescent="0.2">
      <c r="C1698" s="415"/>
      <c r="D1698" s="415"/>
      <c r="E1698" s="415"/>
      <c r="F1698" s="415"/>
      <c r="G1698" s="415"/>
      <c r="H1698" s="415"/>
      <c r="I1698" s="415"/>
      <c r="J1698" s="415"/>
      <c r="K1698" s="415"/>
      <c r="L1698" s="415"/>
      <c r="M1698" s="415"/>
      <c r="N1698" s="415"/>
      <c r="O1698" s="415"/>
      <c r="P1698" s="415"/>
      <c r="Q1698" s="415"/>
      <c r="R1698" s="415"/>
      <c r="S1698" s="415"/>
      <c r="T1698" s="415"/>
    </row>
    <row r="1699" spans="3:20" x14ac:dyDescent="0.2">
      <c r="C1699" s="415"/>
      <c r="D1699" s="415"/>
      <c r="E1699" s="415"/>
      <c r="F1699" s="415"/>
      <c r="G1699" s="415"/>
      <c r="H1699" s="415"/>
      <c r="I1699" s="415"/>
      <c r="J1699" s="415"/>
      <c r="K1699" s="415"/>
      <c r="L1699" s="415"/>
      <c r="M1699" s="415"/>
      <c r="N1699" s="415"/>
      <c r="O1699" s="415"/>
      <c r="P1699" s="415"/>
      <c r="Q1699" s="415"/>
      <c r="R1699" s="415"/>
      <c r="S1699" s="415"/>
      <c r="T1699" s="415"/>
    </row>
    <row r="1700" spans="3:20" x14ac:dyDescent="0.2">
      <c r="C1700" s="415"/>
      <c r="D1700" s="415"/>
      <c r="E1700" s="415"/>
      <c r="F1700" s="415"/>
      <c r="G1700" s="415"/>
      <c r="H1700" s="415"/>
      <c r="I1700" s="415"/>
      <c r="J1700" s="415"/>
      <c r="K1700" s="415"/>
      <c r="L1700" s="415"/>
      <c r="M1700" s="415"/>
      <c r="N1700" s="415"/>
      <c r="O1700" s="415"/>
      <c r="P1700" s="415"/>
      <c r="Q1700" s="415"/>
      <c r="R1700" s="415"/>
      <c r="S1700" s="415"/>
      <c r="T1700" s="415"/>
    </row>
    <row r="1701" spans="3:20" x14ac:dyDescent="0.2">
      <c r="C1701" s="415"/>
      <c r="D1701" s="415"/>
      <c r="E1701" s="415"/>
      <c r="F1701" s="415"/>
      <c r="G1701" s="415"/>
      <c r="H1701" s="415"/>
      <c r="I1701" s="415"/>
      <c r="J1701" s="415"/>
      <c r="K1701" s="415"/>
      <c r="L1701" s="415"/>
      <c r="M1701" s="415"/>
      <c r="N1701" s="415"/>
      <c r="O1701" s="415"/>
      <c r="P1701" s="415"/>
      <c r="Q1701" s="415"/>
      <c r="R1701" s="415"/>
      <c r="S1701" s="415"/>
      <c r="T1701" s="415"/>
    </row>
    <row r="1702" spans="3:20" x14ac:dyDescent="0.2">
      <c r="C1702" s="415"/>
      <c r="D1702" s="415"/>
      <c r="E1702" s="415"/>
      <c r="F1702" s="415"/>
      <c r="G1702" s="415"/>
      <c r="H1702" s="415"/>
      <c r="I1702" s="415"/>
      <c r="J1702" s="415"/>
      <c r="K1702" s="415"/>
      <c r="L1702" s="415"/>
      <c r="M1702" s="415"/>
      <c r="N1702" s="415"/>
      <c r="O1702" s="415"/>
      <c r="P1702" s="415"/>
      <c r="Q1702" s="415"/>
      <c r="R1702" s="415"/>
      <c r="S1702" s="415"/>
      <c r="T1702" s="415"/>
    </row>
    <row r="1703" spans="3:20" x14ac:dyDescent="0.2">
      <c r="C1703" s="415"/>
      <c r="D1703" s="415"/>
      <c r="E1703" s="415"/>
      <c r="F1703" s="415"/>
      <c r="G1703" s="415"/>
      <c r="H1703" s="415"/>
      <c r="I1703" s="415"/>
      <c r="J1703" s="415"/>
      <c r="K1703" s="415"/>
      <c r="L1703" s="415"/>
      <c r="M1703" s="415"/>
      <c r="N1703" s="415"/>
      <c r="O1703" s="415"/>
      <c r="P1703" s="415"/>
      <c r="Q1703" s="415"/>
      <c r="R1703" s="415"/>
      <c r="S1703" s="415"/>
      <c r="T1703" s="415"/>
    </row>
    <row r="1704" spans="3:20" x14ac:dyDescent="0.2">
      <c r="C1704" s="415"/>
      <c r="D1704" s="415"/>
      <c r="E1704" s="415"/>
      <c r="F1704" s="415"/>
      <c r="G1704" s="415"/>
      <c r="H1704" s="415"/>
      <c r="I1704" s="415"/>
      <c r="J1704" s="415"/>
      <c r="K1704" s="415"/>
      <c r="L1704" s="415"/>
      <c r="M1704" s="415"/>
      <c r="N1704" s="415"/>
      <c r="O1704" s="415"/>
      <c r="P1704" s="415"/>
      <c r="Q1704" s="415"/>
      <c r="R1704" s="415"/>
      <c r="S1704" s="415"/>
      <c r="T1704" s="415"/>
    </row>
    <row r="1705" spans="3:20" x14ac:dyDescent="0.2">
      <c r="C1705" s="415"/>
      <c r="D1705" s="415"/>
      <c r="E1705" s="415"/>
      <c r="F1705" s="415"/>
      <c r="G1705" s="415"/>
      <c r="H1705" s="415"/>
      <c r="I1705" s="415"/>
      <c r="J1705" s="415"/>
      <c r="K1705" s="415"/>
      <c r="L1705" s="415"/>
      <c r="M1705" s="415"/>
      <c r="N1705" s="415"/>
      <c r="O1705" s="415"/>
      <c r="P1705" s="415"/>
      <c r="Q1705" s="415"/>
      <c r="R1705" s="415"/>
      <c r="S1705" s="415"/>
      <c r="T1705" s="415"/>
    </row>
    <row r="1706" spans="3:20" x14ac:dyDescent="0.2">
      <c r="C1706" s="415"/>
      <c r="D1706" s="415"/>
      <c r="E1706" s="415"/>
      <c r="F1706" s="415"/>
      <c r="G1706" s="415"/>
      <c r="H1706" s="415"/>
      <c r="I1706" s="415"/>
      <c r="J1706" s="415"/>
      <c r="K1706" s="415"/>
      <c r="L1706" s="415"/>
      <c r="M1706" s="415"/>
      <c r="N1706" s="415"/>
      <c r="O1706" s="415"/>
      <c r="P1706" s="415"/>
      <c r="Q1706" s="415"/>
      <c r="R1706" s="415"/>
      <c r="S1706" s="415"/>
      <c r="T1706" s="415"/>
    </row>
    <row r="1707" spans="3:20" x14ac:dyDescent="0.2">
      <c r="C1707" s="415"/>
      <c r="D1707" s="415"/>
      <c r="E1707" s="415"/>
      <c r="F1707" s="415"/>
      <c r="G1707" s="415"/>
      <c r="H1707" s="415"/>
      <c r="I1707" s="415"/>
      <c r="J1707" s="415"/>
      <c r="K1707" s="415"/>
      <c r="L1707" s="415"/>
      <c r="M1707" s="415"/>
      <c r="N1707" s="415"/>
      <c r="O1707" s="415"/>
      <c r="P1707" s="415"/>
      <c r="Q1707" s="415"/>
      <c r="R1707" s="415"/>
      <c r="S1707" s="415"/>
      <c r="T1707" s="415"/>
    </row>
    <row r="1708" spans="3:20" x14ac:dyDescent="0.2">
      <c r="C1708" s="415"/>
      <c r="D1708" s="415"/>
      <c r="E1708" s="415"/>
      <c r="F1708" s="415"/>
      <c r="G1708" s="415"/>
      <c r="H1708" s="415"/>
      <c r="I1708" s="415"/>
      <c r="J1708" s="415"/>
      <c r="K1708" s="415"/>
      <c r="L1708" s="415"/>
      <c r="M1708" s="415"/>
      <c r="N1708" s="415"/>
      <c r="O1708" s="415"/>
      <c r="P1708" s="415"/>
      <c r="Q1708" s="415"/>
      <c r="R1708" s="415"/>
      <c r="S1708" s="415"/>
      <c r="T1708" s="415"/>
    </row>
    <row r="1709" spans="3:20" x14ac:dyDescent="0.2">
      <c r="C1709" s="415"/>
      <c r="D1709" s="415"/>
      <c r="E1709" s="415"/>
      <c r="F1709" s="415"/>
      <c r="G1709" s="415"/>
      <c r="H1709" s="415"/>
      <c r="I1709" s="415"/>
      <c r="J1709" s="415"/>
      <c r="K1709" s="415"/>
      <c r="L1709" s="415"/>
      <c r="M1709" s="415"/>
      <c r="N1709" s="415"/>
      <c r="O1709" s="415"/>
      <c r="P1709" s="415"/>
      <c r="Q1709" s="415"/>
      <c r="R1709" s="415"/>
      <c r="S1709" s="415"/>
      <c r="T1709" s="415"/>
    </row>
    <row r="1710" spans="3:20" x14ac:dyDescent="0.2">
      <c r="C1710" s="415"/>
      <c r="D1710" s="415"/>
      <c r="E1710" s="415"/>
      <c r="F1710" s="415"/>
      <c r="G1710" s="415"/>
      <c r="H1710" s="415"/>
      <c r="I1710" s="415"/>
      <c r="J1710" s="415"/>
      <c r="K1710" s="415"/>
      <c r="L1710" s="415"/>
      <c r="M1710" s="415"/>
      <c r="N1710" s="415"/>
      <c r="O1710" s="415"/>
      <c r="P1710" s="415"/>
      <c r="Q1710" s="415"/>
      <c r="R1710" s="415"/>
      <c r="S1710" s="415"/>
      <c r="T1710" s="415"/>
    </row>
    <row r="1711" spans="3:20" x14ac:dyDescent="0.2">
      <c r="C1711" s="415"/>
      <c r="D1711" s="415"/>
      <c r="E1711" s="415"/>
      <c r="F1711" s="415"/>
      <c r="G1711" s="415"/>
      <c r="H1711" s="415"/>
      <c r="I1711" s="415"/>
      <c r="J1711" s="415"/>
      <c r="K1711" s="415"/>
      <c r="L1711" s="415"/>
      <c r="M1711" s="415"/>
      <c r="N1711" s="415"/>
      <c r="O1711" s="415"/>
      <c r="P1711" s="415"/>
      <c r="Q1711" s="415"/>
      <c r="R1711" s="415"/>
      <c r="S1711" s="415"/>
      <c r="T1711" s="415"/>
    </row>
    <row r="1712" spans="3:20" x14ac:dyDescent="0.2">
      <c r="C1712" s="415"/>
      <c r="D1712" s="415"/>
      <c r="E1712" s="415"/>
      <c r="F1712" s="415"/>
      <c r="G1712" s="415"/>
      <c r="H1712" s="415"/>
      <c r="I1712" s="415"/>
      <c r="J1712" s="415"/>
      <c r="K1712" s="415"/>
      <c r="L1712" s="415"/>
      <c r="M1712" s="415"/>
      <c r="N1712" s="415"/>
      <c r="O1712" s="415"/>
      <c r="P1712" s="415"/>
      <c r="Q1712" s="415"/>
      <c r="R1712" s="415"/>
      <c r="S1712" s="415"/>
      <c r="T1712" s="415"/>
    </row>
    <row r="1713" spans="3:20" x14ac:dyDescent="0.2">
      <c r="C1713" s="415"/>
      <c r="D1713" s="415"/>
      <c r="E1713" s="415"/>
      <c r="F1713" s="415"/>
      <c r="G1713" s="415"/>
      <c r="H1713" s="415"/>
      <c r="I1713" s="415"/>
      <c r="J1713" s="415"/>
      <c r="K1713" s="415"/>
      <c r="L1713" s="415"/>
      <c r="M1713" s="415"/>
      <c r="N1713" s="415"/>
      <c r="O1713" s="415"/>
      <c r="P1713" s="415"/>
      <c r="Q1713" s="415"/>
      <c r="R1713" s="415"/>
      <c r="S1713" s="415"/>
      <c r="T1713" s="415"/>
    </row>
    <row r="1714" spans="3:20" x14ac:dyDescent="0.2">
      <c r="C1714" s="415"/>
      <c r="D1714" s="415"/>
      <c r="E1714" s="415"/>
      <c r="F1714" s="415"/>
      <c r="G1714" s="415"/>
      <c r="H1714" s="415"/>
      <c r="I1714" s="415"/>
      <c r="J1714" s="415"/>
      <c r="K1714" s="415"/>
      <c r="L1714" s="415"/>
      <c r="M1714" s="415"/>
      <c r="N1714" s="415"/>
      <c r="O1714" s="415"/>
      <c r="P1714" s="415"/>
      <c r="Q1714" s="415"/>
      <c r="R1714" s="415"/>
      <c r="S1714" s="415"/>
      <c r="T1714" s="415"/>
    </row>
    <row r="1715" spans="3:20" x14ac:dyDescent="0.2">
      <c r="C1715" s="415"/>
      <c r="D1715" s="415"/>
      <c r="E1715" s="415"/>
      <c r="F1715" s="415"/>
      <c r="G1715" s="415"/>
      <c r="H1715" s="415"/>
      <c r="I1715" s="415"/>
      <c r="J1715" s="415"/>
      <c r="K1715" s="415"/>
      <c r="L1715" s="415"/>
      <c r="M1715" s="415"/>
      <c r="N1715" s="415"/>
      <c r="O1715" s="415"/>
      <c r="P1715" s="415"/>
      <c r="Q1715" s="415"/>
      <c r="R1715" s="415"/>
      <c r="S1715" s="415"/>
      <c r="T1715" s="415"/>
    </row>
    <row r="1716" spans="3:20" x14ac:dyDescent="0.2">
      <c r="C1716" s="415"/>
      <c r="D1716" s="415"/>
      <c r="E1716" s="415"/>
      <c r="F1716" s="415"/>
      <c r="G1716" s="415"/>
      <c r="H1716" s="415"/>
      <c r="I1716" s="415"/>
      <c r="J1716" s="415"/>
      <c r="K1716" s="415"/>
      <c r="L1716" s="415"/>
      <c r="M1716" s="415"/>
      <c r="N1716" s="415"/>
      <c r="O1716" s="415"/>
      <c r="P1716" s="415"/>
      <c r="Q1716" s="415"/>
      <c r="R1716" s="415"/>
      <c r="S1716" s="415"/>
      <c r="T1716" s="415"/>
    </row>
    <row r="1717" spans="3:20" x14ac:dyDescent="0.2">
      <c r="C1717" s="415"/>
      <c r="D1717" s="415"/>
      <c r="E1717" s="415"/>
      <c r="F1717" s="415"/>
      <c r="G1717" s="415"/>
      <c r="H1717" s="415"/>
      <c r="I1717" s="415"/>
      <c r="J1717" s="415"/>
      <c r="K1717" s="415"/>
      <c r="L1717" s="415"/>
      <c r="M1717" s="415"/>
      <c r="N1717" s="415"/>
      <c r="O1717" s="415"/>
      <c r="P1717" s="415"/>
      <c r="Q1717" s="415"/>
      <c r="R1717" s="415"/>
      <c r="S1717" s="415"/>
      <c r="T1717" s="415"/>
    </row>
    <row r="1718" spans="3:20" x14ac:dyDescent="0.2">
      <c r="C1718" s="415"/>
      <c r="D1718" s="415"/>
      <c r="E1718" s="415"/>
      <c r="F1718" s="415"/>
      <c r="G1718" s="415"/>
      <c r="H1718" s="415"/>
      <c r="I1718" s="415"/>
      <c r="J1718" s="415"/>
      <c r="K1718" s="415"/>
      <c r="L1718" s="415"/>
      <c r="M1718" s="415"/>
      <c r="N1718" s="415"/>
      <c r="O1718" s="415"/>
      <c r="P1718" s="415"/>
      <c r="Q1718" s="415"/>
      <c r="R1718" s="415"/>
      <c r="S1718" s="415"/>
      <c r="T1718" s="415"/>
    </row>
    <row r="1719" spans="3:20" x14ac:dyDescent="0.2">
      <c r="C1719" s="415"/>
      <c r="D1719" s="415"/>
      <c r="E1719" s="415"/>
      <c r="F1719" s="415"/>
      <c r="G1719" s="415"/>
      <c r="H1719" s="415"/>
      <c r="I1719" s="415"/>
      <c r="J1719" s="415"/>
      <c r="K1719" s="415"/>
      <c r="L1719" s="415"/>
      <c r="M1719" s="415"/>
      <c r="N1719" s="415"/>
      <c r="O1719" s="415"/>
      <c r="P1719" s="415"/>
      <c r="Q1719" s="415"/>
      <c r="R1719" s="415"/>
      <c r="S1719" s="415"/>
      <c r="T1719" s="415"/>
    </row>
    <row r="1720" spans="3:20" x14ac:dyDescent="0.2">
      <c r="C1720" s="415"/>
      <c r="D1720" s="415"/>
      <c r="E1720" s="415"/>
      <c r="F1720" s="415"/>
      <c r="G1720" s="415"/>
      <c r="H1720" s="415"/>
      <c r="I1720" s="415"/>
      <c r="J1720" s="415"/>
      <c r="K1720" s="415"/>
      <c r="L1720" s="415"/>
      <c r="M1720" s="415"/>
      <c r="N1720" s="415"/>
      <c r="O1720" s="415"/>
      <c r="P1720" s="415"/>
      <c r="Q1720" s="415"/>
      <c r="R1720" s="415"/>
      <c r="S1720" s="415"/>
      <c r="T1720" s="415"/>
    </row>
    <row r="1721" spans="3:20" x14ac:dyDescent="0.2">
      <c r="C1721" s="415"/>
      <c r="D1721" s="415"/>
      <c r="E1721" s="415"/>
      <c r="F1721" s="415"/>
      <c r="G1721" s="415"/>
      <c r="H1721" s="415"/>
      <c r="I1721" s="415"/>
      <c r="J1721" s="415"/>
      <c r="K1721" s="415"/>
      <c r="L1721" s="415"/>
      <c r="M1721" s="415"/>
      <c r="N1721" s="415"/>
      <c r="O1721" s="415"/>
      <c r="P1721" s="415"/>
      <c r="Q1721" s="415"/>
      <c r="R1721" s="415"/>
      <c r="S1721" s="415"/>
      <c r="T1721" s="415"/>
    </row>
    <row r="1722" spans="3:20" x14ac:dyDescent="0.2">
      <c r="C1722" s="415"/>
      <c r="D1722" s="415"/>
      <c r="E1722" s="415"/>
      <c r="F1722" s="415"/>
      <c r="G1722" s="415"/>
      <c r="H1722" s="415"/>
      <c r="I1722" s="415"/>
      <c r="J1722" s="415"/>
      <c r="K1722" s="415"/>
      <c r="L1722" s="415"/>
      <c r="M1722" s="415"/>
      <c r="N1722" s="415"/>
      <c r="O1722" s="415"/>
      <c r="P1722" s="415"/>
      <c r="Q1722" s="415"/>
      <c r="R1722" s="415"/>
      <c r="S1722" s="415"/>
      <c r="T1722" s="415"/>
    </row>
    <row r="1723" spans="3:20" x14ac:dyDescent="0.2">
      <c r="C1723" s="415"/>
      <c r="D1723" s="415"/>
      <c r="E1723" s="415"/>
      <c r="F1723" s="415"/>
      <c r="G1723" s="415"/>
      <c r="H1723" s="415"/>
      <c r="I1723" s="415"/>
      <c r="J1723" s="415"/>
      <c r="K1723" s="415"/>
      <c r="L1723" s="415"/>
      <c r="M1723" s="415"/>
      <c r="N1723" s="415"/>
      <c r="O1723" s="415"/>
      <c r="P1723" s="415"/>
      <c r="Q1723" s="415"/>
      <c r="R1723" s="415"/>
      <c r="S1723" s="415"/>
      <c r="T1723" s="415"/>
    </row>
    <row r="1724" spans="3:20" x14ac:dyDescent="0.2">
      <c r="C1724" s="415"/>
      <c r="D1724" s="415"/>
      <c r="E1724" s="415"/>
      <c r="F1724" s="415"/>
      <c r="G1724" s="415"/>
      <c r="H1724" s="415"/>
      <c r="I1724" s="415"/>
      <c r="J1724" s="415"/>
      <c r="K1724" s="415"/>
      <c r="L1724" s="415"/>
      <c r="M1724" s="415"/>
      <c r="N1724" s="415"/>
      <c r="O1724" s="415"/>
      <c r="P1724" s="415"/>
      <c r="Q1724" s="415"/>
      <c r="R1724" s="415"/>
      <c r="S1724" s="415"/>
      <c r="T1724" s="415"/>
    </row>
    <row r="1725" spans="3:20" x14ac:dyDescent="0.2">
      <c r="C1725" s="415"/>
      <c r="D1725" s="415"/>
      <c r="E1725" s="415"/>
      <c r="F1725" s="415"/>
      <c r="G1725" s="415"/>
      <c r="H1725" s="415"/>
      <c r="I1725" s="415"/>
      <c r="J1725" s="415"/>
      <c r="K1725" s="415"/>
      <c r="L1725" s="415"/>
      <c r="M1725" s="415"/>
      <c r="N1725" s="415"/>
      <c r="O1725" s="415"/>
      <c r="P1725" s="415"/>
      <c r="Q1725" s="415"/>
      <c r="R1725" s="415"/>
      <c r="S1725" s="415"/>
      <c r="T1725" s="415"/>
    </row>
    <row r="1726" spans="3:20" x14ac:dyDescent="0.2">
      <c r="C1726" s="415"/>
      <c r="D1726" s="415"/>
      <c r="E1726" s="415"/>
      <c r="F1726" s="415"/>
      <c r="G1726" s="415"/>
      <c r="H1726" s="415"/>
      <c r="I1726" s="415"/>
      <c r="J1726" s="415"/>
      <c r="K1726" s="415"/>
      <c r="L1726" s="415"/>
      <c r="M1726" s="415"/>
      <c r="N1726" s="415"/>
      <c r="O1726" s="415"/>
      <c r="P1726" s="415"/>
      <c r="Q1726" s="415"/>
      <c r="R1726" s="415"/>
      <c r="S1726" s="415"/>
      <c r="T1726" s="415"/>
    </row>
    <row r="1727" spans="3:20" x14ac:dyDescent="0.2">
      <c r="C1727" s="415"/>
      <c r="D1727" s="415"/>
      <c r="E1727" s="415"/>
      <c r="F1727" s="415"/>
      <c r="G1727" s="415"/>
      <c r="H1727" s="415"/>
      <c r="I1727" s="415"/>
      <c r="J1727" s="415"/>
      <c r="K1727" s="415"/>
      <c r="L1727" s="415"/>
      <c r="M1727" s="415"/>
      <c r="N1727" s="415"/>
      <c r="O1727" s="415"/>
      <c r="P1727" s="415"/>
      <c r="Q1727" s="415"/>
      <c r="R1727" s="415"/>
      <c r="S1727" s="415"/>
      <c r="T1727" s="415"/>
    </row>
    <row r="1728" spans="3:20" x14ac:dyDescent="0.2">
      <c r="C1728" s="415"/>
      <c r="D1728" s="415"/>
      <c r="E1728" s="415"/>
      <c r="F1728" s="415"/>
      <c r="G1728" s="415"/>
      <c r="H1728" s="415"/>
      <c r="I1728" s="415"/>
      <c r="J1728" s="415"/>
      <c r="K1728" s="415"/>
      <c r="L1728" s="415"/>
      <c r="M1728" s="415"/>
      <c r="N1728" s="415"/>
      <c r="O1728" s="415"/>
      <c r="P1728" s="415"/>
      <c r="Q1728" s="415"/>
      <c r="R1728" s="415"/>
      <c r="S1728" s="415"/>
      <c r="T1728" s="415"/>
    </row>
    <row r="1729" spans="3:20" x14ac:dyDescent="0.2">
      <c r="C1729" s="415"/>
      <c r="D1729" s="415"/>
      <c r="E1729" s="415"/>
      <c r="F1729" s="415"/>
      <c r="G1729" s="415"/>
      <c r="H1729" s="415"/>
      <c r="I1729" s="415"/>
      <c r="J1729" s="415"/>
      <c r="K1729" s="415"/>
      <c r="L1729" s="415"/>
      <c r="M1729" s="415"/>
      <c r="N1729" s="415"/>
      <c r="O1729" s="415"/>
      <c r="P1729" s="415"/>
      <c r="Q1729" s="415"/>
      <c r="R1729" s="415"/>
      <c r="S1729" s="415"/>
      <c r="T1729" s="415"/>
    </row>
    <row r="1730" spans="3:20" x14ac:dyDescent="0.2">
      <c r="C1730" s="415"/>
      <c r="D1730" s="415"/>
      <c r="E1730" s="415"/>
      <c r="F1730" s="415"/>
      <c r="G1730" s="415"/>
      <c r="H1730" s="415"/>
      <c r="I1730" s="415"/>
      <c r="J1730" s="415"/>
      <c r="K1730" s="415"/>
      <c r="L1730" s="415"/>
      <c r="M1730" s="415"/>
      <c r="N1730" s="415"/>
      <c r="O1730" s="415"/>
      <c r="P1730" s="415"/>
      <c r="Q1730" s="415"/>
      <c r="R1730" s="415"/>
      <c r="S1730" s="415"/>
      <c r="T1730" s="415"/>
    </row>
    <row r="1731" spans="3:20" x14ac:dyDescent="0.2">
      <c r="C1731" s="415"/>
      <c r="D1731" s="415"/>
      <c r="E1731" s="415"/>
      <c r="F1731" s="415"/>
      <c r="G1731" s="415"/>
      <c r="H1731" s="415"/>
      <c r="I1731" s="415"/>
      <c r="J1731" s="415"/>
      <c r="K1731" s="415"/>
      <c r="L1731" s="415"/>
      <c r="M1731" s="415"/>
      <c r="N1731" s="415"/>
      <c r="O1731" s="415"/>
      <c r="P1731" s="415"/>
      <c r="Q1731" s="415"/>
      <c r="R1731" s="415"/>
      <c r="S1731" s="415"/>
      <c r="T1731" s="415"/>
    </row>
    <row r="1732" spans="3:20" x14ac:dyDescent="0.2">
      <c r="C1732" s="415"/>
      <c r="D1732" s="415"/>
      <c r="E1732" s="415"/>
      <c r="F1732" s="415"/>
      <c r="G1732" s="415"/>
      <c r="H1732" s="415"/>
      <c r="I1732" s="415"/>
      <c r="J1732" s="415"/>
      <c r="K1732" s="415"/>
      <c r="L1732" s="415"/>
      <c r="M1732" s="415"/>
      <c r="N1732" s="415"/>
      <c r="O1732" s="415"/>
      <c r="P1732" s="415"/>
      <c r="Q1732" s="415"/>
      <c r="R1732" s="415"/>
      <c r="S1732" s="415"/>
      <c r="T1732" s="415"/>
    </row>
    <row r="1733" spans="3:20" x14ac:dyDescent="0.2">
      <c r="C1733" s="415"/>
      <c r="D1733" s="415"/>
      <c r="E1733" s="415"/>
      <c r="F1733" s="415"/>
      <c r="G1733" s="415"/>
      <c r="H1733" s="415"/>
      <c r="I1733" s="415"/>
      <c r="J1733" s="415"/>
      <c r="K1733" s="415"/>
      <c r="L1733" s="415"/>
      <c r="M1733" s="415"/>
      <c r="N1733" s="415"/>
      <c r="O1733" s="415"/>
      <c r="P1733" s="415"/>
      <c r="Q1733" s="415"/>
      <c r="R1733" s="415"/>
      <c r="S1733" s="415"/>
      <c r="T1733" s="415"/>
    </row>
    <row r="1734" spans="3:20" x14ac:dyDescent="0.2">
      <c r="C1734" s="415"/>
      <c r="D1734" s="415"/>
      <c r="E1734" s="415"/>
      <c r="F1734" s="415"/>
      <c r="G1734" s="415"/>
      <c r="H1734" s="415"/>
      <c r="I1734" s="415"/>
      <c r="J1734" s="415"/>
      <c r="K1734" s="415"/>
      <c r="L1734" s="415"/>
      <c r="M1734" s="415"/>
      <c r="N1734" s="415"/>
      <c r="O1734" s="415"/>
      <c r="P1734" s="415"/>
      <c r="Q1734" s="415"/>
      <c r="R1734" s="415"/>
      <c r="S1734" s="415"/>
      <c r="T1734" s="415"/>
    </row>
    <row r="1735" spans="3:20" x14ac:dyDescent="0.2">
      <c r="C1735" s="415"/>
      <c r="D1735" s="415"/>
      <c r="E1735" s="415"/>
      <c r="F1735" s="415"/>
      <c r="G1735" s="415"/>
      <c r="H1735" s="415"/>
      <c r="I1735" s="415"/>
      <c r="J1735" s="415"/>
      <c r="K1735" s="415"/>
      <c r="L1735" s="415"/>
      <c r="M1735" s="415"/>
      <c r="N1735" s="415"/>
      <c r="O1735" s="415"/>
      <c r="P1735" s="415"/>
      <c r="Q1735" s="415"/>
      <c r="R1735" s="415"/>
      <c r="S1735" s="415"/>
      <c r="T1735" s="415"/>
    </row>
    <row r="1736" spans="3:20" x14ac:dyDescent="0.2">
      <c r="C1736" s="415"/>
      <c r="D1736" s="415"/>
      <c r="E1736" s="415"/>
      <c r="F1736" s="415"/>
      <c r="G1736" s="415"/>
      <c r="H1736" s="415"/>
      <c r="I1736" s="415"/>
      <c r="J1736" s="415"/>
      <c r="K1736" s="415"/>
      <c r="L1736" s="415"/>
      <c r="M1736" s="415"/>
      <c r="N1736" s="415"/>
      <c r="O1736" s="415"/>
      <c r="P1736" s="415"/>
      <c r="Q1736" s="415"/>
      <c r="R1736" s="415"/>
      <c r="S1736" s="415"/>
      <c r="T1736" s="415"/>
    </row>
    <row r="1737" spans="3:20" x14ac:dyDescent="0.2">
      <c r="C1737" s="415"/>
      <c r="D1737" s="415"/>
      <c r="E1737" s="415"/>
      <c r="F1737" s="415"/>
      <c r="G1737" s="415"/>
      <c r="H1737" s="415"/>
      <c r="I1737" s="415"/>
      <c r="J1737" s="415"/>
      <c r="K1737" s="415"/>
      <c r="L1737" s="415"/>
      <c r="M1737" s="415"/>
      <c r="N1737" s="415"/>
      <c r="O1737" s="415"/>
      <c r="P1737" s="415"/>
      <c r="Q1737" s="415"/>
      <c r="R1737" s="415"/>
      <c r="S1737" s="415"/>
      <c r="T1737" s="415"/>
    </row>
    <row r="1738" spans="3:20" x14ac:dyDescent="0.2">
      <c r="C1738" s="415"/>
      <c r="D1738" s="415"/>
      <c r="E1738" s="415"/>
      <c r="F1738" s="415"/>
      <c r="G1738" s="415"/>
      <c r="H1738" s="415"/>
      <c r="I1738" s="415"/>
      <c r="J1738" s="415"/>
      <c r="K1738" s="415"/>
      <c r="L1738" s="415"/>
      <c r="M1738" s="415"/>
      <c r="N1738" s="415"/>
      <c r="O1738" s="415"/>
      <c r="P1738" s="415"/>
      <c r="Q1738" s="415"/>
      <c r="R1738" s="415"/>
      <c r="S1738" s="415"/>
      <c r="T1738" s="415"/>
    </row>
    <row r="1739" spans="3:20" x14ac:dyDescent="0.2">
      <c r="C1739" s="415"/>
      <c r="D1739" s="415"/>
      <c r="E1739" s="415"/>
      <c r="F1739" s="415"/>
      <c r="G1739" s="415"/>
      <c r="H1739" s="415"/>
      <c r="I1739" s="415"/>
      <c r="J1739" s="415"/>
      <c r="K1739" s="415"/>
      <c r="L1739" s="415"/>
      <c r="M1739" s="415"/>
      <c r="N1739" s="415"/>
      <c r="O1739" s="415"/>
      <c r="P1739" s="415"/>
      <c r="Q1739" s="415"/>
      <c r="R1739" s="415"/>
      <c r="S1739" s="415"/>
      <c r="T1739" s="415"/>
    </row>
    <row r="1740" spans="3:20" x14ac:dyDescent="0.2">
      <c r="C1740" s="415"/>
      <c r="D1740" s="415"/>
      <c r="E1740" s="415"/>
      <c r="F1740" s="415"/>
      <c r="G1740" s="415"/>
      <c r="H1740" s="415"/>
      <c r="I1740" s="415"/>
      <c r="J1740" s="415"/>
      <c r="K1740" s="415"/>
      <c r="L1740" s="415"/>
      <c r="M1740" s="415"/>
      <c r="N1740" s="415"/>
      <c r="O1740" s="415"/>
      <c r="P1740" s="415"/>
      <c r="Q1740" s="415"/>
      <c r="R1740" s="415"/>
      <c r="S1740" s="415"/>
      <c r="T1740" s="415"/>
    </row>
    <row r="1741" spans="3:20" x14ac:dyDescent="0.2">
      <c r="C1741" s="415"/>
      <c r="D1741" s="415"/>
      <c r="E1741" s="415"/>
      <c r="F1741" s="415"/>
      <c r="G1741" s="415"/>
      <c r="H1741" s="415"/>
      <c r="I1741" s="415"/>
      <c r="J1741" s="415"/>
      <c r="K1741" s="415"/>
      <c r="L1741" s="415"/>
      <c r="M1741" s="415"/>
      <c r="N1741" s="415"/>
      <c r="O1741" s="415"/>
      <c r="P1741" s="415"/>
      <c r="Q1741" s="415"/>
      <c r="R1741" s="415"/>
      <c r="S1741" s="415"/>
      <c r="T1741" s="415"/>
    </row>
    <row r="1742" spans="3:20" x14ac:dyDescent="0.2">
      <c r="C1742" s="415"/>
      <c r="D1742" s="415"/>
      <c r="E1742" s="415"/>
      <c r="F1742" s="415"/>
      <c r="G1742" s="415"/>
      <c r="H1742" s="415"/>
      <c r="I1742" s="415"/>
      <c r="J1742" s="415"/>
      <c r="K1742" s="415"/>
      <c r="L1742" s="415"/>
      <c r="M1742" s="415"/>
      <c r="N1742" s="415"/>
      <c r="O1742" s="415"/>
      <c r="P1742" s="415"/>
      <c r="Q1742" s="415"/>
      <c r="R1742" s="415"/>
      <c r="S1742" s="415"/>
      <c r="T1742" s="415"/>
    </row>
    <row r="1743" spans="3:20" x14ac:dyDescent="0.2">
      <c r="C1743" s="415"/>
      <c r="D1743" s="415"/>
      <c r="E1743" s="415"/>
      <c r="F1743" s="415"/>
      <c r="G1743" s="415"/>
      <c r="H1743" s="415"/>
      <c r="I1743" s="415"/>
      <c r="J1743" s="415"/>
      <c r="K1743" s="415"/>
      <c r="L1743" s="415"/>
      <c r="M1743" s="415"/>
      <c r="N1743" s="415"/>
      <c r="O1743" s="415"/>
      <c r="P1743" s="415"/>
      <c r="Q1743" s="415"/>
      <c r="R1743" s="415"/>
      <c r="S1743" s="415"/>
      <c r="T1743" s="415"/>
    </row>
    <row r="1744" spans="3:20" x14ac:dyDescent="0.2">
      <c r="C1744" s="415"/>
      <c r="D1744" s="415"/>
      <c r="E1744" s="415"/>
      <c r="F1744" s="415"/>
      <c r="G1744" s="415"/>
      <c r="H1744" s="415"/>
      <c r="I1744" s="415"/>
      <c r="J1744" s="415"/>
      <c r="K1744" s="415"/>
      <c r="L1744" s="415"/>
      <c r="M1744" s="415"/>
      <c r="N1744" s="415"/>
      <c r="O1744" s="415"/>
      <c r="P1744" s="415"/>
      <c r="Q1744" s="415"/>
      <c r="R1744" s="415"/>
      <c r="S1744" s="415"/>
      <c r="T1744" s="415"/>
    </row>
    <row r="1745" spans="3:20" x14ac:dyDescent="0.2">
      <c r="C1745" s="415"/>
      <c r="D1745" s="415"/>
      <c r="E1745" s="415"/>
      <c r="F1745" s="415"/>
      <c r="G1745" s="415"/>
      <c r="H1745" s="415"/>
      <c r="I1745" s="415"/>
      <c r="J1745" s="415"/>
      <c r="K1745" s="415"/>
      <c r="L1745" s="415"/>
      <c r="M1745" s="415"/>
      <c r="N1745" s="415"/>
      <c r="O1745" s="415"/>
      <c r="P1745" s="415"/>
      <c r="Q1745" s="415"/>
      <c r="R1745" s="415"/>
      <c r="S1745" s="415"/>
      <c r="T1745" s="415"/>
    </row>
    <row r="1746" spans="3:20" x14ac:dyDescent="0.2">
      <c r="C1746" s="415"/>
      <c r="D1746" s="415"/>
      <c r="E1746" s="415"/>
      <c r="F1746" s="415"/>
      <c r="G1746" s="415"/>
      <c r="H1746" s="415"/>
      <c r="I1746" s="415"/>
      <c r="J1746" s="415"/>
      <c r="K1746" s="415"/>
      <c r="L1746" s="415"/>
      <c r="M1746" s="415"/>
      <c r="N1746" s="415"/>
      <c r="O1746" s="415"/>
      <c r="P1746" s="415"/>
      <c r="Q1746" s="415"/>
      <c r="R1746" s="415"/>
      <c r="S1746" s="415"/>
      <c r="T1746" s="415"/>
    </row>
    <row r="1747" spans="3:20" x14ac:dyDescent="0.2">
      <c r="C1747" s="415"/>
      <c r="D1747" s="415"/>
      <c r="E1747" s="415"/>
      <c r="F1747" s="415"/>
      <c r="G1747" s="415"/>
      <c r="H1747" s="415"/>
      <c r="I1747" s="415"/>
      <c r="J1747" s="415"/>
      <c r="K1747" s="415"/>
      <c r="L1747" s="415"/>
      <c r="M1747" s="415"/>
      <c r="N1747" s="415"/>
      <c r="O1747" s="415"/>
      <c r="P1747" s="415"/>
      <c r="Q1747" s="415"/>
      <c r="R1747" s="415"/>
      <c r="S1747" s="415"/>
      <c r="T1747" s="415"/>
    </row>
    <row r="1748" spans="3:20" x14ac:dyDescent="0.2">
      <c r="C1748" s="415"/>
      <c r="D1748" s="415"/>
      <c r="E1748" s="415"/>
      <c r="F1748" s="415"/>
      <c r="G1748" s="415"/>
      <c r="H1748" s="415"/>
      <c r="I1748" s="415"/>
      <c r="J1748" s="415"/>
      <c r="K1748" s="415"/>
      <c r="L1748" s="415"/>
      <c r="M1748" s="415"/>
      <c r="N1748" s="415"/>
      <c r="O1748" s="415"/>
      <c r="P1748" s="415"/>
      <c r="Q1748" s="415"/>
      <c r="R1748" s="415"/>
      <c r="S1748" s="415"/>
      <c r="T1748" s="415"/>
    </row>
    <row r="1749" spans="3:20" x14ac:dyDescent="0.2">
      <c r="C1749" s="415"/>
      <c r="D1749" s="415"/>
      <c r="E1749" s="415"/>
      <c r="F1749" s="415"/>
      <c r="G1749" s="415"/>
      <c r="H1749" s="415"/>
      <c r="I1749" s="415"/>
      <c r="J1749" s="415"/>
      <c r="K1749" s="415"/>
      <c r="L1749" s="415"/>
      <c r="M1749" s="415"/>
      <c r="N1749" s="415"/>
      <c r="O1749" s="415"/>
      <c r="P1749" s="415"/>
      <c r="Q1749" s="415"/>
      <c r="R1749" s="415"/>
      <c r="S1749" s="415"/>
      <c r="T1749" s="415"/>
    </row>
    <row r="1750" spans="3:20" x14ac:dyDescent="0.2">
      <c r="C1750" s="415"/>
      <c r="D1750" s="415"/>
      <c r="E1750" s="415"/>
      <c r="F1750" s="415"/>
      <c r="G1750" s="415"/>
      <c r="H1750" s="415"/>
      <c r="I1750" s="415"/>
      <c r="J1750" s="415"/>
      <c r="K1750" s="415"/>
      <c r="L1750" s="415"/>
      <c r="M1750" s="415"/>
      <c r="N1750" s="415"/>
      <c r="O1750" s="415"/>
      <c r="P1750" s="415"/>
      <c r="Q1750" s="415"/>
      <c r="R1750" s="415"/>
      <c r="S1750" s="415"/>
      <c r="T1750" s="415"/>
    </row>
    <row r="1751" spans="3:20" x14ac:dyDescent="0.2">
      <c r="C1751" s="415"/>
      <c r="D1751" s="415"/>
      <c r="E1751" s="415"/>
      <c r="F1751" s="415"/>
      <c r="G1751" s="415"/>
      <c r="H1751" s="415"/>
      <c r="I1751" s="415"/>
      <c r="J1751" s="415"/>
      <c r="K1751" s="415"/>
      <c r="L1751" s="415"/>
      <c r="M1751" s="415"/>
      <c r="N1751" s="415"/>
      <c r="O1751" s="415"/>
      <c r="P1751" s="415"/>
      <c r="Q1751" s="415"/>
      <c r="R1751" s="415"/>
      <c r="S1751" s="415"/>
      <c r="T1751" s="415"/>
    </row>
    <row r="1752" spans="3:20" x14ac:dyDescent="0.2">
      <c r="C1752" s="415"/>
      <c r="D1752" s="415"/>
      <c r="E1752" s="415"/>
      <c r="F1752" s="415"/>
      <c r="G1752" s="415"/>
      <c r="H1752" s="415"/>
      <c r="I1752" s="415"/>
      <c r="J1752" s="415"/>
      <c r="K1752" s="415"/>
      <c r="L1752" s="415"/>
      <c r="M1752" s="415"/>
      <c r="N1752" s="415"/>
      <c r="O1752" s="415"/>
      <c r="P1752" s="415"/>
      <c r="Q1752" s="415"/>
      <c r="R1752" s="415"/>
      <c r="S1752" s="415"/>
      <c r="T1752" s="415"/>
    </row>
    <row r="1753" spans="3:20" x14ac:dyDescent="0.2">
      <c r="C1753" s="415"/>
      <c r="D1753" s="415"/>
      <c r="E1753" s="415"/>
      <c r="F1753" s="415"/>
      <c r="G1753" s="415"/>
      <c r="H1753" s="415"/>
      <c r="I1753" s="415"/>
      <c r="J1753" s="415"/>
      <c r="K1753" s="415"/>
      <c r="L1753" s="415"/>
      <c r="M1753" s="415"/>
      <c r="N1753" s="415"/>
      <c r="O1753" s="415"/>
      <c r="P1753" s="415"/>
      <c r="Q1753" s="415"/>
      <c r="R1753" s="415"/>
      <c r="S1753" s="415"/>
      <c r="T1753" s="415"/>
    </row>
    <row r="1754" spans="3:20" x14ac:dyDescent="0.2">
      <c r="C1754" s="415"/>
      <c r="D1754" s="415"/>
      <c r="E1754" s="415"/>
      <c r="F1754" s="415"/>
      <c r="G1754" s="415"/>
      <c r="H1754" s="415"/>
      <c r="I1754" s="415"/>
      <c r="J1754" s="415"/>
      <c r="K1754" s="415"/>
      <c r="L1754" s="415"/>
      <c r="M1754" s="415"/>
      <c r="N1754" s="415"/>
      <c r="O1754" s="415"/>
      <c r="P1754" s="415"/>
      <c r="Q1754" s="415"/>
      <c r="R1754" s="415"/>
      <c r="S1754" s="415"/>
      <c r="T1754" s="415"/>
    </row>
    <row r="1755" spans="3:20" x14ac:dyDescent="0.2">
      <c r="C1755" s="415"/>
      <c r="D1755" s="415"/>
      <c r="E1755" s="415"/>
      <c r="F1755" s="415"/>
      <c r="G1755" s="415"/>
      <c r="H1755" s="415"/>
      <c r="I1755" s="415"/>
      <c r="J1755" s="415"/>
      <c r="K1755" s="415"/>
      <c r="L1755" s="415"/>
      <c r="M1755" s="415"/>
      <c r="N1755" s="415"/>
      <c r="O1755" s="415"/>
      <c r="P1755" s="415"/>
      <c r="Q1755" s="415"/>
      <c r="R1755" s="415"/>
      <c r="S1755" s="415"/>
      <c r="T1755" s="415"/>
    </row>
    <row r="1756" spans="3:20" x14ac:dyDescent="0.2">
      <c r="C1756" s="415"/>
      <c r="D1756" s="415"/>
      <c r="E1756" s="415"/>
      <c r="F1756" s="415"/>
      <c r="G1756" s="415"/>
      <c r="H1756" s="415"/>
      <c r="I1756" s="415"/>
      <c r="J1756" s="415"/>
      <c r="K1756" s="415"/>
      <c r="L1756" s="415"/>
      <c r="M1756" s="415"/>
      <c r="N1756" s="415"/>
      <c r="O1756" s="415"/>
      <c r="P1756" s="415"/>
      <c r="Q1756" s="415"/>
      <c r="R1756" s="415"/>
      <c r="S1756" s="415"/>
      <c r="T1756" s="415"/>
    </row>
  </sheetData>
  <mergeCells count="19">
    <mergeCell ref="B21:D21"/>
    <mergeCell ref="B15:D15"/>
    <mergeCell ref="B16:D16"/>
    <mergeCell ref="B17:D17"/>
    <mergeCell ref="B18:D18"/>
    <mergeCell ref="B19:D19"/>
    <mergeCell ref="B20:D20"/>
    <mergeCell ref="B14:D14"/>
    <mergeCell ref="B2:U2"/>
    <mergeCell ref="B4:U4"/>
    <mergeCell ref="E5:H5"/>
    <mergeCell ref="I5:L5"/>
    <mergeCell ref="M5:P5"/>
    <mergeCell ref="Q5:U5"/>
    <mergeCell ref="B9:D9"/>
    <mergeCell ref="B10:D10"/>
    <mergeCell ref="B11:D11"/>
    <mergeCell ref="B12:D12"/>
    <mergeCell ref="B13:D13"/>
  </mergeCells>
  <pageMargins left="0.7" right="0.7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24</vt:i4>
      </vt:variant>
      <vt:variant>
        <vt:lpstr>Névvel ellátott tartományok</vt:lpstr>
      </vt:variant>
      <vt:variant>
        <vt:i4>16</vt:i4>
      </vt:variant>
    </vt:vector>
  </HeadingPairs>
  <TitlesOfParts>
    <vt:vector size="40" baseType="lpstr">
      <vt:lpstr>kiemelt előirányzat</vt:lpstr>
      <vt:lpstr>1.bevételek össz</vt:lpstr>
      <vt:lpstr>2.tartozások</vt:lpstr>
      <vt:lpstr>3.kiadások össz</vt:lpstr>
      <vt:lpstr>3a kiadások részl. 3 tábl.</vt:lpstr>
      <vt:lpstr>4.finansz bev kiad</vt:lpstr>
      <vt:lpstr>5.beruh felújít pályázatból</vt:lpstr>
      <vt:lpstr>EU PROJEKT </vt:lpstr>
      <vt:lpstr> 5.a beruházások összesen</vt:lpstr>
      <vt:lpstr>5b.h.udvarok beruházási értékei</vt:lpstr>
      <vt:lpstr>5c. rekultivált ter. értékei</vt:lpstr>
      <vt:lpstr>6.tartalékok</vt:lpstr>
      <vt:lpstr>7.tagi hozzájárulások</vt:lpstr>
      <vt:lpstr>8.egyéb műk. és felhalm. bev </vt:lpstr>
      <vt:lpstr>létszám</vt:lpstr>
      <vt:lpstr>9.MÉRLEG BEVÉTEL</vt:lpstr>
      <vt:lpstr>10.MÉRLEG KIADÁS</vt:lpstr>
      <vt:lpstr>EI ÜTEMTERV</vt:lpstr>
      <vt:lpstr>11eszközök</vt:lpstr>
      <vt:lpstr>12források</vt:lpstr>
      <vt:lpstr>13vagyonkimutatás</vt:lpstr>
      <vt:lpstr>14pénzeszközök változása</vt:lpstr>
      <vt:lpstr>15,ÚJ RENDELET MELLÉKLET</vt:lpstr>
      <vt:lpstr>16.pénzmaradvány megbontás</vt:lpstr>
      <vt:lpstr>'1.bevételek össz'!Nyomtatási_terület</vt:lpstr>
      <vt:lpstr>'10.MÉRLEG KIADÁS'!Nyomtatási_terület</vt:lpstr>
      <vt:lpstr>'11eszközök'!Nyomtatási_terület</vt:lpstr>
      <vt:lpstr>'12források'!Nyomtatási_terület</vt:lpstr>
      <vt:lpstr>'15,ÚJ RENDELET MELLÉKLET'!Nyomtatási_terület</vt:lpstr>
      <vt:lpstr>'3.kiadások össz'!Nyomtatási_terület</vt:lpstr>
      <vt:lpstr>'4.finansz bev kiad'!Nyomtatási_terület</vt:lpstr>
      <vt:lpstr>'5.beruh felújít pályázatból'!Nyomtatási_terület</vt:lpstr>
      <vt:lpstr>'6.tartalékok'!Nyomtatási_terület</vt:lpstr>
      <vt:lpstr>'7.tagi hozzájárulások'!Nyomtatási_terület</vt:lpstr>
      <vt:lpstr>'8.egyéb műk. és felhalm. bev '!Nyomtatási_terület</vt:lpstr>
      <vt:lpstr>'9.MÉRLEG BEVÉTEL'!Nyomtatási_terület</vt:lpstr>
      <vt:lpstr>'EI ÜTEMTERV'!Nyomtatási_terület</vt:lpstr>
      <vt:lpstr>'EU PROJEKT '!Nyomtatási_terület</vt:lpstr>
      <vt:lpstr>'kiemelt előirányzat'!Nyomtatási_terület</vt:lpstr>
      <vt:lpstr>létszám!Nyomtatási_terület</vt:lpstr>
    </vt:vector>
  </TitlesOfParts>
  <Company>vállalkozás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böbe</dc:creator>
  <cp:lastModifiedBy>Leidliné Könczöl Enikő</cp:lastModifiedBy>
  <cp:lastPrinted>2024-02-27T10:14:20Z</cp:lastPrinted>
  <dcterms:created xsi:type="dcterms:W3CDTF">2013-01-22T19:33:25Z</dcterms:created>
  <dcterms:modified xsi:type="dcterms:W3CDTF">2024-02-27T10:14:30Z</dcterms:modified>
</cp:coreProperties>
</file>