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20" windowHeight="9210" firstSheet="17" activeTab="24"/>
  </bookViews>
  <sheets>
    <sheet name="kiemelt előirányzat" sheetId="30" r:id="rId1"/>
    <sheet name="1.bevételek össz" sheetId="22" r:id="rId2"/>
    <sheet name="2.tartozások" sheetId="29" r:id="rId3"/>
    <sheet name="3.kiadások össz" sheetId="2" r:id="rId4"/>
    <sheet name="4.finansz bev kiad" sheetId="3" r:id="rId5"/>
    <sheet name="5.beruh felújít" sheetId="6" r:id="rId6"/>
    <sheet name="EU PROJEKT " sheetId="25" state="hidden" r:id="rId7"/>
    <sheet name="5a2010-beruházás" sheetId="33" r:id="rId8"/>
    <sheet name="5b2011.év beruházás" sheetId="35" r:id="rId9"/>
    <sheet name="5c2012.év beruházás" sheetId="34" r:id="rId10"/>
    <sheet name="5d2013.beruházás" sheetId="32" r:id="rId11"/>
    <sheet name="5e2014. beruházás" sheetId="36" r:id="rId12"/>
    <sheet name="5fberuházások össz." sheetId="31" r:id="rId13"/>
    <sheet name="6.tartalékok" sheetId="8" r:id="rId14"/>
    <sheet name="7.támogatásért átvett" sheetId="12" r:id="rId15"/>
    <sheet name="8.egyéb működési és felhalm. be" sheetId="15" r:id="rId16"/>
    <sheet name="létszám" sheetId="17" state="hidden" r:id="rId17"/>
    <sheet name="9.MÉRLEG BEVÉTEL" sheetId="1" r:id="rId18"/>
    <sheet name="10.MÉRLEG KIADÁS" sheetId="24" r:id="rId19"/>
    <sheet name="EI ÜTEMTERV" sheetId="20" state="hidden" r:id="rId20"/>
    <sheet name="11eszközök" sheetId="38" r:id="rId21"/>
    <sheet name="12források" sheetId="39" r:id="rId22"/>
    <sheet name="13vagyonkimutatás" sheetId="40" r:id="rId23"/>
    <sheet name="14pénzeszközök változása" sheetId="37" r:id="rId24"/>
    <sheet name="15maradványkimutatás" sheetId="41" r:id="rId25"/>
    <sheet name="ÚJ RENDELET MELLÉKLET" sheetId="21" r:id="rId26"/>
  </sheets>
  <definedNames>
    <definedName name="foot_37_place" localSheetId="1">'1.bevételek össz'!#REF!</definedName>
    <definedName name="_xlnm.Print_Area" localSheetId="1">'1.bevételek össz'!$A$1:$J$41</definedName>
    <definedName name="_xlnm.Print_Area" localSheetId="18">'10.MÉRLEG KIADÁS'!$A$1:$G$35</definedName>
    <definedName name="_xlnm.Print_Area" localSheetId="20">'11eszközök'!$A$3:$G$75</definedName>
    <definedName name="_xlnm.Print_Area" localSheetId="21">'12források'!$A$3:$I$83</definedName>
    <definedName name="_xlnm.Print_Area" localSheetId="22">'13vagyonkimutatás'!$B$4:$G$110</definedName>
    <definedName name="_xlnm.Print_Area" localSheetId="3">'3.kiadások össz'!$A$1:$J$35</definedName>
    <definedName name="_xlnm.Print_Area" localSheetId="4">'4.finansz bev kiad'!$A$1:$H$18</definedName>
    <definedName name="_xlnm.Print_Area" localSheetId="5">'5.beruh felújít'!$A$1:$F$28</definedName>
    <definedName name="_xlnm.Print_Area" localSheetId="13">'6.tartalékok'!$A$1:$C$19</definedName>
    <definedName name="_xlnm.Print_Area" localSheetId="14">'7.támogatásért átvett'!$A$1:$G$41</definedName>
    <definedName name="_xlnm.Print_Area" localSheetId="15">'8.egyéb működési és felhalm. be'!$A$1:$G$17</definedName>
    <definedName name="_xlnm.Print_Area" localSheetId="17">'9.MÉRLEG BEVÉTEL'!$A$1:$G$40</definedName>
    <definedName name="_xlnm.Print_Area" localSheetId="19">'EI ÜTEMTERV'!$A$1:$N$70</definedName>
    <definedName name="_xlnm.Print_Area" localSheetId="6">'EU PROJEKT '!$A$1:$G$38</definedName>
    <definedName name="_xlnm.Print_Area" localSheetId="16">létszám!$A$1:$B$14</definedName>
    <definedName name="_xlnm.Print_Area" localSheetId="25">'ÚJ RENDELET MELLÉKLET'!$A$1:$E$75</definedName>
  </definedNames>
  <calcPr calcId="114210"/>
</workbook>
</file>

<file path=xl/calcChain.xml><?xml version="1.0" encoding="utf-8"?>
<calcChain xmlns="http://schemas.openxmlformats.org/spreadsheetml/2006/main">
  <c r="G17" i="15"/>
  <c r="G9"/>
  <c r="G30" i="12"/>
  <c r="G9"/>
  <c r="G17"/>
  <c r="G27"/>
  <c r="G40"/>
  <c r="E27"/>
  <c r="E101" i="40"/>
  <c r="E96"/>
  <c r="G82"/>
  <c r="G68"/>
  <c r="G61"/>
  <c r="G57"/>
  <c r="G55"/>
  <c r="G51"/>
  <c r="G50"/>
  <c r="G49"/>
  <c r="G48"/>
  <c r="G47"/>
  <c r="F47"/>
  <c r="E47"/>
  <c r="G46"/>
  <c r="G45"/>
  <c r="G44"/>
  <c r="G43"/>
  <c r="G42"/>
  <c r="G40"/>
  <c r="G39"/>
  <c r="G38"/>
  <c r="G37"/>
  <c r="F37"/>
  <c r="E37"/>
  <c r="G35"/>
  <c r="G34"/>
  <c r="G33"/>
  <c r="G32"/>
  <c r="G31"/>
  <c r="G30"/>
  <c r="G29"/>
  <c r="G27"/>
  <c r="G28"/>
  <c r="F27"/>
  <c r="E27"/>
  <c r="G25"/>
  <c r="G24"/>
  <c r="G23"/>
  <c r="G22"/>
  <c r="G21"/>
  <c r="G20"/>
  <c r="G19"/>
  <c r="G18"/>
  <c r="G17"/>
  <c r="F18"/>
  <c r="E18"/>
  <c r="E17"/>
  <c r="E16"/>
  <c r="F17"/>
  <c r="F16"/>
  <c r="G15"/>
  <c r="G14"/>
  <c r="F14"/>
  <c r="E14"/>
  <c r="G13"/>
  <c r="G12"/>
  <c r="G11"/>
  <c r="F11"/>
  <c r="E11"/>
  <c r="G10"/>
  <c r="F10"/>
  <c r="F9"/>
  <c r="E10"/>
  <c r="G20" i="38"/>
  <c r="G60"/>
  <c r="G40"/>
  <c r="G52"/>
  <c r="G72"/>
  <c r="G101"/>
  <c r="G117"/>
  <c r="G137"/>
  <c r="G139"/>
  <c r="G21"/>
  <c r="G41"/>
  <c r="G53"/>
  <c r="G61"/>
  <c r="G142"/>
  <c r="G73"/>
  <c r="G102"/>
  <c r="G118"/>
  <c r="G138"/>
  <c r="F20"/>
  <c r="F60"/>
  <c r="F40"/>
  <c r="F52"/>
  <c r="F72"/>
  <c r="F74"/>
  <c r="F101"/>
  <c r="F103"/>
  <c r="F117"/>
  <c r="F137"/>
  <c r="F21"/>
  <c r="F61"/>
  <c r="F142"/>
  <c r="F41"/>
  <c r="F53"/>
  <c r="F73"/>
  <c r="F102"/>
  <c r="F118"/>
  <c r="F119"/>
  <c r="F138"/>
  <c r="F139"/>
  <c r="G135"/>
  <c r="F135"/>
  <c r="G131"/>
  <c r="F131"/>
  <c r="G127"/>
  <c r="F127"/>
  <c r="G123"/>
  <c r="F123"/>
  <c r="G119"/>
  <c r="G115"/>
  <c r="F115"/>
  <c r="G111"/>
  <c r="F111"/>
  <c r="G107"/>
  <c r="F107"/>
  <c r="G103"/>
  <c r="G99"/>
  <c r="F99"/>
  <c r="G95"/>
  <c r="F95"/>
  <c r="G91"/>
  <c r="F91"/>
  <c r="G87"/>
  <c r="F87"/>
  <c r="G83"/>
  <c r="F83"/>
  <c r="G74"/>
  <c r="G70"/>
  <c r="F70"/>
  <c r="G66"/>
  <c r="F66"/>
  <c r="G58"/>
  <c r="G59"/>
  <c r="F58"/>
  <c r="F59"/>
  <c r="G54"/>
  <c r="F54"/>
  <c r="G50"/>
  <c r="F50"/>
  <c r="G46"/>
  <c r="F46"/>
  <c r="G42"/>
  <c r="F42"/>
  <c r="G38"/>
  <c r="F38"/>
  <c r="G34"/>
  <c r="F34"/>
  <c r="G30"/>
  <c r="F30"/>
  <c r="G26"/>
  <c r="F26"/>
  <c r="G22"/>
  <c r="G18"/>
  <c r="F18"/>
  <c r="G14"/>
  <c r="F14"/>
  <c r="F66" i="21"/>
  <c r="F73"/>
  <c r="F52"/>
  <c r="F57"/>
  <c r="F35"/>
  <c r="F36"/>
  <c r="F21"/>
  <c r="F33" i="31"/>
  <c r="F30"/>
  <c r="F29"/>
  <c r="F28"/>
  <c r="F27"/>
  <c r="F17"/>
  <c r="E34" i="36"/>
  <c r="C34"/>
  <c r="E31"/>
  <c r="C31"/>
  <c r="E28"/>
  <c r="D28"/>
  <c r="C28"/>
  <c r="E25"/>
  <c r="E24"/>
  <c r="D24"/>
  <c r="C24"/>
  <c r="E21"/>
  <c r="E20"/>
  <c r="D20"/>
  <c r="C20"/>
  <c r="E18"/>
  <c r="E17"/>
  <c r="D17"/>
  <c r="D40"/>
  <c r="C17"/>
  <c r="E15"/>
  <c r="E13"/>
  <c r="C13"/>
  <c r="E9"/>
  <c r="E40"/>
  <c r="C9"/>
  <c r="C40"/>
  <c r="C51"/>
  <c r="H44" i="32"/>
  <c r="H45"/>
  <c r="E36"/>
  <c r="D36"/>
  <c r="C36"/>
  <c r="E30"/>
  <c r="C30"/>
  <c r="E25"/>
  <c r="D25"/>
  <c r="C25"/>
  <c r="H49"/>
  <c r="D16"/>
  <c r="D32"/>
  <c r="E11"/>
  <c r="E10"/>
  <c r="C8"/>
  <c r="C16"/>
  <c r="E6"/>
  <c r="H63" i="34"/>
  <c r="H64"/>
  <c r="E55"/>
  <c r="D55"/>
  <c r="C55"/>
  <c r="E48"/>
  <c r="D48"/>
  <c r="C48"/>
  <c r="D44"/>
  <c r="D51"/>
  <c r="C44"/>
  <c r="C51"/>
  <c r="E28"/>
  <c r="E27"/>
  <c r="E26"/>
  <c r="E25"/>
  <c r="E24"/>
  <c r="E23"/>
  <c r="E22"/>
  <c r="E21"/>
  <c r="E20"/>
  <c r="E44"/>
  <c r="E51"/>
  <c r="F17" i="33"/>
  <c r="F27"/>
  <c r="F28"/>
  <c r="F29"/>
  <c r="F30"/>
  <c r="F33"/>
  <c r="E8" i="35"/>
  <c r="E38"/>
  <c r="E48"/>
  <c r="E51"/>
  <c r="E39"/>
  <c r="E40"/>
  <c r="E41"/>
  <c r="E42"/>
  <c r="E43"/>
  <c r="E44"/>
  <c r="E45"/>
  <c r="E46"/>
  <c r="E47"/>
  <c r="C48"/>
  <c r="C51"/>
  <c r="D48"/>
  <c r="E49"/>
  <c r="D51"/>
  <c r="H57"/>
  <c r="F17" i="30"/>
  <c r="F13"/>
  <c r="F18"/>
  <c r="F20"/>
  <c r="L17"/>
  <c r="L13"/>
  <c r="L18"/>
  <c r="L20"/>
  <c r="K14"/>
  <c r="K15"/>
  <c r="K16"/>
  <c r="K8"/>
  <c r="K9"/>
  <c r="K10"/>
  <c r="K11"/>
  <c r="K12"/>
  <c r="K19"/>
  <c r="J13"/>
  <c r="J17"/>
  <c r="J18"/>
  <c r="J20"/>
  <c r="I17"/>
  <c r="I13"/>
  <c r="C13"/>
  <c r="C17"/>
  <c r="E8"/>
  <c r="E9"/>
  <c r="E13"/>
  <c r="E18"/>
  <c r="E20"/>
  <c r="E10"/>
  <c r="E11"/>
  <c r="E12"/>
  <c r="E14"/>
  <c r="E15"/>
  <c r="E16"/>
  <c r="E19"/>
  <c r="D17"/>
  <c r="D18"/>
  <c r="D20"/>
  <c r="D34" i="29"/>
  <c r="I38"/>
  <c r="E34"/>
  <c r="G34"/>
  <c r="I34"/>
  <c r="K34"/>
  <c r="M34"/>
  <c r="O34"/>
  <c r="F34"/>
  <c r="I40"/>
  <c r="H34"/>
  <c r="J34"/>
  <c r="L34"/>
  <c r="N34"/>
  <c r="P31"/>
  <c r="P34"/>
  <c r="Q34"/>
  <c r="Q33"/>
  <c r="Q32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H32" i="24"/>
  <c r="H18"/>
  <c r="H33"/>
  <c r="J33" i="22"/>
  <c r="G31" i="1"/>
  <c r="G38"/>
  <c r="G16"/>
  <c r="G22"/>
  <c r="G39"/>
  <c r="G34"/>
  <c r="G33"/>
  <c r="G32"/>
  <c r="F9" i="15"/>
  <c r="H18" i="3"/>
  <c r="J35" i="2"/>
  <c r="J20"/>
  <c r="H29" i="22"/>
  <c r="J40"/>
  <c r="H19"/>
  <c r="H24"/>
  <c r="H41"/>
  <c r="H33"/>
  <c r="J6"/>
  <c r="J19"/>
  <c r="E33" i="24"/>
  <c r="F33"/>
  <c r="G20"/>
  <c r="G21"/>
  <c r="G22"/>
  <c r="G23"/>
  <c r="G24"/>
  <c r="G25"/>
  <c r="G26"/>
  <c r="G27"/>
  <c r="G28"/>
  <c r="G29"/>
  <c r="G30"/>
  <c r="G31"/>
  <c r="G6"/>
  <c r="G7"/>
  <c r="G8"/>
  <c r="G9"/>
  <c r="G10"/>
  <c r="G11"/>
  <c r="G12"/>
  <c r="G13"/>
  <c r="G14"/>
  <c r="G15"/>
  <c r="G16"/>
  <c r="G5"/>
  <c r="F30" i="1"/>
  <c r="F24"/>
  <c r="F8"/>
  <c r="F9"/>
  <c r="F10"/>
  <c r="F11"/>
  <c r="F12"/>
  <c r="F13"/>
  <c r="F7"/>
  <c r="F16"/>
  <c r="F9" i="2"/>
  <c r="F20"/>
  <c r="I6"/>
  <c r="I7"/>
  <c r="I8"/>
  <c r="I10"/>
  <c r="I11"/>
  <c r="I12"/>
  <c r="I13"/>
  <c r="I14"/>
  <c r="I15"/>
  <c r="I16"/>
  <c r="I18"/>
  <c r="I19"/>
  <c r="E20"/>
  <c r="E35"/>
  <c r="H20"/>
  <c r="I22"/>
  <c r="I23"/>
  <c r="I24"/>
  <c r="I25"/>
  <c r="I26"/>
  <c r="I27"/>
  <c r="E28"/>
  <c r="I28"/>
  <c r="I29"/>
  <c r="I31"/>
  <c r="I32"/>
  <c r="I33"/>
  <c r="I5"/>
  <c r="F27" i="12"/>
  <c r="F40"/>
  <c r="F29" i="22"/>
  <c r="I26"/>
  <c r="I27"/>
  <c r="I28"/>
  <c r="I30"/>
  <c r="I31"/>
  <c r="I32"/>
  <c r="I34"/>
  <c r="J34"/>
  <c r="I35"/>
  <c r="J35"/>
  <c r="F37"/>
  <c r="I38"/>
  <c r="I39"/>
  <c r="F25"/>
  <c r="F33"/>
  <c r="F40"/>
  <c r="E25"/>
  <c r="F18"/>
  <c r="E18"/>
  <c r="I18"/>
  <c r="F10"/>
  <c r="F19"/>
  <c r="F24"/>
  <c r="F41"/>
  <c r="I7"/>
  <c r="F8"/>
  <c r="I8"/>
  <c r="I9"/>
  <c r="I11"/>
  <c r="I12"/>
  <c r="I13"/>
  <c r="I14"/>
  <c r="I15"/>
  <c r="I16"/>
  <c r="I17"/>
  <c r="I20"/>
  <c r="I21"/>
  <c r="J21"/>
  <c r="I6"/>
  <c r="I21" i="2"/>
  <c r="G18" i="8"/>
  <c r="G17"/>
  <c r="H34" i="2"/>
  <c r="H35"/>
  <c r="G34"/>
  <c r="G35"/>
  <c r="P6"/>
  <c r="P5"/>
  <c r="G19" i="22"/>
  <c r="G24"/>
  <c r="G41"/>
  <c r="G40"/>
  <c r="E43" i="21"/>
  <c r="E44"/>
  <c r="E45"/>
  <c r="E46"/>
  <c r="E47"/>
  <c r="E48"/>
  <c r="E49"/>
  <c r="E50"/>
  <c r="E53"/>
  <c r="F53"/>
  <c r="E54"/>
  <c r="F54"/>
  <c r="F55"/>
  <c r="E59"/>
  <c r="E60"/>
  <c r="E62"/>
  <c r="E63"/>
  <c r="E64"/>
  <c r="E65"/>
  <c r="E67"/>
  <c r="E68"/>
  <c r="E69"/>
  <c r="E71"/>
  <c r="E72"/>
  <c r="E42"/>
  <c r="E23"/>
  <c r="E35"/>
  <c r="E24"/>
  <c r="E25"/>
  <c r="E26"/>
  <c r="E27"/>
  <c r="E28"/>
  <c r="E29"/>
  <c r="E30"/>
  <c r="E31"/>
  <c r="E32"/>
  <c r="E33"/>
  <c r="E34"/>
  <c r="C35"/>
  <c r="C21"/>
  <c r="C36"/>
  <c r="E36"/>
  <c r="E7"/>
  <c r="E8"/>
  <c r="E9"/>
  <c r="E10"/>
  <c r="E11"/>
  <c r="E12"/>
  <c r="E13"/>
  <c r="E14"/>
  <c r="E15"/>
  <c r="E16"/>
  <c r="E17"/>
  <c r="E18"/>
  <c r="E20"/>
  <c r="E6"/>
  <c r="D18" i="24"/>
  <c r="G17"/>
  <c r="D32"/>
  <c r="F25" i="1"/>
  <c r="F26"/>
  <c r="F28"/>
  <c r="F29"/>
  <c r="F32"/>
  <c r="F33"/>
  <c r="F34"/>
  <c r="F36"/>
  <c r="F37"/>
  <c r="D17" i="15"/>
  <c r="D19" i="8"/>
  <c r="G19"/>
  <c r="E19"/>
  <c r="F6" i="6"/>
  <c r="F7"/>
  <c r="E18" i="3"/>
  <c r="B52" i="21"/>
  <c r="B57"/>
  <c r="F34" i="2"/>
  <c r="B32" i="24"/>
  <c r="E34" i="2"/>
  <c r="I34"/>
  <c r="F9" i="12"/>
  <c r="F17"/>
  <c r="E33" i="22"/>
  <c r="E40"/>
  <c r="E41"/>
  <c r="E19"/>
  <c r="E24"/>
  <c r="G10" i="3"/>
  <c r="G18"/>
  <c r="G16" i="25"/>
  <c r="G17"/>
  <c r="G18"/>
  <c r="G15"/>
  <c r="G8"/>
  <c r="G9"/>
  <c r="G7"/>
  <c r="C10"/>
  <c r="C19"/>
  <c r="G19"/>
  <c r="J11"/>
  <c r="J13"/>
  <c r="C66" i="21"/>
  <c r="E66"/>
  <c r="C73"/>
  <c r="E73"/>
  <c r="C31" i="1"/>
  <c r="C16"/>
  <c r="C22"/>
  <c r="C39"/>
  <c r="B26" i="24"/>
  <c r="B58" i="21"/>
  <c r="B66"/>
  <c r="B73"/>
  <c r="M52" i="20"/>
  <c r="M67"/>
  <c r="N38"/>
  <c r="B23" i="1"/>
  <c r="B31"/>
  <c r="B38"/>
  <c r="B16"/>
  <c r="B22"/>
  <c r="B39"/>
  <c r="C6" i="15"/>
  <c r="C9"/>
  <c r="C17"/>
  <c r="F17"/>
  <c r="B17"/>
  <c r="K60" i="20"/>
  <c r="L60"/>
  <c r="F60"/>
  <c r="G60"/>
  <c r="H60"/>
  <c r="I60"/>
  <c r="J60"/>
  <c r="C60"/>
  <c r="D60"/>
  <c r="E60"/>
  <c r="B60"/>
  <c r="N61"/>
  <c r="N56"/>
  <c r="N53"/>
  <c r="N54"/>
  <c r="N55"/>
  <c r="N57"/>
  <c r="N58"/>
  <c r="N59"/>
  <c r="J46"/>
  <c r="J51"/>
  <c r="K46"/>
  <c r="K51"/>
  <c r="L46"/>
  <c r="L51"/>
  <c r="L68"/>
  <c r="M46"/>
  <c r="M51"/>
  <c r="M68"/>
  <c r="N34"/>
  <c r="N36"/>
  <c r="N46"/>
  <c r="N51"/>
  <c r="N68"/>
  <c r="N37"/>
  <c r="N39"/>
  <c r="N40"/>
  <c r="N41"/>
  <c r="N42"/>
  <c r="N43"/>
  <c r="N44"/>
  <c r="N45"/>
  <c r="N47"/>
  <c r="N48"/>
  <c r="N49"/>
  <c r="N50"/>
  <c r="C46"/>
  <c r="C51"/>
  <c r="C68"/>
  <c r="D46"/>
  <c r="D51"/>
  <c r="D68"/>
  <c r="E46"/>
  <c r="E51"/>
  <c r="E68"/>
  <c r="E67"/>
  <c r="F46"/>
  <c r="F51"/>
  <c r="F68"/>
  <c r="G46"/>
  <c r="G51"/>
  <c r="G68"/>
  <c r="H46"/>
  <c r="H51"/>
  <c r="H67"/>
  <c r="H68"/>
  <c r="I46"/>
  <c r="I51"/>
  <c r="I68"/>
  <c r="B46"/>
  <c r="B51"/>
  <c r="B68"/>
  <c r="H19"/>
  <c r="H32"/>
  <c r="N8"/>
  <c r="B21" i="21"/>
  <c r="C32" i="24"/>
  <c r="C33"/>
  <c r="G32"/>
  <c r="B30" i="12"/>
  <c r="B40"/>
  <c r="B11"/>
  <c r="B9"/>
  <c r="B17"/>
  <c r="C19" i="8"/>
  <c r="F19" i="25"/>
  <c r="E19"/>
  <c r="D19"/>
  <c r="B19"/>
  <c r="E10"/>
  <c r="B10"/>
  <c r="F10"/>
  <c r="D10"/>
  <c r="G10"/>
  <c r="B31" i="24"/>
  <c r="B30"/>
  <c r="B29"/>
  <c r="B28"/>
  <c r="B27"/>
  <c r="B25"/>
  <c r="B24"/>
  <c r="B23"/>
  <c r="B22"/>
  <c r="B20"/>
  <c r="B17"/>
  <c r="B16"/>
  <c r="B15"/>
  <c r="B14"/>
  <c r="B13"/>
  <c r="B12"/>
  <c r="B11"/>
  <c r="B9"/>
  <c r="B7"/>
  <c r="B6"/>
  <c r="B5"/>
  <c r="B35" i="21"/>
  <c r="B36"/>
  <c r="N5" i="20"/>
  <c r="C7" i="6"/>
  <c r="C18" i="3"/>
  <c r="D18"/>
  <c r="C34" i="2"/>
  <c r="C20"/>
  <c r="C35"/>
  <c r="D20"/>
  <c r="D23"/>
  <c r="D34"/>
  <c r="D31"/>
  <c r="B19" i="24"/>
  <c r="B21"/>
  <c r="D67" i="20"/>
  <c r="J67"/>
  <c r="J68"/>
  <c r="B67"/>
  <c r="N67"/>
  <c r="C67"/>
  <c r="F67"/>
  <c r="G67"/>
  <c r="I67"/>
  <c r="K67"/>
  <c r="K68"/>
  <c r="L67"/>
  <c r="N66"/>
  <c r="N65"/>
  <c r="N64"/>
  <c r="N63"/>
  <c r="N62"/>
  <c r="B18"/>
  <c r="B33"/>
  <c r="B32"/>
  <c r="N32"/>
  <c r="N33"/>
  <c r="C18"/>
  <c r="N18"/>
  <c r="D18"/>
  <c r="D32"/>
  <c r="D33"/>
  <c r="E18"/>
  <c r="E32"/>
  <c r="E33"/>
  <c r="F18"/>
  <c r="G18"/>
  <c r="H18"/>
  <c r="H33"/>
  <c r="I18"/>
  <c r="J18"/>
  <c r="K18"/>
  <c r="K33"/>
  <c r="L18"/>
  <c r="M18"/>
  <c r="M32"/>
  <c r="M33"/>
  <c r="K32"/>
  <c r="N31"/>
  <c r="N30"/>
  <c r="N29"/>
  <c r="N28"/>
  <c r="N27"/>
  <c r="N26"/>
  <c r="N25"/>
  <c r="N24"/>
  <c r="N23"/>
  <c r="N22"/>
  <c r="N21"/>
  <c r="N20"/>
  <c r="L32"/>
  <c r="L33"/>
  <c r="J32"/>
  <c r="J33"/>
  <c r="I32"/>
  <c r="I33"/>
  <c r="G32"/>
  <c r="G33"/>
  <c r="F32"/>
  <c r="F33"/>
  <c r="C32"/>
  <c r="C33"/>
  <c r="N17"/>
  <c r="N16"/>
  <c r="N15"/>
  <c r="N14"/>
  <c r="N13"/>
  <c r="N12"/>
  <c r="N11"/>
  <c r="N10"/>
  <c r="N9"/>
  <c r="N7"/>
  <c r="N6"/>
  <c r="B12" i="17"/>
  <c r="B19" i="8"/>
  <c r="B7" i="6"/>
  <c r="B18" i="3"/>
  <c r="B9" i="15"/>
  <c r="C18" i="24"/>
  <c r="G18"/>
  <c r="G33"/>
  <c r="B10"/>
  <c r="M60" i="20"/>
  <c r="N19"/>
  <c r="N52"/>
  <c r="N60"/>
  <c r="E21" i="21"/>
  <c r="D33" i="24"/>
  <c r="C38" i="1"/>
  <c r="I29" i="22"/>
  <c r="C52" i="21"/>
  <c r="C57"/>
  <c r="C32" i="32"/>
  <c r="H48"/>
  <c r="E8"/>
  <c r="E16"/>
  <c r="E32"/>
  <c r="E17" i="30"/>
  <c r="C18"/>
  <c r="C20"/>
  <c r="I18"/>
  <c r="I20"/>
  <c r="K17"/>
  <c r="K13"/>
  <c r="K18"/>
  <c r="K20"/>
  <c r="F38" i="1"/>
  <c r="I19" i="22"/>
  <c r="I24"/>
  <c r="B74" i="21"/>
  <c r="Q31" i="29"/>
  <c r="E52" i="21"/>
  <c r="I20" i="2"/>
  <c r="F35"/>
  <c r="B33" i="24"/>
  <c r="B18"/>
  <c r="G141" i="38"/>
  <c r="G143"/>
  <c r="G62"/>
  <c r="F141"/>
  <c r="F143"/>
  <c r="F62"/>
  <c r="G16" i="40"/>
  <c r="G9"/>
  <c r="E9"/>
  <c r="F74" i="21"/>
  <c r="I42" i="29"/>
  <c r="E57" i="21"/>
  <c r="C74"/>
  <c r="E74"/>
  <c r="J24" i="22"/>
  <c r="J41"/>
  <c r="I35" i="2"/>
  <c r="D35"/>
  <c r="F39" i="1"/>
  <c r="F22" i="38"/>
  <c r="I9" i="2"/>
  <c r="H47" i="32"/>
  <c r="H50"/>
  <c r="I33" i="22"/>
</calcChain>
</file>

<file path=xl/sharedStrings.xml><?xml version="1.0" encoding="utf-8"?>
<sst xmlns="http://schemas.openxmlformats.org/spreadsheetml/2006/main" count="1672" uniqueCount="738">
  <si>
    <t>a helyi önkormányzatok általános működéséhez és ágazati feladataihoz kapcsolódó támogatások, a központi költségvetésből származó egyéb költségvetési támogatások</t>
  </si>
  <si>
    <t>nemzeti vagyonnal kapcsolatos bevételek</t>
  </si>
  <si>
    <t>a működési célú átvett pénzeszköz</t>
  </si>
  <si>
    <t>az európai uniós forrásból finanszírozott támogatással megvalósuló programok, projektek bevételei</t>
  </si>
  <si>
    <t>kapott kamatok működési célú</t>
  </si>
  <si>
    <t>kapott kamatok felhalmozáso célú</t>
  </si>
  <si>
    <t>MŰKÖDÉSI KÖLTSÉGVETÉS ÖSSZESEN</t>
  </si>
  <si>
    <t>FELHALMOZÁSI KÖLTSÉGVETÉS ÖSSZESEN</t>
  </si>
  <si>
    <t>központi költségvetésből származó egyéb felhalmozási célú  költségvetési támogatások</t>
  </si>
  <si>
    <t xml:space="preserve">Illetékek </t>
  </si>
  <si>
    <t>Pótlékok, bírságok</t>
  </si>
  <si>
    <t xml:space="preserve">Átengedett központi adók </t>
  </si>
  <si>
    <t>Irányító szervtől kapott működési célú támogatás</t>
  </si>
  <si>
    <t>Irányító szervtől kapott felhalmozási célú támogatás</t>
  </si>
  <si>
    <t>intézményi működési bevételek</t>
  </si>
  <si>
    <t>Kölcsön felvétele felhalmozási célra</t>
  </si>
  <si>
    <t xml:space="preserve">felhalmozási célú átvett pénzeszköz </t>
  </si>
  <si>
    <t xml:space="preserve">  általános tartalék</t>
  </si>
  <si>
    <t xml:space="preserve">  céltartalék</t>
  </si>
  <si>
    <t>KIADÁSOK MINDÖSSZESEN:</t>
  </si>
  <si>
    <t>felújítások</t>
  </si>
  <si>
    <t xml:space="preserve">beruházások </t>
  </si>
  <si>
    <t xml:space="preserve"> egyéb felhalmozási kiadások </t>
  </si>
  <si>
    <t>Kölcsönök nyújtása felhalmozási céllal</t>
  </si>
  <si>
    <t>Hitel törlesztése felhalmozási célra</t>
  </si>
  <si>
    <t>Kölcsönök törlesztése felhalmozási célra</t>
  </si>
  <si>
    <t xml:space="preserve"> Irányító szerv alá tartozó költségvetési szervnek folyósított felhalmozási támogatás</t>
  </si>
  <si>
    <t xml:space="preserve"> Irányító szerv alá tartozó költségvetési szervnek folyósított működési célú támogatás</t>
  </si>
  <si>
    <t>munkaadókat terhelő járulékok és szociális hozzájárulási adó</t>
  </si>
  <si>
    <t>dologi kiadások</t>
  </si>
  <si>
    <t>ellátottak pénzbeli juttatásai</t>
  </si>
  <si>
    <t>egyéb működési célú kiadások</t>
  </si>
  <si>
    <t>személyi juttatások</t>
  </si>
  <si>
    <t xml:space="preserve"> céltartalék felhalmozási célra</t>
  </si>
  <si>
    <t xml:space="preserve"> általános tartalék felhalmozási célra</t>
  </si>
  <si>
    <t xml:space="preserve">közhatalmi bevételek </t>
  </si>
  <si>
    <t>működési célú támogatás államháztartáson belülről</t>
  </si>
  <si>
    <t xml:space="preserve"> felhalmozási célú támogatás államháztartáson belülről </t>
  </si>
  <si>
    <t xml:space="preserve"> előző évi pénzmaradvány igénybevétele működési célra (finanszírozási c. bev.)</t>
  </si>
  <si>
    <t>Felhalmozási célú költségvetési bevételek összesen</t>
  </si>
  <si>
    <t>Működési célú költségvetési bevételek összesen</t>
  </si>
  <si>
    <t>Hitel felvétele felhalmozási célra (finanszírozási c. bev.)</t>
  </si>
  <si>
    <t>előző évi pénzmaradvány igénybevétele felhalmozási célra (finanszírozási c. bev.)</t>
  </si>
  <si>
    <t>Működési célú hiány</t>
  </si>
  <si>
    <t>Működési célú többlet</t>
  </si>
  <si>
    <t>Felhalmozási célú hiány</t>
  </si>
  <si>
    <t>Felhalmozási célú többlet</t>
  </si>
  <si>
    <t>BEVÉTELEK MINDÖSSZESEN</t>
  </si>
  <si>
    <t>megnevezés</t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</si>
  <si>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helyi önkormányzat által a lakosságnak juttatott támogatások, szociális, rászorultsági jellegű ellátások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</si>
  <si>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működési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</si>
  <si>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működési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</si>
  <si>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működési célú előirányzat-maradvány, pénzmaradvány átadás összesen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</si>
  <si>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az európai uniós forrásból finanszírozott támogatással megvalósuló programok, projektek kiadásai, valamint a helyi önkormányzat ilyen projektekhez történő hozzájárulásai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</si>
  <si>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felhalmozási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</si>
  <si>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felhalmozási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</si>
  <si>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felhalmozási célú előirányzat-maradvány, pénzmaradvány átadás</t>
    </r>
  </si>
  <si>
    <t>Finanszírozási kiadások összesen:</t>
  </si>
  <si>
    <t>Finanszírozási bevételek összesen:</t>
  </si>
  <si>
    <t xml:space="preserve">helyi adó bevételek </t>
  </si>
  <si>
    <t>Összesen:</t>
  </si>
  <si>
    <t>FELÚJÍTÁSOK ÖSSZESEN:</t>
  </si>
  <si>
    <t>Összesen</t>
  </si>
  <si>
    <t xml:space="preserve">EU Projekt megnevezése: </t>
  </si>
  <si>
    <t>Bevételek</t>
  </si>
  <si>
    <t>Következő évek</t>
  </si>
  <si>
    <t>EU forrás</t>
  </si>
  <si>
    <t>Egyéb forrás</t>
  </si>
  <si>
    <t>Saját forrás</t>
  </si>
  <si>
    <t>Kiadások</t>
  </si>
  <si>
    <t>személyi juttatások járulékai</t>
  </si>
  <si>
    <t>beruházások</t>
  </si>
  <si>
    <t>átadott pénzeszközök</t>
  </si>
  <si>
    <t>2013. ÉV</t>
  </si>
  <si>
    <t>2014. ÉV</t>
  </si>
  <si>
    <t>2015. ÉV</t>
  </si>
  <si>
    <t>Céltartalékok</t>
  </si>
  <si>
    <t>felhalmozási célú</t>
  </si>
  <si>
    <t>működési célú</t>
  </si>
  <si>
    <t>Céltartalék összesen:</t>
  </si>
  <si>
    <t>Általános tartalékok</t>
  </si>
  <si>
    <t>Általános tartalék összesen:</t>
  </si>
  <si>
    <t>Támogatásértékű működési bevétel központi költségvetési szervtől</t>
  </si>
  <si>
    <t xml:space="preserve">Támogatásértékű működési bevétel fejezeti kezelésű előirányzattól hazai programokra </t>
  </si>
  <si>
    <t xml:space="preserve">Támogatásértékű működési bevétel helyi önkormányzatoktól és költségvetési szerveiktől </t>
  </si>
  <si>
    <t xml:space="preserve">Támogatásértékű működési bevételek </t>
  </si>
  <si>
    <t xml:space="preserve">Támogatásértékű felhalmozási bevétel központi költségvetési szervtől </t>
  </si>
  <si>
    <t>Támogatásértékű felhalmozási bevétel fejezeti kezelésű előirányzattól hazai programokra</t>
  </si>
  <si>
    <t xml:space="preserve">Támogatásértékű felhalmozási bevétel társadalombiztosítási alaptól </t>
  </si>
  <si>
    <t xml:space="preserve">Támogatásértékű felhalmozási bevétel elkülönített állami pénzalaptól </t>
  </si>
  <si>
    <t xml:space="preserve">Támogatásértékű felhalmozási bevétel helyi önkormányzatoktól és költségvetési szerveiktől </t>
  </si>
  <si>
    <t>Támogatásértékű felhalmozási bevétel többcélú kistérségi társulástól</t>
  </si>
  <si>
    <t>Támogatásértékű felhalmozási bevétel országos nemzetiségi önkormányzatoktól</t>
  </si>
  <si>
    <t xml:space="preserve">Felhalmozási célú garancia- és kezességvállalásból származó megtérülések államháztartáson belülről </t>
  </si>
  <si>
    <t xml:space="preserve">Támogatásértékű felhalmozási bevételek </t>
  </si>
  <si>
    <t>felhalmozási bevétel</t>
  </si>
  <si>
    <t>fizikai állomány közalkalmazott</t>
  </si>
  <si>
    <t>szakmai állomány közalkalmazott</t>
  </si>
  <si>
    <t>fizikai állomány köztisztviselő</t>
  </si>
  <si>
    <t>szakmai állomány köztisztviselő</t>
  </si>
  <si>
    <t>fizikai állomány MT</t>
  </si>
  <si>
    <t>szakmai állomány MT</t>
  </si>
  <si>
    <t>közfoglalkoztatás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</si>
  <si>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</si>
  <si>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</si>
  <si>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</si>
  <si>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</si>
  <si>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</si>
  <si>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</si>
  <si>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</si>
  <si>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</si>
  <si>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</si>
  <si>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</si>
  <si>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</si>
  <si>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</si>
  <si>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a pénzügyi lízing lízingbevevői félként a lízingszerződésben kikötött tőkerész törlesztésére teljesített kiadások,</t>
  </si>
  <si>
    <t>a befektetési vagy forgatási célú hitelviszonyt megtestesítő  vásárlása a vételárban  elismert kamat kivételével,</t>
  </si>
  <si>
    <t>a szabad pénzeszközök betétként való elhelyezése</t>
  </si>
  <si>
    <t xml:space="preserve">a költségvetési szerv  kiadási és bevételi előirányzatainak különbségeként az  irányító szervi támogatásként folyósított támogatás kiutalása 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</si>
  <si>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tőkeösszegének törlesztése,</t>
    </r>
  </si>
  <si>
    <t>a befektetési vagy forgatási célú hitelviszonyt megtestesítő értékpapír kibocsátása, értékesítése, az eladási árban elismert kamat kivételével,</t>
  </si>
  <si>
    <t>a szabad pénzeszközök betétként való  visszavonása,</t>
  </si>
  <si>
    <t>a költségvetési szerv kiadási és bevételi előirányzatainak különbségeként az irányító szervi támogatásként folyósított támogatás  fizetési számlán történő jóváírása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</si>
  <si>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felvétele </t>
    </r>
  </si>
  <si>
    <t>TÁRSULÁS ÖSSZESEN</t>
  </si>
  <si>
    <t>felhalmozási célú ÁFA bevételek</t>
  </si>
  <si>
    <t>intézményi működési bevételek, kamatbevételek</t>
  </si>
  <si>
    <t>általános tartalék</t>
  </si>
  <si>
    <t>általános</t>
  </si>
  <si>
    <t>2009. évi tagi tartozás ( alapítói hozzájárulással együtt )</t>
  </si>
  <si>
    <t>2010.évi tagi tartozás</t>
  </si>
  <si>
    <t>2011. évi tagi tartozás</t>
  </si>
  <si>
    <t>2012. évi tagi tartozás</t>
  </si>
  <si>
    <t>KEOP 7.1.1.1 pályázat</t>
  </si>
  <si>
    <t>KEOP 7.1.1.1 / 09-11-2012-0001 pályázat</t>
  </si>
  <si>
    <t xml:space="preserve">felhalmozási célú támogatás államháztartáson belülről </t>
  </si>
  <si>
    <t>2009. évi tagi tartozás</t>
  </si>
  <si>
    <t>Felhalmozási célú ÁFA visszatérülés KEOP 7.1.1.1 pályázat</t>
  </si>
  <si>
    <t>Felhalmozási célú ÁFA visszatérülés KEOP 7.1.1.1 / 09-11-2012-0001 pályázat</t>
  </si>
  <si>
    <t>felhalmozási célú egyéb bevételek összesen:</t>
  </si>
  <si>
    <t>finanszírozási bevételként a költségvetési maradvány, vállalkozási maradvány felhasználása</t>
  </si>
  <si>
    <t>2013. ÉVI EREDETI EI. ÖSSZESEN (E Ft)</t>
  </si>
  <si>
    <t>nincs</t>
  </si>
  <si>
    <t>NYUGAT-DUNÁNTÚLI REGIONÁLIS HULLADÉKGAZDÁLKODÁSI ÖNKORMÁNYZATI TÁRSULÁS</t>
  </si>
  <si>
    <t>2013. ÉVI LÉTSZÁM ELŐIRÁNYZATAI (E Ft)</t>
  </si>
  <si>
    <t>ELŐIRÁNYZAT FELHASZNÁLÁSI ÜTEMTERVE (E Ft)</t>
  </si>
  <si>
    <t>intézményi működési bevételek, kamat bevételek</t>
  </si>
  <si>
    <t>Megnevezés</t>
  </si>
  <si>
    <t>BERUHÁZÁSOK MINDÖSSZESEN</t>
  </si>
  <si>
    <t>2013. ÉVI III.n.ÉVI TELJESÍTÉS</t>
  </si>
  <si>
    <t>keresetkiegészítés (utólagos térítés)</t>
  </si>
  <si>
    <t>Működési célú projekt KEOP-1.1.1/2F/09-11-2012-0001tájékoztatással, nyilvánossággal kapcsolatoks feladatok ellátása</t>
  </si>
  <si>
    <t>TÁRSULÁS ÖSSZESEN 2013. MÓDOSÍTOTT  EI..</t>
  </si>
  <si>
    <t>MINDÖSSZESEN</t>
  </si>
  <si>
    <t xml:space="preserve">Működési célú támogatásértékű bevételek </t>
  </si>
  <si>
    <t>2014ÉV</t>
  </si>
  <si>
    <t>2016. ÉV</t>
  </si>
  <si>
    <t>előző év</t>
  </si>
  <si>
    <t>előző évek</t>
  </si>
  <si>
    <t>2014. évi eredeti ei.</t>
  </si>
  <si>
    <t>2014.évi eredeti ei.</t>
  </si>
  <si>
    <t>2014. év eredeti ei.</t>
  </si>
  <si>
    <t xml:space="preserve">2014. évi eredeti ei. </t>
  </si>
  <si>
    <t>2014. évi tagi hozzájárulás</t>
  </si>
  <si>
    <t xml:space="preserve">2014. évi tagi hozzájárulás </t>
  </si>
  <si>
    <t>2014. ÉVI BERUHÁZÁSAI ÉS FELÚJÍTÁSAI (E Ft)</t>
  </si>
  <si>
    <t>2014. ÉVI EU PROJEKTHEZ KAPCSOLÓDÓ BEVÉTELEI ÉS KIADÁSAI (E Ft)</t>
  </si>
  <si>
    <t>2014. ÉVI TARTALÉK ELŐIRÁNYZATAI (E Ft)</t>
  </si>
  <si>
    <t>2014. ÉVI TÁMOGATÁSÉRTÉKŰ BEVÉTELEI  Ft)</t>
  </si>
  <si>
    <t>2014. ÉVI BEVÉTELI MÉRLEGE (E Ft)</t>
  </si>
  <si>
    <t>2014. ÉVI KIADÁSI MÉRLEGE (E Ft)</t>
  </si>
  <si>
    <t>2014. ÉVI BEVÉTELI ÉS KIADÁSI ELŐIRÁNYZATAI FELADATOK SZERINT (E Ft)</t>
  </si>
  <si>
    <t>bruttó</t>
  </si>
  <si>
    <t>KEOP-1.1.1/2F/09-11-212-001 tájékoztatással, nyilvánossággal kapcsolatos feladatok ellátása</t>
  </si>
  <si>
    <t>Felhalmozási célú ÁFA visszatérülés KEOP 7.1.1.1 / 09-11-2012-0001 pályázat ford. áfa</t>
  </si>
  <si>
    <t>A fenti előirányzatokból 2014. költségvetési év azon fejlesztési céljai, amelyek megvalósításához a Stabilitási tv. 3. § (1) bekezdése szerinti adósságot keletkeztető ügylet megkötése válik vagy válhat szükségessé (forrás feltüntetése ezer forintban)</t>
  </si>
  <si>
    <t>hitel, kölcsön felvétele, átvállalása 2013. ÉV</t>
  </si>
  <si>
    <t>hitel, kölcsön felvétele, átvállalása 2014. ÉV</t>
  </si>
  <si>
    <t>Működési célú projekt KEOP-1.1.1/2F/09-11-2012-0001 nem elszámolható kiadásai</t>
  </si>
  <si>
    <t>2013. évi tagi tartozás</t>
  </si>
  <si>
    <t xml:space="preserve">2014. ÉVI EREDETI EI. ÖSSZESEN </t>
  </si>
  <si>
    <t xml:space="preserve">Támogatásértékű működési bevétel fejezeti kezelésű előirányzattól EU-s programokra és azok hazai társfinanszírozására KEOP7.1.1.1/09-11-2012-0001 PÁLY.támog. </t>
  </si>
  <si>
    <t>Támogatásértékű működési bevétel fejezeti kezelésű előirányzattól EU-s programokra és azok hazai társfinanszírozására KEOP7.1.1.1/09-11-2012-0001 PÁLY. halasztott önerő</t>
  </si>
  <si>
    <t>Támogatásértékű felhalmozási bevétel fejezeti kezelésű előirányzattól EU-s programokra és azok hazai társfinanszírozására támog.</t>
  </si>
  <si>
    <t>Támogatásértékű felhalmozási bevétel fejezeti kezelésű előirányzattól EU-s programokra és azok hazai társfinanszírozására  halasztott önerő</t>
  </si>
  <si>
    <t>működési célú ÁFA visszatérülés KEOP 7.1.1.1 pályázat</t>
  </si>
  <si>
    <t>működési célú ÁFA visszatérülés KEOP 7.1.1.1 / 09-11-2012-0001 pályázat</t>
  </si>
  <si>
    <t>2014. ÉVI EGYÉB MŰKÖDÉSI ÉS   FELHALMOZÁSI CÉLÚ BEVÉTELEI (E Ft)</t>
  </si>
  <si>
    <t>KEOP működési célú ÁFA bevételek</t>
  </si>
  <si>
    <t>KEOP-1.1.1/2F/09-11-212-001 működési célú áfa bevétel</t>
  </si>
  <si>
    <t xml:space="preserve">2014.év mód. </t>
  </si>
  <si>
    <t>mellékszámítás</t>
  </si>
  <si>
    <t>mérnök</t>
  </si>
  <si>
    <t>projektmen.</t>
  </si>
  <si>
    <t>közbeszerzés</t>
  </si>
  <si>
    <t>tájékoztatás,nyilvánosság</t>
  </si>
  <si>
    <t>összesen</t>
  </si>
  <si>
    <t>áfával számolva</t>
  </si>
  <si>
    <t>Működési célú projekt KEOP-1.1.1/2F/09-11-2012-0001.</t>
  </si>
  <si>
    <t xml:space="preserve">önként vállalt feladatok </t>
  </si>
  <si>
    <t xml:space="preserve">2014. ÉVI MÓD. EI. ÖSSZESEN </t>
  </si>
  <si>
    <t>Működési célú projekt KEOP-1.1.1/2F/09-11-2012-0001tájékoztatással, nyilvánossággal, mérnöki, projektmenedzseri, közbeszerzési feladatok ellátása</t>
  </si>
  <si>
    <t xml:space="preserve">KEOP-1.1.1/2F/09-11-2012-0001sz. Projekt komposztáló ládák beszerzése </t>
  </si>
  <si>
    <t>2014. ÉVI KIADÁSAI (E Ft)</t>
  </si>
  <si>
    <t>2014. ÉVI FINANSZÍROZÁSI BEVÉTELEI ÉS KIADÁSAI (E Ft)</t>
  </si>
  <si>
    <t>működési célú ÁFA visszatérülés KEOP 7.1.1.1 / 09-11-2012-0001 pályázat ford. áfa</t>
  </si>
  <si>
    <t>működési célú egyéb bevételek összesen:</t>
  </si>
  <si>
    <t xml:space="preserve"> előző évi pénzmaradvány igénybevétele működési célra (finanszírozási c. bev.), KEOP pályázattal kapcsolatban</t>
  </si>
  <si>
    <t>Működési célú projekt KEOP-1.1.1/2F/09-11-2012-0001. kapcsolatos feladatok ellátása</t>
  </si>
  <si>
    <t>Működési célú projekt KEOP-1.1.1/2F/09-11-2012-0001. nem elszámolható kiadása</t>
  </si>
  <si>
    <t xml:space="preserve">2014. ÉVI I. MÓD. EI. </t>
  </si>
  <si>
    <t xml:space="preserve">2014. ÉVI II. MÓD. EI. </t>
  </si>
  <si>
    <t xml:space="preserve">2014. ÉVI  MÓD. EI. összesen </t>
  </si>
  <si>
    <t>2014. ÉVI I. MÓD EI.</t>
  </si>
  <si>
    <t>2014. ÉVI II. MÓD EI.</t>
  </si>
  <si>
    <t>2014.ÉVI I.MÓD. EI.</t>
  </si>
  <si>
    <t>2014.II.MÓD.EI.</t>
  </si>
  <si>
    <t>2014.I.MÓD.EI.</t>
  </si>
  <si>
    <t>2014.évi I. mód.ei</t>
  </si>
  <si>
    <t>2014.évi II. mód.ei.</t>
  </si>
  <si>
    <t>2014.évi I.mód.ei.</t>
  </si>
  <si>
    <t>2014.évi II.mód.ei.</t>
  </si>
  <si>
    <t xml:space="preserve">2014.évi I.mód.ei. </t>
  </si>
  <si>
    <t xml:space="preserve">2014.évi II.mód.ei. </t>
  </si>
  <si>
    <t>2014. ÉVI II. MÓD. EI.</t>
  </si>
  <si>
    <t xml:space="preserve">2014. ÉVI II. MÓD. EI.  </t>
  </si>
  <si>
    <t xml:space="preserve">2014. ÉVI III. MÓD. EI. </t>
  </si>
  <si>
    <t>működési célu áfa bevétel</t>
  </si>
  <si>
    <t>2014.III.MÓD.EI.</t>
  </si>
  <si>
    <t>2014.évi III.mód.ei.</t>
  </si>
  <si>
    <t xml:space="preserve">2014.évi III.mód.ei. </t>
  </si>
  <si>
    <t>2014. ÉVI  teljesítéseI (E Ft)</t>
  </si>
  <si>
    <t>kiemelt előirányzatok</t>
  </si>
  <si>
    <t>B4</t>
  </si>
  <si>
    <t>B2</t>
  </si>
  <si>
    <t>B1</t>
  </si>
  <si>
    <t>2014. ÉVI  teljesítés</t>
  </si>
  <si>
    <t>B8</t>
  </si>
  <si>
    <t xml:space="preserve">2014. ÉVI TELJ. </t>
  </si>
  <si>
    <t>K1</t>
  </si>
  <si>
    <t>K2</t>
  </si>
  <si>
    <t>K3</t>
  </si>
  <si>
    <t>K6</t>
  </si>
  <si>
    <t xml:space="preserve">2014. ÉVI teljesítés </t>
  </si>
  <si>
    <t xml:space="preserve">2014. ÉVI TELJESÍTÉS </t>
  </si>
  <si>
    <t xml:space="preserve">2014. ÉVI TELJ. ÖSSZESEN </t>
  </si>
  <si>
    <t>Település megnevezése</t>
  </si>
  <si>
    <t>2009.</t>
  </si>
  <si>
    <t>összes</t>
  </si>
  <si>
    <t>alapítói</t>
  </si>
  <si>
    <t>működési</t>
  </si>
  <si>
    <t>fejlesztési</t>
  </si>
  <si>
    <t>hátralék</t>
  </si>
  <si>
    <t>hozzájárulás</t>
  </si>
  <si>
    <t>Acsád</t>
  </si>
  <si>
    <t>Balogunyom</t>
  </si>
  <si>
    <t>Bozzai</t>
  </si>
  <si>
    <t>Csákánydoroszló</t>
  </si>
  <si>
    <t>Csempeszkopács</t>
  </si>
  <si>
    <t>Dozmat</t>
  </si>
  <si>
    <t>Egyházashollós</t>
  </si>
  <si>
    <t>Felsőcsatár</t>
  </si>
  <si>
    <t>Gyanógeregye</t>
  </si>
  <si>
    <t>Ják</t>
  </si>
  <si>
    <t>Kemenespálfa</t>
  </si>
  <si>
    <t>Kisunyom</t>
  </si>
  <si>
    <t>Magyarszombatfa</t>
  </si>
  <si>
    <t>Meszlen</t>
  </si>
  <si>
    <t>Nagymizdó</t>
  </si>
  <si>
    <t>Nemeskolta</t>
  </si>
  <si>
    <t>Nemesbőd</t>
  </si>
  <si>
    <t>Pankasz</t>
  </si>
  <si>
    <t>Perenye</t>
  </si>
  <si>
    <t>Peresznye</t>
  </si>
  <si>
    <t>Rátót</t>
  </si>
  <si>
    <t>Sorkifalud</t>
  </si>
  <si>
    <t>Szombathely</t>
  </si>
  <si>
    <t>Szemenye</t>
  </si>
  <si>
    <t>Tanakajd</t>
  </si>
  <si>
    <t>Táplánszentkereszt</t>
  </si>
  <si>
    <t>Vasszécseny</t>
  </si>
  <si>
    <t>Vép</t>
  </si>
  <si>
    <t>MŰKÖDÉSI TÁMOGATÁS ÖSSZESEN</t>
  </si>
  <si>
    <t>FEJLESZTÉSI TÁMOGATÁS ÖSSZESEN</t>
  </si>
  <si>
    <t>BEVÉTELEK</t>
  </si>
  <si>
    <t>Mindösszesen</t>
  </si>
  <si>
    <t>KIADÁSOK</t>
  </si>
  <si>
    <t>bevételei</t>
  </si>
  <si>
    <t>Kiemelt előirányzatok átcsoportosítása számviteli változások miatt</t>
  </si>
  <si>
    <t>kiadásai</t>
  </si>
  <si>
    <t xml:space="preserve">KÖLTSÉGVETÉSI BEVÉTELEK </t>
  </si>
  <si>
    <t>KÖLTSÉGVETÉSI KIADÁSOK</t>
  </si>
  <si>
    <t>Működési célú támogatások államháztartáson belülről</t>
  </si>
  <si>
    <t>Személyi juttatások</t>
  </si>
  <si>
    <t>B3</t>
  </si>
  <si>
    <t>Közhatalmi bevételek</t>
  </si>
  <si>
    <t>Munkaadókat terhelő járulékok és szociális hozzájárulási adó</t>
  </si>
  <si>
    <t>Működési bevétel</t>
  </si>
  <si>
    <t>Dologi kiadások</t>
  </si>
  <si>
    <t>B6</t>
  </si>
  <si>
    <t>Működési célú átvett pénzeszközök</t>
  </si>
  <si>
    <t>K4</t>
  </si>
  <si>
    <t>Ellátottak pénzbeli juttatásai</t>
  </si>
  <si>
    <t>K5</t>
  </si>
  <si>
    <t>Egyéb működési célú kiadások</t>
  </si>
  <si>
    <t>Működési bevételek összesen</t>
  </si>
  <si>
    <t>Működési kiadások összesen</t>
  </si>
  <si>
    <t>Felhalmozási célú támogatások államháztartáson belülről</t>
  </si>
  <si>
    <t>Beruházások</t>
  </si>
  <si>
    <t>B5</t>
  </si>
  <si>
    <t>Felhalmozási bevételek</t>
  </si>
  <si>
    <t>K7</t>
  </si>
  <si>
    <t>Felújítások</t>
  </si>
  <si>
    <t>B7</t>
  </si>
  <si>
    <t>Felhalmozási célú átvett pénzeszközök</t>
  </si>
  <si>
    <t>K8</t>
  </si>
  <si>
    <t>Egyéb felhalmozási célú kiadások</t>
  </si>
  <si>
    <t>Felhalmozási bevételek összesen</t>
  </si>
  <si>
    <t>Felhalmozási kiadások összesen</t>
  </si>
  <si>
    <t>KÖLTSÉGVETÉSI BEVÉTELEK ÖSSZESEN</t>
  </si>
  <si>
    <t>KÖLTSÉGVETÉSI KIADÁSOK ÖSSZESEN</t>
  </si>
  <si>
    <t>Finanszírozási bevételek</t>
  </si>
  <si>
    <t>K9</t>
  </si>
  <si>
    <t>Finanszírozási kiadások</t>
  </si>
  <si>
    <t>MINDÖSSZESEN BEVÉTELEK</t>
  </si>
  <si>
    <t>MINDÖSSZESEN KIADÁSOK</t>
  </si>
  <si>
    <t>Nyugat-dunántúli Hulladékgazdálkodási Társulás</t>
  </si>
  <si>
    <t xml:space="preserve">2014. évi bevételei  kiemelt előirányzatonként </t>
  </si>
  <si>
    <t xml:space="preserve">2014. évi  kiadásai kiemelt előirányzatonként </t>
  </si>
  <si>
    <t>Társulás</t>
  </si>
  <si>
    <t>Teljesítés</t>
  </si>
  <si>
    <t>számlaszám</t>
  </si>
  <si>
    <t>Szállító megnevezése</t>
  </si>
  <si>
    <t xml:space="preserve">nettó kif. </t>
  </si>
  <si>
    <t>áfa</t>
  </si>
  <si>
    <t>bruttó összeg</t>
  </si>
  <si>
    <t>kifizetés dátuma</t>
  </si>
  <si>
    <t xml:space="preserve">  kiegy. Módja</t>
  </si>
  <si>
    <t>MK5/2010</t>
  </si>
  <si>
    <t>bank</t>
  </si>
  <si>
    <t>MK16/2010</t>
  </si>
  <si>
    <t>Tricsók</t>
  </si>
  <si>
    <t>Borostyánkő</t>
  </si>
  <si>
    <t xml:space="preserve">Regionális Humán </t>
  </si>
  <si>
    <t>Ala és Társa</t>
  </si>
  <si>
    <t>Nyugat-dunántúli Hulladékgazdálkodási Társulás folyamatban lévő beruházásai 2011. Év</t>
  </si>
  <si>
    <t>H 100082</t>
  </si>
  <si>
    <t>Konzekvens KFT.</t>
  </si>
  <si>
    <t>BANK</t>
  </si>
  <si>
    <t>BB75-B210260</t>
  </si>
  <si>
    <t>Regionális Humán</t>
  </si>
  <si>
    <t>AC7S-A861956</t>
  </si>
  <si>
    <t>AM8SB2676985</t>
  </si>
  <si>
    <t>Popgyákunik</t>
  </si>
  <si>
    <t>SZÁLLÍTÓI KIEGY.</t>
  </si>
  <si>
    <t>BB7S-B210260</t>
  </si>
  <si>
    <t>37/2011</t>
  </si>
  <si>
    <t>H 100101</t>
  </si>
  <si>
    <t>BB7S-B 210264</t>
  </si>
  <si>
    <t>AC7S-A861961</t>
  </si>
  <si>
    <t>AM8SB2676989</t>
  </si>
  <si>
    <t>AC7SA861974</t>
  </si>
  <si>
    <t>2011.11.09,</t>
  </si>
  <si>
    <t>AM8SB2676991</t>
  </si>
  <si>
    <t>H 100129</t>
  </si>
  <si>
    <t>BB7S-B210278</t>
  </si>
  <si>
    <t>REGIONÁLIS HUMÁN</t>
  </si>
  <si>
    <t>H 100142</t>
  </si>
  <si>
    <t>BB7S-B210279</t>
  </si>
  <si>
    <t>AC7S-A861975</t>
  </si>
  <si>
    <t>AM85B2676992</t>
  </si>
  <si>
    <t xml:space="preserve"> zárás tsz.930000</t>
  </si>
  <si>
    <t>H110069</t>
  </si>
  <si>
    <t>Solwex KFT:</t>
  </si>
  <si>
    <t>zárás tsz. 930002</t>
  </si>
  <si>
    <t>Folyamatban lévő beruházások nyitóállománya</t>
  </si>
  <si>
    <t>2011. Évi projektben elszámolható kiadások nettó</t>
  </si>
  <si>
    <t>2011.évi projektben nem elszámolható kiadások bruttó</t>
  </si>
  <si>
    <t>Összesen 2011. Évi záróállomány</t>
  </si>
  <si>
    <t>2011. és 2014. év közötti időben  befejezetlen beruházások értéke összesen:</t>
  </si>
  <si>
    <t>ÉGÁZ-DÉGÁZ</t>
  </si>
  <si>
    <t>ZÁÉV</t>
  </si>
  <si>
    <t>SIEX KFT.</t>
  </si>
  <si>
    <t>Pappas Autó KFT.</t>
  </si>
  <si>
    <t>2014.év pontos dátum a részletes nyilvántartásban</t>
  </si>
  <si>
    <t>Őrség-2013 Konzorcium</t>
  </si>
  <si>
    <t>engedélyek, egyébkiadások</t>
  </si>
  <si>
    <t>2013.év pontos dátum a részletes nyilvántartásban</t>
  </si>
  <si>
    <t xml:space="preserve">Yang, Forrás, Biczi, </t>
  </si>
  <si>
    <t>2013. év</t>
  </si>
  <si>
    <t>szeptember hó pénztár</t>
  </si>
  <si>
    <t>térképmásolatok</t>
  </si>
  <si>
    <t>2012.év</t>
  </si>
  <si>
    <t xml:space="preserve">KEOP-1.1.1/2F//09-11-2012-0001 Nyugat-dunántúli hulladékgazdálkodási program </t>
  </si>
  <si>
    <t>2011.év pontos dátum a részletes nyilvántartásban</t>
  </si>
  <si>
    <t>Tricsók ZRT., Borostyánkő, Regionális Humán, Ala és Társa, Konzekvens, Popgyákunik</t>
  </si>
  <si>
    <t xml:space="preserve">2012.év </t>
  </si>
  <si>
    <t>2011.év</t>
  </si>
  <si>
    <t>2010.év pontos dátum a részletes nyilvántartásban</t>
  </si>
  <si>
    <t>Tricsók ZRT., Borostyánkő, Regionális Humán, Ala és Társa</t>
  </si>
  <si>
    <t>2010.év</t>
  </si>
  <si>
    <t>KEOP-7.1.1./09-2009-0009. Települési szilárdhulladék-gazdálkodási rendszerek fejlesztése</t>
  </si>
  <si>
    <t>MKM Consulting Zrt.</t>
  </si>
  <si>
    <t>Hospital</t>
  </si>
  <si>
    <t>Solwex KFT.</t>
  </si>
  <si>
    <t>H120020</t>
  </si>
  <si>
    <t>H120011</t>
  </si>
  <si>
    <t>kiegy. Dátuma</t>
  </si>
  <si>
    <t>ÁFA</t>
  </si>
  <si>
    <t xml:space="preserve">nettó </t>
  </si>
  <si>
    <t>szállító megnevezése</t>
  </si>
  <si>
    <t>Nyugat-dunántúli Regionális Hulladékkgazdálkodási Önkormányzati Társulás működési területén lévő települési szilárdhulladék-lerakókat érintó rekultivációs tervezési, engedélyeztetési feladatok elvégzése</t>
  </si>
  <si>
    <t>Nyugat-dunántúli Hulladékgazdálkodási Társulás folyamatban lévő beruházásai 2012. Év</t>
  </si>
  <si>
    <t>OQOSA4617917</t>
  </si>
  <si>
    <t>BOROSTYÁNKŐ</t>
  </si>
  <si>
    <t>AM8SB2676993</t>
  </si>
  <si>
    <t xml:space="preserve">ALA ÉS TÁRSA </t>
  </si>
  <si>
    <t>BB77S-B210297</t>
  </si>
  <si>
    <t>REGIONÁLIS</t>
  </si>
  <si>
    <t>H 100158</t>
  </si>
  <si>
    <t>KONZEKVENS</t>
  </si>
  <si>
    <t>POPGYÁKUNIK</t>
  </si>
  <si>
    <t>H 120009</t>
  </si>
  <si>
    <t xml:space="preserve">SOLVEX </t>
  </si>
  <si>
    <t>BB7S-B210297</t>
  </si>
  <si>
    <t>H100158</t>
  </si>
  <si>
    <t>SZÁLLÍTÓI KIEGY</t>
  </si>
  <si>
    <t>AM8SB 676994</t>
  </si>
  <si>
    <t>Szállítói kiegy.</t>
  </si>
  <si>
    <t>H120019</t>
  </si>
  <si>
    <t>KONZEKVENS KFT.</t>
  </si>
  <si>
    <t>UK1SA0002960</t>
  </si>
  <si>
    <t>OQOSA4617931</t>
  </si>
  <si>
    <t>H120021</t>
  </si>
  <si>
    <t>H120043</t>
  </si>
  <si>
    <t>SOLVEX</t>
  </si>
  <si>
    <t>szállítói kiegy.</t>
  </si>
  <si>
    <t>AM8SB2676995</t>
  </si>
  <si>
    <t>UK1SA0002987</t>
  </si>
  <si>
    <t>OQOSA4617950</t>
  </si>
  <si>
    <t>212.11.15.</t>
  </si>
  <si>
    <t>103/2012</t>
  </si>
  <si>
    <t>TRICSÓK</t>
  </si>
  <si>
    <t>2012. év összesen</t>
  </si>
  <si>
    <t>HOSPITAL</t>
  </si>
  <si>
    <t>H 120011</t>
  </si>
  <si>
    <t xml:space="preserve">I.félév nem elszámolható összesen </t>
  </si>
  <si>
    <t>TÉRKÉPMÁSOLATOK</t>
  </si>
  <si>
    <t>2012. 9.HÓ</t>
  </si>
  <si>
    <t>PÉNZTÁR</t>
  </si>
  <si>
    <t>I-IV.n.év összesen</t>
  </si>
  <si>
    <t>2012. Évi projektben elszámolható kiadások nettó</t>
  </si>
  <si>
    <t>2012.évi projektben nem elszámolható kiadások bruttó</t>
  </si>
  <si>
    <t>2012.évi projektben nem elsz. kiadások vagyoniért.áfa</t>
  </si>
  <si>
    <t>2012. ÉV BERUHÁZÁSOK ÁLLOMÁNYA</t>
  </si>
  <si>
    <t>Összesen 2012.IV.n. Évi záróállomány</t>
  </si>
  <si>
    <t>vagyoni értékű jog</t>
  </si>
  <si>
    <t xml:space="preserve">Nyugat-dunántúli Hulladékgazdálkodási Társulás folyamatban lévő beruházásai leltára 2013. december 31-ig </t>
  </si>
  <si>
    <t>YP0355/2013</t>
  </si>
  <si>
    <t>Young and Partners KFT.</t>
  </si>
  <si>
    <t>banki utalás</t>
  </si>
  <si>
    <t>szállítói finanszirozás</t>
  </si>
  <si>
    <t>FU0098/2013</t>
  </si>
  <si>
    <t>Forrás Unió KFT.</t>
  </si>
  <si>
    <t>sz636/2013</t>
  </si>
  <si>
    <t>Biczi és Tuzson Ügyvédi I.</t>
  </si>
  <si>
    <t>FU149/2013</t>
  </si>
  <si>
    <t>YP0662/2013</t>
  </si>
  <si>
    <t>A 100/2013</t>
  </si>
  <si>
    <t>V.M. Profilsoft.</t>
  </si>
  <si>
    <t>Banki utalás</t>
  </si>
  <si>
    <t>Ny.dun.Környvéd.</t>
  </si>
  <si>
    <t>A 143/2013</t>
  </si>
  <si>
    <t>Állami Népegészségügyi sz.</t>
  </si>
  <si>
    <t xml:space="preserve">Lakézi Gábor sajátgk. </t>
  </si>
  <si>
    <t>pénztár</t>
  </si>
  <si>
    <t xml:space="preserve">beruházási előleg </t>
  </si>
  <si>
    <t>CO8IA3355246</t>
  </si>
  <si>
    <t>WEST HUNGARI</t>
  </si>
  <si>
    <t>KÖZGÉP</t>
  </si>
  <si>
    <t>Összesen 2013.I.félévi záróállomány</t>
  </si>
  <si>
    <t>2013. évi projektben elszámolható kiadások nettó</t>
  </si>
  <si>
    <t>2013.évi projektben nem elszámolható kiadások nettó</t>
  </si>
  <si>
    <t>Összesen 2013. december 31. záróállomány</t>
  </si>
  <si>
    <t>beruházási előleg</t>
  </si>
  <si>
    <t xml:space="preserve">Nyugat-dunántúli Hulladékgazdálkodási Társulás folyamatban lévő beruházásai leltára 2014. december 31-ig </t>
  </si>
  <si>
    <t>KEOP-1.1.1./2f/09-11-2012-001 pályázat 2014. évi beruházáshoz kapcsolódó kiadásai</t>
  </si>
  <si>
    <t>kiegyenlítés dátuma</t>
  </si>
  <si>
    <t>co8la3623997</t>
  </si>
  <si>
    <t>WEST HUNGARY</t>
  </si>
  <si>
    <t>szállítói finanszírozás</t>
  </si>
  <si>
    <t>14/0239</t>
  </si>
  <si>
    <t>PR14/20126-133</t>
  </si>
  <si>
    <t>PAPPAS AUTO KFT.</t>
  </si>
  <si>
    <t>14/0261</t>
  </si>
  <si>
    <t>14/0275</t>
  </si>
  <si>
    <t>FA.</t>
  </si>
  <si>
    <t>CO8LA3640902</t>
  </si>
  <si>
    <t>FA</t>
  </si>
  <si>
    <t>CO8LA 3654800</t>
  </si>
  <si>
    <t>CO8LA3661381</t>
  </si>
  <si>
    <t>KISÉRTÉKŰ EGYÉB, GÉP BERENDEZÉS</t>
  </si>
  <si>
    <t>14/0211</t>
  </si>
  <si>
    <t>PROJEKTBEN NEM ELSZÁMOLHATÓ KIADÁSOK</t>
  </si>
  <si>
    <t>ki1400454</t>
  </si>
  <si>
    <t>2014.évi teljesítés</t>
  </si>
  <si>
    <t xml:space="preserve">2014. ÉVI teljesítés. ÖSSZESEN </t>
  </si>
  <si>
    <t xml:space="preserve">2014. ÉVI teljesítés ÖSSZESEN </t>
  </si>
  <si>
    <t>ESZKÖZÖK</t>
  </si>
  <si>
    <t>ezer forintban</t>
  </si>
  <si>
    <t>2014.</t>
  </si>
  <si>
    <t xml:space="preserve">2014. </t>
  </si>
  <si>
    <t>rendezőmérleg</t>
  </si>
  <si>
    <t>zárómérleg</t>
  </si>
  <si>
    <t>2014.01.01</t>
  </si>
  <si>
    <t>2014.12.31</t>
  </si>
  <si>
    <t>Vagyoni értékű jogok</t>
  </si>
  <si>
    <t>intézmények</t>
  </si>
  <si>
    <t>társulás</t>
  </si>
  <si>
    <t>A/I/1.</t>
  </si>
  <si>
    <t>együtt</t>
  </si>
  <si>
    <t>Szellemi termékek</t>
  </si>
  <si>
    <t>A/I/2.</t>
  </si>
  <si>
    <t>Immateriális javak össz.</t>
  </si>
  <si>
    <t>A/I.</t>
  </si>
  <si>
    <t>Immateriális javak összesen</t>
  </si>
  <si>
    <t>Ingatlanok és kapcsolódó vagyoni értékű jogok</t>
  </si>
  <si>
    <t>A/II/1.</t>
  </si>
  <si>
    <t>Ingatlanok</t>
  </si>
  <si>
    <t>Gépek, berendezések, felszerelések, járművek</t>
  </si>
  <si>
    <t>A/II/2</t>
  </si>
  <si>
    <t>Tenyészállatok</t>
  </si>
  <si>
    <t>A/II/3.</t>
  </si>
  <si>
    <t>Beruházások, felújítások</t>
  </si>
  <si>
    <t>A/II/4</t>
  </si>
  <si>
    <t>Tárgyi eszközök össz.</t>
  </si>
  <si>
    <t xml:space="preserve">társulás </t>
  </si>
  <si>
    <t>A/II.</t>
  </si>
  <si>
    <t>Tartós részesedések</t>
  </si>
  <si>
    <t>A/III/1</t>
  </si>
  <si>
    <t xml:space="preserve">Tartós részesedések </t>
  </si>
  <si>
    <t>Tartós hitelviszonyt megtestesítő értékpapírok</t>
  </si>
  <si>
    <t>A/III/2.</t>
  </si>
  <si>
    <t>Befektetett pénzügyi eszk.összesen</t>
  </si>
  <si>
    <t>A/III.</t>
  </si>
  <si>
    <t>Koncesszióban, Vagyonkezelésbe adott eszközök</t>
  </si>
  <si>
    <t xml:space="preserve">A/IV. </t>
  </si>
  <si>
    <t>Koncesszióba, vagyonkezelésbe adott eszközök összesen</t>
  </si>
  <si>
    <t>Nemzeti Vagyonba tartozó Befektetett Eszközök összesen</t>
  </si>
  <si>
    <t>A.</t>
  </si>
  <si>
    <t>Készletek</t>
  </si>
  <si>
    <t>B/I.</t>
  </si>
  <si>
    <t>Értékpapírok</t>
  </si>
  <si>
    <t>B/II.</t>
  </si>
  <si>
    <t xml:space="preserve">Értékpapírok </t>
  </si>
  <si>
    <t>Nemzeti Vagyonba tartozó Forgóeszközök összesen</t>
  </si>
  <si>
    <t>B</t>
  </si>
  <si>
    <t>Nemzeti Vagyonba Tartozó Forgóeszközök összesen</t>
  </si>
  <si>
    <t xml:space="preserve">2014. évi </t>
  </si>
  <si>
    <t>Hosszú lejáratú betétek</t>
  </si>
  <si>
    <t>C/I.</t>
  </si>
  <si>
    <t>Pénztárak, csekkek, betétkönyvek</t>
  </si>
  <si>
    <t>C/II.</t>
  </si>
  <si>
    <t>Forintszámlák</t>
  </si>
  <si>
    <t>C/III.</t>
  </si>
  <si>
    <t>Devizaszámlák</t>
  </si>
  <si>
    <t>C/IV.</t>
  </si>
  <si>
    <t>Idegen pénzeszközök</t>
  </si>
  <si>
    <t>C/V.</t>
  </si>
  <si>
    <t>Pénzeszközök összesen</t>
  </si>
  <si>
    <t>C</t>
  </si>
  <si>
    <t>Költségvetési évben esedékes követelések</t>
  </si>
  <si>
    <t>D/I.</t>
  </si>
  <si>
    <t>Költségvetési évet követően esedékes követelések</t>
  </si>
  <si>
    <t>D/II.</t>
  </si>
  <si>
    <t>Követelés jellegű sajátos elszámolások</t>
  </si>
  <si>
    <t>D/III.</t>
  </si>
  <si>
    <t>Követelések összesen</t>
  </si>
  <si>
    <t>D</t>
  </si>
  <si>
    <t>Egyéb sajátos eszközoldali elszámolások</t>
  </si>
  <si>
    <t>E</t>
  </si>
  <si>
    <t>Eredményszemléletű bevételek aktív időbeli elhatárolása</t>
  </si>
  <si>
    <t>F/1.</t>
  </si>
  <si>
    <t>Költségek, ráfordítások aktív időbeli elhatárolása</t>
  </si>
  <si>
    <t>F/2.</t>
  </si>
  <si>
    <t>Halasztott ráfordítások</t>
  </si>
  <si>
    <t>önkormányzat</t>
  </si>
  <si>
    <t>F/3.</t>
  </si>
  <si>
    <t>Aktív időbeli elhatárolások összesen</t>
  </si>
  <si>
    <t>F</t>
  </si>
  <si>
    <t>ESZKÖZÖK ÖSSZESEN</t>
  </si>
  <si>
    <t>FORRÁSOK</t>
  </si>
  <si>
    <t>Nemzeti vagyon induláskori értéke</t>
  </si>
  <si>
    <t>G/I.</t>
  </si>
  <si>
    <t>Nemzeti vagyon változásai</t>
  </si>
  <si>
    <t>G/II.</t>
  </si>
  <si>
    <t>Egyéb eszközök induláskori értéke és változásai</t>
  </si>
  <si>
    <t>G/III.</t>
  </si>
  <si>
    <t>Felhalmozott eredmény</t>
  </si>
  <si>
    <t>G/IV.</t>
  </si>
  <si>
    <t>Eszközök értékhelyesbítésének forrása</t>
  </si>
  <si>
    <t>G/V.</t>
  </si>
  <si>
    <t>Mérleg szerinti eredmény</t>
  </si>
  <si>
    <t>G/VI.</t>
  </si>
  <si>
    <t>Saját tőke összesen</t>
  </si>
  <si>
    <t>G</t>
  </si>
  <si>
    <t>Saját Tőke összesen</t>
  </si>
  <si>
    <t>Költségvetési évben esedékes kötelezettségek</t>
  </si>
  <si>
    <t>H/I.</t>
  </si>
  <si>
    <t>Költségvetési évet követően esedékes kötelezettségek</t>
  </si>
  <si>
    <t>H/II.</t>
  </si>
  <si>
    <t>Kötelezettség jellegű sajátos elszámolások</t>
  </si>
  <si>
    <t>H/III.</t>
  </si>
  <si>
    <t>Kötelezettségek összesen</t>
  </si>
  <si>
    <t>H</t>
  </si>
  <si>
    <t>I</t>
  </si>
  <si>
    <t>Kincstári számlavezetéssel kapcsolatos elszámolások</t>
  </si>
  <si>
    <t>J</t>
  </si>
  <si>
    <t>Eredményszemléletű bevételek passzív időbeli elhatárilása</t>
  </si>
  <si>
    <t>Eredményszemléletű bevételek passzív időbeli elhatárolása</t>
  </si>
  <si>
    <t>Költségek, ráfordítások passzív időbeli elhatárolása</t>
  </si>
  <si>
    <t>Passzívv időbeli elhatárolások összesen</t>
  </si>
  <si>
    <t>Passzív időbeli elhatárolások összesen</t>
  </si>
  <si>
    <t>FORRÁSOK ÖSSZESEN</t>
  </si>
  <si>
    <t>Nyugat-dunántúli Hulladékgazdálkodási Társulás vagyonkimutatása 2014.év</t>
  </si>
  <si>
    <t>BRUTTÓ</t>
  </si>
  <si>
    <t>ÉRTÉKCSÖKK</t>
  </si>
  <si>
    <t>NETTÓ</t>
  </si>
  <si>
    <t xml:space="preserve">A </t>
  </si>
  <si>
    <t>NEMZETI VAGYONBA TARTOZÓ BEFEKTETETT ESZKÖZÖK</t>
  </si>
  <si>
    <t>Immateriális javak</t>
  </si>
  <si>
    <t>A/II/1</t>
  </si>
  <si>
    <t>Korlátozottan forgalomképes</t>
  </si>
  <si>
    <t>Üzleti vagyon</t>
  </si>
  <si>
    <t>Tárgyi eszközök</t>
  </si>
  <si>
    <t xml:space="preserve"> Forgalomképtelen</t>
  </si>
  <si>
    <t>-</t>
  </si>
  <si>
    <t>Helyi Közutak és műtárgyaik</t>
  </si>
  <si>
    <t>Terek, parkok</t>
  </si>
  <si>
    <t>Köztemetők</t>
  </si>
  <si>
    <t>Vizek és közcélú (vizi közműnek nem minősülő) vízi létesítmények</t>
  </si>
  <si>
    <t>Üzemeltetésre átadott ingatlanok és kapcsolódó vagyoni értékű jogok</t>
  </si>
  <si>
    <t>Berzsenyi Dániel Könyvtár - vagyonkezelésbe vett eszközök</t>
  </si>
  <si>
    <t xml:space="preserve">Egyéb az önkormányzat által forgalomképtelennek minősített ingatlanok és kapcsolódó </t>
  </si>
  <si>
    <t xml:space="preserve"> </t>
  </si>
  <si>
    <t>vagyoni értékű jogok</t>
  </si>
  <si>
    <t xml:space="preserve">Korlátozottan forgalomképes </t>
  </si>
  <si>
    <t>Közművek (Víz, gáz, csatorna, távfűtés,világítás)</t>
  </si>
  <si>
    <t>Védett természeti területek</t>
  </si>
  <si>
    <t>A képviselőtestület (közgyűlés) és szervei, valamint hivatala ingatlanai</t>
  </si>
  <si>
    <t>A helyi önkormányzat felügyelete alá tartozó költségvetési szervek ingatlanai</t>
  </si>
  <si>
    <t>Műemlék ingatlanok</t>
  </si>
  <si>
    <t xml:space="preserve">Egyéb az önkormányzat által korlátozottan forgalomképesnek minősített ingatlanok és  </t>
  </si>
  <si>
    <t>kapcsolódó vagyoni értékű jogok (lakások,telkek,sportcélú ingatlanok, létesítmények)</t>
  </si>
  <si>
    <t>Telkek, földterületek</t>
  </si>
  <si>
    <t xml:space="preserve">Egyéb az önkormányzat által forgalomképesnek minősített ingatlanok és kapcsolódó </t>
  </si>
  <si>
    <t>A/II/2.</t>
  </si>
  <si>
    <t>Gépek, berendezések felszerelések, járművek</t>
  </si>
  <si>
    <t>Forgalomképtelen gépek, berendezések, felszerelések, járművek</t>
  </si>
  <si>
    <t>Korlátozottan forgalomképes gépek,berendezések, felszerelések, járművek</t>
  </si>
  <si>
    <t>Üzleti vagyon: gépek, berendezések, felszerelések, járművek</t>
  </si>
  <si>
    <t xml:space="preserve">Tenyészállatok </t>
  </si>
  <si>
    <t>A/II/4.</t>
  </si>
  <si>
    <t>Forgalomképtelen eszköz létesítésére irányuló beruházás, felújítás</t>
  </si>
  <si>
    <t>Korlátozottan forgalomképes eszköz létesítésére irányuló beruházás, felújítás</t>
  </si>
  <si>
    <t>A/II/5.</t>
  </si>
  <si>
    <t>Tárgyi eszközök értékhelyesbítése</t>
  </si>
  <si>
    <t xml:space="preserve">Befektetett pénzügyi eszközök </t>
  </si>
  <si>
    <t>A/III/1.</t>
  </si>
  <si>
    <t>Tartós részesedések - korlátozottan forgalomképes</t>
  </si>
  <si>
    <t>Tartós hitelviszonyt megtestesítő értékpapírok (forgalomképes)</t>
  </si>
  <si>
    <t>A/III/3.</t>
  </si>
  <si>
    <t>Befektetett pénzügyi eszközök értékhelyesbítése (forgalomképes)</t>
  </si>
  <si>
    <t>A/IV.</t>
  </si>
  <si>
    <t>Koncesszióba, vagyonkezelésbe adott eszközök</t>
  </si>
  <si>
    <t xml:space="preserve">B </t>
  </si>
  <si>
    <t>NEMZETI VAGYONBA TARTOZÓ FORGÓESZKÖZÖK</t>
  </si>
  <si>
    <t>Készletek (forgalomképes)</t>
  </si>
  <si>
    <t>PÉNZESZKÖZÖK - forgalomképes</t>
  </si>
  <si>
    <t>C/IV</t>
  </si>
  <si>
    <t>Idegen pénzszközök</t>
  </si>
  <si>
    <t>KÖVETELÉSEK - forgalomképes</t>
  </si>
  <si>
    <t>D/I</t>
  </si>
  <si>
    <t>D/II</t>
  </si>
  <si>
    <t>EGYÉB SAJÁTOS ESZKÖZOLDALI ELSZÁMOLÁSOK - forgalomképes</t>
  </si>
  <si>
    <t>F.</t>
  </si>
  <si>
    <t>AKTÍV IDŐBELI ELHATÁROLÁSOK - forgalomképes</t>
  </si>
  <si>
    <t>G.</t>
  </si>
  <si>
    <t>SAJÁT TŐKE</t>
  </si>
  <si>
    <t>H.</t>
  </si>
  <si>
    <t>KÖTELEZETTSÉGEK</t>
  </si>
  <si>
    <t>Költségvetési évben esedékes kötelezettségek - forgalomképes</t>
  </si>
  <si>
    <t>Költségvetési évet követően esedékes kötelezettségek - forgalomképes</t>
  </si>
  <si>
    <t>I.</t>
  </si>
  <si>
    <t>EGYÉB SAJÁTOS FORRÁSOLDALI ELSZÁMOLÁSOK - forgalomképes</t>
  </si>
  <si>
    <t>J.</t>
  </si>
  <si>
    <t>KINCSTÁRI SZÁMLAVEZETÉSSEL KAPCSOLATOS ELSZÁMOLÁSOK</t>
  </si>
  <si>
    <t>K.</t>
  </si>
  <si>
    <t>PASSZÍV IDŐBELI ELHATÁROLÁSOK - forgalomképes</t>
  </si>
  <si>
    <t>KÖNYVVITELI MÉRLEGEN KÍVÜLI TÉTELEK</t>
  </si>
  <si>
    <t xml:space="preserve">"0"-ra leírt, de használatban lévő eszközök állománya </t>
  </si>
  <si>
    <t>Ingatlanok és kapcsolódó vagyonértékű jogok</t>
  </si>
  <si>
    <t>Gépek,berendezések,felszerelések, járművek</t>
  </si>
  <si>
    <t>Használatban lévő kisértékű  immateriális javak, tárgyi eszközök, készletek</t>
  </si>
  <si>
    <t>Kisértékű Immateriális javak</t>
  </si>
  <si>
    <t>Kisértékű Ingatlanok és kapcsolódó vagyoniértékű jogok</t>
  </si>
  <si>
    <t>Kisértékű Gépek, berendezések, felszerelések, járművek</t>
  </si>
  <si>
    <t>01. számlaosztály</t>
  </si>
  <si>
    <t>04. Függő kötelezettségek</t>
  </si>
  <si>
    <t>ezer Ft</t>
  </si>
  <si>
    <t>Nyitó pénzkészlet</t>
  </si>
  <si>
    <t>+ Bevételek összege</t>
  </si>
  <si>
    <t>- Kiadások összege</t>
  </si>
  <si>
    <t>-2013.évi pénzmaradvány (pénzforgalom nélküli bevétel)</t>
  </si>
  <si>
    <t>Sajátos elszámolások</t>
  </si>
  <si>
    <t>Záró pénzkészlet</t>
  </si>
  <si>
    <t>Pénzeszközök változásának bemutatása Nyugat-dunántúli Regionális Hulladékgazdálkodási Társulás</t>
  </si>
  <si>
    <t>G)        Vállalkozási tevékenység felhasználható maradványa (=B-F)</t>
  </si>
  <si>
    <t>F)        Vállalkozási tevékenységet terhelő befizetési kötelezettség (=B*0,1)</t>
  </si>
  <si>
    <t>E)        Alaptevékenység szabad maradványa (=A-D)</t>
  </si>
  <si>
    <t>D)        Alaptevékenység kötelezettségvállalással terhelt maradványa</t>
  </si>
  <si>
    <t>C)        Összes maradvány (=A+B)</t>
  </si>
  <si>
    <t>B)        Vállalkozási tevékenység maradványa (=±III±IV)</t>
  </si>
  <si>
    <t>IV        Vállalkozási tevékenység finanszírozási egyenlege (=07-08)</t>
  </si>
  <si>
    <t>08        Vállalkozási tevékenység finanszírozási kiadásai</t>
  </si>
  <si>
    <t>07        Vállalkozási tevékenység finanszírozási bevételei</t>
  </si>
  <si>
    <t>III        Vállalkozási tevékenység költségvetési egyenlege (=05-06)</t>
  </si>
  <si>
    <t>06        Vállalkozási tevékenység költségvetési kiadásai</t>
  </si>
  <si>
    <t>05        Vállalkozási tevékenység költségvetési bevételei</t>
  </si>
  <si>
    <t>A)        Alaptevékenység maradványa (=±I±II)</t>
  </si>
  <si>
    <t>II         Alaptevékenység finanszírozási egyenlege (=03-04)</t>
  </si>
  <si>
    <t>04        Alaptevékenység finanszírozási kiadásai</t>
  </si>
  <si>
    <t>03        Alaptevékenység finanszírozási bevételei</t>
  </si>
  <si>
    <t>I          Alaptevékenység költségvetési egyenlege (=01-02)</t>
  </si>
  <si>
    <t>02        Alaptevékenység költségvetési kiadásai</t>
  </si>
  <si>
    <t>01        Alaptevékenység költségvetési bevételei</t>
  </si>
  <si>
    <t xml:space="preserve">  MARADVÁNYKIMUTATÁS 2014.</t>
  </si>
  <si>
    <t>2014.év teljesítés</t>
  </si>
</sst>
</file>

<file path=xl/styles.xml><?xml version="1.0" encoding="utf-8"?>
<styleSheet xmlns="http://schemas.openxmlformats.org/spreadsheetml/2006/main">
  <numFmts count="2">
    <numFmt numFmtId="41" formatCode="_-* #,##0\ _F_t_-;\-* #,##0\ _F_t_-;_-* &quot;-&quot;\ _F_t_-;_-@_-"/>
    <numFmt numFmtId="164" formatCode="0__"/>
  </numFmts>
  <fonts count="101">
    <font>
      <sz val="10"/>
      <name val="Arial"/>
      <charset val="238"/>
    </font>
    <font>
      <sz val="11"/>
      <color indexed="8"/>
      <name val="Calibri"/>
      <family val="2"/>
      <charset val="238"/>
    </font>
    <font>
      <sz val="12"/>
      <name val="Bookman Old Style"/>
      <family val="1"/>
      <charset val="238"/>
    </font>
    <font>
      <sz val="10"/>
      <name val="Bookman Old Style"/>
      <family val="1"/>
      <charset val="238"/>
    </font>
    <font>
      <sz val="7"/>
      <name val="Bookman Old Style"/>
      <family val="1"/>
      <charset val="238"/>
    </font>
    <font>
      <b/>
      <sz val="12"/>
      <name val="Bookman Old Style"/>
      <family val="1"/>
      <charset val="238"/>
    </font>
    <font>
      <sz val="10"/>
      <name val="Times New Roman CE"/>
      <charset val="238"/>
    </font>
    <font>
      <b/>
      <sz val="10"/>
      <name val="Georgia"/>
      <family val="1"/>
      <charset val="238"/>
    </font>
    <font>
      <sz val="8"/>
      <name val="Arial"/>
      <family val="2"/>
      <charset val="238"/>
    </font>
    <font>
      <sz val="10"/>
      <name val="Georgia"/>
      <family val="1"/>
      <charset val="238"/>
    </font>
    <font>
      <sz val="12"/>
      <name val="Georgia"/>
      <family val="1"/>
      <charset val="238"/>
    </font>
    <font>
      <sz val="11"/>
      <name val="Bookman Old Style"/>
      <family val="1"/>
      <charset val="238"/>
    </font>
    <font>
      <sz val="12"/>
      <color indexed="8"/>
      <name val="Bookman Old Style"/>
      <family val="1"/>
      <charset val="238"/>
    </font>
    <font>
      <b/>
      <i/>
      <sz val="12"/>
      <name val="Bookman Old Style"/>
      <family val="1"/>
      <charset val="238"/>
    </font>
    <font>
      <b/>
      <i/>
      <sz val="14"/>
      <name val="Bookman Old Style"/>
      <family val="1"/>
      <charset val="238"/>
    </font>
    <font>
      <b/>
      <sz val="10"/>
      <name val="Bookman Old Style"/>
      <family val="1"/>
      <charset val="238"/>
    </font>
    <font>
      <b/>
      <sz val="11"/>
      <name val="Bookman Old Style"/>
      <family val="1"/>
      <charset val="238"/>
    </font>
    <font>
      <b/>
      <sz val="12"/>
      <color indexed="8"/>
      <name val="Bookman Old Style"/>
      <family val="1"/>
      <charset val="238"/>
    </font>
    <font>
      <b/>
      <i/>
      <sz val="12"/>
      <color indexed="8"/>
      <name val="Bookman Old Style"/>
      <family val="1"/>
      <charset val="238"/>
    </font>
    <font>
      <sz val="9"/>
      <name val="Bookman Old Style"/>
      <family val="1"/>
      <charset val="238"/>
    </font>
    <font>
      <b/>
      <i/>
      <sz val="11"/>
      <name val="Bookman Old Style"/>
      <family val="1"/>
      <charset val="238"/>
    </font>
    <font>
      <b/>
      <i/>
      <u/>
      <sz val="14"/>
      <name val="Bookman Old Style"/>
      <family val="1"/>
      <charset val="238"/>
    </font>
    <font>
      <b/>
      <i/>
      <sz val="10"/>
      <name val="Bookman Old Style"/>
      <family val="1"/>
      <charset val="238"/>
    </font>
    <font>
      <i/>
      <sz val="11"/>
      <name val="Bookman Old Style"/>
      <family val="1"/>
      <charset val="238"/>
    </font>
    <font>
      <b/>
      <sz val="11"/>
      <color indexed="8"/>
      <name val="Bookman Old Style"/>
      <family val="1"/>
      <charset val="238"/>
    </font>
    <font>
      <sz val="10"/>
      <name val="MS Sans Serif"/>
      <family val="2"/>
      <charset val="238"/>
    </font>
    <font>
      <i/>
      <sz val="11"/>
      <name val="Georgia"/>
      <family val="1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i/>
      <sz val="12"/>
      <name val="Georgia"/>
      <family val="1"/>
      <charset val="238"/>
    </font>
    <font>
      <b/>
      <i/>
      <sz val="16"/>
      <name val="Bookman Old Style"/>
      <family val="1"/>
      <charset val="238"/>
    </font>
    <font>
      <sz val="16"/>
      <name val="Arial"/>
      <family val="2"/>
      <charset val="238"/>
    </font>
    <font>
      <sz val="16"/>
      <name val="Bookman Old Style"/>
      <family val="1"/>
      <charset val="238"/>
    </font>
    <font>
      <b/>
      <sz val="16"/>
      <name val="Bookman Old Style"/>
      <family val="1"/>
      <charset val="238"/>
    </font>
    <font>
      <sz val="16"/>
      <color indexed="8"/>
      <name val="Bookman Old Style"/>
      <family val="1"/>
      <charset val="238"/>
    </font>
    <font>
      <b/>
      <sz val="16"/>
      <name val="Arial"/>
      <family val="2"/>
      <charset val="238"/>
    </font>
    <font>
      <sz val="12"/>
      <name val="Arial"/>
      <charset val="238"/>
    </font>
    <font>
      <sz val="16"/>
      <name val="Arial"/>
      <charset val="238"/>
    </font>
    <font>
      <sz val="8"/>
      <name val="Arial"/>
      <charset val="238"/>
    </font>
    <font>
      <b/>
      <sz val="10"/>
      <name val="Arial CE"/>
      <charset val="238"/>
    </font>
    <font>
      <sz val="12"/>
      <name val="Arial CE"/>
      <family val="2"/>
      <charset val="238"/>
    </font>
    <font>
      <sz val="8"/>
      <name val="Times New Roman CE"/>
      <charset val="238"/>
    </font>
    <font>
      <b/>
      <sz val="12"/>
      <name val="Arial CE"/>
      <family val="2"/>
      <charset val="238"/>
    </font>
    <font>
      <b/>
      <sz val="12"/>
      <name val="Arial CE"/>
      <charset val="238"/>
    </font>
    <font>
      <sz val="12"/>
      <name val="Arial CE"/>
      <charset val="238"/>
    </font>
    <font>
      <u/>
      <sz val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0"/>
      <name val="Arial CE"/>
      <charset val="238"/>
    </font>
    <font>
      <b/>
      <sz val="10"/>
      <color indexed="50"/>
      <name val="Arial CE"/>
      <family val="2"/>
      <charset val="238"/>
    </font>
    <font>
      <sz val="10"/>
      <color indexed="50"/>
      <name val="Arial CE"/>
      <family val="2"/>
      <charset val="238"/>
    </font>
    <font>
      <sz val="10"/>
      <color indexed="21"/>
      <name val="Arial CE"/>
      <family val="2"/>
      <charset val="238"/>
    </font>
    <font>
      <i/>
      <sz val="10"/>
      <name val="Arial CE"/>
      <charset val="238"/>
    </font>
    <font>
      <sz val="10"/>
      <color indexed="46"/>
      <name val="Arial CE"/>
      <family val="2"/>
      <charset val="238"/>
    </font>
    <font>
      <b/>
      <i/>
      <sz val="10"/>
      <name val="Arial CE"/>
      <charset val="238"/>
    </font>
    <font>
      <b/>
      <sz val="10"/>
      <color indexed="50"/>
      <name val="Arial CE"/>
      <charset val="238"/>
    </font>
    <font>
      <sz val="11"/>
      <color indexed="17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name val="Times New Roman CE"/>
      <charset val="238"/>
    </font>
    <font>
      <b/>
      <i/>
      <sz val="10"/>
      <name val="Arial"/>
      <family val="2"/>
    </font>
    <font>
      <b/>
      <sz val="11"/>
      <color indexed="10"/>
      <name val="Calibri"/>
      <family val="2"/>
      <charset val="238"/>
    </font>
    <font>
      <b/>
      <sz val="18"/>
      <color indexed="62"/>
      <name val="Cambria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8"/>
      <name val="Calibri"/>
      <family val="2"/>
    </font>
    <font>
      <sz val="12"/>
      <name val="Arial"/>
      <family val="2"/>
    </font>
    <font>
      <sz val="14"/>
      <color indexed="1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  <charset val="238"/>
    </font>
    <font>
      <b/>
      <sz val="12"/>
      <color indexed="10"/>
      <name val="Arial"/>
      <family val="2"/>
      <charset val="238"/>
    </font>
    <font>
      <i/>
      <sz val="12"/>
      <name val="Arial"/>
      <family val="2"/>
    </font>
    <font>
      <sz val="12"/>
      <name val="Times New Roman CE"/>
      <charset val="238"/>
    </font>
    <font>
      <b/>
      <i/>
      <sz val="12"/>
      <name val="Arial"/>
      <family val="2"/>
      <charset val="238"/>
    </font>
    <font>
      <sz val="12"/>
      <name val="Arial"/>
      <family val="2"/>
      <charset val="238"/>
    </font>
    <font>
      <i/>
      <sz val="12"/>
      <name val="Arial"/>
      <family val="2"/>
      <charset val="238"/>
    </font>
    <font>
      <b/>
      <sz val="8"/>
      <name val="Times New Roman CE"/>
      <charset val="238"/>
    </font>
    <font>
      <sz val="14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Arial"/>
    </font>
    <font>
      <b/>
      <sz val="14"/>
      <name val="Arial CE"/>
      <charset val="238"/>
    </font>
    <font>
      <b/>
      <sz val="16"/>
      <name val="Arial CE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64" fillId="2" borderId="0" applyNumberFormat="0" applyBorder="0" applyAlignment="0" applyProtection="0"/>
    <xf numFmtId="0" fontId="64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64" fillId="11" borderId="0" applyNumberFormat="0" applyBorder="0" applyAlignment="0" applyProtection="0"/>
    <xf numFmtId="0" fontId="64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6" borderId="0" applyNumberFormat="0" applyBorder="0" applyAlignment="0" applyProtection="0"/>
    <xf numFmtId="0" fontId="64" fillId="3" borderId="0" applyNumberFormat="0" applyBorder="0" applyAlignment="0" applyProtection="0"/>
    <xf numFmtId="0" fontId="64" fillId="11" borderId="0" applyNumberFormat="0" applyBorder="0" applyAlignment="0" applyProtection="0"/>
    <xf numFmtId="0" fontId="64" fillId="4" borderId="0" applyNumberFormat="0" applyBorder="0" applyAlignment="0" applyProtection="0"/>
    <xf numFmtId="0" fontId="64" fillId="6" borderId="0" applyNumberFormat="0" applyBorder="0" applyAlignment="0" applyProtection="0"/>
    <xf numFmtId="0" fontId="64" fillId="9" borderId="0" applyNumberFormat="0" applyBorder="0" applyAlignment="0" applyProtection="0"/>
    <xf numFmtId="0" fontId="64" fillId="2" borderId="0" applyNumberFormat="0" applyBorder="0" applyAlignment="0" applyProtection="0"/>
    <xf numFmtId="0" fontId="64" fillId="3" borderId="0" applyNumberFormat="0" applyBorder="0" applyAlignment="0" applyProtection="0"/>
    <xf numFmtId="0" fontId="64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57" fillId="5" borderId="0" applyNumberFormat="0" applyBorder="0" applyAlignment="0" applyProtection="0"/>
    <xf numFmtId="0" fontId="72" fillId="16" borderId="1" applyNumberFormat="0" applyAlignment="0" applyProtection="0"/>
    <xf numFmtId="0" fontId="60" fillId="17" borderId="2" applyNumberFormat="0" applyAlignment="0" applyProtection="0"/>
    <xf numFmtId="0" fontId="62" fillId="0" borderId="0" applyNumberFormat="0" applyFill="0" applyBorder="0" applyAlignment="0" applyProtection="0"/>
    <xf numFmtId="0" fontId="56" fillId="6" borderId="0" applyNumberFormat="0" applyBorder="0" applyAlignment="0" applyProtection="0"/>
    <xf numFmtId="0" fontId="74" fillId="0" borderId="3" applyNumberFormat="0" applyFill="0" applyAlignment="0" applyProtection="0"/>
    <xf numFmtId="0" fontId="75" fillId="0" borderId="4" applyNumberFormat="0" applyFill="0" applyAlignment="0" applyProtection="0"/>
    <xf numFmtId="0" fontId="76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58" fillId="13" borderId="1" applyNumberFormat="0" applyAlignment="0" applyProtection="0"/>
    <xf numFmtId="0" fontId="61" fillId="0" borderId="8" applyNumberFormat="0" applyFill="0" applyAlignment="0" applyProtection="0"/>
    <xf numFmtId="0" fontId="77" fillId="13" borderId="0" applyNumberFormat="0" applyBorder="0" applyAlignment="0" applyProtection="0"/>
    <xf numFmtId="0" fontId="78" fillId="0" borderId="0"/>
    <xf numFmtId="0" fontId="44" fillId="0" borderId="0"/>
    <xf numFmtId="0" fontId="48" fillId="0" borderId="0"/>
    <xf numFmtId="0" fontId="41" fillId="0" borderId="0"/>
    <xf numFmtId="0" fontId="6" fillId="0" borderId="0"/>
    <xf numFmtId="0" fontId="6" fillId="0" borderId="0"/>
    <xf numFmtId="0" fontId="48" fillId="0" borderId="0"/>
    <xf numFmtId="0" fontId="25" fillId="0" borderId="0"/>
    <xf numFmtId="0" fontId="48" fillId="0" borderId="0"/>
    <xf numFmtId="0" fontId="28" fillId="0" borderId="0"/>
    <xf numFmtId="0" fontId="41" fillId="0" borderId="0"/>
    <xf numFmtId="0" fontId="48" fillId="0" borderId="0"/>
    <xf numFmtId="0" fontId="41" fillId="0" borderId="0"/>
    <xf numFmtId="0" fontId="25" fillId="0" borderId="0"/>
    <xf numFmtId="0" fontId="48" fillId="0" borderId="0"/>
    <xf numFmtId="0" fontId="90" fillId="0" borderId="0"/>
    <xf numFmtId="0" fontId="41" fillId="10" borderId="6" applyNumberFormat="0" applyFont="0" applyAlignment="0" applyProtection="0"/>
    <xf numFmtId="0" fontId="59" fillId="16" borderId="7" applyNumberFormat="0" applyAlignment="0" applyProtection="0"/>
    <xf numFmtId="0" fontId="73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61" fillId="0" borderId="0" applyNumberFormat="0" applyFill="0" applyBorder="0" applyAlignment="0" applyProtection="0"/>
  </cellStyleXfs>
  <cellXfs count="76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0" xfId="0" applyFont="1" applyBorder="1" applyAlignment="1">
      <alignment horizontal="justify" wrapText="1"/>
    </xf>
    <xf numFmtId="0" fontId="5" fillId="18" borderId="10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164" fontId="12" fillId="0" borderId="10" xfId="48" applyNumberFormat="1" applyFont="1" applyFill="1" applyBorder="1" applyAlignment="1">
      <alignment horizontal="left" vertical="center" wrapText="1"/>
    </xf>
    <xf numFmtId="0" fontId="2" fillId="19" borderId="10" xfId="0" applyFont="1" applyFill="1" applyBorder="1" applyAlignment="1">
      <alignment wrapText="1"/>
    </xf>
    <xf numFmtId="0" fontId="2" fillId="0" borderId="10" xfId="0" applyFont="1" applyBorder="1" applyAlignment="1">
      <alignment horizontal="justify"/>
    </xf>
    <xf numFmtId="0" fontId="2" fillId="0" borderId="10" xfId="0" applyFont="1" applyBorder="1"/>
    <xf numFmtId="0" fontId="5" fillId="20" borderId="10" xfId="0" applyFont="1" applyFill="1" applyBorder="1" applyAlignment="1">
      <alignment wrapText="1"/>
    </xf>
    <xf numFmtId="0" fontId="5" fillId="21" borderId="10" xfId="0" applyFont="1" applyFill="1" applyBorder="1" applyAlignment="1">
      <alignment wrapText="1"/>
    </xf>
    <xf numFmtId="0" fontId="2" fillId="0" borderId="10" xfId="0" applyFont="1" applyFill="1" applyBorder="1" applyAlignment="1">
      <alignment horizontal="justify"/>
    </xf>
    <xf numFmtId="0" fontId="2" fillId="0" borderId="10" xfId="0" applyFont="1" applyFill="1" applyBorder="1" applyAlignment="1">
      <alignment wrapText="1"/>
    </xf>
    <xf numFmtId="0" fontId="13" fillId="0" borderId="10" xfId="0" applyFont="1" applyBorder="1"/>
    <xf numFmtId="0" fontId="14" fillId="0" borderId="10" xfId="0" applyFont="1" applyBorder="1"/>
    <xf numFmtId="0" fontId="5" fillId="19" borderId="10" xfId="0" applyFont="1" applyFill="1" applyBorder="1" applyAlignment="1">
      <alignment horizontal="justify" wrapText="1"/>
    </xf>
    <xf numFmtId="0" fontId="5" fillId="19" borderId="10" xfId="0" applyFont="1" applyFill="1" applyBorder="1" applyAlignment="1">
      <alignment wrapText="1"/>
    </xf>
    <xf numFmtId="0" fontId="3" fillId="0" borderId="10" xfId="0" applyFont="1" applyBorder="1"/>
    <xf numFmtId="0" fontId="5" fillId="0" borderId="10" xfId="0" applyFont="1" applyBorder="1" applyAlignment="1">
      <alignment horizontal="justify"/>
    </xf>
    <xf numFmtId="0" fontId="14" fillId="0" borderId="10" xfId="0" applyFont="1" applyFill="1" applyBorder="1" applyAlignment="1">
      <alignment wrapText="1"/>
    </xf>
    <xf numFmtId="0" fontId="19" fillId="0" borderId="10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20" fillId="20" borderId="0" xfId="0" applyFont="1" applyFill="1" applyAlignment="1"/>
    <xf numFmtId="0" fontId="3" fillId="0" borderId="0" xfId="0" applyFont="1" applyFill="1" applyAlignment="1"/>
    <xf numFmtId="0" fontId="3" fillId="0" borderId="11" xfId="0" applyFont="1" applyFill="1" applyBorder="1" applyAlignment="1"/>
    <xf numFmtId="0" fontId="13" fillId="0" borderId="0" xfId="0" applyFont="1" applyBorder="1" applyAlignment="1">
      <alignment horizontal="right" wrapText="1"/>
    </xf>
    <xf numFmtId="0" fontId="21" fillId="0" borderId="10" xfId="0" applyFont="1" applyFill="1" applyBorder="1"/>
    <xf numFmtId="0" fontId="22" fillId="0" borderId="10" xfId="0" applyFont="1" applyFill="1" applyBorder="1" applyAlignment="1">
      <alignment horizontal="right"/>
    </xf>
    <xf numFmtId="0" fontId="11" fillId="0" borderId="10" xfId="0" applyFont="1" applyFill="1" applyBorder="1"/>
    <xf numFmtId="3" fontId="3" fillId="0" borderId="10" xfId="0" applyNumberFormat="1" applyFont="1" applyFill="1" applyBorder="1"/>
    <xf numFmtId="0" fontId="13" fillId="0" borderId="10" xfId="0" applyFont="1" applyFill="1" applyBorder="1"/>
    <xf numFmtId="3" fontId="22" fillId="0" borderId="10" xfId="0" applyNumberFormat="1" applyFont="1" applyFill="1" applyBorder="1"/>
    <xf numFmtId="0" fontId="3" fillId="0" borderId="10" xfId="0" applyFont="1" applyFill="1" applyBorder="1"/>
    <xf numFmtId="0" fontId="3" fillId="0" borderId="0" xfId="0" applyFont="1" applyBorder="1"/>
    <xf numFmtId="0" fontId="13" fillId="0" borderId="10" xfId="0" applyFont="1" applyFill="1" applyBorder="1" applyAlignment="1">
      <alignment horizontal="right"/>
    </xf>
    <xf numFmtId="0" fontId="2" fillId="0" borderId="0" xfId="0" applyFont="1" applyBorder="1" applyAlignment="1">
      <alignment wrapText="1"/>
    </xf>
    <xf numFmtId="0" fontId="15" fillId="0" borderId="10" xfId="0" applyFont="1" applyBorder="1"/>
    <xf numFmtId="0" fontId="5" fillId="22" borderId="10" xfId="0" applyFont="1" applyFill="1" applyBorder="1"/>
    <xf numFmtId="0" fontId="15" fillId="0" borderId="10" xfId="0" applyFont="1" applyBorder="1" applyAlignment="1">
      <alignment horizontal="center" wrapText="1"/>
    </xf>
    <xf numFmtId="0" fontId="11" fillId="0" borderId="10" xfId="0" applyFont="1" applyBorder="1"/>
    <xf numFmtId="0" fontId="5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3" fontId="3" fillId="0" borderId="10" xfId="0" applyNumberFormat="1" applyFont="1" applyBorder="1"/>
    <xf numFmtId="3" fontId="15" fillId="0" borderId="10" xfId="0" applyNumberFormat="1" applyFont="1" applyBorder="1"/>
    <xf numFmtId="3" fontId="15" fillId="22" borderId="10" xfId="0" applyNumberFormat="1" applyFont="1" applyFill="1" applyBorder="1"/>
    <xf numFmtId="3" fontId="3" fillId="0" borderId="0" xfId="0" applyNumberFormat="1" applyFont="1"/>
    <xf numFmtId="3" fontId="0" fillId="0" borderId="0" xfId="0" applyNumberFormat="1"/>
    <xf numFmtId="0" fontId="23" fillId="0" borderId="12" xfId="0" applyFont="1" applyBorder="1" applyAlignment="1">
      <alignment wrapText="1"/>
    </xf>
    <xf numFmtId="0" fontId="23" fillId="0" borderId="12" xfId="0" applyFont="1" applyBorder="1"/>
    <xf numFmtId="3" fontId="5" fillId="0" borderId="10" xfId="0" applyNumberFormat="1" applyFont="1" applyBorder="1"/>
    <xf numFmtId="0" fontId="11" fillId="0" borderId="12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27" fillId="0" borderId="0" xfId="0" applyFont="1"/>
    <xf numFmtId="0" fontId="22" fillId="23" borderId="10" xfId="0" applyFont="1" applyFill="1" applyBorder="1"/>
    <xf numFmtId="0" fontId="2" fillId="0" borderId="10" xfId="0" applyFont="1" applyFill="1" applyBorder="1"/>
    <xf numFmtId="0" fontId="22" fillId="22" borderId="10" xfId="0" applyFont="1" applyFill="1" applyBorder="1"/>
    <xf numFmtId="0" fontId="13" fillId="19" borderId="10" xfId="0" applyFont="1" applyFill="1" applyBorder="1"/>
    <xf numFmtId="3" fontId="3" fillId="22" borderId="10" xfId="0" applyNumberFormat="1" applyFont="1" applyFill="1" applyBorder="1"/>
    <xf numFmtId="0" fontId="14" fillId="0" borderId="10" xfId="0" applyFont="1" applyBorder="1" applyAlignment="1">
      <alignment horizontal="center"/>
    </xf>
    <xf numFmtId="0" fontId="0" fillId="0" borderId="10" xfId="0" applyBorder="1"/>
    <xf numFmtId="0" fontId="3" fillId="0" borderId="0" xfId="0" applyFont="1" applyFill="1" applyBorder="1" applyAlignment="1"/>
    <xf numFmtId="0" fontId="21" fillId="0" borderId="13" xfId="0" applyFont="1" applyFill="1" applyBorder="1"/>
    <xf numFmtId="0" fontId="22" fillId="0" borderId="14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0" fontId="11" fillId="0" borderId="12" xfId="0" applyFont="1" applyFill="1" applyBorder="1"/>
    <xf numFmtId="3" fontId="3" fillId="0" borderId="16" xfId="0" applyNumberFormat="1" applyFont="1" applyFill="1" applyBorder="1"/>
    <xf numFmtId="0" fontId="13" fillId="0" borderId="12" xfId="0" applyFont="1" applyFill="1" applyBorder="1"/>
    <xf numFmtId="0" fontId="21" fillId="0" borderId="12" xfId="0" applyFont="1" applyFill="1" applyBorder="1"/>
    <xf numFmtId="0" fontId="13" fillId="0" borderId="16" xfId="0" applyFont="1" applyFill="1" applyBorder="1" applyAlignment="1">
      <alignment horizontal="right"/>
    </xf>
    <xf numFmtId="0" fontId="3" fillId="0" borderId="12" xfId="0" applyFont="1" applyFill="1" applyBorder="1"/>
    <xf numFmtId="0" fontId="13" fillId="0" borderId="17" xfId="0" applyFont="1" applyFill="1" applyBorder="1"/>
    <xf numFmtId="0" fontId="13" fillId="0" borderId="18" xfId="0" applyFont="1" applyFill="1" applyBorder="1"/>
    <xf numFmtId="0" fontId="14" fillId="0" borderId="13" xfId="0" applyFont="1" applyBorder="1" applyAlignment="1">
      <alignment horizontal="center"/>
    </xf>
    <xf numFmtId="0" fontId="15" fillId="0" borderId="15" xfId="0" applyFont="1" applyBorder="1" applyAlignment="1">
      <alignment horizontal="center" wrapText="1"/>
    </xf>
    <xf numFmtId="164" fontId="24" fillId="0" borderId="12" xfId="48" applyNumberFormat="1" applyFont="1" applyFill="1" applyBorder="1" applyAlignment="1">
      <alignment horizontal="left" vertical="center" wrapText="1"/>
    </xf>
    <xf numFmtId="164" fontId="18" fillId="0" borderId="17" xfId="48" applyNumberFormat="1" applyFont="1" applyFill="1" applyBorder="1" applyAlignment="1">
      <alignment horizontal="left" vertical="center" wrapText="1"/>
    </xf>
    <xf numFmtId="3" fontId="5" fillId="0" borderId="19" xfId="0" applyNumberFormat="1" applyFont="1" applyBorder="1"/>
    <xf numFmtId="0" fontId="24" fillId="0" borderId="12" xfId="47" applyFont="1" applyFill="1" applyBorder="1" applyAlignment="1">
      <alignment horizontal="left" vertical="center" wrapText="1"/>
    </xf>
    <xf numFmtId="3" fontId="3" fillId="0" borderId="16" xfId="0" applyNumberFormat="1" applyFont="1" applyBorder="1"/>
    <xf numFmtId="0" fontId="23" fillId="0" borderId="12" xfId="56" applyFont="1" applyFill="1" applyBorder="1" applyAlignment="1" applyProtection="1">
      <alignment horizontal="left" vertical="center"/>
    </xf>
    <xf numFmtId="0" fontId="2" fillId="0" borderId="12" xfId="0" applyFont="1" applyFill="1" applyBorder="1" applyAlignment="1">
      <alignment horizontal="justify"/>
    </xf>
    <xf numFmtId="0" fontId="5" fillId="0" borderId="17" xfId="0" applyFont="1" applyFill="1" applyBorder="1" applyAlignment="1">
      <alignment horizontal="justify"/>
    </xf>
    <xf numFmtId="0" fontId="3" fillId="0" borderId="0" xfId="0" applyFont="1" applyFill="1" applyBorder="1"/>
    <xf numFmtId="41" fontId="0" fillId="0" borderId="10" xfId="0" applyNumberFormat="1" applyBorder="1"/>
    <xf numFmtId="0" fontId="27" fillId="0" borderId="10" xfId="0" applyFont="1" applyBorder="1"/>
    <xf numFmtId="0" fontId="23" fillId="0" borderId="20" xfId="0" applyFont="1" applyBorder="1"/>
    <xf numFmtId="3" fontId="0" fillId="0" borderId="10" xfId="0" applyNumberFormat="1" applyBorder="1"/>
    <xf numFmtId="41" fontId="0" fillId="0" borderId="0" xfId="0" applyNumberFormat="1"/>
    <xf numFmtId="0" fontId="28" fillId="0" borderId="0" xfId="0" applyFont="1"/>
    <xf numFmtId="0" fontId="3" fillId="0" borderId="0" xfId="0" applyFont="1" applyFill="1" applyBorder="1" applyAlignment="1">
      <alignment horizontal="right"/>
    </xf>
    <xf numFmtId="3" fontId="11" fillId="0" borderId="10" xfId="0" applyNumberFormat="1" applyFont="1" applyFill="1" applyBorder="1"/>
    <xf numFmtId="0" fontId="0" fillId="19" borderId="0" xfId="0" applyFill="1"/>
    <xf numFmtId="3" fontId="15" fillId="0" borderId="16" xfId="0" applyNumberFormat="1" applyFont="1" applyBorder="1"/>
    <xf numFmtId="0" fontId="15" fillId="0" borderId="21" xfId="0" applyFont="1" applyBorder="1"/>
    <xf numFmtId="3" fontId="15" fillId="0" borderId="21" xfId="0" applyNumberFormat="1" applyFont="1" applyBorder="1"/>
    <xf numFmtId="3" fontId="15" fillId="0" borderId="22" xfId="0" applyNumberFormat="1" applyFont="1" applyBorder="1"/>
    <xf numFmtId="3" fontId="3" fillId="0" borderId="22" xfId="0" applyNumberFormat="1" applyFont="1" applyBorder="1"/>
    <xf numFmtId="3" fontId="13" fillId="0" borderId="23" xfId="0" applyNumberFormat="1" applyFont="1" applyBorder="1"/>
    <xf numFmtId="0" fontId="3" fillId="0" borderId="16" xfId="0" applyFont="1" applyBorder="1"/>
    <xf numFmtId="3" fontId="29" fillId="0" borderId="22" xfId="0" applyNumberFormat="1" applyFont="1" applyFill="1" applyBorder="1"/>
    <xf numFmtId="41" fontId="0" fillId="0" borderId="16" xfId="0" applyNumberFormat="1" applyBorder="1"/>
    <xf numFmtId="41" fontId="3" fillId="0" borderId="10" xfId="0" applyNumberFormat="1" applyFont="1" applyBorder="1"/>
    <xf numFmtId="0" fontId="13" fillId="0" borderId="0" xfId="0" applyFont="1" applyAlignment="1">
      <alignment horizontal="center" wrapText="1"/>
    </xf>
    <xf numFmtId="41" fontId="28" fillId="0" borderId="0" xfId="0" applyNumberFormat="1" applyFont="1"/>
    <xf numFmtId="41" fontId="28" fillId="0" borderId="0" xfId="0" applyNumberFormat="1" applyFont="1" applyAlignment="1"/>
    <xf numFmtId="41" fontId="0" fillId="0" borderId="0" xfId="0" applyNumberFormat="1" applyAlignment="1"/>
    <xf numFmtId="3" fontId="15" fillId="0" borderId="16" xfId="0" applyNumberFormat="1" applyFont="1" applyFill="1" applyBorder="1"/>
    <xf numFmtId="41" fontId="15" fillId="22" borderId="10" xfId="0" applyNumberFormat="1" applyFont="1" applyFill="1" applyBorder="1"/>
    <xf numFmtId="41" fontId="0" fillId="20" borderId="10" xfId="0" applyNumberFormat="1" applyFill="1" applyBorder="1"/>
    <xf numFmtId="0" fontId="0" fillId="0" borderId="0" xfId="0" applyAlignment="1">
      <alignment wrapText="1"/>
    </xf>
    <xf numFmtId="41" fontId="0" fillId="21" borderId="10" xfId="0" applyNumberFormat="1" applyFill="1" applyBorder="1"/>
    <xf numFmtId="41" fontId="0" fillId="19" borderId="10" xfId="0" applyNumberFormat="1" applyFill="1" applyBorder="1"/>
    <xf numFmtId="41" fontId="0" fillId="0" borderId="24" xfId="0" applyNumberFormat="1" applyBorder="1"/>
    <xf numFmtId="0" fontId="19" fillId="0" borderId="0" xfId="0" applyFont="1" applyBorder="1" applyAlignment="1">
      <alignment wrapText="1"/>
    </xf>
    <xf numFmtId="0" fontId="0" fillId="0" borderId="0" xfId="0" applyBorder="1"/>
    <xf numFmtId="0" fontId="15" fillId="0" borderId="25" xfId="0" applyFont="1" applyBorder="1"/>
    <xf numFmtId="3" fontId="3" fillId="0" borderId="26" xfId="0" applyNumberFormat="1" applyFont="1" applyBorder="1"/>
    <xf numFmtId="3" fontId="15" fillId="0" borderId="26" xfId="0" applyNumberFormat="1" applyFont="1" applyBorder="1"/>
    <xf numFmtId="3" fontId="3" fillId="0" borderId="27" xfId="0" applyNumberFormat="1" applyFont="1" applyBorder="1"/>
    <xf numFmtId="3" fontId="5" fillId="0" borderId="28" xfId="0" applyNumberFormat="1" applyFont="1" applyBorder="1"/>
    <xf numFmtId="3" fontId="29" fillId="0" borderId="26" xfId="0" applyNumberFormat="1" applyFont="1" applyFill="1" applyBorder="1"/>
    <xf numFmtId="41" fontId="15" fillId="18" borderId="10" xfId="0" applyNumberFormat="1" applyFont="1" applyFill="1" applyBorder="1"/>
    <xf numFmtId="41" fontId="3" fillId="18" borderId="10" xfId="0" applyNumberFormat="1" applyFont="1" applyFill="1" applyBorder="1"/>
    <xf numFmtId="41" fontId="3" fillId="20" borderId="10" xfId="0" applyNumberFormat="1" applyFont="1" applyFill="1" applyBorder="1"/>
    <xf numFmtId="41" fontId="27" fillId="22" borderId="10" xfId="0" applyNumberFormat="1" applyFont="1" applyFill="1" applyBorder="1"/>
    <xf numFmtId="41" fontId="27" fillId="0" borderId="10" xfId="0" applyNumberFormat="1" applyFont="1" applyFill="1" applyBorder="1"/>
    <xf numFmtId="0" fontId="15" fillId="0" borderId="16" xfId="0" applyFont="1" applyBorder="1" applyAlignment="1">
      <alignment horizontal="center" wrapText="1"/>
    </xf>
    <xf numFmtId="41" fontId="27" fillId="22" borderId="16" xfId="0" applyNumberFormat="1" applyFont="1" applyFill="1" applyBorder="1"/>
    <xf numFmtId="41" fontId="5" fillId="0" borderId="19" xfId="0" applyNumberFormat="1" applyFont="1" applyBorder="1"/>
    <xf numFmtId="41" fontId="27" fillId="18" borderId="10" xfId="0" applyNumberFormat="1" applyFont="1" applyFill="1" applyBorder="1"/>
    <xf numFmtId="0" fontId="31" fillId="0" borderId="0" xfId="0" applyFont="1"/>
    <xf numFmtId="0" fontId="32" fillId="0" borderId="0" xfId="0" applyFont="1"/>
    <xf numFmtId="0" fontId="32" fillId="0" borderId="10" xfId="0" applyFont="1" applyBorder="1" applyAlignment="1">
      <alignment horizontal="justify"/>
    </xf>
    <xf numFmtId="0" fontId="31" fillId="0" borderId="10" xfId="0" applyFont="1" applyBorder="1"/>
    <xf numFmtId="0" fontId="32" fillId="0" borderId="10" xfId="0" applyFont="1" applyFill="1" applyBorder="1" applyAlignment="1">
      <alignment horizontal="justify"/>
    </xf>
    <xf numFmtId="41" fontId="31" fillId="0" borderId="10" xfId="0" applyNumberFormat="1" applyFont="1" applyBorder="1"/>
    <xf numFmtId="164" fontId="34" fillId="0" borderId="10" xfId="48" applyNumberFormat="1" applyFont="1" applyFill="1" applyBorder="1" applyAlignment="1">
      <alignment horizontal="left" vertical="center" wrapText="1"/>
    </xf>
    <xf numFmtId="0" fontId="32" fillId="0" borderId="10" xfId="0" applyFont="1" applyBorder="1"/>
    <xf numFmtId="0" fontId="33" fillId="0" borderId="10" xfId="0" applyFont="1" applyBorder="1"/>
    <xf numFmtId="0" fontId="33" fillId="18" borderId="10" xfId="0" applyFont="1" applyFill="1" applyBorder="1" applyAlignment="1">
      <alignment wrapText="1"/>
    </xf>
    <xf numFmtId="0" fontId="33" fillId="20" borderId="10" xfId="0" applyFont="1" applyFill="1" applyBorder="1" applyAlignment="1">
      <alignment wrapText="1"/>
    </xf>
    <xf numFmtId="0" fontId="33" fillId="21" borderId="10" xfId="0" applyFont="1" applyFill="1" applyBorder="1" applyAlignment="1">
      <alignment wrapText="1"/>
    </xf>
    <xf numFmtId="41" fontId="31" fillId="21" borderId="10" xfId="0" applyNumberFormat="1" applyFont="1" applyFill="1" applyBorder="1"/>
    <xf numFmtId="0" fontId="32" fillId="19" borderId="10" xfId="0" applyFont="1" applyFill="1" applyBorder="1" applyAlignment="1">
      <alignment wrapText="1"/>
    </xf>
    <xf numFmtId="41" fontId="31" fillId="19" borderId="10" xfId="0" applyNumberFormat="1" applyFont="1" applyFill="1" applyBorder="1"/>
    <xf numFmtId="0" fontId="33" fillId="22" borderId="10" xfId="0" applyFont="1" applyFill="1" applyBorder="1"/>
    <xf numFmtId="0" fontId="32" fillId="0" borderId="10" xfId="0" applyFont="1" applyFill="1" applyBorder="1" applyAlignment="1">
      <alignment wrapText="1"/>
    </xf>
    <xf numFmtId="41" fontId="33" fillId="22" borderId="10" xfId="0" applyNumberFormat="1" applyFont="1" applyFill="1" applyBorder="1"/>
    <xf numFmtId="41" fontId="35" fillId="18" borderId="10" xfId="0" applyNumberFormat="1" applyFont="1" applyFill="1" applyBorder="1"/>
    <xf numFmtId="41" fontId="0" fillId="22" borderId="16" xfId="0" applyNumberFormat="1" applyFill="1" applyBorder="1"/>
    <xf numFmtId="41" fontId="35" fillId="24" borderId="10" xfId="0" applyNumberFormat="1" applyFont="1" applyFill="1" applyBorder="1"/>
    <xf numFmtId="0" fontId="0" fillId="0" borderId="29" xfId="0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1" fillId="0" borderId="14" xfId="0" applyFont="1" applyBorder="1"/>
    <xf numFmtId="0" fontId="33" fillId="0" borderId="14" xfId="0" applyFont="1" applyBorder="1" applyAlignment="1">
      <alignment horizontal="center" wrapText="1"/>
    </xf>
    <xf numFmtId="0" fontId="2" fillId="0" borderId="12" xfId="0" applyFont="1" applyBorder="1"/>
    <xf numFmtId="0" fontId="0" fillId="0" borderId="16" xfId="0" applyBorder="1"/>
    <xf numFmtId="0" fontId="5" fillId="0" borderId="12" xfId="0" applyFont="1" applyBorder="1"/>
    <xf numFmtId="41" fontId="31" fillId="20" borderId="10" xfId="0" applyNumberFormat="1" applyFont="1" applyFill="1" applyBorder="1"/>
    <xf numFmtId="41" fontId="31" fillId="0" borderId="10" xfId="0" applyNumberFormat="1" applyFont="1" applyFill="1" applyBorder="1"/>
    <xf numFmtId="41" fontId="31" fillId="18" borderId="10" xfId="0" applyNumberFormat="1" applyFont="1" applyFill="1" applyBorder="1"/>
    <xf numFmtId="41" fontId="35" fillId="22" borderId="10" xfId="0" applyNumberFormat="1" applyFont="1" applyFill="1" applyBorder="1"/>
    <xf numFmtId="0" fontId="2" fillId="0" borderId="17" xfId="0" applyFont="1" applyBorder="1"/>
    <xf numFmtId="0" fontId="30" fillId="0" borderId="18" xfId="0" applyFont="1" applyBorder="1"/>
    <xf numFmtId="0" fontId="31" fillId="0" borderId="18" xfId="0" applyFont="1" applyBorder="1"/>
    <xf numFmtId="41" fontId="30" fillId="0" borderId="18" xfId="0" applyNumberFormat="1" applyFont="1" applyBorder="1"/>
    <xf numFmtId="41" fontId="35" fillId="0" borderId="18" xfId="0" applyNumberFormat="1" applyFont="1" applyFill="1" applyBorder="1"/>
    <xf numFmtId="0" fontId="0" fillId="0" borderId="19" xfId="0" applyBorder="1"/>
    <xf numFmtId="0" fontId="33" fillId="0" borderId="13" xfId="0" applyFont="1" applyBorder="1" applyAlignment="1">
      <alignment wrapText="1"/>
    </xf>
    <xf numFmtId="0" fontId="37" fillId="0" borderId="16" xfId="0" applyFont="1" applyBorder="1"/>
    <xf numFmtId="41" fontId="35" fillId="0" borderId="19" xfId="0" applyNumberFormat="1" applyFont="1" applyBorder="1"/>
    <xf numFmtId="41" fontId="36" fillId="0" borderId="0" xfId="0" applyNumberFormat="1" applyFont="1"/>
    <xf numFmtId="41" fontId="37" fillId="0" borderId="16" xfId="0" applyNumberFormat="1" applyFont="1" applyBorder="1"/>
    <xf numFmtId="0" fontId="0" fillId="0" borderId="13" xfId="0" applyBorder="1"/>
    <xf numFmtId="0" fontId="14" fillId="0" borderId="14" xfId="0" applyFont="1" applyBorder="1" applyAlignment="1">
      <alignment horizontal="center"/>
    </xf>
    <xf numFmtId="0" fontId="0" fillId="0" borderId="14" xfId="0" applyBorder="1"/>
    <xf numFmtId="0" fontId="27" fillId="0" borderId="14" xfId="0" applyFont="1" applyBorder="1"/>
    <xf numFmtId="0" fontId="15" fillId="0" borderId="14" xfId="0" applyFont="1" applyBorder="1" applyAlignment="1">
      <alignment horizontal="center" wrapText="1"/>
    </xf>
    <xf numFmtId="0" fontId="0" fillId="0" borderId="12" xfId="0" applyBorder="1"/>
    <xf numFmtId="0" fontId="0" fillId="19" borderId="10" xfId="0" applyFill="1" applyBorder="1"/>
    <xf numFmtId="0" fontId="0" fillId="25" borderId="10" xfId="0" applyFill="1" applyBorder="1"/>
    <xf numFmtId="0" fontId="0" fillId="0" borderId="17" xfId="0" applyBorder="1"/>
    <xf numFmtId="0" fontId="14" fillId="0" borderId="18" xfId="0" applyFont="1" applyFill="1" applyBorder="1" applyAlignment="1">
      <alignment wrapText="1"/>
    </xf>
    <xf numFmtId="3" fontId="13" fillId="0" borderId="18" xfId="0" applyNumberFormat="1" applyFont="1" applyBorder="1"/>
    <xf numFmtId="0" fontId="15" fillId="0" borderId="30" xfId="0" applyFont="1" applyBorder="1" applyAlignment="1">
      <alignment horizontal="center" wrapText="1"/>
    </xf>
    <xf numFmtId="41" fontId="27" fillId="22" borderId="24" xfId="0" applyNumberFormat="1" applyFont="1" applyFill="1" applyBorder="1"/>
    <xf numFmtId="41" fontId="0" fillId="22" borderId="24" xfId="0" applyNumberFormat="1" applyFill="1" applyBorder="1"/>
    <xf numFmtId="41" fontId="5" fillId="0" borderId="31" xfId="0" applyNumberFormat="1" applyFont="1" applyBorder="1"/>
    <xf numFmtId="0" fontId="27" fillId="0" borderId="12" xfId="0" applyFont="1" applyBorder="1"/>
    <xf numFmtId="41" fontId="27" fillId="0" borderId="19" xfId="0" applyNumberFormat="1" applyFont="1" applyBorder="1"/>
    <xf numFmtId="41" fontId="0" fillId="25" borderId="16" xfId="0" applyNumberFormat="1" applyFill="1" applyBorder="1"/>
    <xf numFmtId="41" fontId="0" fillId="19" borderId="16" xfId="0" applyNumberFormat="1" applyFill="1" applyBorder="1"/>
    <xf numFmtId="0" fontId="11" fillId="0" borderId="12" xfId="0" applyFont="1" applyBorder="1" applyAlignment="1">
      <alignment horizontal="justify"/>
    </xf>
    <xf numFmtId="164" fontId="17" fillId="0" borderId="12" xfId="48" applyNumberFormat="1" applyFont="1" applyFill="1" applyBorder="1" applyAlignment="1">
      <alignment horizontal="left" vertical="center"/>
    </xf>
    <xf numFmtId="0" fontId="10" fillId="0" borderId="12" xfId="0" applyFont="1" applyBorder="1"/>
    <xf numFmtId="0" fontId="14" fillId="0" borderId="12" xfId="0" applyFont="1" applyBorder="1" applyAlignment="1">
      <alignment horizontal="center"/>
    </xf>
    <xf numFmtId="164" fontId="17" fillId="0" borderId="17" xfId="48" applyNumberFormat="1" applyFont="1" applyFill="1" applyBorder="1" applyAlignment="1">
      <alignment horizontal="left" vertical="center"/>
    </xf>
    <xf numFmtId="3" fontId="5" fillId="0" borderId="18" xfId="0" applyNumberFormat="1" applyFont="1" applyBorder="1"/>
    <xf numFmtId="41" fontId="27" fillId="0" borderId="16" xfId="0" applyNumberFormat="1" applyFont="1" applyBorder="1"/>
    <xf numFmtId="0" fontId="13" fillId="0" borderId="12" xfId="0" applyFont="1" applyBorder="1"/>
    <xf numFmtId="0" fontId="9" fillId="0" borderId="12" xfId="0" applyFont="1" applyBorder="1"/>
    <xf numFmtId="0" fontId="3" fillId="0" borderId="12" xfId="0" applyFont="1" applyBorder="1"/>
    <xf numFmtId="0" fontId="0" fillId="0" borderId="18" xfId="0" applyBorder="1"/>
    <xf numFmtId="0" fontId="15" fillId="0" borderId="14" xfId="0" applyFont="1" applyBorder="1"/>
    <xf numFmtId="0" fontId="14" fillId="0" borderId="12" xfId="0" applyFont="1" applyBorder="1" applyAlignment="1">
      <alignment horizontal="left" wrapText="1"/>
    </xf>
    <xf numFmtId="0" fontId="13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3" fillId="0" borderId="17" xfId="0" applyFont="1" applyBorder="1" applyAlignment="1">
      <alignment wrapText="1"/>
    </xf>
    <xf numFmtId="0" fontId="3" fillId="0" borderId="18" xfId="0" applyFont="1" applyBorder="1"/>
    <xf numFmtId="0" fontId="15" fillId="0" borderId="18" xfId="0" applyFont="1" applyBorder="1"/>
    <xf numFmtId="3" fontId="23" fillId="0" borderId="10" xfId="0" applyNumberFormat="1" applyFont="1" applyFill="1" applyBorder="1"/>
    <xf numFmtId="0" fontId="5" fillId="0" borderId="12" xfId="0" applyFont="1" applyFill="1" applyBorder="1" applyAlignment="1">
      <alignment horizontal="justify"/>
    </xf>
    <xf numFmtId="0" fontId="2" fillId="0" borderId="12" xfId="0" applyFont="1" applyBorder="1" applyAlignment="1">
      <alignment horizontal="justify"/>
    </xf>
    <xf numFmtId="164" fontId="12" fillId="0" borderId="12" xfId="48" applyNumberFormat="1" applyFont="1" applyFill="1" applyBorder="1" applyAlignment="1">
      <alignment horizontal="left" vertical="center" wrapText="1"/>
    </xf>
    <xf numFmtId="0" fontId="5" fillId="18" borderId="12" xfId="0" applyFont="1" applyFill="1" applyBorder="1" applyAlignment="1">
      <alignment wrapText="1"/>
    </xf>
    <xf numFmtId="0" fontId="5" fillId="20" borderId="12" xfId="0" applyFont="1" applyFill="1" applyBorder="1" applyAlignment="1">
      <alignment wrapText="1"/>
    </xf>
    <xf numFmtId="0" fontId="5" fillId="21" borderId="12" xfId="0" applyFont="1" applyFill="1" applyBorder="1" applyAlignment="1">
      <alignment wrapText="1"/>
    </xf>
    <xf numFmtId="0" fontId="2" fillId="19" borderId="12" xfId="0" applyFont="1" applyFill="1" applyBorder="1" applyAlignment="1">
      <alignment wrapText="1"/>
    </xf>
    <xf numFmtId="0" fontId="5" fillId="0" borderId="12" xfId="0" applyFont="1" applyBorder="1" applyAlignment="1">
      <alignment horizontal="justify"/>
    </xf>
    <xf numFmtId="0" fontId="5" fillId="22" borderId="12" xfId="0" applyFont="1" applyFill="1" applyBorder="1"/>
    <xf numFmtId="0" fontId="2" fillId="0" borderId="12" xfId="0" applyFont="1" applyFill="1" applyBorder="1" applyAlignment="1">
      <alignment wrapText="1"/>
    </xf>
    <xf numFmtId="0" fontId="14" fillId="0" borderId="17" xfId="0" applyFont="1" applyBorder="1"/>
    <xf numFmtId="41" fontId="13" fillId="0" borderId="18" xfId="0" applyNumberFormat="1" applyFont="1" applyBorder="1"/>
    <xf numFmtId="41" fontId="5" fillId="0" borderId="18" xfId="0" applyNumberFormat="1" applyFont="1" applyBorder="1"/>
    <xf numFmtId="0" fontId="7" fillId="0" borderId="14" xfId="0" applyFont="1" applyBorder="1" applyAlignment="1">
      <alignment wrapText="1"/>
    </xf>
    <xf numFmtId="0" fontId="5" fillId="19" borderId="12" xfId="0" applyFont="1" applyFill="1" applyBorder="1" applyAlignment="1">
      <alignment horizontal="justify" wrapText="1"/>
    </xf>
    <xf numFmtId="0" fontId="5" fillId="0" borderId="12" xfId="0" applyFont="1" applyBorder="1" applyAlignment="1">
      <alignment horizontal="justify" wrapText="1"/>
    </xf>
    <xf numFmtId="0" fontId="5" fillId="19" borderId="12" xfId="0" applyFont="1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14" fillId="0" borderId="17" xfId="0" applyFont="1" applyFill="1" applyBorder="1" applyAlignment="1">
      <alignment wrapText="1"/>
    </xf>
    <xf numFmtId="41" fontId="28" fillId="0" borderId="10" xfId="0" applyNumberFormat="1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1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 applyAlignment="1">
      <alignment horizontal="center"/>
    </xf>
    <xf numFmtId="41" fontId="0" fillId="0" borderId="44" xfId="0" applyNumberFormat="1" applyBorder="1"/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41" fontId="39" fillId="0" borderId="10" xfId="0" applyNumberFormat="1" applyFont="1" applyBorder="1"/>
    <xf numFmtId="41" fontId="39" fillId="0" borderId="24" xfId="0" applyNumberFormat="1" applyFont="1" applyBorder="1"/>
    <xf numFmtId="41" fontId="39" fillId="0" borderId="16" xfId="0" applyNumberFormat="1" applyFont="1" applyBorder="1"/>
    <xf numFmtId="41" fontId="28" fillId="0" borderId="16" xfId="0" applyNumberFormat="1" applyFont="1" applyBorder="1"/>
    <xf numFmtId="0" fontId="40" fillId="0" borderId="0" xfId="53" applyFont="1"/>
    <xf numFmtId="0" fontId="42" fillId="0" borderId="0" xfId="53" applyFont="1"/>
    <xf numFmtId="0" fontId="45" fillId="0" borderId="0" xfId="53" applyFont="1" applyAlignment="1">
      <alignment horizontal="center"/>
    </xf>
    <xf numFmtId="3" fontId="40" fillId="0" borderId="0" xfId="53" applyNumberFormat="1" applyFont="1"/>
    <xf numFmtId="0" fontId="43" fillId="0" borderId="0" xfId="53" applyFont="1"/>
    <xf numFmtId="3" fontId="42" fillId="0" borderId="0" xfId="53" applyNumberFormat="1" applyFont="1" applyBorder="1"/>
    <xf numFmtId="0" fontId="40" fillId="0" borderId="0" xfId="53" applyFont="1" applyBorder="1"/>
    <xf numFmtId="3" fontId="40" fillId="0" borderId="0" xfId="53" applyNumberFormat="1" applyFont="1" applyFill="1" applyBorder="1"/>
    <xf numFmtId="3" fontId="42" fillId="0" borderId="0" xfId="53" applyNumberFormat="1" applyFont="1"/>
    <xf numFmtId="3" fontId="42" fillId="0" borderId="0" xfId="53" applyNumberFormat="1" applyFont="1" applyFill="1"/>
    <xf numFmtId="0" fontId="0" fillId="0" borderId="0" xfId="0" applyAlignment="1">
      <alignment horizontal="center"/>
    </xf>
    <xf numFmtId="0" fontId="0" fillId="0" borderId="24" xfId="0" applyBorder="1"/>
    <xf numFmtId="0" fontId="0" fillId="0" borderId="45" xfId="0" applyBorder="1"/>
    <xf numFmtId="14" fontId="0" fillId="0" borderId="24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14" fontId="0" fillId="0" borderId="10" xfId="0" applyNumberFormat="1" applyBorder="1"/>
    <xf numFmtId="0" fontId="46" fillId="0" borderId="10" xfId="0" applyFont="1" applyBorder="1"/>
    <xf numFmtId="14" fontId="46" fillId="0" borderId="10" xfId="0" applyNumberFormat="1" applyFont="1" applyBorder="1"/>
    <xf numFmtId="0" fontId="46" fillId="0" borderId="24" xfId="0" applyFont="1" applyBorder="1"/>
    <xf numFmtId="0" fontId="46" fillId="0" borderId="45" xfId="0" applyFont="1" applyBorder="1"/>
    <xf numFmtId="41" fontId="27" fillId="0" borderId="10" xfId="0" applyNumberFormat="1" applyFont="1" applyBorder="1"/>
    <xf numFmtId="0" fontId="4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4" xfId="0" applyBorder="1" applyAlignment="1"/>
    <xf numFmtId="3" fontId="46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3" fontId="47" fillId="0" borderId="10" xfId="0" applyNumberFormat="1" applyFont="1" applyBorder="1"/>
    <xf numFmtId="3" fontId="46" fillId="0" borderId="10" xfId="0" applyNumberFormat="1" applyFont="1" applyBorder="1"/>
    <xf numFmtId="0" fontId="0" fillId="0" borderId="10" xfId="0" applyFill="1" applyBorder="1"/>
    <xf numFmtId="0" fontId="0" fillId="0" borderId="24" xfId="0" applyFill="1" applyBorder="1"/>
    <xf numFmtId="0" fontId="0" fillId="0" borderId="24" xfId="0" applyBorder="1" applyAlignment="1">
      <alignment horizontal="left"/>
    </xf>
    <xf numFmtId="0" fontId="46" fillId="0" borderId="24" xfId="0" applyFont="1" applyFill="1" applyBorder="1"/>
    <xf numFmtId="0" fontId="46" fillId="0" borderId="46" xfId="0" applyFont="1" applyBorder="1"/>
    <xf numFmtId="3" fontId="47" fillId="0" borderId="46" xfId="0" applyNumberFormat="1" applyFont="1" applyBorder="1"/>
    <xf numFmtId="0" fontId="0" fillId="0" borderId="46" xfId="0" applyBorder="1"/>
    <xf numFmtId="0" fontId="46" fillId="0" borderId="10" xfId="0" applyFont="1" applyFill="1" applyBorder="1"/>
    <xf numFmtId="3" fontId="0" fillId="0" borderId="0" xfId="0" applyNumberFormat="1" applyBorder="1"/>
    <xf numFmtId="3" fontId="47" fillId="0" borderId="0" xfId="0" applyNumberFormat="1" applyFont="1" applyBorder="1"/>
    <xf numFmtId="3" fontId="46" fillId="0" borderId="0" xfId="0" applyNumberFormat="1" applyFont="1"/>
    <xf numFmtId="0" fontId="46" fillId="0" borderId="0" xfId="0" applyFont="1"/>
    <xf numFmtId="41" fontId="27" fillId="0" borderId="0" xfId="0" applyNumberFormat="1" applyFont="1"/>
    <xf numFmtId="41" fontId="0" fillId="0" borderId="18" xfId="0" applyNumberFormat="1" applyBorder="1"/>
    <xf numFmtId="41" fontId="39" fillId="0" borderId="18" xfId="0" applyNumberFormat="1" applyFont="1" applyFill="1" applyBorder="1" applyAlignment="1"/>
    <xf numFmtId="41" fontId="39" fillId="0" borderId="10" xfId="0" applyNumberFormat="1" applyFont="1" applyFill="1" applyBorder="1" applyAlignment="1"/>
    <xf numFmtId="41" fontId="27" fillId="0" borderId="10" xfId="0" applyNumberFormat="1" applyFont="1" applyBorder="1" applyAlignment="1"/>
    <xf numFmtId="3" fontId="48" fillId="0" borderId="10" xfId="0" applyNumberFormat="1" applyFont="1" applyBorder="1" applyAlignment="1">
      <alignment horizontal="center"/>
    </xf>
    <xf numFmtId="3" fontId="39" fillId="0" borderId="10" xfId="0" applyNumberFormat="1" applyFont="1" applyBorder="1" applyAlignment="1">
      <alignment horizontal="center"/>
    </xf>
    <xf numFmtId="0" fontId="0" fillId="0" borderId="44" xfId="0" applyBorder="1"/>
    <xf numFmtId="0" fontId="0" fillId="0" borderId="29" xfId="0" applyBorder="1"/>
    <xf numFmtId="0" fontId="0" fillId="0" borderId="36" xfId="0" applyBorder="1" applyAlignment="1">
      <alignment horizontal="center"/>
    </xf>
    <xf numFmtId="0" fontId="0" fillId="0" borderId="47" xfId="0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0" fillId="0" borderId="48" xfId="0" applyBorder="1"/>
    <xf numFmtId="0" fontId="0" fillId="0" borderId="25" xfId="0" applyBorder="1"/>
    <xf numFmtId="0" fontId="0" fillId="0" borderId="20" xfId="0" applyBorder="1"/>
    <xf numFmtId="0" fontId="0" fillId="0" borderId="16" xfId="0" applyBorder="1" applyAlignment="1">
      <alignment wrapText="1"/>
    </xf>
    <xf numFmtId="0" fontId="0" fillId="0" borderId="10" xfId="0" applyBorder="1" applyAlignment="1">
      <alignment wrapText="1"/>
    </xf>
    <xf numFmtId="41" fontId="0" fillId="0" borderId="29" xfId="0" applyNumberFormat="1" applyBorder="1"/>
    <xf numFmtId="0" fontId="0" fillId="0" borderId="49" xfId="0" applyBorder="1"/>
    <xf numFmtId="41" fontId="0" fillId="0" borderId="25" xfId="0" applyNumberFormat="1" applyBorder="1"/>
    <xf numFmtId="14" fontId="0" fillId="0" borderId="16" xfId="0" applyNumberFormat="1" applyBorder="1"/>
    <xf numFmtId="0" fontId="0" fillId="0" borderId="15" xfId="0" applyBorder="1"/>
    <xf numFmtId="0" fontId="49" fillId="0" borderId="10" xfId="0" applyFont="1" applyBorder="1" applyAlignment="1">
      <alignment horizontal="left"/>
    </xf>
    <xf numFmtId="0" fontId="50" fillId="0" borderId="10" xfId="0" applyFont="1" applyBorder="1" applyAlignment="1">
      <alignment horizontal="left"/>
    </xf>
    <xf numFmtId="0" fontId="51" fillId="0" borderId="10" xfId="0" applyFont="1" applyBorder="1" applyAlignment="1">
      <alignment horizontal="left"/>
    </xf>
    <xf numFmtId="3" fontId="48" fillId="0" borderId="10" xfId="0" applyNumberFormat="1" applyFont="1" applyBorder="1"/>
    <xf numFmtId="14" fontId="48" fillId="0" borderId="10" xfId="0" applyNumberFormat="1" applyFont="1" applyBorder="1"/>
    <xf numFmtId="0" fontId="48" fillId="0" borderId="24" xfId="0" applyFont="1" applyBorder="1"/>
    <xf numFmtId="3" fontId="52" fillId="0" borderId="10" xfId="0" applyNumberFormat="1" applyFont="1" applyBorder="1"/>
    <xf numFmtId="0" fontId="52" fillId="0" borderId="10" xfId="0" applyFont="1" applyBorder="1"/>
    <xf numFmtId="0" fontId="48" fillId="0" borderId="10" xfId="0" applyFont="1" applyBorder="1"/>
    <xf numFmtId="0" fontId="39" fillId="0" borderId="50" xfId="0" applyFont="1" applyFill="1" applyBorder="1" applyAlignment="1">
      <alignment horizontal="left"/>
    </xf>
    <xf numFmtId="0" fontId="39" fillId="0" borderId="24" xfId="0" applyFont="1" applyBorder="1"/>
    <xf numFmtId="3" fontId="39" fillId="0" borderId="10" xfId="0" applyNumberFormat="1" applyFont="1" applyBorder="1"/>
    <xf numFmtId="0" fontId="53" fillId="0" borderId="10" xfId="0" applyFont="1" applyBorder="1" applyAlignment="1">
      <alignment horizontal="left"/>
    </xf>
    <xf numFmtId="0" fontId="46" fillId="0" borderId="10" xfId="0" applyFont="1" applyBorder="1" applyAlignment="1">
      <alignment horizontal="left"/>
    </xf>
    <xf numFmtId="0" fontId="39" fillId="0" borderId="24" xfId="0" applyFont="1" applyBorder="1" applyAlignment="1">
      <alignment horizontal="left"/>
    </xf>
    <xf numFmtId="0" fontId="39" fillId="0" borderId="10" xfId="0" applyFont="1" applyFill="1" applyBorder="1"/>
    <xf numFmtId="3" fontId="39" fillId="0" borderId="0" xfId="0" applyNumberFormat="1" applyFont="1" applyBorder="1"/>
    <xf numFmtId="0" fontId="0" fillId="0" borderId="0" xfId="0" applyAlignment="1">
      <alignment horizontal="right"/>
    </xf>
    <xf numFmtId="3" fontId="39" fillId="0" borderId="0" xfId="0" applyNumberFormat="1" applyFont="1"/>
    <xf numFmtId="14" fontId="0" fillId="0" borderId="45" xfId="0" applyNumberFormat="1" applyBorder="1" applyAlignment="1">
      <alignment horizontal="center"/>
    </xf>
    <xf numFmtId="3" fontId="48" fillId="0" borderId="0" xfId="0" applyNumberFormat="1" applyFont="1"/>
    <xf numFmtId="3" fontId="54" fillId="0" borderId="0" xfId="0" applyNumberFormat="1" applyFont="1"/>
    <xf numFmtId="0" fontId="54" fillId="0" borderId="0" xfId="0" applyFont="1"/>
    <xf numFmtId="0" fontId="48" fillId="0" borderId="0" xfId="0" applyFont="1"/>
    <xf numFmtId="0" fontId="0" fillId="0" borderId="0" xfId="0" applyBorder="1" applyAlignment="1">
      <alignment horizontal="left"/>
    </xf>
    <xf numFmtId="41" fontId="39" fillId="0" borderId="0" xfId="0" applyNumberFormat="1" applyFont="1"/>
    <xf numFmtId="0" fontId="4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0" xfId="0" applyFont="1" applyBorder="1"/>
    <xf numFmtId="0" fontId="39" fillId="0" borderId="0" xfId="0" applyFont="1" applyBorder="1" applyAlignment="1"/>
    <xf numFmtId="0" fontId="39" fillId="0" borderId="0" xfId="0" applyFont="1"/>
    <xf numFmtId="0" fontId="46" fillId="0" borderId="13" xfId="0" applyFont="1" applyBorder="1"/>
    <xf numFmtId="0" fontId="46" fillId="0" borderId="30" xfId="0" applyFont="1" applyBorder="1"/>
    <xf numFmtId="3" fontId="46" fillId="0" borderId="14" xfId="0" applyNumberFormat="1" applyFont="1" applyBorder="1" applyAlignment="1">
      <alignment horizontal="center"/>
    </xf>
    <xf numFmtId="3" fontId="46" fillId="0" borderId="30" xfId="0" applyNumberFormat="1" applyFont="1" applyBorder="1" applyAlignment="1">
      <alignment horizontal="center"/>
    </xf>
    <xf numFmtId="3" fontId="46" fillId="0" borderId="15" xfId="0" applyNumberFormat="1" applyFont="1" applyBorder="1" applyAlignment="1">
      <alignment horizontal="center"/>
    </xf>
    <xf numFmtId="3" fontId="46" fillId="0" borderId="0" xfId="0" applyNumberFormat="1" applyFont="1" applyBorder="1" applyAlignment="1">
      <alignment horizontal="center"/>
    </xf>
    <xf numFmtId="0" fontId="46" fillId="0" borderId="0" xfId="0" applyFont="1" applyBorder="1" applyAlignment="1">
      <alignment horizontal="center" wrapText="1"/>
    </xf>
    <xf numFmtId="0" fontId="46" fillId="0" borderId="0" xfId="0" applyFont="1" applyBorder="1"/>
    <xf numFmtId="3" fontId="46" fillId="0" borderId="0" xfId="0" applyNumberFormat="1" applyFont="1" applyFill="1" applyBorder="1" applyAlignment="1">
      <alignment horizontal="center"/>
    </xf>
    <xf numFmtId="0" fontId="46" fillId="0" borderId="12" xfId="0" applyFont="1" applyBorder="1"/>
    <xf numFmtId="3" fontId="46" fillId="0" borderId="24" xfId="0" applyNumberFormat="1" applyFont="1" applyBorder="1" applyAlignment="1">
      <alignment horizontal="center"/>
    </xf>
    <xf numFmtId="3" fontId="46" fillId="0" borderId="16" xfId="0" applyNumberFormat="1" applyFont="1" applyBorder="1" applyAlignment="1">
      <alignment horizontal="center"/>
    </xf>
    <xf numFmtId="0" fontId="48" fillId="0" borderId="0" xfId="0" applyFont="1" applyBorder="1"/>
    <xf numFmtId="3" fontId="48" fillId="0" borderId="0" xfId="0" applyNumberFormat="1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14" fontId="48" fillId="0" borderId="0" xfId="0" applyNumberFormat="1" applyFont="1" applyBorder="1" applyAlignment="1">
      <alignment horizontal="center"/>
    </xf>
    <xf numFmtId="0" fontId="49" fillId="0" borderId="12" xfId="0" applyFont="1" applyBorder="1"/>
    <xf numFmtId="3" fontId="48" fillId="0" borderId="10" xfId="0" applyNumberFormat="1" applyFont="1" applyBorder="1" applyAlignment="1">
      <alignment horizontal="right"/>
    </xf>
    <xf numFmtId="3" fontId="48" fillId="0" borderId="24" xfId="0" applyNumberFormat="1" applyFont="1" applyBorder="1" applyAlignment="1">
      <alignment horizontal="center"/>
    </xf>
    <xf numFmtId="3" fontId="48" fillId="0" borderId="16" xfId="0" applyNumberFormat="1" applyFont="1" applyBorder="1" applyAlignment="1">
      <alignment horizontal="center"/>
    </xf>
    <xf numFmtId="3" fontId="46" fillId="0" borderId="10" xfId="0" applyNumberFormat="1" applyFont="1" applyBorder="1" applyAlignment="1">
      <alignment horizontal="right"/>
    </xf>
    <xf numFmtId="3" fontId="46" fillId="0" borderId="10" xfId="0" applyNumberFormat="1" applyFont="1" applyFill="1" applyBorder="1" applyAlignment="1">
      <alignment horizontal="right"/>
    </xf>
    <xf numFmtId="3" fontId="39" fillId="0" borderId="0" xfId="0" applyNumberFormat="1" applyFont="1" applyBorder="1" applyAlignment="1">
      <alignment horizontal="center"/>
    </xf>
    <xf numFmtId="3" fontId="48" fillId="0" borderId="0" xfId="0" applyNumberFormat="1" applyFont="1" applyBorder="1"/>
    <xf numFmtId="3" fontId="0" fillId="0" borderId="0" xfId="0" applyNumberFormat="1" applyBorder="1" applyAlignment="1">
      <alignment horizontal="right"/>
    </xf>
    <xf numFmtId="0" fontId="49" fillId="0" borderId="12" xfId="0" applyFont="1" applyBorder="1" applyAlignment="1">
      <alignment horizontal="left"/>
    </xf>
    <xf numFmtId="3" fontId="48" fillId="0" borderId="10" xfId="0" applyNumberFormat="1" applyFont="1" applyFill="1" applyBorder="1"/>
    <xf numFmtId="3" fontId="0" fillId="0" borderId="24" xfId="0" applyNumberFormat="1" applyBorder="1"/>
    <xf numFmtId="14" fontId="0" fillId="0" borderId="0" xfId="0" applyNumberFormat="1" applyBorder="1" applyAlignment="1">
      <alignment horizontal="center"/>
    </xf>
    <xf numFmtId="14" fontId="39" fillId="0" borderId="0" xfId="0" applyNumberFormat="1" applyFont="1" applyBorder="1" applyAlignment="1">
      <alignment horizontal="center"/>
    </xf>
    <xf numFmtId="0" fontId="49" fillId="0" borderId="0" xfId="0" applyFont="1" applyBorder="1" applyAlignment="1">
      <alignment horizontal="left"/>
    </xf>
    <xf numFmtId="0" fontId="0" fillId="0" borderId="0" xfId="0" applyNumberFormat="1" applyBorder="1"/>
    <xf numFmtId="41" fontId="0" fillId="0" borderId="0" xfId="0" applyNumberFormat="1" applyBorder="1" applyAlignment="1">
      <alignment horizontal="center"/>
    </xf>
    <xf numFmtId="3" fontId="0" fillId="0" borderId="16" xfId="0" applyNumberFormat="1" applyBorder="1"/>
    <xf numFmtId="3" fontId="39" fillId="0" borderId="10" xfId="0" applyNumberFormat="1" applyFont="1" applyFill="1" applyBorder="1"/>
    <xf numFmtId="3" fontId="39" fillId="0" borderId="24" xfId="0" applyNumberFormat="1" applyFont="1" applyBorder="1"/>
    <xf numFmtId="3" fontId="39" fillId="0" borderId="16" xfId="0" applyNumberFormat="1" applyFont="1" applyBorder="1"/>
    <xf numFmtId="3" fontId="48" fillId="0" borderId="24" xfId="0" applyNumberFormat="1" applyFont="1" applyBorder="1"/>
    <xf numFmtId="41" fontId="0" fillId="0" borderId="0" xfId="0" applyNumberFormat="1" applyBorder="1"/>
    <xf numFmtId="14" fontId="0" fillId="0" borderId="0" xfId="0" applyNumberFormat="1" applyBorder="1"/>
    <xf numFmtId="0" fontId="50" fillId="0" borderId="0" xfId="0" applyFont="1" applyBorder="1" applyAlignment="1">
      <alignment horizontal="left"/>
    </xf>
    <xf numFmtId="0" fontId="55" fillId="0" borderId="35" xfId="0" applyFont="1" applyBorder="1"/>
    <xf numFmtId="0" fontId="50" fillId="0" borderId="12" xfId="0" applyFont="1" applyBorder="1" applyAlignment="1">
      <alignment horizontal="left"/>
    </xf>
    <xf numFmtId="0" fontId="49" fillId="0" borderId="35" xfId="0" applyFont="1" applyBorder="1" applyAlignment="1">
      <alignment horizontal="left"/>
    </xf>
    <xf numFmtId="3" fontId="47" fillId="0" borderId="10" xfId="0" applyNumberFormat="1" applyFont="1" applyFill="1" applyBorder="1"/>
    <xf numFmtId="0" fontId="46" fillId="26" borderId="12" xfId="0" applyFont="1" applyFill="1" applyBorder="1" applyAlignment="1">
      <alignment horizontal="left"/>
    </xf>
    <xf numFmtId="0" fontId="46" fillId="0" borderId="12" xfId="0" applyFont="1" applyFill="1" applyBorder="1" applyAlignment="1">
      <alignment horizontal="left"/>
    </xf>
    <xf numFmtId="0" fontId="49" fillId="0" borderId="17" xfId="0" applyFont="1" applyBorder="1" applyAlignment="1">
      <alignment horizontal="left"/>
    </xf>
    <xf numFmtId="0" fontId="0" fillId="0" borderId="31" xfId="0" applyBorder="1"/>
    <xf numFmtId="3" fontId="39" fillId="0" borderId="18" xfId="0" applyNumberFormat="1" applyFont="1" applyBorder="1"/>
    <xf numFmtId="3" fontId="0" fillId="0" borderId="18" xfId="0" applyNumberFormat="1" applyBorder="1"/>
    <xf numFmtId="3" fontId="0" fillId="0" borderId="31" xfId="0" applyNumberFormat="1" applyBorder="1"/>
    <xf numFmtId="3" fontId="0" fillId="0" borderId="19" xfId="0" applyNumberFormat="1" applyBorder="1"/>
    <xf numFmtId="0" fontId="49" fillId="0" borderId="50" xfId="0" applyFont="1" applyBorder="1" applyAlignment="1">
      <alignment horizontal="left"/>
    </xf>
    <xf numFmtId="0" fontId="0" fillId="0" borderId="51" xfId="0" applyBorder="1"/>
    <xf numFmtId="3" fontId="47" fillId="0" borderId="50" xfId="0" applyNumberFormat="1" applyFont="1" applyBorder="1"/>
    <xf numFmtId="3" fontId="0" fillId="0" borderId="50" xfId="0" applyNumberFormat="1" applyBorder="1"/>
    <xf numFmtId="3" fontId="48" fillId="0" borderId="51" xfId="0" applyNumberFormat="1" applyFont="1" applyBorder="1"/>
    <xf numFmtId="3" fontId="46" fillId="0" borderId="0" xfId="0" applyNumberFormat="1" applyFont="1" applyBorder="1"/>
    <xf numFmtId="14" fontId="48" fillId="0" borderId="0" xfId="0" applyNumberFormat="1" applyFont="1" applyBorder="1"/>
    <xf numFmtId="0" fontId="51" fillId="0" borderId="0" xfId="0" applyFont="1" applyBorder="1" applyAlignment="1">
      <alignment horizontal="left"/>
    </xf>
    <xf numFmtId="0" fontId="48" fillId="0" borderId="0" xfId="0" applyFont="1" applyBorder="1" applyAlignment="1"/>
    <xf numFmtId="0" fontId="46" fillId="0" borderId="0" xfId="0" applyFont="1" applyBorder="1" applyAlignment="1"/>
    <xf numFmtId="0" fontId="0" fillId="0" borderId="0" xfId="0" applyBorder="1" applyAlignment="1"/>
    <xf numFmtId="0" fontId="39" fillId="0" borderId="0" xfId="0" applyFont="1" applyFill="1" applyBorder="1"/>
    <xf numFmtId="0" fontId="39" fillId="0" borderId="0" xfId="0" applyFont="1" applyBorder="1" applyAlignment="1">
      <alignment horizontal="left"/>
    </xf>
    <xf numFmtId="0" fontId="46" fillId="0" borderId="0" xfId="0" applyFont="1" applyFill="1" applyBorder="1"/>
    <xf numFmtId="0" fontId="46" fillId="0" borderId="29" xfId="0" applyFont="1" applyFill="1" applyBorder="1"/>
    <xf numFmtId="0" fontId="0" fillId="0" borderId="0" xfId="0" applyBorder="1" applyAlignment="1">
      <alignment horizontal="right"/>
    </xf>
    <xf numFmtId="3" fontId="54" fillId="0" borderId="0" xfId="0" applyNumberFormat="1" applyFont="1" applyBorder="1"/>
    <xf numFmtId="0" fontId="54" fillId="0" borderId="0" xfId="0" applyFont="1" applyBorder="1"/>
    <xf numFmtId="41" fontId="39" fillId="0" borderId="0" xfId="0" applyNumberFormat="1" applyFont="1" applyBorder="1"/>
    <xf numFmtId="0" fontId="15" fillId="0" borderId="52" xfId="0" applyFont="1" applyBorder="1"/>
    <xf numFmtId="3" fontId="3" fillId="0" borderId="46" xfId="0" applyNumberFormat="1" applyFont="1" applyBorder="1"/>
    <xf numFmtId="3" fontId="15" fillId="0" borderId="46" xfId="0" applyNumberFormat="1" applyFont="1" applyBorder="1"/>
    <xf numFmtId="3" fontId="3" fillId="0" borderId="53" xfId="0" applyNumberFormat="1" applyFont="1" applyBorder="1"/>
    <xf numFmtId="3" fontId="5" fillId="0" borderId="54" xfId="0" applyNumberFormat="1" applyFont="1" applyBorder="1"/>
    <xf numFmtId="3" fontId="16" fillId="0" borderId="10" xfId="0" applyNumberFormat="1" applyFont="1" applyBorder="1"/>
    <xf numFmtId="3" fontId="11" fillId="0" borderId="10" xfId="0" applyNumberFormat="1" applyFont="1" applyBorder="1"/>
    <xf numFmtId="3" fontId="23" fillId="0" borderId="10" xfId="0" applyNumberFormat="1" applyFont="1" applyBorder="1"/>
    <xf numFmtId="3" fontId="26" fillId="0" borderId="10" xfId="0" applyNumberFormat="1" applyFont="1" applyBorder="1"/>
    <xf numFmtId="3" fontId="29" fillId="0" borderId="10" xfId="0" applyNumberFormat="1" applyFont="1" applyFill="1" applyBorder="1"/>
    <xf numFmtId="0" fontId="26" fillId="0" borderId="10" xfId="0" applyFont="1" applyBorder="1"/>
    <xf numFmtId="3" fontId="13" fillId="0" borderId="17" xfId="0" applyNumberFormat="1" applyFont="1" applyBorder="1"/>
    <xf numFmtId="0" fontId="5" fillId="0" borderId="24" xfId="0" applyFont="1" applyBorder="1" applyAlignment="1">
      <alignment horizontal="justify"/>
    </xf>
    <xf numFmtId="0" fontId="2" fillId="0" borderId="24" xfId="0" applyFont="1" applyBorder="1" applyAlignment="1">
      <alignment horizontal="justify"/>
    </xf>
    <xf numFmtId="0" fontId="5" fillId="19" borderId="24" xfId="0" applyFont="1" applyFill="1" applyBorder="1" applyAlignment="1">
      <alignment horizontal="justify" wrapText="1"/>
    </xf>
    <xf numFmtId="0" fontId="5" fillId="0" borderId="24" xfId="0" applyFont="1" applyBorder="1" applyAlignment="1">
      <alignment horizontal="justify" wrapText="1"/>
    </xf>
    <xf numFmtId="0" fontId="5" fillId="22" borderId="24" xfId="0" applyFont="1" applyFill="1" applyBorder="1"/>
    <xf numFmtId="0" fontId="5" fillId="19" borderId="24" xfId="0" applyFont="1" applyFill="1" applyBorder="1" applyAlignment="1">
      <alignment wrapText="1"/>
    </xf>
    <xf numFmtId="0" fontId="5" fillId="0" borderId="24" xfId="0" applyFont="1" applyBorder="1" applyAlignment="1">
      <alignment wrapText="1"/>
    </xf>
    <xf numFmtId="0" fontId="14" fillId="0" borderId="24" xfId="0" applyFont="1" applyFill="1" applyBorder="1" applyAlignment="1">
      <alignment wrapText="1"/>
    </xf>
    <xf numFmtId="0" fontId="15" fillId="0" borderId="13" xfId="0" applyFont="1" applyBorder="1"/>
    <xf numFmtId="3" fontId="15" fillId="22" borderId="12" xfId="0" applyNumberFormat="1" applyFont="1" applyFill="1" applyBorder="1"/>
    <xf numFmtId="3" fontId="13" fillId="22" borderId="12" xfId="0" applyNumberFormat="1" applyFont="1" applyFill="1" applyBorder="1"/>
    <xf numFmtId="3" fontId="13" fillId="22" borderId="10" xfId="0" applyNumberFormat="1" applyFont="1" applyFill="1" applyBorder="1"/>
    <xf numFmtId="3" fontId="5" fillId="0" borderId="17" xfId="0" applyNumberFormat="1" applyFont="1" applyBorder="1"/>
    <xf numFmtId="0" fontId="15" fillId="18" borderId="10" xfId="0" applyFont="1" applyFill="1" applyBorder="1"/>
    <xf numFmtId="41" fontId="0" fillId="18" borderId="10" xfId="0" applyNumberFormat="1" applyFill="1" applyBorder="1"/>
    <xf numFmtId="41" fontId="0" fillId="18" borderId="16" xfId="0" applyNumberFormat="1" applyFill="1" applyBorder="1"/>
    <xf numFmtId="0" fontId="3" fillId="20" borderId="10" xfId="0" applyFont="1" applyFill="1" applyBorder="1"/>
    <xf numFmtId="41" fontId="0" fillId="20" borderId="16" xfId="0" applyNumberFormat="1" applyFill="1" applyBorder="1"/>
    <xf numFmtId="0" fontId="3" fillId="21" borderId="10" xfId="0" applyFont="1" applyFill="1" applyBorder="1"/>
    <xf numFmtId="41" fontId="0" fillId="21" borderId="16" xfId="0" applyNumberFormat="1" applyFill="1" applyBorder="1"/>
    <xf numFmtId="0" fontId="3" fillId="19" borderId="10" xfId="0" applyFont="1" applyFill="1" applyBorder="1"/>
    <xf numFmtId="0" fontId="15" fillId="22" borderId="10" xfId="0" applyFont="1" applyFill="1" applyBorder="1"/>
    <xf numFmtId="3" fontId="15" fillId="18" borderId="10" xfId="0" applyNumberFormat="1" applyFont="1" applyFill="1" applyBorder="1"/>
    <xf numFmtId="41" fontId="0" fillId="22" borderId="10" xfId="0" applyNumberFormat="1" applyFill="1" applyBorder="1"/>
    <xf numFmtId="0" fontId="65" fillId="0" borderId="0" xfId="49" applyFont="1"/>
    <xf numFmtId="0" fontId="67" fillId="0" borderId="0" xfId="0" applyFont="1" applyAlignment="1">
      <alignment horizontal="center"/>
    </xf>
    <xf numFmtId="0" fontId="67" fillId="0" borderId="0" xfId="49" applyFont="1" applyBorder="1" applyAlignment="1">
      <alignment horizontal="center"/>
    </xf>
    <xf numFmtId="0" fontId="67" fillId="0" borderId="40" xfId="49" applyFont="1" applyBorder="1" applyAlignment="1">
      <alignment horizontal="center"/>
    </xf>
    <xf numFmtId="0" fontId="47" fillId="0" borderId="0" xfId="0" applyFont="1" applyAlignment="1">
      <alignment horizontal="right"/>
    </xf>
    <xf numFmtId="0" fontId="67" fillId="0" borderId="55" xfId="49" applyFont="1" applyBorder="1" applyAlignment="1">
      <alignment horizontal="center"/>
    </xf>
    <xf numFmtId="0" fontId="67" fillId="0" borderId="56" xfId="49" applyFont="1" applyBorder="1" applyAlignment="1">
      <alignment horizontal="center"/>
    </xf>
    <xf numFmtId="0" fontId="67" fillId="0" borderId="56" xfId="49" applyFont="1" applyBorder="1"/>
    <xf numFmtId="49" fontId="67" fillId="0" borderId="56" xfId="49" applyNumberFormat="1" applyFont="1" applyBorder="1" applyAlignment="1">
      <alignment horizontal="center"/>
    </xf>
    <xf numFmtId="49" fontId="67" fillId="0" borderId="21" xfId="49" applyNumberFormat="1" applyFont="1" applyBorder="1" applyAlignment="1">
      <alignment horizontal="center"/>
    </xf>
    <xf numFmtId="0" fontId="67" fillId="0" borderId="35" xfId="49" applyFont="1" applyBorder="1" applyAlignment="1">
      <alignment horizontal="center"/>
    </xf>
    <xf numFmtId="0" fontId="67" fillId="0" borderId="51" xfId="49" applyFont="1" applyBorder="1" applyAlignment="1">
      <alignment horizontal="center"/>
    </xf>
    <xf numFmtId="0" fontId="67" fillId="0" borderId="50" xfId="49" applyFont="1" applyBorder="1"/>
    <xf numFmtId="2" fontId="67" fillId="0" borderId="51" xfId="49" applyNumberFormat="1" applyFont="1" applyBorder="1" applyAlignment="1">
      <alignment horizontal="center"/>
    </xf>
    <xf numFmtId="2" fontId="67" fillId="0" borderId="38" xfId="49" applyNumberFormat="1" applyFont="1" applyBorder="1" applyAlignment="1">
      <alignment horizontal="center"/>
    </xf>
    <xf numFmtId="0" fontId="67" fillId="0" borderId="57" xfId="49" applyFont="1" applyBorder="1" applyAlignment="1">
      <alignment horizontal="center"/>
    </xf>
    <xf numFmtId="0" fontId="67" fillId="0" borderId="58" xfId="49" applyFont="1" applyBorder="1" applyAlignment="1">
      <alignment horizontal="center"/>
    </xf>
    <xf numFmtId="0" fontId="67" fillId="0" borderId="58" xfId="49" applyFont="1" applyBorder="1"/>
    <xf numFmtId="49" fontId="67" fillId="0" borderId="58" xfId="49" applyNumberFormat="1" applyFont="1" applyBorder="1" applyAlignment="1">
      <alignment horizontal="center"/>
    </xf>
    <xf numFmtId="49" fontId="67" fillId="0" borderId="42" xfId="49" applyNumberFormat="1" applyFont="1" applyBorder="1" applyAlignment="1">
      <alignment horizontal="center"/>
    </xf>
    <xf numFmtId="0" fontId="67" fillId="0" borderId="37" xfId="49" applyFont="1" applyBorder="1" applyAlignment="1">
      <alignment horizontal="center"/>
    </xf>
    <xf numFmtId="0" fontId="67" fillId="0" borderId="51" xfId="49" applyFont="1" applyBorder="1"/>
    <xf numFmtId="49" fontId="67" fillId="0" borderId="51" xfId="49" applyNumberFormat="1" applyFont="1" applyBorder="1" applyAlignment="1">
      <alignment horizontal="center"/>
    </xf>
    <xf numFmtId="49" fontId="67" fillId="0" borderId="36" xfId="49" applyNumberFormat="1" applyFont="1" applyBorder="1" applyAlignment="1">
      <alignment horizontal="center"/>
    </xf>
    <xf numFmtId="3" fontId="65" fillId="0" borderId="37" xfId="49" applyNumberFormat="1" applyFont="1" applyBorder="1" applyAlignment="1">
      <alignment horizontal="center"/>
    </xf>
    <xf numFmtId="0" fontId="65" fillId="0" borderId="51" xfId="49" applyFont="1" applyBorder="1"/>
    <xf numFmtId="3" fontId="65" fillId="0" borderId="59" xfId="49" applyNumberFormat="1" applyFont="1" applyBorder="1"/>
    <xf numFmtId="3" fontId="67" fillId="0" borderId="12" xfId="49" applyNumberFormat="1" applyFont="1" applyBorder="1" applyAlignment="1">
      <alignment horizontal="center"/>
    </xf>
    <xf numFmtId="0" fontId="67" fillId="0" borderId="24" xfId="49" applyFont="1" applyBorder="1"/>
    <xf numFmtId="0" fontId="67" fillId="0" borderId="46" xfId="49" applyFont="1" applyBorder="1"/>
    <xf numFmtId="3" fontId="67" fillId="0" borderId="16" xfId="49" applyNumberFormat="1" applyFont="1" applyBorder="1"/>
    <xf numFmtId="3" fontId="67" fillId="0" borderId="37" xfId="49" applyNumberFormat="1" applyFont="1" applyBorder="1" applyAlignment="1">
      <alignment horizontal="center"/>
    </xf>
    <xf numFmtId="0" fontId="67" fillId="0" borderId="0" xfId="49" applyFont="1" applyBorder="1"/>
    <xf numFmtId="3" fontId="67" fillId="0" borderId="59" xfId="49" applyNumberFormat="1" applyFont="1" applyBorder="1"/>
    <xf numFmtId="0" fontId="28" fillId="0" borderId="51" xfId="49" applyFont="1" applyBorder="1"/>
    <xf numFmtId="3" fontId="67" fillId="0" borderId="17" xfId="49" applyNumberFormat="1" applyFont="1" applyBorder="1" applyAlignment="1">
      <alignment horizontal="center"/>
    </xf>
    <xf numFmtId="0" fontId="67" fillId="0" borderId="31" xfId="49" applyFont="1" applyBorder="1"/>
    <xf numFmtId="0" fontId="67" fillId="0" borderId="54" xfId="49" applyFont="1" applyBorder="1"/>
    <xf numFmtId="3" fontId="67" fillId="0" borderId="19" xfId="49" applyNumberFormat="1" applyFont="1" applyBorder="1"/>
    <xf numFmtId="3" fontId="67" fillId="0" borderId="48" xfId="49" applyNumberFormat="1" applyFont="1" applyBorder="1"/>
    <xf numFmtId="3" fontId="65" fillId="0" borderId="48" xfId="49" applyNumberFormat="1" applyFont="1" applyBorder="1"/>
    <xf numFmtId="3" fontId="67" fillId="0" borderId="28" xfId="49" applyNumberFormat="1" applyFont="1" applyBorder="1"/>
    <xf numFmtId="3" fontId="67" fillId="0" borderId="36" xfId="49" applyNumberFormat="1" applyFont="1" applyBorder="1"/>
    <xf numFmtId="3" fontId="67" fillId="0" borderId="22" xfId="49" applyNumberFormat="1" applyFont="1" applyBorder="1"/>
    <xf numFmtId="3" fontId="67" fillId="0" borderId="52" xfId="49" applyNumberFormat="1" applyFont="1" applyBorder="1"/>
    <xf numFmtId="3" fontId="67" fillId="0" borderId="38" xfId="49" applyNumberFormat="1" applyFont="1" applyBorder="1"/>
    <xf numFmtId="3" fontId="65" fillId="0" borderId="51" xfId="49" applyNumberFormat="1" applyFont="1" applyBorder="1"/>
    <xf numFmtId="3" fontId="65" fillId="0" borderId="38" xfId="49" applyNumberFormat="1" applyFont="1" applyBorder="1"/>
    <xf numFmtId="3" fontId="65" fillId="0" borderId="43" xfId="49" applyNumberFormat="1" applyFont="1" applyBorder="1"/>
    <xf numFmtId="3" fontId="67" fillId="0" borderId="31" xfId="49" applyNumberFormat="1" applyFont="1" applyBorder="1"/>
    <xf numFmtId="3" fontId="67" fillId="0" borderId="23" xfId="49" applyNumberFormat="1" applyFont="1" applyBorder="1"/>
    <xf numFmtId="3" fontId="67" fillId="0" borderId="20" xfId="49" applyNumberFormat="1" applyFont="1" applyBorder="1" applyAlignment="1">
      <alignment horizontal="center"/>
    </xf>
    <xf numFmtId="0" fontId="67" fillId="0" borderId="52" xfId="49" applyFont="1" applyBorder="1"/>
    <xf numFmtId="3" fontId="67" fillId="0" borderId="32" xfId="49" applyNumberFormat="1" applyFont="1" applyBorder="1" applyAlignment="1">
      <alignment horizontal="center"/>
    </xf>
    <xf numFmtId="0" fontId="67" fillId="0" borderId="33" xfId="49" applyFont="1" applyBorder="1"/>
    <xf numFmtId="3" fontId="67" fillId="0" borderId="56" xfId="49" applyNumberFormat="1" applyFont="1" applyBorder="1"/>
    <xf numFmtId="3" fontId="67" fillId="0" borderId="21" xfId="49" applyNumberFormat="1" applyFont="1" applyBorder="1"/>
    <xf numFmtId="3" fontId="65" fillId="0" borderId="35" xfId="49" applyNumberFormat="1" applyFont="1" applyBorder="1" applyAlignment="1">
      <alignment horizontal="center"/>
    </xf>
    <xf numFmtId="3" fontId="65" fillId="0" borderId="39" xfId="49" applyNumberFormat="1" applyFont="1" applyBorder="1" applyAlignment="1">
      <alignment horizontal="center"/>
    </xf>
    <xf numFmtId="0" fontId="65" fillId="0" borderId="58" xfId="49" applyFont="1" applyBorder="1"/>
    <xf numFmtId="0" fontId="65" fillId="0" borderId="40" xfId="49" applyFont="1" applyBorder="1"/>
    <xf numFmtId="3" fontId="65" fillId="0" borderId="58" xfId="49" applyNumberFormat="1" applyFont="1" applyBorder="1"/>
    <xf numFmtId="3" fontId="65" fillId="0" borderId="42" xfId="49" applyNumberFormat="1" applyFont="1" applyBorder="1"/>
    <xf numFmtId="0" fontId="68" fillId="0" borderId="0" xfId="49" applyFont="1"/>
    <xf numFmtId="3" fontId="69" fillId="0" borderId="37" xfId="49" applyNumberFormat="1" applyFont="1" applyBorder="1" applyAlignment="1">
      <alignment horizontal="center"/>
    </xf>
    <xf numFmtId="0" fontId="69" fillId="0" borderId="51" xfId="49" applyFont="1" applyBorder="1"/>
    <xf numFmtId="3" fontId="69" fillId="0" borderId="59" xfId="49" applyNumberFormat="1" applyFont="1" applyBorder="1"/>
    <xf numFmtId="0" fontId="67" fillId="0" borderId="32" xfId="49" applyFont="1" applyBorder="1" applyAlignment="1">
      <alignment horizontal="center"/>
    </xf>
    <xf numFmtId="0" fontId="67" fillId="0" borderId="33" xfId="49" applyFont="1" applyBorder="1" applyAlignment="1">
      <alignment horizontal="center"/>
    </xf>
    <xf numFmtId="0" fontId="65" fillId="0" borderId="0" xfId="49" applyFont="1" applyBorder="1"/>
    <xf numFmtId="3" fontId="67" fillId="0" borderId="39" xfId="49" applyNumberFormat="1" applyFont="1" applyBorder="1" applyAlignment="1">
      <alignment horizontal="center"/>
    </xf>
    <xf numFmtId="3" fontId="69" fillId="0" borderId="60" xfId="49" applyNumberFormat="1" applyFont="1" applyBorder="1" applyAlignment="1">
      <alignment horizontal="center"/>
    </xf>
    <xf numFmtId="0" fontId="69" fillId="0" borderId="61" xfId="49" applyFont="1" applyBorder="1"/>
    <xf numFmtId="3" fontId="69" fillId="0" borderId="62" xfId="49" applyNumberFormat="1" applyFont="1" applyBorder="1"/>
    <xf numFmtId="0" fontId="68" fillId="0" borderId="0" xfId="49" applyFont="1" applyBorder="1"/>
    <xf numFmtId="3" fontId="69" fillId="0" borderId="0" xfId="49" applyNumberFormat="1" applyFont="1" applyBorder="1" applyAlignment="1">
      <alignment horizontal="center"/>
    </xf>
    <xf numFmtId="0" fontId="69" fillId="0" borderId="0" xfId="49" applyFont="1" applyBorder="1" applyAlignment="1">
      <alignment wrapText="1"/>
    </xf>
    <xf numFmtId="0" fontId="70" fillId="0" borderId="0" xfId="0" applyFont="1" applyBorder="1" applyAlignment="1">
      <alignment wrapText="1"/>
    </xf>
    <xf numFmtId="0" fontId="69" fillId="0" borderId="0" xfId="49" applyFont="1" applyBorder="1"/>
    <xf numFmtId="3" fontId="69" fillId="0" borderId="0" xfId="49" applyNumberFormat="1" applyFont="1" applyBorder="1"/>
    <xf numFmtId="0" fontId="65" fillId="0" borderId="43" xfId="49" applyFont="1" applyBorder="1"/>
    <xf numFmtId="0" fontId="27" fillId="0" borderId="24" xfId="49" applyFont="1" applyBorder="1"/>
    <xf numFmtId="0" fontId="27" fillId="0" borderId="51" xfId="49" applyFont="1" applyBorder="1"/>
    <xf numFmtId="3" fontId="71" fillId="0" borderId="37" xfId="49" applyNumberFormat="1" applyFont="1" applyBorder="1" applyAlignment="1">
      <alignment horizontal="center"/>
    </xf>
    <xf numFmtId="0" fontId="71" fillId="0" borderId="51" xfId="49" applyFont="1" applyBorder="1" applyAlignment="1">
      <alignment wrapText="1"/>
    </xf>
    <xf numFmtId="0" fontId="0" fillId="0" borderId="0" xfId="0" applyBorder="1" applyAlignment="1">
      <alignment wrapText="1"/>
    </xf>
    <xf numFmtId="0" fontId="71" fillId="0" borderId="51" xfId="49" applyFont="1" applyBorder="1"/>
    <xf numFmtId="3" fontId="71" fillId="0" borderId="59" xfId="49" applyNumberFormat="1" applyFont="1" applyBorder="1"/>
    <xf numFmtId="0" fontId="65" fillId="0" borderId="0" xfId="49" applyFont="1" applyAlignment="1">
      <alignment horizontal="center"/>
    </xf>
    <xf numFmtId="0" fontId="41" fillId="0" borderId="0" xfId="46"/>
    <xf numFmtId="0" fontId="47" fillId="0" borderId="0" xfId="46" applyFont="1" applyAlignment="1">
      <alignment horizontal="right"/>
    </xf>
    <xf numFmtId="0" fontId="41" fillId="0" borderId="0" xfId="46" applyBorder="1" applyAlignment="1">
      <alignment wrapText="1"/>
    </xf>
    <xf numFmtId="3" fontId="65" fillId="0" borderId="0" xfId="49" applyNumberFormat="1" applyFont="1"/>
    <xf numFmtId="3" fontId="79" fillId="0" borderId="0" xfId="57" applyNumberFormat="1" applyFont="1"/>
    <xf numFmtId="3" fontId="79" fillId="0" borderId="0" xfId="57" applyNumberFormat="1" applyFont="1" applyAlignment="1">
      <alignment horizontal="center"/>
    </xf>
    <xf numFmtId="0" fontId="80" fillId="0" borderId="0" xfId="49" applyFont="1"/>
    <xf numFmtId="3" fontId="81" fillId="0" borderId="0" xfId="57" applyNumberFormat="1" applyFont="1"/>
    <xf numFmtId="0" fontId="40" fillId="0" borderId="0" xfId="54" applyFont="1" applyAlignment="1">
      <alignment horizontal="right"/>
    </xf>
    <xf numFmtId="3" fontId="83" fillId="0" borderId="63" xfId="57" applyNumberFormat="1" applyFont="1" applyBorder="1" applyAlignment="1"/>
    <xf numFmtId="3" fontId="79" fillId="0" borderId="64" xfId="57" applyNumberFormat="1" applyFont="1" applyBorder="1"/>
    <xf numFmtId="3" fontId="83" fillId="0" borderId="63" xfId="57" applyNumberFormat="1" applyFont="1" applyBorder="1" applyAlignment="1">
      <alignment horizontal="center"/>
    </xf>
    <xf numFmtId="3" fontId="79" fillId="0" borderId="35" xfId="57" applyNumberFormat="1" applyFont="1" applyBorder="1" applyAlignment="1">
      <alignment horizontal="center"/>
    </xf>
    <xf numFmtId="3" fontId="79" fillId="0" borderId="0" xfId="57" applyNumberFormat="1" applyFont="1" applyBorder="1"/>
    <xf numFmtId="3" fontId="83" fillId="0" borderId="18" xfId="57" applyNumberFormat="1" applyFont="1" applyBorder="1" applyAlignment="1">
      <alignment horizontal="center"/>
    </xf>
    <xf numFmtId="3" fontId="83" fillId="0" borderId="54" xfId="57" applyNumberFormat="1" applyFont="1" applyBorder="1" applyAlignment="1">
      <alignment horizontal="center"/>
    </xf>
    <xf numFmtId="3" fontId="83" fillId="0" borderId="19" xfId="57" applyNumberFormat="1" applyFont="1" applyBorder="1" applyAlignment="1">
      <alignment horizontal="center"/>
    </xf>
    <xf numFmtId="3" fontId="84" fillId="0" borderId="0" xfId="57" applyNumberFormat="1" applyFont="1" applyFill="1"/>
    <xf numFmtId="3" fontId="84" fillId="0" borderId="65" xfId="57" applyNumberFormat="1" applyFont="1" applyFill="1" applyBorder="1" applyAlignment="1">
      <alignment horizontal="center"/>
    </xf>
    <xf numFmtId="3" fontId="84" fillId="0" borderId="54" xfId="57" applyNumberFormat="1" applyFont="1" applyFill="1" applyBorder="1"/>
    <xf numFmtId="3" fontId="83" fillId="0" borderId="18" xfId="57" applyNumberFormat="1" applyFont="1" applyFill="1" applyBorder="1" applyAlignment="1">
      <alignment horizontal="center"/>
    </xf>
    <xf numFmtId="3" fontId="83" fillId="0" borderId="19" xfId="57" applyNumberFormat="1" applyFont="1" applyFill="1" applyBorder="1" applyAlignment="1">
      <alignment horizontal="center"/>
    </xf>
    <xf numFmtId="3" fontId="85" fillId="0" borderId="0" xfId="57" applyNumberFormat="1" applyFont="1" applyFill="1"/>
    <xf numFmtId="3" fontId="83" fillId="0" borderId="0" xfId="57" applyNumberFormat="1" applyFont="1" applyFill="1"/>
    <xf numFmtId="3" fontId="83" fillId="0" borderId="63" xfId="57" applyNumberFormat="1" applyFont="1" applyFill="1" applyBorder="1" applyAlignment="1">
      <alignment horizontal="center"/>
    </xf>
    <xf numFmtId="3" fontId="83" fillId="0" borderId="64" xfId="57" applyNumberFormat="1" applyFont="1" applyFill="1" applyBorder="1"/>
    <xf numFmtId="3" fontId="83" fillId="0" borderId="66" xfId="57" applyNumberFormat="1" applyFont="1" applyFill="1" applyBorder="1"/>
    <xf numFmtId="3" fontId="83" fillId="0" borderId="62" xfId="57" applyNumberFormat="1" applyFont="1" applyFill="1" applyBorder="1"/>
    <xf numFmtId="3" fontId="86" fillId="0" borderId="0" xfId="57" applyNumberFormat="1" applyFont="1" applyFill="1"/>
    <xf numFmtId="3" fontId="83" fillId="0" borderId="35" xfId="57" applyNumberFormat="1" applyFont="1" applyFill="1" applyBorder="1" applyAlignment="1">
      <alignment horizontal="center"/>
    </xf>
    <xf numFmtId="3" fontId="83" fillId="0" borderId="0" xfId="57" applyNumberFormat="1" applyFont="1" applyFill="1" applyBorder="1"/>
    <xf numFmtId="3" fontId="83" fillId="0" borderId="50" xfId="57" applyNumberFormat="1" applyFont="1" applyFill="1" applyBorder="1"/>
    <xf numFmtId="3" fontId="83" fillId="0" borderId="59" xfId="57" applyNumberFormat="1" applyFont="1" applyFill="1" applyBorder="1"/>
    <xf numFmtId="3" fontId="79" fillId="0" borderId="0" xfId="57" applyNumberFormat="1" applyFont="1" applyFill="1"/>
    <xf numFmtId="3" fontId="79" fillId="0" borderId="35" xfId="57" applyNumberFormat="1" applyFont="1" applyFill="1" applyBorder="1" applyAlignment="1">
      <alignment horizontal="center"/>
    </xf>
    <xf numFmtId="3" fontId="79" fillId="0" borderId="0" xfId="57" applyNumberFormat="1" applyFont="1" applyFill="1" applyBorder="1"/>
    <xf numFmtId="3" fontId="79" fillId="0" borderId="50" xfId="57" applyNumberFormat="1" applyFont="1" applyFill="1" applyBorder="1"/>
    <xf numFmtId="3" fontId="79" fillId="0" borderId="59" xfId="57" applyNumberFormat="1" applyFont="1" applyFill="1" applyBorder="1"/>
    <xf numFmtId="3" fontId="87" fillId="0" borderId="67" xfId="57" applyNumberFormat="1" applyFont="1" applyFill="1" applyBorder="1"/>
    <xf numFmtId="3" fontId="87" fillId="0" borderId="0" xfId="57" applyNumberFormat="1" applyFont="1" applyFill="1"/>
    <xf numFmtId="3" fontId="87" fillId="0" borderId="35" xfId="57" applyNumberFormat="1" applyFont="1" applyFill="1" applyBorder="1" applyAlignment="1">
      <alignment horizontal="center"/>
    </xf>
    <xf numFmtId="3" fontId="87" fillId="0" borderId="0" xfId="57" applyNumberFormat="1" applyFont="1" applyFill="1" applyBorder="1"/>
    <xf numFmtId="3" fontId="87" fillId="0" borderId="50" xfId="57" applyNumberFormat="1" applyFont="1" applyFill="1" applyBorder="1"/>
    <xf numFmtId="3" fontId="87" fillId="0" borderId="59" xfId="57" applyNumberFormat="1" applyFont="1" applyFill="1" applyBorder="1"/>
    <xf numFmtId="3" fontId="88" fillId="0" borderId="0" xfId="57" applyNumberFormat="1" applyFont="1" applyFill="1"/>
    <xf numFmtId="3" fontId="89" fillId="0" borderId="0" xfId="57" applyNumberFormat="1" applyFont="1" applyFill="1" applyBorder="1"/>
    <xf numFmtId="3" fontId="89" fillId="0" borderId="50" xfId="57" applyNumberFormat="1" applyFont="1" applyFill="1" applyBorder="1"/>
    <xf numFmtId="3" fontId="89" fillId="0" borderId="59" xfId="57" applyNumberFormat="1" applyFont="1" applyFill="1" applyBorder="1"/>
    <xf numFmtId="3" fontId="79" fillId="0" borderId="0" xfId="57" applyNumberFormat="1" applyFont="1" applyFill="1" applyBorder="1" applyAlignment="1">
      <alignment horizontal="center"/>
    </xf>
    <xf numFmtId="3" fontId="79" fillId="0" borderId="0" xfId="57" applyNumberFormat="1" applyFont="1" applyFill="1" applyBorder="1" applyAlignment="1">
      <alignment horizontal="right"/>
    </xf>
    <xf numFmtId="3" fontId="87" fillId="0" borderId="0" xfId="57" applyNumberFormat="1" applyFont="1"/>
    <xf numFmtId="3" fontId="87" fillId="0" borderId="35" xfId="57" applyNumberFormat="1" applyFont="1" applyBorder="1" applyAlignment="1">
      <alignment horizontal="center"/>
    </xf>
    <xf numFmtId="3" fontId="87" fillId="0" borderId="0" xfId="57" applyNumberFormat="1" applyFont="1" applyBorder="1"/>
    <xf numFmtId="3" fontId="87" fillId="0" borderId="50" xfId="57" applyNumberFormat="1" applyFont="1" applyBorder="1"/>
    <xf numFmtId="3" fontId="87" fillId="0" borderId="59" xfId="57" applyNumberFormat="1" applyFont="1" applyBorder="1"/>
    <xf numFmtId="3" fontId="88" fillId="0" borderId="0" xfId="57" applyNumberFormat="1" applyFont="1"/>
    <xf numFmtId="3" fontId="79" fillId="0" borderId="50" xfId="57" applyNumberFormat="1" applyFont="1" applyBorder="1"/>
    <xf numFmtId="3" fontId="79" fillId="0" borderId="59" xfId="57" applyNumberFormat="1" applyFont="1" applyBorder="1"/>
    <xf numFmtId="3" fontId="86" fillId="0" borderId="0" xfId="57" applyNumberFormat="1" applyFont="1"/>
    <xf numFmtId="3" fontId="79" fillId="0" borderId="0" xfId="58" applyNumberFormat="1" applyFont="1" applyBorder="1"/>
    <xf numFmtId="3" fontId="79" fillId="0" borderId="50" xfId="58" applyNumberFormat="1" applyFont="1" applyBorder="1"/>
    <xf numFmtId="3" fontId="87" fillId="0" borderId="0" xfId="58" applyNumberFormat="1" applyFont="1" applyBorder="1"/>
    <xf numFmtId="3" fontId="87" fillId="0" borderId="50" xfId="58" applyNumberFormat="1" applyFont="1" applyBorder="1"/>
    <xf numFmtId="3" fontId="83" fillId="0" borderId="0" xfId="57" applyNumberFormat="1" applyFont="1"/>
    <xf numFmtId="3" fontId="83" fillId="0" borderId="64" xfId="57" applyNumberFormat="1" applyFont="1" applyBorder="1"/>
    <xf numFmtId="3" fontId="83" fillId="0" borderId="64" xfId="58" applyNumberFormat="1" applyFont="1" applyBorder="1"/>
    <xf numFmtId="3" fontId="83" fillId="0" borderId="66" xfId="58" applyNumberFormat="1" applyFont="1" applyBorder="1"/>
    <xf numFmtId="3" fontId="83" fillId="0" borderId="62" xfId="57" applyNumberFormat="1" applyFont="1" applyBorder="1"/>
    <xf numFmtId="3" fontId="83" fillId="0" borderId="66" xfId="57" applyNumberFormat="1" applyFont="1" applyBorder="1"/>
    <xf numFmtId="3" fontId="89" fillId="0" borderId="0" xfId="58" applyNumberFormat="1" applyFont="1" applyBorder="1"/>
    <xf numFmtId="3" fontId="84" fillId="0" borderId="0" xfId="57" applyNumberFormat="1" applyFont="1"/>
    <xf numFmtId="3" fontId="84" fillId="0" borderId="63" xfId="57" applyNumberFormat="1" applyFont="1" applyBorder="1" applyAlignment="1">
      <alignment horizontal="center"/>
    </xf>
    <xf numFmtId="3" fontId="84" fillId="0" borderId="64" xfId="57" applyNumberFormat="1" applyFont="1" applyBorder="1"/>
    <xf numFmtId="3" fontId="84" fillId="0" borderId="64" xfId="58" applyNumberFormat="1" applyFont="1" applyBorder="1"/>
    <xf numFmtId="3" fontId="84" fillId="0" borderId="66" xfId="58" applyNumberFormat="1" applyFont="1" applyBorder="1"/>
    <xf numFmtId="3" fontId="84" fillId="0" borderId="62" xfId="57" applyNumberFormat="1" applyFont="1" applyBorder="1" applyAlignment="1">
      <alignment horizontal="center"/>
    </xf>
    <xf numFmtId="3" fontId="87" fillId="0" borderId="59" xfId="57" applyNumberFormat="1" applyFont="1" applyBorder="1" applyAlignment="1">
      <alignment horizontal="center"/>
    </xf>
    <xf numFmtId="3" fontId="91" fillId="0" borderId="0" xfId="58" applyNumberFormat="1" applyFont="1" applyBorder="1"/>
    <xf numFmtId="3" fontId="91" fillId="0" borderId="50" xfId="58" applyNumberFormat="1" applyFont="1" applyBorder="1"/>
    <xf numFmtId="3" fontId="89" fillId="0" borderId="64" xfId="58" applyNumberFormat="1" applyFont="1" applyBorder="1"/>
    <xf numFmtId="3" fontId="89" fillId="0" borderId="66" xfId="58" applyNumberFormat="1" applyFont="1" applyBorder="1"/>
    <xf numFmtId="3" fontId="79" fillId="0" borderId="62" xfId="57" applyNumberFormat="1" applyFont="1" applyBorder="1"/>
    <xf numFmtId="3" fontId="92" fillId="0" borderId="59" xfId="57" applyNumberFormat="1" applyFont="1" applyBorder="1" applyAlignment="1">
      <alignment horizontal="right"/>
    </xf>
    <xf numFmtId="3" fontId="83" fillId="0" borderId="35" xfId="57" applyNumberFormat="1" applyFont="1" applyBorder="1" applyAlignment="1"/>
    <xf numFmtId="3" fontId="83" fillId="0" borderId="0" xfId="57" applyNumberFormat="1" applyFont="1" applyBorder="1"/>
    <xf numFmtId="3" fontId="83" fillId="0" borderId="50" xfId="57" applyNumberFormat="1" applyFont="1" applyBorder="1"/>
    <xf numFmtId="3" fontId="83" fillId="0" borderId="59" xfId="57" applyNumberFormat="1" applyFont="1" applyBorder="1"/>
    <xf numFmtId="3" fontId="83" fillId="0" borderId="35" xfId="57" applyNumberFormat="1" applyFont="1" applyBorder="1" applyAlignment="1">
      <alignment horizontal="center"/>
    </xf>
    <xf numFmtId="3" fontId="79" fillId="0" borderId="39" xfId="57" applyNumberFormat="1" applyFont="1" applyBorder="1" applyAlignment="1">
      <alignment horizontal="center"/>
    </xf>
    <xf numFmtId="3" fontId="79" fillId="0" borderId="40" xfId="57" applyNumberFormat="1" applyFont="1" applyBorder="1"/>
    <xf numFmtId="3" fontId="79" fillId="0" borderId="68" xfId="57" applyNumberFormat="1" applyFont="1" applyBorder="1"/>
    <xf numFmtId="3" fontId="79" fillId="0" borderId="69" xfId="57" applyNumberFormat="1" applyFont="1" applyBorder="1"/>
    <xf numFmtId="0" fontId="41" fillId="0" borderId="0" xfId="55"/>
    <xf numFmtId="0" fontId="92" fillId="0" borderId="0" xfId="55" applyFont="1"/>
    <xf numFmtId="0" fontId="92" fillId="0" borderId="0" xfId="55" applyFont="1" applyAlignment="1">
      <alignment horizontal="right"/>
    </xf>
    <xf numFmtId="0" fontId="93" fillId="0" borderId="32" xfId="55" applyFont="1" applyFill="1" applyBorder="1"/>
    <xf numFmtId="3" fontId="93" fillId="0" borderId="70" xfId="55" applyNumberFormat="1" applyFont="1" applyFill="1" applyBorder="1" applyAlignment="1">
      <alignment horizontal="right"/>
    </xf>
    <xf numFmtId="0" fontId="92" fillId="0" borderId="0" xfId="55" applyFont="1" applyFill="1"/>
    <xf numFmtId="3" fontId="87" fillId="0" borderId="0" xfId="55" applyNumberFormat="1" applyFont="1"/>
    <xf numFmtId="0" fontId="87" fillId="0" borderId="71" xfId="55" quotePrefix="1" applyFont="1" applyFill="1" applyBorder="1"/>
    <xf numFmtId="3" fontId="87" fillId="0" borderId="16" xfId="55" quotePrefix="1" applyNumberFormat="1" applyFont="1" applyFill="1" applyBorder="1" applyAlignment="1">
      <alignment horizontal="right"/>
    </xf>
    <xf numFmtId="0" fontId="87" fillId="0" borderId="0" xfId="55" applyFont="1" applyFill="1"/>
    <xf numFmtId="3" fontId="92" fillId="0" borderId="0" xfId="55" applyNumberFormat="1" applyFont="1" applyFill="1"/>
    <xf numFmtId="0" fontId="92" fillId="0" borderId="71" xfId="55" quotePrefix="1" applyFont="1" applyFill="1" applyBorder="1"/>
    <xf numFmtId="3" fontId="92" fillId="0" borderId="16" xfId="55" quotePrefix="1" applyNumberFormat="1" applyFont="1" applyFill="1" applyBorder="1" applyAlignment="1">
      <alignment horizontal="right"/>
    </xf>
    <xf numFmtId="0" fontId="92" fillId="0" borderId="35" xfId="55" applyFont="1" applyFill="1" applyBorder="1"/>
    <xf numFmtId="3" fontId="92" fillId="0" borderId="59" xfId="55" applyNumberFormat="1" applyFont="1" applyFill="1" applyBorder="1" applyAlignment="1">
      <alignment horizontal="right"/>
    </xf>
    <xf numFmtId="0" fontId="93" fillId="0" borderId="65" xfId="55" applyFont="1" applyFill="1" applyBorder="1"/>
    <xf numFmtId="3" fontId="93" fillId="0" borderId="19" xfId="55" quotePrefix="1" applyNumberFormat="1" applyFont="1" applyFill="1" applyBorder="1" applyAlignment="1">
      <alignment horizontal="right"/>
    </xf>
    <xf numFmtId="3" fontId="87" fillId="0" borderId="0" xfId="55" applyNumberFormat="1" applyFont="1" applyFill="1"/>
    <xf numFmtId="0" fontId="27" fillId="0" borderId="19" xfId="0" applyFont="1" applyBorder="1"/>
    <xf numFmtId="0" fontId="28" fillId="0" borderId="0" xfId="52"/>
    <xf numFmtId="0" fontId="92" fillId="0" borderId="0" xfId="50" applyFont="1"/>
    <xf numFmtId="0" fontId="92" fillId="0" borderId="0" xfId="50" applyFont="1" applyAlignment="1">
      <alignment horizontal="right"/>
    </xf>
    <xf numFmtId="0" fontId="95" fillId="0" borderId="0" xfId="50" applyFont="1"/>
    <xf numFmtId="0" fontId="95" fillId="0" borderId="0" xfId="50" applyFont="1" applyAlignment="1">
      <alignment horizontal="right"/>
    </xf>
    <xf numFmtId="0" fontId="92" fillId="0" borderId="0" xfId="50" applyFont="1" applyBorder="1"/>
    <xf numFmtId="0" fontId="39" fillId="0" borderId="0" xfId="0" applyFont="1" applyFill="1" applyAlignment="1">
      <alignment horizontal="center" vertical="center"/>
    </xf>
    <xf numFmtId="0" fontId="87" fillId="0" borderId="0" xfId="50" applyFont="1"/>
    <xf numFmtId="0" fontId="99" fillId="0" borderId="40" xfId="0" applyFont="1" applyBorder="1" applyAlignment="1">
      <alignment horizontal="center"/>
    </xf>
    <xf numFmtId="0" fontId="99" fillId="0" borderId="0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87" fillId="0" borderId="0" xfId="50" applyFont="1" applyAlignment="1">
      <alignment horizontal="center"/>
    </xf>
    <xf numFmtId="0" fontId="98" fillId="0" borderId="13" xfId="0" applyFont="1" applyFill="1" applyBorder="1" applyAlignment="1">
      <alignment horizontal="center" vertical="center" wrapText="1"/>
    </xf>
    <xf numFmtId="0" fontId="98" fillId="0" borderId="15" xfId="0" applyFont="1" applyFill="1" applyBorder="1" applyAlignment="1">
      <alignment horizontal="center" vertical="center" wrapText="1"/>
    </xf>
    <xf numFmtId="0" fontId="97" fillId="0" borderId="12" xfId="50" applyFont="1" applyBorder="1" applyAlignment="1">
      <alignment horizontal="left" vertical="center" wrapText="1"/>
    </xf>
    <xf numFmtId="3" fontId="92" fillId="0" borderId="16" xfId="50" applyNumberFormat="1" applyFont="1" applyBorder="1" applyAlignment="1">
      <alignment horizontal="right" vertical="top" wrapText="1"/>
    </xf>
    <xf numFmtId="0" fontId="96" fillId="0" borderId="12" xfId="50" applyFont="1" applyBorder="1" applyAlignment="1">
      <alignment horizontal="left" vertical="center" wrapText="1"/>
    </xf>
    <xf numFmtId="3" fontId="87" fillId="0" borderId="16" xfId="50" applyNumberFormat="1" applyFont="1" applyBorder="1" applyAlignment="1">
      <alignment horizontal="right" vertical="top" wrapText="1"/>
    </xf>
    <xf numFmtId="0" fontId="96" fillId="0" borderId="17" xfId="50" applyFont="1" applyBorder="1" applyAlignment="1">
      <alignment horizontal="left" vertical="center" wrapText="1"/>
    </xf>
    <xf numFmtId="3" fontId="87" fillId="0" borderId="19" xfId="50" applyNumberFormat="1" applyFont="1" applyBorder="1" applyAlignment="1">
      <alignment horizontal="right" vertical="top" wrapText="1"/>
    </xf>
    <xf numFmtId="0" fontId="28" fillId="0" borderId="0" xfId="52"/>
    <xf numFmtId="0" fontId="30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0" xfId="0" applyBorder="1" applyAlignment="1">
      <alignment horizontal="center"/>
    </xf>
    <xf numFmtId="0" fontId="27" fillId="0" borderId="20" xfId="0" applyFont="1" applyBorder="1" applyAlignment="1"/>
    <xf numFmtId="0" fontId="27" fillId="0" borderId="37" xfId="0" applyFont="1" applyBorder="1" applyAlignment="1"/>
    <xf numFmtId="0" fontId="27" fillId="0" borderId="49" xfId="0" applyFont="1" applyBorder="1" applyAlignment="1"/>
    <xf numFmtId="41" fontId="0" fillId="0" borderId="48" xfId="0" applyNumberFormat="1" applyBorder="1" applyAlignment="1"/>
    <xf numFmtId="41" fontId="0" fillId="0" borderId="59" xfId="0" applyNumberFormat="1" applyBorder="1" applyAlignment="1"/>
    <xf numFmtId="41" fontId="0" fillId="0" borderId="44" xfId="0" applyNumberFormat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3" fillId="0" borderId="46" xfId="0" applyFont="1" applyFill="1" applyBorder="1" applyAlignment="1"/>
    <xf numFmtId="0" fontId="0" fillId="0" borderId="0" xfId="0" applyAlignment="1">
      <alignment wrapText="1"/>
    </xf>
    <xf numFmtId="0" fontId="11" fillId="20" borderId="0" xfId="0" applyFont="1" applyFill="1" applyBorder="1" applyAlignment="1">
      <alignment wrapText="1"/>
    </xf>
    <xf numFmtId="0" fontId="0" fillId="20" borderId="0" xfId="0" applyFill="1" applyBorder="1" applyAlignment="1">
      <alignment wrapText="1"/>
    </xf>
    <xf numFmtId="0" fontId="3" fillId="0" borderId="12" xfId="0" applyFont="1" applyFill="1" applyBorder="1" applyAlignment="1"/>
    <xf numFmtId="0" fontId="3" fillId="0" borderId="10" xfId="0" applyFont="1" applyFill="1" applyBorder="1" applyAlignment="1"/>
    <xf numFmtId="0" fontId="3" fillId="0" borderId="16" xfId="0" applyFont="1" applyFill="1" applyBorder="1" applyAlignment="1"/>
    <xf numFmtId="0" fontId="27" fillId="0" borderId="57" xfId="0" applyFont="1" applyBorder="1" applyAlignment="1"/>
    <xf numFmtId="0" fontId="0" fillId="0" borderId="48" xfId="0" applyBorder="1" applyAlignment="1">
      <alignment wrapText="1"/>
    </xf>
    <xf numFmtId="0" fontId="0" fillId="0" borderId="59" xfId="0" applyBorder="1" applyAlignment="1">
      <alignment wrapText="1"/>
    </xf>
    <xf numFmtId="0" fontId="0" fillId="0" borderId="69" xfId="0" applyBorder="1" applyAlignment="1">
      <alignment wrapText="1"/>
    </xf>
    <xf numFmtId="0" fontId="27" fillId="0" borderId="63" xfId="0" applyFont="1" applyBorder="1" applyAlignment="1">
      <alignment wrapText="1"/>
    </xf>
    <xf numFmtId="0" fontId="27" fillId="0" borderId="64" xfId="0" applyFont="1" applyBorder="1" applyAlignment="1"/>
    <xf numFmtId="0" fontId="27" fillId="0" borderId="67" xfId="0" applyFont="1" applyBorder="1" applyAlignment="1"/>
    <xf numFmtId="0" fontId="27" fillId="0" borderId="63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44" xfId="0" applyBorder="1" applyAlignment="1">
      <alignment wrapText="1"/>
    </xf>
    <xf numFmtId="0" fontId="27" fillId="0" borderId="55" xfId="0" applyFont="1" applyBorder="1" applyAlignment="1">
      <alignment horizontal="left"/>
    </xf>
    <xf numFmtId="0" fontId="46" fillId="0" borderId="0" xfId="0" applyFont="1" applyAlignment="1">
      <alignment horizontal="center"/>
    </xf>
    <xf numFmtId="0" fontId="0" fillId="0" borderId="24" xfId="0" applyBorder="1" applyAlignment="1"/>
    <xf numFmtId="0" fontId="0" fillId="0" borderId="45" xfId="0" applyBorder="1" applyAlignment="1"/>
    <xf numFmtId="0" fontId="46" fillId="0" borderId="24" xfId="0" applyFont="1" applyBorder="1" applyAlignment="1">
      <alignment horizontal="center"/>
    </xf>
    <xf numFmtId="0" fontId="46" fillId="0" borderId="45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52" xfId="0" applyFont="1" applyBorder="1" applyAlignment="1">
      <alignment horizontal="center"/>
    </xf>
    <xf numFmtId="0" fontId="3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39" fillId="0" borderId="0" xfId="0" applyFont="1" applyBorder="1" applyAlignment="1"/>
    <xf numFmtId="3" fontId="46" fillId="0" borderId="0" xfId="0" applyNumberFormat="1" applyFont="1" applyFill="1" applyBorder="1" applyAlignment="1">
      <alignment horizontal="center"/>
    </xf>
    <xf numFmtId="0" fontId="0" fillId="0" borderId="48" xfId="0" applyBorder="1" applyAlignment="1"/>
    <xf numFmtId="0" fontId="0" fillId="0" borderId="44" xfId="0" applyBorder="1" applyAlignment="1"/>
    <xf numFmtId="0" fontId="69" fillId="0" borderId="61" xfId="49" applyFont="1" applyBorder="1" applyAlignment="1">
      <alignment wrapText="1"/>
    </xf>
    <xf numFmtId="0" fontId="70" fillId="0" borderId="75" xfId="0" applyFont="1" applyBorder="1" applyAlignment="1">
      <alignment wrapText="1"/>
    </xf>
    <xf numFmtId="0" fontId="67" fillId="0" borderId="56" xfId="49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27" fillId="0" borderId="24" xfId="49" applyFont="1" applyBorder="1" applyAlignment="1">
      <alignment wrapText="1"/>
    </xf>
    <xf numFmtId="0" fontId="69" fillId="0" borderId="51" xfId="49" applyFont="1" applyBorder="1" applyAlignment="1">
      <alignment wrapText="1"/>
    </xf>
    <xf numFmtId="0" fontId="70" fillId="0" borderId="72" xfId="0" applyFont="1" applyBorder="1" applyAlignment="1">
      <alignment wrapText="1"/>
    </xf>
    <xf numFmtId="0" fontId="66" fillId="0" borderId="0" xfId="0" applyFont="1" applyAlignment="1">
      <alignment horizontal="center"/>
    </xf>
    <xf numFmtId="0" fontId="67" fillId="0" borderId="0" xfId="49" applyFont="1" applyBorder="1" applyAlignment="1">
      <alignment horizontal="center"/>
    </xf>
    <xf numFmtId="0" fontId="67" fillId="0" borderId="31" xfId="49" applyFont="1" applyBorder="1" applyAlignment="1">
      <alignment wrapText="1"/>
    </xf>
    <xf numFmtId="0" fontId="0" fillId="0" borderId="74" xfId="0" applyBorder="1" applyAlignment="1"/>
    <xf numFmtId="0" fontId="65" fillId="0" borderId="51" xfId="49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6" fillId="0" borderId="0" xfId="46" applyFont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73" xfId="46" applyBorder="1" applyAlignment="1">
      <alignment horizontal="center"/>
    </xf>
    <xf numFmtId="0" fontId="70" fillId="0" borderId="75" xfId="46" applyFont="1" applyBorder="1" applyAlignment="1">
      <alignment wrapText="1"/>
    </xf>
    <xf numFmtId="0" fontId="41" fillId="0" borderId="45" xfId="46" applyBorder="1" applyAlignment="1"/>
    <xf numFmtId="3" fontId="82" fillId="0" borderId="0" xfId="57" applyNumberFormat="1" applyFont="1" applyAlignment="1">
      <alignment horizontal="center"/>
    </xf>
    <xf numFmtId="3" fontId="83" fillId="0" borderId="63" xfId="57" applyNumberFormat="1" applyFont="1" applyBorder="1" applyAlignment="1">
      <alignment horizontal="center"/>
    </xf>
    <xf numFmtId="3" fontId="83" fillId="0" borderId="64" xfId="57" applyNumberFormat="1" applyFont="1" applyBorder="1" applyAlignment="1">
      <alignment horizontal="center"/>
    </xf>
    <xf numFmtId="3" fontId="83" fillId="0" borderId="67" xfId="57" applyNumberFormat="1" applyFont="1" applyBorder="1" applyAlignment="1">
      <alignment horizontal="center"/>
    </xf>
    <xf numFmtId="3" fontId="83" fillId="0" borderId="64" xfId="58" applyNumberFormat="1" applyFont="1" applyBorder="1" applyAlignment="1">
      <alignment wrapText="1"/>
    </xf>
    <xf numFmtId="0" fontId="0" fillId="0" borderId="75" xfId="0" applyBorder="1" applyAlignment="1"/>
    <xf numFmtId="0" fontId="87" fillId="0" borderId="0" xfId="55" applyFont="1" applyAlignment="1">
      <alignment horizontal="center" wrapText="1"/>
    </xf>
    <xf numFmtId="0" fontId="87" fillId="0" borderId="0" xfId="55" applyFont="1" applyAlignment="1">
      <alignment horizontal="center"/>
    </xf>
    <xf numFmtId="0" fontId="94" fillId="0" borderId="0" xfId="55" applyFont="1" applyAlignment="1">
      <alignment horizontal="center"/>
    </xf>
    <xf numFmtId="0" fontId="3" fillId="0" borderId="48" xfId="0" applyFont="1" applyBorder="1" applyAlignment="1"/>
    <xf numFmtId="0" fontId="3" fillId="0" borderId="59" xfId="0" applyFont="1" applyBorder="1" applyAlignment="1"/>
    <xf numFmtId="0" fontId="14" fillId="0" borderId="10" xfId="0" applyFont="1" applyBorder="1" applyAlignment="1"/>
    <xf numFmtId="0" fontId="0" fillId="0" borderId="10" xfId="0" applyBorder="1" applyAlignment="1"/>
    <xf numFmtId="0" fontId="14" fillId="0" borderId="25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53" xfId="0" applyFont="1" applyBorder="1" applyAlignment="1">
      <alignment horizontal="center"/>
    </xf>
    <xf numFmtId="0" fontId="0" fillId="0" borderId="76" xfId="0" applyBorder="1" applyAlignment="1">
      <alignment horizontal="center"/>
    </xf>
  </cellXfs>
  <cellStyles count="64">
    <cellStyle name="1. jelölőszín" xfId="1"/>
    <cellStyle name="2. jelölőszín" xfId="2"/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3. jelölőszín" xfId="9"/>
    <cellStyle name="4. jelölőszín" xfId="10"/>
    <cellStyle name="40% - Accent1" xfId="11"/>
    <cellStyle name="40% - Accent2" xfId="12"/>
    <cellStyle name="40% - Accent3" xfId="13"/>
    <cellStyle name="40% - Accent4" xfId="14"/>
    <cellStyle name="40% - Accent5" xfId="15"/>
    <cellStyle name="40% - Accent6" xfId="16"/>
    <cellStyle name="5. jelölőszín" xfId="17"/>
    <cellStyle name="6. jelölőszín" xfId="18"/>
    <cellStyle name="60% - Accent1" xfId="19"/>
    <cellStyle name="60% - Accent2" xfId="20"/>
    <cellStyle name="60% - Accent3" xfId="21"/>
    <cellStyle name="60% - Accent4" xfId="22"/>
    <cellStyle name="60% - Accent5" xfId="23"/>
    <cellStyle name="60% - Accent6" xfId="24"/>
    <cellStyle name="Accent1" xfId="25"/>
    <cellStyle name="Accent2" xfId="26"/>
    <cellStyle name="Accent3" xfId="27"/>
    <cellStyle name="Accent4" xfId="28"/>
    <cellStyle name="Accent5" xfId="29"/>
    <cellStyle name="Accent6" xfId="30"/>
    <cellStyle name="Bad" xfId="31"/>
    <cellStyle name="Calculation" xfId="32"/>
    <cellStyle name="Check Cell" xfId="33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rmál" xfId="0" builtinId="0"/>
    <cellStyle name="Normal 2" xfId="43"/>
    <cellStyle name="Normál 2" xfId="44"/>
    <cellStyle name="Normál 3" xfId="45"/>
    <cellStyle name="Normál_12források" xfId="46"/>
    <cellStyle name="Normál_70ûrlap" xfId="47"/>
    <cellStyle name="Normál_97ûrlap" xfId="48"/>
    <cellStyle name="Normál_ESZKFOR" xfId="49"/>
    <cellStyle name="Normál_Eves beszamolo_733656_2015_03_13_jó_szovamód" xfId="50"/>
    <cellStyle name="Normal_KARSZJ3" xfId="51"/>
    <cellStyle name="Normál_kiemelt eik 2013" xfId="52"/>
    <cellStyle name="Normál_módIV12önk" xfId="53"/>
    <cellStyle name="Normál_Munkafüzet2" xfId="54"/>
    <cellStyle name="Normál_pénzeszközök változása" xfId="55"/>
    <cellStyle name="Normál_SZOCIK" xfId="56"/>
    <cellStyle name="Normál_VAGYONRE" xfId="57"/>
    <cellStyle name="Normál_VAGYONZ" xfId="58"/>
    <cellStyle name="Note" xfId="59"/>
    <cellStyle name="Output" xfId="60"/>
    <cellStyle name="Title" xfId="61"/>
    <cellStyle name="Total" xfId="62"/>
    <cellStyle name="Warning Text" xfId="6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view="pageBreakPreview" zoomScale="60" workbookViewId="0">
      <selection activeCell="B25" sqref="B25"/>
    </sheetView>
  </sheetViews>
  <sheetFormatPr defaultRowHeight="15.75"/>
  <cols>
    <col min="1" max="1" width="9.28515625" style="253" customWidth="1"/>
    <col min="2" max="2" width="88.140625" style="253" customWidth="1"/>
    <col min="3" max="6" width="23.140625" style="253" customWidth="1"/>
    <col min="7" max="7" width="12" style="254" customWidth="1"/>
    <col min="8" max="8" width="73.85546875" style="253" customWidth="1"/>
    <col min="9" max="11" width="23.140625" style="253" customWidth="1"/>
    <col min="12" max="13" width="15.5703125" style="253" customWidth="1"/>
    <col min="14" max="14" width="12.85546875" style="253" bestFit="1" customWidth="1"/>
    <col min="15" max="15" width="15" style="253" customWidth="1"/>
    <col min="16" max="16384" width="9.140625" style="253"/>
  </cols>
  <sheetData>
    <row r="1" spans="1:15" ht="29.25" customHeight="1">
      <c r="A1" s="654"/>
      <c r="B1" s="674" t="s">
        <v>326</v>
      </c>
      <c r="C1" s="674"/>
      <c r="D1" s="674"/>
      <c r="E1" s="674"/>
      <c r="F1" s="674"/>
      <c r="G1" s="674"/>
      <c r="H1" s="674"/>
      <c r="I1" s="674"/>
      <c r="J1" s="674"/>
      <c r="K1" s="674"/>
      <c r="L1" s="654"/>
    </row>
    <row r="2" spans="1:15" ht="36" customHeight="1">
      <c r="A2" s="654"/>
      <c r="B2" s="674" t="s">
        <v>327</v>
      </c>
      <c r="C2" s="674"/>
      <c r="D2" s="674"/>
      <c r="E2" s="674"/>
      <c r="F2" s="654"/>
      <c r="G2" s="654"/>
      <c r="H2" s="674" t="s">
        <v>328</v>
      </c>
      <c r="I2" s="674"/>
      <c r="J2" s="674"/>
      <c r="K2" s="674"/>
      <c r="L2" s="654"/>
    </row>
    <row r="3" spans="1:15" ht="15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L3" s="654"/>
    </row>
    <row r="4" spans="1:15" ht="33.75" customHeight="1">
      <c r="A4" s="654"/>
      <c r="B4" s="654" t="s">
        <v>284</v>
      </c>
      <c r="C4" s="654" t="s">
        <v>329</v>
      </c>
      <c r="D4" s="654" t="s">
        <v>329</v>
      </c>
      <c r="E4" s="654" t="s">
        <v>329</v>
      </c>
      <c r="F4" s="654" t="s">
        <v>330</v>
      </c>
      <c r="G4" s="654"/>
      <c r="H4" s="654" t="s">
        <v>286</v>
      </c>
      <c r="I4" s="654" t="s">
        <v>329</v>
      </c>
      <c r="J4" s="654" t="s">
        <v>329</v>
      </c>
      <c r="K4" s="654" t="s">
        <v>329</v>
      </c>
      <c r="L4" s="654" t="s">
        <v>330</v>
      </c>
    </row>
    <row r="5" spans="1:15" ht="20.100000000000001" customHeight="1">
      <c r="A5" s="654"/>
      <c r="B5" s="654"/>
      <c r="C5" s="654"/>
      <c r="D5" s="654"/>
      <c r="E5" s="654" t="s">
        <v>285</v>
      </c>
      <c r="F5" s="654"/>
      <c r="G5" s="654"/>
      <c r="H5" s="654"/>
      <c r="I5" s="654"/>
      <c r="J5" s="654"/>
      <c r="K5" s="654" t="s">
        <v>285</v>
      </c>
      <c r="L5" s="654"/>
    </row>
    <row r="6" spans="1:15" ht="88.5" customHeight="1">
      <c r="A6" s="654"/>
      <c r="B6" s="654"/>
      <c r="C6" s="654" t="s">
        <v>287</v>
      </c>
      <c r="D6" s="654" t="s">
        <v>288</v>
      </c>
      <c r="E6" s="654"/>
      <c r="F6" s="654"/>
      <c r="G6" s="654"/>
      <c r="H6" s="654"/>
      <c r="I6" s="654" t="s">
        <v>289</v>
      </c>
      <c r="J6" s="654" t="s">
        <v>288</v>
      </c>
      <c r="K6" s="654"/>
      <c r="L6" s="654"/>
      <c r="M6" s="255"/>
    </row>
    <row r="7" spans="1:15" ht="24" customHeight="1">
      <c r="A7" s="654"/>
      <c r="B7" s="654" t="s">
        <v>290</v>
      </c>
      <c r="C7" s="654"/>
      <c r="D7" s="654"/>
      <c r="E7" s="654"/>
      <c r="F7" s="654"/>
      <c r="G7" s="654"/>
      <c r="H7" s="654" t="s">
        <v>291</v>
      </c>
      <c r="I7" s="654"/>
      <c r="J7" s="654"/>
      <c r="K7" s="654"/>
      <c r="L7" s="654"/>
      <c r="M7" s="255"/>
    </row>
    <row r="8" spans="1:15" ht="24" customHeight="1">
      <c r="A8" s="654" t="s">
        <v>235</v>
      </c>
      <c r="B8" s="654" t="s">
        <v>292</v>
      </c>
      <c r="C8" s="654">
        <v>247016</v>
      </c>
      <c r="D8" s="654"/>
      <c r="E8" s="654">
        <f>SUM(C8:D8)</f>
        <v>247016</v>
      </c>
      <c r="F8" s="654">
        <v>235643</v>
      </c>
      <c r="G8" s="654" t="s">
        <v>239</v>
      </c>
      <c r="H8" s="654" t="s">
        <v>293</v>
      </c>
      <c r="I8" s="654">
        <v>8085</v>
      </c>
      <c r="J8" s="654"/>
      <c r="K8" s="654">
        <f>SUM(I8:J8)</f>
        <v>8085</v>
      </c>
      <c r="L8" s="654">
        <v>7366</v>
      </c>
      <c r="M8" s="256"/>
      <c r="N8" s="256"/>
      <c r="O8" s="256"/>
    </row>
    <row r="9" spans="1:15" ht="44.45" customHeight="1">
      <c r="A9" s="654" t="s">
        <v>294</v>
      </c>
      <c r="B9" s="654" t="s">
        <v>295</v>
      </c>
      <c r="C9" s="654"/>
      <c r="D9" s="654"/>
      <c r="E9" s="654">
        <f>SUM(C9:D9)</f>
        <v>0</v>
      </c>
      <c r="F9" s="654"/>
      <c r="G9" s="654" t="s">
        <v>240</v>
      </c>
      <c r="H9" s="654" t="s">
        <v>296</v>
      </c>
      <c r="I9" s="654">
        <v>2023</v>
      </c>
      <c r="J9" s="654"/>
      <c r="K9" s="654">
        <f>SUM(I9:J9)</f>
        <v>2023</v>
      </c>
      <c r="L9" s="654">
        <v>1906</v>
      </c>
      <c r="M9" s="256"/>
      <c r="N9" s="256"/>
      <c r="O9" s="256"/>
    </row>
    <row r="10" spans="1:15" ht="24" customHeight="1">
      <c r="A10" s="654" t="s">
        <v>233</v>
      </c>
      <c r="B10" s="654" t="s">
        <v>297</v>
      </c>
      <c r="C10" s="654">
        <v>74865</v>
      </c>
      <c r="D10" s="654"/>
      <c r="E10" s="654">
        <f>SUM(C10:D10)</f>
        <v>74865</v>
      </c>
      <c r="F10" s="654">
        <v>11102</v>
      </c>
      <c r="G10" s="654" t="s">
        <v>241</v>
      </c>
      <c r="H10" s="654" t="s">
        <v>298</v>
      </c>
      <c r="I10" s="654">
        <v>509447</v>
      </c>
      <c r="J10" s="654"/>
      <c r="K10" s="654">
        <f>SUM(I10:J10)</f>
        <v>509447</v>
      </c>
      <c r="L10" s="654">
        <v>479554</v>
      </c>
      <c r="M10" s="256"/>
      <c r="N10" s="256"/>
      <c r="O10" s="256"/>
    </row>
    <row r="11" spans="1:15" ht="24" customHeight="1">
      <c r="A11" s="654" t="s">
        <v>299</v>
      </c>
      <c r="B11" s="654" t="s">
        <v>300</v>
      </c>
      <c r="C11" s="654"/>
      <c r="D11" s="654"/>
      <c r="E11" s="654">
        <f>SUM(C11:D11)</f>
        <v>0</v>
      </c>
      <c r="F11" s="654"/>
      <c r="G11" s="654" t="s">
        <v>301</v>
      </c>
      <c r="H11" s="654" t="s">
        <v>302</v>
      </c>
      <c r="I11" s="654"/>
      <c r="J11" s="654"/>
      <c r="K11" s="654">
        <f>SUM(I11:J11)</f>
        <v>0</v>
      </c>
      <c r="L11" s="654"/>
      <c r="M11" s="256"/>
      <c r="N11" s="256"/>
      <c r="O11" s="256"/>
    </row>
    <row r="12" spans="1:15" ht="24" customHeight="1">
      <c r="A12" s="654"/>
      <c r="B12" s="654"/>
      <c r="C12" s="654"/>
      <c r="D12" s="654"/>
      <c r="E12" s="654">
        <f>SUM(C12:D12)</f>
        <v>0</v>
      </c>
      <c r="F12" s="654"/>
      <c r="G12" s="654" t="s">
        <v>303</v>
      </c>
      <c r="H12" s="654" t="s">
        <v>304</v>
      </c>
      <c r="I12" s="654"/>
      <c r="J12" s="654"/>
      <c r="K12" s="654">
        <f>SUM(I12:J12)</f>
        <v>0</v>
      </c>
      <c r="L12" s="654"/>
      <c r="M12" s="256"/>
      <c r="N12" s="256"/>
      <c r="O12" s="256"/>
    </row>
    <row r="13" spans="1:15" ht="24" customHeight="1">
      <c r="A13" s="654"/>
      <c r="B13" s="654" t="s">
        <v>305</v>
      </c>
      <c r="C13" s="654">
        <f>SUM(C8:C12)</f>
        <v>321881</v>
      </c>
      <c r="D13" s="654"/>
      <c r="E13" s="654">
        <f>SUM(E8:E12)</f>
        <v>321881</v>
      </c>
      <c r="F13" s="654">
        <f>SUM(F8:F12)</f>
        <v>246745</v>
      </c>
      <c r="G13" s="654"/>
      <c r="H13" s="654" t="s">
        <v>306</v>
      </c>
      <c r="I13" s="654">
        <f>SUM(I8:I12)</f>
        <v>519555</v>
      </c>
      <c r="J13" s="654">
        <f>SUM(J8:J12)</f>
        <v>0</v>
      </c>
      <c r="K13" s="654">
        <f>SUM(K8:K12)</f>
        <v>519555</v>
      </c>
      <c r="L13" s="654">
        <f>SUM(L8:L12)</f>
        <v>488826</v>
      </c>
      <c r="M13" s="256"/>
      <c r="N13" s="256"/>
      <c r="O13" s="256"/>
    </row>
    <row r="14" spans="1:15" s="257" customFormat="1" ht="24" customHeight="1">
      <c r="A14" s="654" t="s">
        <v>234</v>
      </c>
      <c r="B14" s="654" t="s">
        <v>307</v>
      </c>
      <c r="C14" s="654">
        <v>1779768</v>
      </c>
      <c r="D14" s="654"/>
      <c r="E14" s="654">
        <f>SUM(C14:D14)</f>
        <v>1779768</v>
      </c>
      <c r="F14" s="654">
        <v>1721585</v>
      </c>
      <c r="G14" s="654" t="s">
        <v>242</v>
      </c>
      <c r="H14" s="654" t="s">
        <v>308</v>
      </c>
      <c r="I14" s="654">
        <v>2505239</v>
      </c>
      <c r="J14" s="654"/>
      <c r="K14" s="654">
        <f>SUM(I14:J14)</f>
        <v>2505239</v>
      </c>
      <c r="L14" s="654">
        <v>1900594</v>
      </c>
      <c r="M14" s="256"/>
      <c r="N14" s="256"/>
      <c r="O14" s="256"/>
    </row>
    <row r="15" spans="1:15" ht="24" customHeight="1">
      <c r="A15" s="654" t="s">
        <v>309</v>
      </c>
      <c r="B15" s="654" t="s">
        <v>310</v>
      </c>
      <c r="C15" s="654"/>
      <c r="D15" s="654"/>
      <c r="E15" s="654">
        <f>SUM(C15:D15)</f>
        <v>0</v>
      </c>
      <c r="F15" s="654"/>
      <c r="G15" s="654" t="s">
        <v>311</v>
      </c>
      <c r="H15" s="654" t="s">
        <v>312</v>
      </c>
      <c r="I15" s="654"/>
      <c r="J15" s="654"/>
      <c r="K15" s="654">
        <f>SUM(I15:J15)</f>
        <v>0</v>
      </c>
      <c r="L15" s="654"/>
      <c r="M15" s="256"/>
      <c r="N15" s="256"/>
      <c r="O15" s="256"/>
    </row>
    <row r="16" spans="1:15" ht="24" customHeight="1">
      <c r="A16" s="654" t="s">
        <v>313</v>
      </c>
      <c r="B16" s="654" t="s">
        <v>314</v>
      </c>
      <c r="C16" s="654"/>
      <c r="D16" s="654"/>
      <c r="E16" s="654">
        <f>SUM(C16:D16)</f>
        <v>0</v>
      </c>
      <c r="F16" s="654"/>
      <c r="G16" s="654" t="s">
        <v>315</v>
      </c>
      <c r="H16" s="654" t="s">
        <v>316</v>
      </c>
      <c r="I16" s="654">
        <v>6319</v>
      </c>
      <c r="J16" s="654"/>
      <c r="K16" s="654">
        <f>SUM(I16:J16)</f>
        <v>6319</v>
      </c>
      <c r="L16" s="654"/>
      <c r="M16" s="256"/>
      <c r="N16" s="256"/>
      <c r="O16" s="256"/>
    </row>
    <row r="17" spans="1:14" ht="24" customHeight="1">
      <c r="A17" s="654"/>
      <c r="B17" s="654" t="s">
        <v>317</v>
      </c>
      <c r="C17" s="654">
        <f>SUM(C14:C16)</f>
        <v>1779768</v>
      </c>
      <c r="D17" s="654">
        <f>SUM(D14:D16)</f>
        <v>0</v>
      </c>
      <c r="E17" s="654">
        <f>SUM(E14:E16)</f>
        <v>1779768</v>
      </c>
      <c r="F17" s="654">
        <f>SUM(F14:F16)</f>
        <v>1721585</v>
      </c>
      <c r="G17" s="654"/>
      <c r="H17" s="654" t="s">
        <v>318</v>
      </c>
      <c r="I17" s="654">
        <f>SUM(I14:I16)</f>
        <v>2511558</v>
      </c>
      <c r="J17" s="654">
        <f>SUM(J14:J16)</f>
        <v>0</v>
      </c>
      <c r="K17" s="654">
        <f>SUM(K14:K16)</f>
        <v>2511558</v>
      </c>
      <c r="L17" s="654">
        <f>SUM(L14:L16)</f>
        <v>1900594</v>
      </c>
      <c r="M17" s="256"/>
      <c r="N17" s="256"/>
    </row>
    <row r="18" spans="1:14" ht="24" customHeight="1">
      <c r="A18" s="654"/>
      <c r="B18" s="654" t="s">
        <v>319</v>
      </c>
      <c r="C18" s="654">
        <f>C13+C17</f>
        <v>2101649</v>
      </c>
      <c r="D18" s="654">
        <f>+D13+D17</f>
        <v>0</v>
      </c>
      <c r="E18" s="654">
        <f>E13+E17</f>
        <v>2101649</v>
      </c>
      <c r="F18" s="654">
        <f>F13+F17</f>
        <v>1968330</v>
      </c>
      <c r="G18" s="654"/>
      <c r="H18" s="654" t="s">
        <v>320</v>
      </c>
      <c r="I18" s="654">
        <f>SUM(I17,I13)</f>
        <v>3031113</v>
      </c>
      <c r="J18" s="654">
        <f>+J13+J17</f>
        <v>0</v>
      </c>
      <c r="K18" s="654">
        <f>SUM(K13+K17)</f>
        <v>3031113</v>
      </c>
      <c r="L18" s="654">
        <f>SUM(L13+L17)</f>
        <v>2389420</v>
      </c>
      <c r="M18" s="256"/>
      <c r="N18" s="256"/>
    </row>
    <row r="19" spans="1:14" ht="24" customHeight="1">
      <c r="A19" s="654" t="s">
        <v>237</v>
      </c>
      <c r="B19" s="654" t="s">
        <v>321</v>
      </c>
      <c r="C19" s="654">
        <v>929464</v>
      </c>
      <c r="D19" s="654"/>
      <c r="E19" s="654">
        <f>SUM(C19:D19)</f>
        <v>929464</v>
      </c>
      <c r="F19" s="654">
        <v>929464</v>
      </c>
      <c r="G19" s="654" t="s">
        <v>322</v>
      </c>
      <c r="H19" s="654" t="s">
        <v>323</v>
      </c>
      <c r="I19" s="654"/>
      <c r="J19" s="654"/>
      <c r="K19" s="654">
        <f>SUM(I19:J19)</f>
        <v>0</v>
      </c>
      <c r="L19" s="654"/>
      <c r="M19" s="256"/>
      <c r="N19" s="256"/>
    </row>
    <row r="20" spans="1:14" ht="49.5" customHeight="1">
      <c r="A20" s="654"/>
      <c r="B20" s="654" t="s">
        <v>324</v>
      </c>
      <c r="C20" s="654">
        <f>SUM(C18:C19)</f>
        <v>3031113</v>
      </c>
      <c r="D20" s="654">
        <f>+D18+D19</f>
        <v>0</v>
      </c>
      <c r="E20" s="654">
        <f>SUM(E18:E19)</f>
        <v>3031113</v>
      </c>
      <c r="F20" s="654">
        <f>SUM(F18:F19)</f>
        <v>2897794</v>
      </c>
      <c r="G20" s="654"/>
      <c r="H20" s="654" t="s">
        <v>325</v>
      </c>
      <c r="I20" s="654">
        <f>SUM(I18:I19)</f>
        <v>3031113</v>
      </c>
      <c r="J20" s="654">
        <f>SUM(J18:J19)</f>
        <v>0</v>
      </c>
      <c r="K20" s="654">
        <f>SUM(K18:K19)</f>
        <v>3031113</v>
      </c>
      <c r="L20" s="654">
        <f>SUM(L18:L19)</f>
        <v>2389420</v>
      </c>
      <c r="M20" s="256"/>
      <c r="N20" s="256"/>
    </row>
    <row r="21" spans="1:14" ht="24" customHeight="1">
      <c r="G21" s="258"/>
      <c r="L21" s="260"/>
      <c r="M21" s="260"/>
    </row>
    <row r="22" spans="1:14" ht="24" customHeight="1">
      <c r="G22" s="258"/>
      <c r="L22" s="259"/>
      <c r="M22" s="259"/>
    </row>
    <row r="23" spans="1:14" ht="24" customHeight="1">
      <c r="L23" s="259"/>
      <c r="M23" s="259"/>
    </row>
    <row r="24" spans="1:14" ht="24" customHeight="1">
      <c r="G24" s="261"/>
    </row>
    <row r="25" spans="1:14" ht="24" customHeight="1">
      <c r="G25" s="262"/>
    </row>
    <row r="26" spans="1:14" ht="24" customHeight="1"/>
    <row r="27" spans="1:14" ht="24" customHeight="1"/>
    <row r="28" spans="1:14" ht="24" customHeight="1"/>
    <row r="29" spans="1:14" ht="24" customHeight="1"/>
    <row r="30" spans="1:14" ht="24" customHeight="1"/>
  </sheetData>
  <mergeCells count="3">
    <mergeCell ref="B2:E2"/>
    <mergeCell ref="H2:K2"/>
    <mergeCell ref="B1:K1"/>
  </mergeCells>
  <phoneticPr fontId="38" type="noConversion"/>
  <pageMargins left="0.75" right="0.75" top="1" bottom="1" header="0.5" footer="0.5"/>
  <pageSetup paperSize="9" scale="68" orientation="landscape" r:id="rId1"/>
  <headerFooter alignWithMargins="0"/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2:K66"/>
  <sheetViews>
    <sheetView topLeftCell="A39" workbookViewId="0">
      <selection activeCell="L21" sqref="L21"/>
    </sheetView>
  </sheetViews>
  <sheetFormatPr defaultRowHeight="12.75"/>
  <cols>
    <col min="3" max="3" width="14.28515625" style="47" customWidth="1"/>
    <col min="4" max="4" width="18.140625" style="47" customWidth="1"/>
    <col min="5" max="5" width="15.140625" style="47" customWidth="1"/>
    <col min="6" max="6" width="15.28515625" customWidth="1"/>
    <col min="8" max="8" width="16.42578125" customWidth="1"/>
  </cols>
  <sheetData>
    <row r="2" spans="1:11">
      <c r="A2" s="712" t="s">
        <v>412</v>
      </c>
      <c r="B2" s="712"/>
      <c r="C2" s="712"/>
      <c r="D2" s="712"/>
      <c r="E2" s="712"/>
      <c r="F2" s="712"/>
      <c r="G2" s="712"/>
      <c r="H2" s="712"/>
      <c r="I2" s="712"/>
    </row>
    <row r="3" spans="1:11">
      <c r="A3" s="263"/>
      <c r="B3" s="263"/>
      <c r="C3" s="275"/>
      <c r="D3" s="275"/>
      <c r="E3" s="275"/>
      <c r="F3" s="263"/>
      <c r="G3" s="263"/>
      <c r="H3" s="263"/>
      <c r="I3" s="263"/>
    </row>
    <row r="4" spans="1:11">
      <c r="A4" s="60"/>
      <c r="B4" s="276"/>
      <c r="C4" s="87"/>
      <c r="D4" s="87"/>
      <c r="E4" s="87"/>
      <c r="F4" s="713"/>
      <c r="G4" s="714"/>
      <c r="H4" s="264"/>
      <c r="I4" s="265"/>
    </row>
    <row r="5" spans="1:11">
      <c r="A5" s="269" t="s">
        <v>331</v>
      </c>
      <c r="B5" s="271" t="s">
        <v>332</v>
      </c>
      <c r="C5" s="277" t="s">
        <v>333</v>
      </c>
      <c r="D5" s="277" t="s">
        <v>334</v>
      </c>
      <c r="E5" s="277" t="s">
        <v>335</v>
      </c>
      <c r="F5" s="715" t="s">
        <v>336</v>
      </c>
      <c r="G5" s="716"/>
      <c r="H5" s="715" t="s">
        <v>337</v>
      </c>
      <c r="I5" s="716"/>
    </row>
    <row r="6" spans="1:11">
      <c r="A6" s="315" t="s">
        <v>413</v>
      </c>
      <c r="B6" s="264" t="s">
        <v>414</v>
      </c>
      <c r="C6" s="279">
        <v>112500</v>
      </c>
      <c r="D6" s="87">
        <v>187500</v>
      </c>
      <c r="E6" s="87">
        <v>300000</v>
      </c>
      <c r="F6" s="266">
        <v>40935</v>
      </c>
      <c r="G6" s="267"/>
      <c r="H6" s="248" t="s">
        <v>348</v>
      </c>
      <c r="I6" s="267"/>
      <c r="K6" s="47"/>
    </row>
    <row r="7" spans="1:11">
      <c r="A7" s="315" t="s">
        <v>415</v>
      </c>
      <c r="B7" s="264" t="s">
        <v>416</v>
      </c>
      <c r="C7" s="279">
        <v>35250</v>
      </c>
      <c r="D7" s="87">
        <v>58750</v>
      </c>
      <c r="E7" s="87">
        <v>94000</v>
      </c>
      <c r="F7" s="266">
        <v>40945</v>
      </c>
      <c r="G7" s="267"/>
      <c r="H7" s="248" t="s">
        <v>348</v>
      </c>
      <c r="I7" s="267"/>
    </row>
    <row r="8" spans="1:11">
      <c r="A8" s="315" t="s">
        <v>417</v>
      </c>
      <c r="B8" s="264" t="s">
        <v>418</v>
      </c>
      <c r="C8" s="279">
        <v>120000</v>
      </c>
      <c r="D8" s="87">
        <v>200000</v>
      </c>
      <c r="E8" s="87">
        <v>320000</v>
      </c>
      <c r="F8" s="266">
        <v>40945</v>
      </c>
      <c r="G8" s="60"/>
      <c r="H8" s="248" t="s">
        <v>348</v>
      </c>
      <c r="I8" s="265"/>
      <c r="K8" s="47"/>
    </row>
    <row r="9" spans="1:11">
      <c r="A9" s="316" t="s">
        <v>419</v>
      </c>
      <c r="B9" s="264" t="s">
        <v>420</v>
      </c>
      <c r="C9" s="279">
        <v>49286</v>
      </c>
      <c r="D9" s="87">
        <v>82143</v>
      </c>
      <c r="E9" s="87">
        <v>131429</v>
      </c>
      <c r="F9" s="266">
        <v>40945</v>
      </c>
      <c r="G9" s="60"/>
      <c r="H9" s="248" t="s">
        <v>348</v>
      </c>
      <c r="I9" s="265"/>
    </row>
    <row r="10" spans="1:11">
      <c r="A10" s="315">
        <v>120006</v>
      </c>
      <c r="B10" s="264" t="s">
        <v>421</v>
      </c>
      <c r="C10" s="279">
        <v>57857</v>
      </c>
      <c r="D10" s="87">
        <v>96429</v>
      </c>
      <c r="E10" s="87">
        <v>154286</v>
      </c>
      <c r="F10" s="266">
        <v>40945</v>
      </c>
      <c r="G10" s="60"/>
      <c r="H10" s="248" t="s">
        <v>348</v>
      </c>
      <c r="I10" s="265"/>
      <c r="K10" s="47"/>
    </row>
    <row r="11" spans="1:11">
      <c r="A11" s="316" t="s">
        <v>422</v>
      </c>
      <c r="B11" s="264" t="s">
        <v>423</v>
      </c>
      <c r="C11" s="279">
        <v>883500</v>
      </c>
      <c r="D11" s="87">
        <v>1590300</v>
      </c>
      <c r="E11" s="87">
        <v>2473800</v>
      </c>
      <c r="F11" s="268">
        <v>40981</v>
      </c>
      <c r="G11" s="60"/>
      <c r="H11" s="264" t="s">
        <v>348</v>
      </c>
      <c r="I11" s="265"/>
    </row>
    <row r="12" spans="1:11">
      <c r="A12" s="315">
        <v>120006</v>
      </c>
      <c r="B12" s="264" t="s">
        <v>421</v>
      </c>
      <c r="C12" s="279">
        <v>327857</v>
      </c>
      <c r="D12" s="87"/>
      <c r="E12" s="87">
        <v>327857</v>
      </c>
      <c r="F12" s="268">
        <v>40991</v>
      </c>
      <c r="G12" s="60"/>
      <c r="H12" s="264" t="s">
        <v>354</v>
      </c>
      <c r="I12" s="265"/>
    </row>
    <row r="13" spans="1:11">
      <c r="A13" s="315" t="s">
        <v>424</v>
      </c>
      <c r="B13" s="264" t="s">
        <v>418</v>
      </c>
      <c r="C13" s="279">
        <v>680000</v>
      </c>
      <c r="D13" s="87"/>
      <c r="E13" s="87">
        <v>680000</v>
      </c>
      <c r="F13" s="268">
        <v>40991</v>
      </c>
      <c r="G13" s="60"/>
      <c r="H13" s="264" t="s">
        <v>354</v>
      </c>
      <c r="I13" s="265"/>
    </row>
    <row r="14" spans="1:11">
      <c r="A14" s="315" t="s">
        <v>415</v>
      </c>
      <c r="B14" s="264" t="s">
        <v>416</v>
      </c>
      <c r="C14" s="279">
        <v>199750</v>
      </c>
      <c r="D14" s="87"/>
      <c r="E14" s="87">
        <v>199750</v>
      </c>
      <c r="F14" s="268">
        <v>40991</v>
      </c>
      <c r="G14" s="60"/>
      <c r="H14" s="264" t="s">
        <v>354</v>
      </c>
      <c r="I14" s="265"/>
    </row>
    <row r="15" spans="1:11">
      <c r="A15" s="315" t="s">
        <v>413</v>
      </c>
      <c r="B15" s="264" t="s">
        <v>414</v>
      </c>
      <c r="C15" s="279">
        <v>637500</v>
      </c>
      <c r="D15" s="87"/>
      <c r="E15" s="87">
        <v>637500</v>
      </c>
      <c r="F15" s="268">
        <v>40991</v>
      </c>
      <c r="G15" s="60"/>
      <c r="H15" s="264" t="s">
        <v>354</v>
      </c>
      <c r="I15" s="265"/>
    </row>
    <row r="16" spans="1:11">
      <c r="A16" s="317" t="s">
        <v>425</v>
      </c>
      <c r="B16" s="264" t="s">
        <v>420</v>
      </c>
      <c r="C16" s="318">
        <v>279285</v>
      </c>
      <c r="D16" s="280"/>
      <c r="E16" s="318">
        <v>279285</v>
      </c>
      <c r="F16" s="319">
        <v>41022</v>
      </c>
      <c r="G16" s="269"/>
      <c r="H16" s="320" t="s">
        <v>426</v>
      </c>
      <c r="I16" s="272"/>
    </row>
    <row r="17" spans="1:9">
      <c r="A17" s="317" t="s">
        <v>422</v>
      </c>
      <c r="B17" s="264" t="s">
        <v>423</v>
      </c>
      <c r="C17" s="318">
        <v>5006500</v>
      </c>
      <c r="D17" s="280"/>
      <c r="E17" s="318">
        <v>5006500</v>
      </c>
      <c r="F17" s="319">
        <v>41058</v>
      </c>
      <c r="G17" s="269"/>
      <c r="H17" s="320" t="s">
        <v>354</v>
      </c>
      <c r="I17" s="272"/>
    </row>
    <row r="18" spans="1:9">
      <c r="A18" s="317" t="s">
        <v>427</v>
      </c>
      <c r="B18" s="264" t="s">
        <v>416</v>
      </c>
      <c r="C18" s="279">
        <v>35250</v>
      </c>
      <c r="D18" s="87">
        <v>63450</v>
      </c>
      <c r="E18" s="87">
        <v>98700</v>
      </c>
      <c r="F18" s="268">
        <v>41037</v>
      </c>
      <c r="G18" s="60"/>
      <c r="H18" s="264" t="s">
        <v>348</v>
      </c>
      <c r="I18" s="265"/>
    </row>
    <row r="19" spans="1:9">
      <c r="A19" s="278" t="s">
        <v>427</v>
      </c>
      <c r="B19" s="264" t="s">
        <v>416</v>
      </c>
      <c r="C19" s="279">
        <v>199750</v>
      </c>
      <c r="D19" s="87"/>
      <c r="E19" s="87">
        <v>199750</v>
      </c>
      <c r="F19" s="268">
        <v>41114</v>
      </c>
      <c r="G19" s="60"/>
      <c r="H19" s="264" t="s">
        <v>428</v>
      </c>
      <c r="I19" s="265"/>
    </row>
    <row r="20" spans="1:9">
      <c r="A20" s="317" t="s">
        <v>429</v>
      </c>
      <c r="B20" s="264" t="s">
        <v>430</v>
      </c>
      <c r="C20" s="279">
        <v>49286</v>
      </c>
      <c r="D20" s="87">
        <v>88714</v>
      </c>
      <c r="E20" s="87">
        <f t="shared" ref="E20:E28" si="0">SUM(C20:D20)</f>
        <v>138000</v>
      </c>
      <c r="F20" s="268">
        <v>41025</v>
      </c>
      <c r="G20" s="60"/>
      <c r="H20" s="264" t="s">
        <v>348</v>
      </c>
      <c r="I20" s="265"/>
    </row>
    <row r="21" spans="1:9">
      <c r="A21" s="278" t="s">
        <v>429</v>
      </c>
      <c r="B21" s="264" t="s">
        <v>430</v>
      </c>
      <c r="C21" s="279">
        <v>279286</v>
      </c>
      <c r="D21" s="87"/>
      <c r="E21" s="87">
        <f t="shared" si="0"/>
        <v>279286</v>
      </c>
      <c r="F21" s="268">
        <v>41114</v>
      </c>
      <c r="G21" s="60"/>
      <c r="H21" s="264" t="s">
        <v>428</v>
      </c>
      <c r="I21" s="265"/>
    </row>
    <row r="22" spans="1:9">
      <c r="A22" s="317">
        <v>120041</v>
      </c>
      <c r="B22" s="264" t="s">
        <v>421</v>
      </c>
      <c r="C22" s="279">
        <v>57857</v>
      </c>
      <c r="D22" s="87">
        <v>104143</v>
      </c>
      <c r="E22" s="87">
        <f t="shared" si="0"/>
        <v>162000</v>
      </c>
      <c r="F22" s="268">
        <v>41025</v>
      </c>
      <c r="G22" s="60"/>
      <c r="H22" s="264" t="s">
        <v>348</v>
      </c>
      <c r="I22" s="265"/>
    </row>
    <row r="23" spans="1:9">
      <c r="A23" s="278">
        <v>120041</v>
      </c>
      <c r="B23" s="264" t="s">
        <v>421</v>
      </c>
      <c r="C23" s="279">
        <v>327857</v>
      </c>
      <c r="D23" s="87"/>
      <c r="E23" s="87">
        <f t="shared" si="0"/>
        <v>327857</v>
      </c>
      <c r="F23" s="268">
        <v>41114</v>
      </c>
      <c r="G23" s="60"/>
      <c r="H23" s="264" t="s">
        <v>428</v>
      </c>
      <c r="I23" s="265"/>
    </row>
    <row r="24" spans="1:9">
      <c r="A24" s="317" t="s">
        <v>431</v>
      </c>
      <c r="B24" s="264" t="s">
        <v>418</v>
      </c>
      <c r="C24" s="279">
        <v>120000</v>
      </c>
      <c r="D24" s="87">
        <v>216000</v>
      </c>
      <c r="E24" s="87">
        <f t="shared" si="0"/>
        <v>336000</v>
      </c>
      <c r="F24" s="268">
        <v>41025</v>
      </c>
      <c r="G24" s="60"/>
      <c r="H24" s="264" t="s">
        <v>348</v>
      </c>
      <c r="I24" s="265"/>
    </row>
    <row r="25" spans="1:9">
      <c r="A25" s="278" t="s">
        <v>431</v>
      </c>
      <c r="B25" s="264" t="s">
        <v>418</v>
      </c>
      <c r="C25" s="279">
        <v>680000</v>
      </c>
      <c r="D25" s="87"/>
      <c r="E25" s="87">
        <f t="shared" si="0"/>
        <v>680000</v>
      </c>
      <c r="F25" s="268">
        <v>41114</v>
      </c>
      <c r="G25" s="60"/>
      <c r="H25" s="264" t="s">
        <v>428</v>
      </c>
      <c r="I25" s="265"/>
    </row>
    <row r="26" spans="1:9">
      <c r="A26" s="317" t="s">
        <v>432</v>
      </c>
      <c r="B26" s="264" t="s">
        <v>414</v>
      </c>
      <c r="C26" s="279">
        <v>112500</v>
      </c>
      <c r="D26" s="87">
        <v>202500</v>
      </c>
      <c r="E26" s="87">
        <f t="shared" si="0"/>
        <v>315000</v>
      </c>
      <c r="F26" s="268">
        <v>41025</v>
      </c>
      <c r="G26" s="60"/>
      <c r="H26" s="264" t="s">
        <v>348</v>
      </c>
      <c r="I26" s="265"/>
    </row>
    <row r="27" spans="1:9">
      <c r="A27" s="278" t="s">
        <v>432</v>
      </c>
      <c r="B27" s="264" t="s">
        <v>414</v>
      </c>
      <c r="C27" s="279">
        <v>637500</v>
      </c>
      <c r="D27" s="87"/>
      <c r="E27" s="87">
        <f t="shared" si="0"/>
        <v>637500</v>
      </c>
      <c r="F27" s="268">
        <v>41114</v>
      </c>
      <c r="G27" s="60"/>
      <c r="H27" s="264" t="s">
        <v>428</v>
      </c>
      <c r="I27" s="265"/>
    </row>
    <row r="28" spans="1:9">
      <c r="A28" s="317" t="s">
        <v>433</v>
      </c>
      <c r="B28" s="264" t="s">
        <v>423</v>
      </c>
      <c r="C28" s="279">
        <v>5742750</v>
      </c>
      <c r="D28" s="87">
        <v>10336950</v>
      </c>
      <c r="E28" s="87">
        <f t="shared" si="0"/>
        <v>16079700</v>
      </c>
      <c r="F28" s="268">
        <v>41068</v>
      </c>
      <c r="G28" s="60"/>
      <c r="H28" s="264" t="s">
        <v>348</v>
      </c>
      <c r="I28" s="265"/>
    </row>
    <row r="29" spans="1:9">
      <c r="A29" s="278" t="s">
        <v>433</v>
      </c>
      <c r="B29" s="264" t="s">
        <v>423</v>
      </c>
      <c r="C29" s="279">
        <v>32542250</v>
      </c>
      <c r="D29" s="87"/>
      <c r="E29" s="87">
        <v>32542250</v>
      </c>
      <c r="F29" s="268">
        <v>41122</v>
      </c>
      <c r="G29" s="60"/>
      <c r="H29" s="264" t="s">
        <v>428</v>
      </c>
      <c r="I29" s="265"/>
    </row>
    <row r="30" spans="1:9">
      <c r="A30" s="278" t="s">
        <v>434</v>
      </c>
      <c r="B30" s="264" t="s">
        <v>435</v>
      </c>
      <c r="C30" s="87">
        <v>2208750</v>
      </c>
      <c r="D30" s="87">
        <v>3975750</v>
      </c>
      <c r="E30" s="60">
        <v>6184500</v>
      </c>
      <c r="F30" s="268">
        <v>41128</v>
      </c>
      <c r="G30" s="87"/>
      <c r="H30" s="264" t="s">
        <v>348</v>
      </c>
      <c r="I30" s="265"/>
    </row>
    <row r="31" spans="1:9">
      <c r="A31" s="278" t="s">
        <v>434</v>
      </c>
      <c r="B31" s="264" t="s">
        <v>435</v>
      </c>
      <c r="C31" s="321">
        <v>12516250</v>
      </c>
      <c r="D31" s="321"/>
      <c r="E31" s="322">
        <v>12516250</v>
      </c>
      <c r="F31" s="268">
        <v>41228</v>
      </c>
      <c r="G31" s="279"/>
      <c r="H31" s="264" t="s">
        <v>436</v>
      </c>
      <c r="I31" s="265"/>
    </row>
    <row r="32" spans="1:9">
      <c r="A32" s="278" t="s">
        <v>429</v>
      </c>
      <c r="B32" s="264" t="s">
        <v>430</v>
      </c>
      <c r="C32" s="87">
        <v>49286</v>
      </c>
      <c r="D32" s="87">
        <v>88714</v>
      </c>
      <c r="E32" s="60">
        <v>138000</v>
      </c>
      <c r="F32" s="268">
        <v>41130</v>
      </c>
      <c r="G32" s="279"/>
      <c r="H32" s="264" t="s">
        <v>348</v>
      </c>
      <c r="I32" s="265"/>
    </row>
    <row r="33" spans="1:9">
      <c r="A33" s="278" t="s">
        <v>429</v>
      </c>
      <c r="B33" s="264" t="s">
        <v>430</v>
      </c>
      <c r="C33" s="321">
        <v>279286</v>
      </c>
      <c r="D33" s="321"/>
      <c r="E33" s="322">
        <v>279286</v>
      </c>
      <c r="F33" s="268">
        <v>41228</v>
      </c>
      <c r="G33" s="87"/>
      <c r="H33" s="264" t="s">
        <v>436</v>
      </c>
      <c r="I33" s="265"/>
    </row>
    <row r="34" spans="1:9">
      <c r="A34" s="278" t="s">
        <v>437</v>
      </c>
      <c r="B34" s="264" t="s">
        <v>416</v>
      </c>
      <c r="C34" s="318">
        <v>35250</v>
      </c>
      <c r="D34" s="318">
        <v>63450</v>
      </c>
      <c r="E34" s="323">
        <v>98700</v>
      </c>
      <c r="F34" s="319">
        <v>41128</v>
      </c>
      <c r="G34" s="280"/>
      <c r="H34" s="264" t="s">
        <v>348</v>
      </c>
      <c r="I34" s="265"/>
    </row>
    <row r="35" spans="1:9">
      <c r="A35" s="278" t="s">
        <v>437</v>
      </c>
      <c r="B35" s="264" t="s">
        <v>416</v>
      </c>
      <c r="C35" s="321">
        <v>199750</v>
      </c>
      <c r="D35" s="321"/>
      <c r="E35" s="321">
        <v>199750</v>
      </c>
      <c r="F35" s="268">
        <v>41228</v>
      </c>
      <c r="G35" s="60"/>
      <c r="H35" s="264" t="s">
        <v>436</v>
      </c>
      <c r="I35" s="265"/>
    </row>
    <row r="36" spans="1:9">
      <c r="A36" s="278" t="s">
        <v>438</v>
      </c>
      <c r="B36" s="264" t="s">
        <v>418</v>
      </c>
      <c r="C36" s="279">
        <v>120000</v>
      </c>
      <c r="D36" s="87">
        <v>216000</v>
      </c>
      <c r="E36" s="87">
        <v>336000</v>
      </c>
      <c r="F36" s="268">
        <v>41128</v>
      </c>
      <c r="G36" s="60"/>
      <c r="H36" s="264" t="s">
        <v>348</v>
      </c>
      <c r="I36" s="265"/>
    </row>
    <row r="37" spans="1:9">
      <c r="A37" s="278" t="s">
        <v>438</v>
      </c>
      <c r="B37" s="264" t="s">
        <v>418</v>
      </c>
      <c r="C37" s="321">
        <v>680000</v>
      </c>
      <c r="D37" s="321"/>
      <c r="E37" s="321">
        <v>680000</v>
      </c>
      <c r="F37" s="268">
        <v>41228</v>
      </c>
      <c r="G37" s="60"/>
      <c r="H37" s="264" t="s">
        <v>436</v>
      </c>
      <c r="I37" s="265"/>
    </row>
    <row r="38" spans="1:9">
      <c r="A38" s="278" t="s">
        <v>439</v>
      </c>
      <c r="B38" s="264" t="s">
        <v>414</v>
      </c>
      <c r="C38" s="279">
        <v>112500</v>
      </c>
      <c r="D38" s="87">
        <v>202500</v>
      </c>
      <c r="E38" s="87">
        <v>315000</v>
      </c>
      <c r="F38" s="268">
        <v>41128</v>
      </c>
      <c r="G38" s="60"/>
      <c r="H38" s="264" t="s">
        <v>348</v>
      </c>
      <c r="I38" s="265"/>
    </row>
    <row r="39" spans="1:9">
      <c r="A39" s="278" t="s">
        <v>439</v>
      </c>
      <c r="B39" s="264" t="s">
        <v>414</v>
      </c>
      <c r="C39" s="321">
        <v>637500</v>
      </c>
      <c r="D39" s="321"/>
      <c r="E39" s="321">
        <v>637500</v>
      </c>
      <c r="F39" s="268">
        <v>41228</v>
      </c>
      <c r="G39" s="60"/>
      <c r="H39" s="264" t="s">
        <v>436</v>
      </c>
      <c r="I39" s="265"/>
    </row>
    <row r="40" spans="1:9">
      <c r="A40" s="278">
        <v>120061</v>
      </c>
      <c r="B40" s="264" t="s">
        <v>421</v>
      </c>
      <c r="C40" s="279">
        <v>57857</v>
      </c>
      <c r="D40" s="87">
        <v>104143</v>
      </c>
      <c r="E40" s="87">
        <v>162000</v>
      </c>
      <c r="F40" s="268">
        <v>41128</v>
      </c>
      <c r="G40" s="60"/>
      <c r="H40" s="264" t="s">
        <v>348</v>
      </c>
      <c r="I40" s="265"/>
    </row>
    <row r="41" spans="1:9">
      <c r="A41" s="278">
        <v>120061</v>
      </c>
      <c r="B41" s="264" t="s">
        <v>421</v>
      </c>
      <c r="C41" s="321">
        <v>327857</v>
      </c>
      <c r="D41" s="321"/>
      <c r="E41" s="321">
        <v>327857</v>
      </c>
      <c r="F41" s="268" t="s">
        <v>440</v>
      </c>
      <c r="G41" s="60"/>
      <c r="H41" s="264" t="s">
        <v>436</v>
      </c>
      <c r="I41" s="265"/>
    </row>
    <row r="42" spans="1:9">
      <c r="A42" s="278" t="s">
        <v>441</v>
      </c>
      <c r="B42" s="264" t="s">
        <v>442</v>
      </c>
      <c r="C42" s="279">
        <v>948000</v>
      </c>
      <c r="D42" s="87">
        <v>1706400</v>
      </c>
      <c r="E42" s="87">
        <v>2654400</v>
      </c>
      <c r="F42" s="268">
        <v>41128</v>
      </c>
      <c r="G42" s="60"/>
      <c r="H42" s="264" t="s">
        <v>348</v>
      </c>
      <c r="I42" s="265"/>
    </row>
    <row r="43" spans="1:9">
      <c r="A43" s="278" t="s">
        <v>441</v>
      </c>
      <c r="B43" s="264" t="s">
        <v>442</v>
      </c>
      <c r="C43" s="321">
        <v>5372000</v>
      </c>
      <c r="D43" s="321"/>
      <c r="E43" s="321">
        <v>5372000</v>
      </c>
      <c r="F43" s="268">
        <v>41228</v>
      </c>
      <c r="G43" s="60"/>
      <c r="H43" s="264" t="s">
        <v>436</v>
      </c>
      <c r="I43" s="265"/>
    </row>
    <row r="44" spans="1:9">
      <c r="A44" s="324" t="s">
        <v>443</v>
      </c>
      <c r="B44" s="325"/>
      <c r="C44" s="326">
        <f>SUM(C6:C43)</f>
        <v>72717857</v>
      </c>
      <c r="D44" s="326">
        <f>SUM(D6:D43)</f>
        <v>19583836</v>
      </c>
      <c r="E44" s="326">
        <f>SUM(E6:E43)</f>
        <v>92301693</v>
      </c>
      <c r="I44" s="265"/>
    </row>
    <row r="45" spans="1:9">
      <c r="A45" s="327">
        <v>712012</v>
      </c>
      <c r="B45" s="264" t="s">
        <v>444</v>
      </c>
      <c r="C45" s="279">
        <v>980000</v>
      </c>
      <c r="D45" s="87">
        <v>245000</v>
      </c>
      <c r="E45" s="87">
        <v>1225000</v>
      </c>
      <c r="F45" s="268">
        <v>40949</v>
      </c>
      <c r="G45" s="60"/>
      <c r="H45" s="264" t="s">
        <v>348</v>
      </c>
      <c r="I45" s="265"/>
    </row>
    <row r="46" spans="1:9">
      <c r="A46" s="327" t="s">
        <v>445</v>
      </c>
      <c r="B46" s="264" t="s">
        <v>423</v>
      </c>
      <c r="C46" s="279">
        <v>10620000</v>
      </c>
      <c r="D46" s="87">
        <v>2867400</v>
      </c>
      <c r="E46" s="87">
        <v>13487400</v>
      </c>
      <c r="F46" s="268">
        <v>40994</v>
      </c>
      <c r="G46" s="60"/>
      <c r="H46" s="264" t="s">
        <v>348</v>
      </c>
      <c r="I46" s="265"/>
    </row>
    <row r="47" spans="1:9">
      <c r="A47" s="327" t="s">
        <v>405</v>
      </c>
      <c r="B47" s="264" t="s">
        <v>423</v>
      </c>
      <c r="C47" s="279">
        <v>2400000</v>
      </c>
      <c r="D47" s="279">
        <v>648000</v>
      </c>
      <c r="E47" s="279">
        <v>3048000</v>
      </c>
      <c r="F47" s="268">
        <v>41059</v>
      </c>
      <c r="G47" s="60"/>
      <c r="H47" s="264" t="s">
        <v>348</v>
      </c>
      <c r="I47" s="265"/>
    </row>
    <row r="48" spans="1:9">
      <c r="A48" s="328" t="s">
        <v>446</v>
      </c>
      <c r="B48" s="271"/>
      <c r="C48" s="280">
        <f>SUM(C45:C47)</f>
        <v>14000000</v>
      </c>
      <c r="D48" s="280">
        <f>SUM(D45:D47)</f>
        <v>3760400</v>
      </c>
      <c r="E48" s="280">
        <f>SUM(E45:E47)</f>
        <v>17760400</v>
      </c>
      <c r="F48" s="268"/>
      <c r="G48" s="60"/>
      <c r="H48" s="282"/>
      <c r="I48" s="265"/>
    </row>
    <row r="49" spans="1:9">
      <c r="A49" s="278"/>
      <c r="B49" s="264"/>
      <c r="C49" s="279"/>
      <c r="D49" s="87"/>
      <c r="E49" s="87"/>
      <c r="F49" s="268"/>
      <c r="G49" s="60"/>
      <c r="H49" s="264"/>
      <c r="I49" s="265"/>
    </row>
    <row r="50" spans="1:9">
      <c r="A50" s="278" t="s">
        <v>447</v>
      </c>
      <c r="B50" s="264"/>
      <c r="C50" s="279">
        <v>95750</v>
      </c>
      <c r="D50" s="87"/>
      <c r="E50" s="87">
        <v>95750</v>
      </c>
      <c r="F50" s="268" t="s">
        <v>448</v>
      </c>
      <c r="G50" s="60"/>
      <c r="H50" s="264" t="s">
        <v>449</v>
      </c>
      <c r="I50" s="265"/>
    </row>
    <row r="51" spans="1:9">
      <c r="A51" s="329" t="s">
        <v>450</v>
      </c>
      <c r="B51" s="330"/>
      <c r="C51" s="326">
        <f>C44+C48+C50</f>
        <v>86813607</v>
      </c>
      <c r="D51" s="326">
        <f>D44+D48+D50</f>
        <v>23344236</v>
      </c>
      <c r="E51" s="326">
        <f>E44+E48+E50</f>
        <v>110157843</v>
      </c>
      <c r="F51" s="268"/>
      <c r="G51" s="60"/>
      <c r="H51" s="282"/>
      <c r="I51" s="265"/>
    </row>
    <row r="52" spans="1:9">
      <c r="A52" s="271"/>
      <c r="B52" s="285"/>
      <c r="C52" s="286"/>
      <c r="D52" s="286"/>
      <c r="E52" s="286"/>
      <c r="F52" s="287"/>
      <c r="G52" s="287"/>
      <c r="H52" s="287"/>
      <c r="I52" s="265"/>
    </row>
    <row r="53" spans="1:9">
      <c r="A53" s="281"/>
      <c r="B53" s="281"/>
      <c r="C53" s="87"/>
      <c r="D53" s="87"/>
      <c r="E53" s="87"/>
      <c r="F53" s="268"/>
      <c r="G53" s="60"/>
      <c r="H53" s="281"/>
      <c r="I53" s="60"/>
    </row>
    <row r="54" spans="1:9">
      <c r="A54" s="288"/>
      <c r="B54" s="60"/>
      <c r="C54" s="87"/>
      <c r="D54" s="87"/>
      <c r="E54" s="87"/>
      <c r="F54" s="60"/>
      <c r="G54" s="60"/>
      <c r="H54" s="60"/>
      <c r="I54" s="60"/>
    </row>
    <row r="55" spans="1:9">
      <c r="A55" s="288" t="s">
        <v>196</v>
      </c>
      <c r="B55" s="269"/>
      <c r="C55" s="280">
        <f>C52+C54</f>
        <v>0</v>
      </c>
      <c r="D55" s="280">
        <f>D52+D54</f>
        <v>0</v>
      </c>
      <c r="E55" s="280">
        <f>E52+E54</f>
        <v>0</v>
      </c>
      <c r="F55" s="60"/>
      <c r="G55" s="60"/>
      <c r="H55" s="60"/>
      <c r="I55" s="60"/>
    </row>
    <row r="56" spans="1:9">
      <c r="B56" s="263"/>
    </row>
    <row r="57" spans="1:9">
      <c r="D57" s="47" t="s">
        <v>375</v>
      </c>
      <c r="H57" s="331">
        <v>33987141</v>
      </c>
    </row>
    <row r="58" spans="1:9">
      <c r="D58" s="47" t="s">
        <v>451</v>
      </c>
      <c r="H58" s="290">
        <v>72717857</v>
      </c>
    </row>
    <row r="59" spans="1:9">
      <c r="B59" s="332"/>
      <c r="D59" s="47" t="s">
        <v>452</v>
      </c>
      <c r="H59" s="290">
        <v>1225000</v>
      </c>
    </row>
    <row r="60" spans="1:9">
      <c r="B60" s="332"/>
      <c r="D60" s="47" t="s">
        <v>452</v>
      </c>
      <c r="H60" s="290">
        <v>16535400</v>
      </c>
    </row>
    <row r="61" spans="1:9">
      <c r="B61" s="332"/>
      <c r="D61" s="47" t="s">
        <v>452</v>
      </c>
      <c r="H61" s="290">
        <v>95750</v>
      </c>
    </row>
    <row r="62" spans="1:9">
      <c r="D62" s="47" t="s">
        <v>453</v>
      </c>
      <c r="H62" s="290">
        <v>0</v>
      </c>
    </row>
    <row r="63" spans="1:9">
      <c r="D63" s="47" t="s">
        <v>454</v>
      </c>
      <c r="H63" s="333">
        <f>SUM(H58:H62)</f>
        <v>90574007</v>
      </c>
    </row>
    <row r="64" spans="1:9">
      <c r="D64" s="291" t="s">
        <v>455</v>
      </c>
      <c r="E64" s="291"/>
      <c r="F64" s="292"/>
      <c r="G64" s="292"/>
      <c r="H64" s="291">
        <f>H57+H63</f>
        <v>124561148</v>
      </c>
    </row>
    <row r="66" spans="1:4">
      <c r="A66" s="278" t="s">
        <v>456</v>
      </c>
      <c r="B66" s="264"/>
      <c r="C66" s="279">
        <v>7894000</v>
      </c>
      <c r="D66" s="87">
        <v>2131380</v>
      </c>
    </row>
  </sheetData>
  <mergeCells count="4">
    <mergeCell ref="A2:I2"/>
    <mergeCell ref="F4:G4"/>
    <mergeCell ref="F5:G5"/>
    <mergeCell ref="H5:I5"/>
  </mergeCells>
  <phoneticPr fontId="3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K52"/>
  <sheetViews>
    <sheetView topLeftCell="A21" workbookViewId="0">
      <selection activeCell="M27" sqref="M27"/>
    </sheetView>
  </sheetViews>
  <sheetFormatPr defaultRowHeight="12.75"/>
  <cols>
    <col min="2" max="2" width="26" customWidth="1"/>
    <col min="3" max="3" width="21.28515625" style="47" customWidth="1"/>
    <col min="4" max="4" width="9.140625" style="47"/>
    <col min="5" max="5" width="22.42578125" style="47" customWidth="1"/>
    <col min="6" max="6" width="24.28515625" customWidth="1"/>
    <col min="7" max="7" width="34.7109375" customWidth="1"/>
    <col min="8" max="8" width="20.28515625" customWidth="1"/>
  </cols>
  <sheetData>
    <row r="2" spans="1:11">
      <c r="A2" s="712" t="s">
        <v>457</v>
      </c>
      <c r="B2" s="712"/>
      <c r="C2" s="712"/>
      <c r="D2" s="712"/>
      <c r="E2" s="712"/>
      <c r="F2" s="712"/>
      <c r="G2" s="712"/>
      <c r="H2" s="712"/>
      <c r="I2" s="712"/>
    </row>
    <row r="3" spans="1:11">
      <c r="A3" s="263"/>
      <c r="B3" s="263"/>
      <c r="C3" s="275"/>
      <c r="D3" s="275"/>
      <c r="E3" s="275"/>
      <c r="F3" s="263"/>
      <c r="G3" s="263"/>
      <c r="H3" s="263"/>
      <c r="I3" s="263"/>
    </row>
    <row r="4" spans="1:11">
      <c r="A4" s="60"/>
      <c r="B4" s="276"/>
      <c r="C4" s="87"/>
      <c r="D4" s="87"/>
      <c r="E4" s="87"/>
      <c r="F4" s="713"/>
      <c r="G4" s="714"/>
      <c r="H4" s="264"/>
      <c r="I4" s="265"/>
    </row>
    <row r="5" spans="1:11">
      <c r="A5" s="269" t="s">
        <v>331</v>
      </c>
      <c r="B5" s="271" t="s">
        <v>332</v>
      </c>
      <c r="C5" s="277" t="s">
        <v>333</v>
      </c>
      <c r="D5" s="277" t="s">
        <v>334</v>
      </c>
      <c r="E5" s="277" t="s">
        <v>335</v>
      </c>
      <c r="F5" s="715" t="s">
        <v>336</v>
      </c>
      <c r="G5" s="716"/>
      <c r="H5" s="715" t="s">
        <v>337</v>
      </c>
      <c r="I5" s="716"/>
    </row>
    <row r="6" spans="1:11">
      <c r="A6" s="315" t="s">
        <v>458</v>
      </c>
      <c r="B6" s="264" t="s">
        <v>459</v>
      </c>
      <c r="C6" s="326">
        <v>181467</v>
      </c>
      <c r="D6" s="87">
        <v>351660</v>
      </c>
      <c r="E6" s="87">
        <f>SUM(C6:D6)</f>
        <v>533127</v>
      </c>
      <c r="F6" s="266">
        <v>41491</v>
      </c>
      <c r="G6" s="334">
        <v>41628</v>
      </c>
      <c r="H6" s="248" t="s">
        <v>460</v>
      </c>
      <c r="I6" s="267"/>
      <c r="K6" s="47"/>
    </row>
    <row r="7" spans="1:11">
      <c r="A7" s="315" t="s">
        <v>458</v>
      </c>
      <c r="B7" s="264" t="s">
        <v>459</v>
      </c>
      <c r="C7" s="326">
        <v>1120977</v>
      </c>
      <c r="D7" s="87"/>
      <c r="E7" s="87">
        <v>1120977</v>
      </c>
      <c r="F7" s="266">
        <v>41627</v>
      </c>
      <c r="G7" s="334">
        <v>41628</v>
      </c>
      <c r="H7" s="248" t="s">
        <v>461</v>
      </c>
      <c r="I7" s="267"/>
    </row>
    <row r="8" spans="1:11">
      <c r="A8" s="315" t="s">
        <v>462</v>
      </c>
      <c r="B8" s="264" t="s">
        <v>463</v>
      </c>
      <c r="C8" s="326">
        <f>2925000-C9</f>
        <v>407534</v>
      </c>
      <c r="D8" s="87">
        <v>789750</v>
      </c>
      <c r="E8" s="87">
        <f>C8+D8</f>
        <v>1197284</v>
      </c>
      <c r="F8" s="266">
        <v>41485</v>
      </c>
      <c r="G8" s="60"/>
      <c r="H8" s="248" t="s">
        <v>460</v>
      </c>
      <c r="I8" s="265"/>
      <c r="K8" s="47"/>
    </row>
    <row r="9" spans="1:11">
      <c r="A9" s="316" t="s">
        <v>462</v>
      </c>
      <c r="B9" s="264" t="s">
        <v>463</v>
      </c>
      <c r="C9" s="326">
        <v>2517466</v>
      </c>
      <c r="D9" s="87"/>
      <c r="E9" s="87">
        <v>2517466</v>
      </c>
      <c r="F9" s="266">
        <v>41627</v>
      </c>
      <c r="G9" s="60"/>
      <c r="H9" s="248" t="s">
        <v>461</v>
      </c>
      <c r="I9" s="265"/>
    </row>
    <row r="10" spans="1:11">
      <c r="A10" s="315" t="s">
        <v>464</v>
      </c>
      <c r="B10" s="264" t="s">
        <v>465</v>
      </c>
      <c r="C10" s="279"/>
      <c r="D10" s="87">
        <v>810000</v>
      </c>
      <c r="E10" s="87">
        <f>C10+D10</f>
        <v>810000</v>
      </c>
      <c r="F10" s="266">
        <v>41521</v>
      </c>
      <c r="G10" s="60"/>
      <c r="H10" s="248" t="s">
        <v>460</v>
      </c>
      <c r="I10" s="265"/>
      <c r="K10" s="47"/>
    </row>
    <row r="11" spans="1:11">
      <c r="A11" s="316" t="s">
        <v>464</v>
      </c>
      <c r="B11" s="264" t="s">
        <v>465</v>
      </c>
      <c r="C11" s="326">
        <v>3000000</v>
      </c>
      <c r="D11" s="87"/>
      <c r="E11" s="87">
        <f>C11+D11</f>
        <v>3000000</v>
      </c>
      <c r="F11" s="268">
        <v>41627</v>
      </c>
      <c r="G11" s="60"/>
      <c r="H11" s="264" t="s">
        <v>461</v>
      </c>
      <c r="I11" s="265"/>
    </row>
    <row r="12" spans="1:11">
      <c r="A12" s="315" t="s">
        <v>466</v>
      </c>
      <c r="B12" s="264" t="s">
        <v>463</v>
      </c>
      <c r="C12" s="279"/>
      <c r="D12" s="87">
        <v>789750</v>
      </c>
      <c r="E12" s="87">
        <v>789750</v>
      </c>
      <c r="F12" s="268">
        <v>41583</v>
      </c>
      <c r="G12" s="60"/>
      <c r="H12" s="264" t="s">
        <v>460</v>
      </c>
      <c r="I12" s="265"/>
    </row>
    <row r="13" spans="1:11">
      <c r="A13" s="315" t="s">
        <v>467</v>
      </c>
      <c r="B13" s="264" t="s">
        <v>459</v>
      </c>
      <c r="C13" s="279"/>
      <c r="D13" s="87">
        <v>52484</v>
      </c>
      <c r="E13" s="87">
        <v>52484</v>
      </c>
      <c r="F13" s="268">
        <v>41596</v>
      </c>
      <c r="G13" s="60"/>
      <c r="H13" s="264" t="s">
        <v>460</v>
      </c>
      <c r="I13" s="265"/>
    </row>
    <row r="14" spans="1:11">
      <c r="A14" s="315" t="s">
        <v>466</v>
      </c>
      <c r="B14" s="264" t="s">
        <v>463</v>
      </c>
      <c r="C14" s="279">
        <v>2925000</v>
      </c>
      <c r="D14" s="87"/>
      <c r="E14" s="87">
        <v>2925000</v>
      </c>
      <c r="F14" s="268">
        <v>41631</v>
      </c>
      <c r="G14" s="60"/>
      <c r="H14" s="264" t="s">
        <v>461</v>
      </c>
      <c r="I14" s="265"/>
    </row>
    <row r="15" spans="1:11">
      <c r="A15" s="315" t="s">
        <v>467</v>
      </c>
      <c r="B15" s="264" t="s">
        <v>459</v>
      </c>
      <c r="C15" s="279">
        <v>194385</v>
      </c>
      <c r="D15" s="87"/>
      <c r="E15" s="87">
        <v>194385</v>
      </c>
      <c r="F15" s="268">
        <v>41631</v>
      </c>
      <c r="G15" s="60"/>
      <c r="H15" s="264" t="s">
        <v>461</v>
      </c>
      <c r="I15" s="265"/>
    </row>
    <row r="16" spans="1:11">
      <c r="A16" s="315"/>
      <c r="B16" s="264"/>
      <c r="C16" s="279">
        <f>SUM(C6:C15)</f>
        <v>10346829</v>
      </c>
      <c r="D16" s="87">
        <f>SUM(D6:D15)</f>
        <v>2793644</v>
      </c>
      <c r="E16" s="87">
        <f>SUM(E6:E15)</f>
        <v>13140473</v>
      </c>
      <c r="F16" s="268"/>
      <c r="G16" s="60"/>
      <c r="H16" s="264"/>
      <c r="I16" s="265"/>
    </row>
    <row r="17" spans="1:9">
      <c r="A17" s="315"/>
      <c r="B17" s="264"/>
      <c r="C17" s="279"/>
      <c r="D17" s="87"/>
      <c r="E17" s="87"/>
      <c r="F17" s="268"/>
      <c r="G17" s="60"/>
      <c r="H17" s="264"/>
      <c r="I17" s="265"/>
    </row>
    <row r="18" spans="1:9">
      <c r="A18" s="317"/>
      <c r="B18" s="264"/>
      <c r="C18" s="318"/>
      <c r="D18" s="280"/>
      <c r="E18" s="318"/>
      <c r="F18" s="319"/>
      <c r="G18" s="269"/>
      <c r="H18" s="320"/>
      <c r="I18" s="272"/>
    </row>
    <row r="19" spans="1:9">
      <c r="A19" s="317"/>
      <c r="B19" s="264"/>
      <c r="C19" s="318"/>
      <c r="D19" s="280"/>
      <c r="E19" s="318"/>
      <c r="F19" s="319"/>
      <c r="G19" s="269"/>
      <c r="H19" s="320"/>
      <c r="I19" s="272"/>
    </row>
    <row r="20" spans="1:9">
      <c r="A20" s="317" t="s">
        <v>468</v>
      </c>
      <c r="B20" s="264" t="s">
        <v>469</v>
      </c>
      <c r="C20" s="279">
        <v>48000</v>
      </c>
      <c r="D20" s="87">
        <v>12960</v>
      </c>
      <c r="E20" s="87">
        <v>60960</v>
      </c>
      <c r="F20" s="268">
        <v>41521</v>
      </c>
      <c r="G20" s="60"/>
      <c r="H20" s="264" t="s">
        <v>470</v>
      </c>
      <c r="I20" s="265"/>
    </row>
    <row r="21" spans="1:9">
      <c r="A21" s="278"/>
      <c r="B21" s="264" t="s">
        <v>471</v>
      </c>
      <c r="C21" s="279">
        <v>14000</v>
      </c>
      <c r="D21" s="87"/>
      <c r="E21" s="87">
        <v>14000</v>
      </c>
      <c r="F21" s="268">
        <v>41628</v>
      </c>
      <c r="G21" s="60"/>
      <c r="H21" s="264" t="s">
        <v>470</v>
      </c>
      <c r="I21" s="265"/>
    </row>
    <row r="22" spans="1:9">
      <c r="A22" s="317" t="s">
        <v>472</v>
      </c>
      <c r="B22" s="264" t="s">
        <v>469</v>
      </c>
      <c r="C22" s="279">
        <v>6000</v>
      </c>
      <c r="D22" s="87">
        <v>1620</v>
      </c>
      <c r="E22" s="87">
        <v>7620</v>
      </c>
      <c r="F22" s="268">
        <v>41596</v>
      </c>
      <c r="G22" s="60"/>
      <c r="H22" s="264" t="s">
        <v>460</v>
      </c>
      <c r="I22" s="265"/>
    </row>
    <row r="23" spans="1:9">
      <c r="A23" s="278"/>
      <c r="B23" s="264" t="s">
        <v>473</v>
      </c>
      <c r="C23" s="279">
        <v>8700</v>
      </c>
      <c r="D23" s="87"/>
      <c r="E23" s="87">
        <v>8700</v>
      </c>
      <c r="F23" s="268">
        <v>41628</v>
      </c>
      <c r="G23" s="60"/>
      <c r="H23" s="264" t="s">
        <v>470</v>
      </c>
      <c r="I23" s="265"/>
    </row>
    <row r="24" spans="1:9">
      <c r="A24" s="317"/>
      <c r="B24" s="264" t="s">
        <v>474</v>
      </c>
      <c r="C24" s="279">
        <v>9947</v>
      </c>
      <c r="D24" s="87"/>
      <c r="E24" s="87">
        <v>9947</v>
      </c>
      <c r="F24" s="268">
        <v>41603</v>
      </c>
      <c r="G24" s="60"/>
      <c r="H24" s="264" t="s">
        <v>475</v>
      </c>
      <c r="I24" s="265"/>
    </row>
    <row r="25" spans="1:9">
      <c r="A25" s="278"/>
      <c r="B25" s="264"/>
      <c r="C25" s="279">
        <f>SUM(C20:C24)</f>
        <v>86647</v>
      </c>
      <c r="D25" s="87">
        <f>SUM(D20:D24)</f>
        <v>14580</v>
      </c>
      <c r="E25" s="87">
        <f>SUM(E20:E24)</f>
        <v>101227</v>
      </c>
      <c r="F25" s="268"/>
      <c r="G25" s="60"/>
      <c r="H25" s="264"/>
      <c r="I25" s="265"/>
    </row>
    <row r="26" spans="1:9">
      <c r="A26" s="317" t="s">
        <v>476</v>
      </c>
      <c r="B26" s="264"/>
      <c r="C26" s="279"/>
      <c r="D26" s="87"/>
      <c r="E26" s="87"/>
      <c r="F26" s="268"/>
      <c r="G26" s="60"/>
      <c r="H26" s="264"/>
      <c r="I26" s="265"/>
    </row>
    <row r="27" spans="1:9">
      <c r="A27" s="278"/>
      <c r="B27" s="264"/>
      <c r="C27" s="279"/>
      <c r="D27" s="87"/>
      <c r="E27" s="87"/>
      <c r="F27" s="268"/>
      <c r="G27" s="60"/>
      <c r="H27" s="264"/>
      <c r="I27" s="265"/>
    </row>
    <row r="28" spans="1:9">
      <c r="A28" s="317" t="s">
        <v>477</v>
      </c>
      <c r="B28" s="264" t="s">
        <v>478</v>
      </c>
      <c r="C28" s="279">
        <v>208388766</v>
      </c>
      <c r="D28" s="87"/>
      <c r="E28" s="87">
        <v>208388766</v>
      </c>
      <c r="F28" s="268"/>
      <c r="G28" s="60"/>
      <c r="H28" s="264" t="s">
        <v>461</v>
      </c>
      <c r="I28" s="265"/>
    </row>
    <row r="29" spans="1:9">
      <c r="A29" s="278">
        <v>6000013946</v>
      </c>
      <c r="B29" s="264" t="s">
        <v>479</v>
      </c>
      <c r="C29" s="279">
        <v>309093137</v>
      </c>
      <c r="D29" s="87"/>
      <c r="E29" s="87">
        <v>309093137</v>
      </c>
      <c r="F29" s="268"/>
      <c r="G29" s="60"/>
      <c r="H29" s="264" t="s">
        <v>461</v>
      </c>
      <c r="I29" s="265"/>
    </row>
    <row r="30" spans="1:9">
      <c r="A30" s="317"/>
      <c r="B30" s="264"/>
      <c r="C30" s="279">
        <f>SUM(C28:C29)</f>
        <v>517481903</v>
      </c>
      <c r="D30" s="87"/>
      <c r="E30" s="87">
        <f>SUM(E28:E29)</f>
        <v>517481903</v>
      </c>
      <c r="F30" s="268"/>
      <c r="G30" s="60"/>
      <c r="H30" s="264"/>
      <c r="I30" s="265"/>
    </row>
    <row r="31" spans="1:9">
      <c r="A31" s="278"/>
      <c r="B31" s="264"/>
      <c r="C31" s="279"/>
      <c r="D31" s="87"/>
      <c r="E31" s="87"/>
      <c r="F31" s="268"/>
      <c r="G31" s="60"/>
      <c r="H31" s="264"/>
      <c r="I31" s="265"/>
    </row>
    <row r="32" spans="1:9">
      <c r="A32" s="329" t="s">
        <v>450</v>
      </c>
      <c r="B32" s="330"/>
      <c r="C32" s="326">
        <f>C16+C25+C30</f>
        <v>527915379</v>
      </c>
      <c r="D32" s="326">
        <f>D16+D25+D30</f>
        <v>2808224</v>
      </c>
      <c r="E32" s="326">
        <f>E16+E25+E30</f>
        <v>530723603</v>
      </c>
      <c r="F32" s="268"/>
      <c r="G32" s="60"/>
      <c r="H32" s="282"/>
      <c r="I32" s="265"/>
    </row>
    <row r="33" spans="1:9">
      <c r="A33" s="271"/>
      <c r="B33" s="285"/>
      <c r="C33" s="286"/>
      <c r="D33" s="286"/>
      <c r="E33" s="286"/>
      <c r="F33" s="287"/>
      <c r="G33" s="287"/>
      <c r="H33" s="287"/>
      <c r="I33" s="265"/>
    </row>
    <row r="34" spans="1:9">
      <c r="A34" s="281"/>
      <c r="B34" s="281"/>
      <c r="C34" s="87"/>
      <c r="D34" s="87"/>
      <c r="E34" s="87"/>
      <c r="F34" s="268"/>
      <c r="G34" s="60"/>
      <c r="H34" s="281"/>
      <c r="I34" s="60"/>
    </row>
    <row r="35" spans="1:9">
      <c r="A35" s="288"/>
      <c r="B35" s="60"/>
      <c r="C35" s="87"/>
      <c r="D35" s="87"/>
      <c r="E35" s="87"/>
      <c r="F35" s="60"/>
      <c r="G35" s="60"/>
      <c r="H35" s="60"/>
      <c r="I35" s="60"/>
    </row>
    <row r="36" spans="1:9">
      <c r="A36" s="288" t="s">
        <v>196</v>
      </c>
      <c r="B36" s="269"/>
      <c r="C36" s="280">
        <f>C33+C35</f>
        <v>0</v>
      </c>
      <c r="D36" s="280">
        <f>D33+D35</f>
        <v>0</v>
      </c>
      <c r="E36" s="280">
        <f>E33+E35</f>
        <v>0</v>
      </c>
      <c r="F36" s="60"/>
      <c r="G36" s="60"/>
      <c r="H36" s="60"/>
      <c r="I36" s="60"/>
    </row>
    <row r="37" spans="1:9">
      <c r="B37" s="263"/>
    </row>
    <row r="38" spans="1:9">
      <c r="D38" s="47" t="s">
        <v>375</v>
      </c>
      <c r="H38" s="331">
        <v>33987141</v>
      </c>
    </row>
    <row r="39" spans="1:9">
      <c r="D39" s="47" t="s">
        <v>451</v>
      </c>
      <c r="H39" s="290">
        <v>72717857</v>
      </c>
    </row>
    <row r="40" spans="1:9">
      <c r="B40" s="332"/>
      <c r="D40" s="47" t="s">
        <v>452</v>
      </c>
      <c r="H40" s="290">
        <v>1225000</v>
      </c>
    </row>
    <row r="41" spans="1:9">
      <c r="B41" s="332"/>
      <c r="D41" s="47" t="s">
        <v>452</v>
      </c>
      <c r="H41" s="290">
        <v>16535400</v>
      </c>
    </row>
    <row r="42" spans="1:9">
      <c r="B42" s="332"/>
      <c r="D42" s="47" t="s">
        <v>452</v>
      </c>
      <c r="H42" s="290">
        <v>95750</v>
      </c>
    </row>
    <row r="43" spans="1:9">
      <c r="D43" s="47" t="s">
        <v>453</v>
      </c>
      <c r="H43" s="290">
        <v>0</v>
      </c>
    </row>
    <row r="44" spans="1:9">
      <c r="D44" s="47" t="s">
        <v>454</v>
      </c>
      <c r="H44" s="333">
        <f>SUM(H39:H43)</f>
        <v>90574007</v>
      </c>
    </row>
    <row r="45" spans="1:9">
      <c r="D45" s="335" t="s">
        <v>455</v>
      </c>
      <c r="E45" s="291"/>
      <c r="F45" s="292"/>
      <c r="G45" s="292"/>
      <c r="H45" s="335">
        <f>H38+H44</f>
        <v>124561148</v>
      </c>
    </row>
    <row r="46" spans="1:9">
      <c r="D46" s="335"/>
      <c r="E46" s="291"/>
      <c r="F46" s="292"/>
      <c r="G46" s="292"/>
      <c r="H46" s="335"/>
    </row>
    <row r="47" spans="1:9">
      <c r="D47" s="336" t="s">
        <v>480</v>
      </c>
      <c r="E47" s="336"/>
      <c r="F47" s="337"/>
      <c r="G47" s="292"/>
      <c r="H47" s="291">
        <f>H38+H44</f>
        <v>124561148</v>
      </c>
    </row>
    <row r="48" spans="1:9">
      <c r="D48" s="335" t="s">
        <v>481</v>
      </c>
      <c r="E48" s="335"/>
      <c r="F48" s="338"/>
      <c r="G48" s="338"/>
      <c r="H48" s="335">
        <f>C16</f>
        <v>10346829</v>
      </c>
    </row>
    <row r="49" spans="1:8">
      <c r="A49" s="339"/>
      <c r="B49" s="115"/>
      <c r="C49" s="290"/>
      <c r="D49" s="47" t="s">
        <v>482</v>
      </c>
      <c r="H49" s="47">
        <f>C25</f>
        <v>86647</v>
      </c>
    </row>
    <row r="50" spans="1:8">
      <c r="D50" s="47" t="s">
        <v>483</v>
      </c>
      <c r="H50" s="333">
        <f>H47+H48+H49</f>
        <v>134994624</v>
      </c>
    </row>
    <row r="52" spans="1:8">
      <c r="D52" s="47" t="s">
        <v>484</v>
      </c>
      <c r="H52" s="340">
        <v>517481903</v>
      </c>
    </row>
  </sheetData>
  <mergeCells count="4">
    <mergeCell ref="A2:I2"/>
    <mergeCell ref="F4:G4"/>
    <mergeCell ref="F5:G5"/>
    <mergeCell ref="H5:I5"/>
  </mergeCells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D102"/>
  <sheetViews>
    <sheetView topLeftCell="A32" workbookViewId="0">
      <selection sqref="A1:IV65536"/>
    </sheetView>
  </sheetViews>
  <sheetFormatPr defaultColWidth="17.5703125" defaultRowHeight="12.75"/>
  <cols>
    <col min="3" max="11" width="17.5703125" style="47"/>
  </cols>
  <sheetData>
    <row r="2" spans="1:30">
      <c r="A2" s="712" t="s">
        <v>485</v>
      </c>
      <c r="B2" s="712"/>
      <c r="C2" s="712"/>
      <c r="D2" s="712"/>
      <c r="E2" s="712"/>
      <c r="F2" s="274"/>
      <c r="G2" s="274"/>
      <c r="H2" s="274"/>
      <c r="I2" s="274"/>
      <c r="J2" s="274"/>
      <c r="K2" s="274"/>
      <c r="L2" s="274"/>
      <c r="M2" s="274"/>
      <c r="N2" s="274"/>
      <c r="O2" s="274"/>
      <c r="Q2" s="274"/>
      <c r="R2" s="274"/>
      <c r="S2" s="274"/>
      <c r="T2" s="274"/>
      <c r="U2" s="274"/>
      <c r="V2" s="274"/>
      <c r="W2" s="274"/>
      <c r="X2" s="274"/>
      <c r="Y2" s="341"/>
      <c r="Z2" s="341"/>
      <c r="AA2" s="341"/>
      <c r="AB2" s="341"/>
      <c r="AC2" s="341"/>
      <c r="AD2" s="341"/>
    </row>
    <row r="3" spans="1:30">
      <c r="A3" s="263"/>
      <c r="B3" s="263"/>
      <c r="C3" s="275"/>
      <c r="D3" s="275"/>
      <c r="E3" s="275"/>
      <c r="F3" s="275"/>
      <c r="G3" s="275"/>
      <c r="H3" s="275"/>
      <c r="I3" s="275"/>
      <c r="J3" s="275"/>
      <c r="K3" s="275"/>
      <c r="L3" s="263"/>
      <c r="M3" s="263"/>
      <c r="N3" s="263"/>
      <c r="O3" s="263"/>
      <c r="Q3" s="263"/>
      <c r="R3" s="263"/>
      <c r="S3" s="275"/>
      <c r="T3" s="275"/>
      <c r="U3" s="275"/>
      <c r="V3" s="275"/>
      <c r="W3" s="275"/>
      <c r="X3" s="275"/>
      <c r="Y3" s="342"/>
      <c r="Z3" s="342"/>
      <c r="AA3" s="342"/>
      <c r="AB3" s="342"/>
      <c r="AC3" s="342"/>
      <c r="AD3" s="342"/>
    </row>
    <row r="4" spans="1:30" s="345" customFormat="1" ht="13.5" thickBot="1">
      <c r="A4" s="719" t="s">
        <v>486</v>
      </c>
      <c r="B4" s="720"/>
      <c r="C4" s="720"/>
      <c r="D4" s="721"/>
      <c r="E4" s="721"/>
      <c r="F4" s="331"/>
      <c r="G4" s="331"/>
      <c r="H4" s="331"/>
      <c r="I4" s="331"/>
      <c r="J4" s="331"/>
      <c r="K4" s="331"/>
      <c r="L4" s="722"/>
      <c r="M4" s="722"/>
      <c r="N4" s="343"/>
      <c r="O4" s="343"/>
      <c r="P4" s="343"/>
      <c r="Q4" s="343"/>
      <c r="R4" s="344"/>
      <c r="S4" s="331"/>
      <c r="T4" s="331"/>
      <c r="U4" s="331"/>
      <c r="V4" s="331"/>
      <c r="W4" s="331"/>
      <c r="X4" s="331"/>
      <c r="Y4" s="344"/>
      <c r="Z4" s="344"/>
      <c r="AA4" s="344"/>
      <c r="AB4" s="344"/>
      <c r="AC4" s="343"/>
      <c r="AD4" s="343"/>
    </row>
    <row r="5" spans="1:30">
      <c r="A5" s="346" t="s">
        <v>331</v>
      </c>
      <c r="B5" s="347" t="s">
        <v>332</v>
      </c>
      <c r="C5" s="348" t="s">
        <v>333</v>
      </c>
      <c r="D5" s="348" t="s">
        <v>334</v>
      </c>
      <c r="E5" s="349" t="s">
        <v>335</v>
      </c>
      <c r="F5" s="350" t="s">
        <v>487</v>
      </c>
      <c r="G5" s="351"/>
      <c r="H5" s="351"/>
      <c r="I5" s="351"/>
      <c r="J5" s="351"/>
      <c r="K5" s="351"/>
      <c r="L5" s="352"/>
      <c r="M5" s="352"/>
      <c r="N5" s="352"/>
      <c r="O5" s="341"/>
      <c r="P5" s="115"/>
      <c r="Q5" s="353"/>
      <c r="R5" s="353"/>
      <c r="S5" s="351"/>
      <c r="T5" s="351"/>
      <c r="U5" s="351"/>
      <c r="V5" s="354"/>
      <c r="W5" s="723"/>
      <c r="X5" s="723"/>
      <c r="Y5" s="352"/>
      <c r="Z5" s="352"/>
      <c r="AA5" s="352"/>
      <c r="AB5" s="352"/>
      <c r="AC5" s="717"/>
      <c r="AD5" s="717"/>
    </row>
    <row r="6" spans="1:30">
      <c r="A6" s="355"/>
      <c r="B6" s="271"/>
      <c r="C6" s="277"/>
      <c r="D6" s="277"/>
      <c r="E6" s="356"/>
      <c r="F6" s="357"/>
      <c r="G6" s="351"/>
      <c r="H6" s="351"/>
      <c r="I6" s="331"/>
      <c r="J6" s="351"/>
      <c r="K6" s="351"/>
      <c r="L6" s="341"/>
      <c r="M6" s="341"/>
      <c r="N6" s="341"/>
      <c r="O6" s="342"/>
      <c r="P6" s="115"/>
      <c r="Q6" s="358"/>
      <c r="R6" s="115"/>
      <c r="S6" s="359"/>
      <c r="T6" s="359"/>
      <c r="U6" s="359"/>
      <c r="V6" s="359"/>
      <c r="W6" s="115"/>
      <c r="X6" s="115"/>
      <c r="Y6" s="360"/>
      <c r="Z6" s="360"/>
      <c r="AA6" s="361"/>
      <c r="AB6" s="341"/>
      <c r="AC6" s="717"/>
      <c r="AD6" s="718"/>
    </row>
    <row r="7" spans="1:30">
      <c r="A7" s="362" t="s">
        <v>488</v>
      </c>
      <c r="B7" s="264" t="s">
        <v>489</v>
      </c>
      <c r="C7" s="363">
        <v>83205045</v>
      </c>
      <c r="D7" s="277"/>
      <c r="E7" s="364">
        <v>83205045</v>
      </c>
      <c r="F7" s="365" t="s">
        <v>490</v>
      </c>
      <c r="G7" s="359"/>
      <c r="H7" s="351"/>
      <c r="I7" s="289"/>
      <c r="J7" s="359"/>
      <c r="K7" s="351"/>
      <c r="L7" s="341"/>
      <c r="M7" s="341"/>
      <c r="N7" s="341"/>
      <c r="O7" s="342"/>
      <c r="P7" s="115"/>
      <c r="Q7" s="358"/>
      <c r="R7" s="115"/>
      <c r="S7" s="359"/>
      <c r="T7" s="359"/>
      <c r="U7" s="359"/>
      <c r="V7" s="359"/>
      <c r="W7" s="115"/>
      <c r="X7" s="115"/>
      <c r="Y7" s="360"/>
      <c r="Z7" s="360"/>
      <c r="AA7" s="361"/>
      <c r="AB7" s="341"/>
      <c r="AC7" s="341"/>
      <c r="AD7" s="342"/>
    </row>
    <row r="8" spans="1:30">
      <c r="A8" s="362"/>
      <c r="B8" s="271"/>
      <c r="C8" s="366"/>
      <c r="D8" s="277"/>
      <c r="E8" s="356"/>
      <c r="F8" s="357"/>
      <c r="G8" s="351"/>
      <c r="H8" s="351"/>
      <c r="I8" s="289"/>
      <c r="J8" s="359"/>
      <c r="K8" s="359"/>
      <c r="L8" s="361"/>
      <c r="M8" s="341"/>
      <c r="N8" s="341"/>
      <c r="O8" s="342"/>
      <c r="P8" s="115"/>
      <c r="Q8" s="358"/>
      <c r="R8" s="115"/>
      <c r="S8" s="359"/>
      <c r="T8" s="359"/>
      <c r="U8" s="359"/>
      <c r="V8" s="359"/>
      <c r="W8" s="115"/>
      <c r="X8" s="115"/>
      <c r="Y8" s="360"/>
      <c r="Z8" s="360"/>
      <c r="AA8" s="361"/>
      <c r="AB8" s="341"/>
      <c r="AC8" s="341"/>
      <c r="AD8" s="342"/>
    </row>
    <row r="9" spans="1:30">
      <c r="A9" s="362"/>
      <c r="B9" s="271"/>
      <c r="C9" s="367">
        <f>SUM(C7:C8)</f>
        <v>83205045</v>
      </c>
      <c r="D9" s="277"/>
      <c r="E9" s="356">
        <f>SUM(E7:E8)</f>
        <v>83205045</v>
      </c>
      <c r="F9" s="357"/>
      <c r="G9" s="351"/>
      <c r="H9" s="351"/>
      <c r="I9" s="331"/>
      <c r="J9" s="351"/>
      <c r="K9" s="368"/>
      <c r="L9" s="341"/>
      <c r="M9" s="341"/>
      <c r="N9" s="341"/>
      <c r="O9" s="342"/>
      <c r="P9" s="115"/>
      <c r="Q9" s="358"/>
      <c r="R9" s="115"/>
      <c r="S9" s="359"/>
      <c r="T9" s="359"/>
      <c r="U9" s="359"/>
      <c r="V9" s="359"/>
      <c r="W9" s="115"/>
      <c r="X9" s="115"/>
      <c r="Y9" s="360"/>
      <c r="Z9" s="360"/>
      <c r="AA9" s="361"/>
      <c r="AB9" s="341"/>
      <c r="AC9" s="341"/>
      <c r="AD9" s="342"/>
    </row>
    <row r="10" spans="1:30">
      <c r="A10" s="362">
        <v>6000016594</v>
      </c>
      <c r="B10" s="320" t="s">
        <v>479</v>
      </c>
      <c r="C10" s="363">
        <v>105100943</v>
      </c>
      <c r="D10" s="277"/>
      <c r="E10" s="364">
        <v>105100943</v>
      </c>
      <c r="F10" s="365" t="s">
        <v>490</v>
      </c>
      <c r="G10" s="359"/>
      <c r="H10" s="351"/>
      <c r="I10" s="369"/>
      <c r="J10" s="359"/>
      <c r="K10" s="289"/>
      <c r="L10" s="115"/>
      <c r="M10" s="341"/>
      <c r="N10" s="341"/>
      <c r="O10" s="342"/>
      <c r="P10" s="115"/>
      <c r="Q10" s="358"/>
      <c r="R10" s="115"/>
      <c r="S10" s="359"/>
      <c r="T10" s="359"/>
      <c r="U10" s="359"/>
      <c r="V10" s="359"/>
      <c r="W10" s="115"/>
      <c r="X10" s="115"/>
      <c r="Y10" s="360"/>
      <c r="Z10" s="360"/>
      <c r="AA10" s="361"/>
      <c r="AB10" s="341"/>
      <c r="AC10" s="341"/>
      <c r="AD10" s="342"/>
    </row>
    <row r="11" spans="1:30">
      <c r="A11" s="362"/>
      <c r="B11" s="271"/>
      <c r="C11" s="366"/>
      <c r="D11" s="277"/>
      <c r="E11" s="356"/>
      <c r="F11" s="357"/>
      <c r="G11" s="351"/>
      <c r="H11" s="351"/>
      <c r="I11" s="331"/>
      <c r="J11" s="359"/>
      <c r="K11" s="359"/>
      <c r="L11" s="361"/>
      <c r="M11" s="341"/>
      <c r="N11" s="341"/>
      <c r="O11" s="342"/>
      <c r="P11" s="115"/>
      <c r="Q11" s="358"/>
      <c r="R11" s="115"/>
      <c r="S11" s="359"/>
      <c r="T11" s="359"/>
      <c r="U11" s="359"/>
      <c r="V11" s="359"/>
      <c r="W11" s="115"/>
      <c r="X11" s="115"/>
      <c r="Y11" s="360"/>
      <c r="Z11" s="360"/>
      <c r="AA11" s="361"/>
      <c r="AB11" s="341"/>
      <c r="AC11" s="341"/>
      <c r="AD11" s="342"/>
    </row>
    <row r="12" spans="1:30">
      <c r="A12" s="362"/>
      <c r="B12" s="271"/>
      <c r="C12" s="370"/>
      <c r="D12" s="277"/>
      <c r="E12" s="289"/>
      <c r="F12" s="357"/>
      <c r="G12" s="289"/>
      <c r="H12" s="351"/>
      <c r="I12" s="289"/>
      <c r="J12" s="359"/>
      <c r="K12" s="359"/>
      <c r="L12" s="361"/>
      <c r="M12" s="341"/>
      <c r="N12" s="341"/>
      <c r="O12" s="342"/>
      <c r="P12" s="115"/>
      <c r="Q12" s="358"/>
      <c r="R12" s="115"/>
      <c r="S12" s="359"/>
      <c r="T12" s="359"/>
      <c r="U12" s="359"/>
      <c r="V12" s="359"/>
      <c r="W12" s="115"/>
      <c r="X12" s="115"/>
      <c r="Y12" s="360"/>
      <c r="Z12" s="360"/>
      <c r="AA12" s="361"/>
      <c r="AB12" s="341"/>
      <c r="AC12" s="341"/>
      <c r="AD12" s="342"/>
    </row>
    <row r="13" spans="1:30">
      <c r="A13" s="362"/>
      <c r="B13" s="271"/>
      <c r="C13" s="367">
        <f>SUM(C10:C11)</f>
        <v>105100943</v>
      </c>
      <c r="D13" s="277"/>
      <c r="E13" s="356">
        <f>SUM(E10:E11)</f>
        <v>105100943</v>
      </c>
      <c r="F13" s="357"/>
      <c r="G13" s="351"/>
      <c r="H13" s="351"/>
      <c r="I13" s="331"/>
      <c r="J13" s="351"/>
      <c r="K13" s="368"/>
      <c r="L13" s="341"/>
      <c r="M13" s="341"/>
      <c r="N13" s="341"/>
      <c r="O13" s="342"/>
      <c r="P13" s="115"/>
      <c r="Q13" s="358"/>
      <c r="R13" s="115"/>
      <c r="S13" s="359"/>
      <c r="T13" s="359"/>
      <c r="U13" s="359"/>
      <c r="V13" s="359"/>
      <c r="W13" s="115"/>
      <c r="X13" s="115"/>
      <c r="Y13" s="360"/>
      <c r="Z13" s="360"/>
      <c r="AA13" s="361"/>
      <c r="AB13" s="341"/>
      <c r="AC13" s="341"/>
      <c r="AD13" s="342"/>
    </row>
    <row r="14" spans="1:30">
      <c r="A14" s="362"/>
      <c r="B14" s="271"/>
      <c r="C14" s="277"/>
      <c r="D14" s="277"/>
      <c r="E14" s="356"/>
      <c r="F14" s="357"/>
      <c r="G14" s="351"/>
      <c r="H14" s="351"/>
      <c r="I14" s="289"/>
      <c r="J14" s="351"/>
      <c r="K14" s="351"/>
      <c r="L14" s="341"/>
      <c r="M14" s="341"/>
      <c r="N14" s="341"/>
      <c r="O14" s="342"/>
      <c r="P14" s="115"/>
      <c r="Q14" s="358"/>
      <c r="R14" s="115"/>
      <c r="S14" s="359"/>
      <c r="T14" s="359"/>
      <c r="U14" s="359"/>
      <c r="V14" s="359"/>
      <c r="W14" s="115"/>
      <c r="X14" s="115"/>
      <c r="Y14" s="360"/>
      <c r="Z14" s="360"/>
      <c r="AA14" s="361"/>
      <c r="AB14" s="341"/>
      <c r="AC14" s="341"/>
      <c r="AD14" s="342"/>
    </row>
    <row r="15" spans="1:30">
      <c r="A15" s="371" t="s">
        <v>491</v>
      </c>
      <c r="B15" s="264" t="s">
        <v>382</v>
      </c>
      <c r="C15" s="372">
        <v>114207800</v>
      </c>
      <c r="D15" s="87">
        <v>30836106</v>
      </c>
      <c r="E15" s="373">
        <f>SUM(C15:D15)</f>
        <v>145043906</v>
      </c>
      <c r="F15" s="313">
        <v>41898</v>
      </c>
      <c r="G15" s="289"/>
      <c r="H15" s="289"/>
      <c r="I15" s="289"/>
      <c r="J15" s="289"/>
      <c r="K15" s="289"/>
      <c r="L15" s="374"/>
      <c r="M15" s="375"/>
      <c r="N15" s="341"/>
      <c r="O15" s="342"/>
      <c r="P15" s="115"/>
      <c r="Q15" s="376"/>
      <c r="R15" s="115"/>
      <c r="S15" s="369"/>
      <c r="T15" s="289"/>
      <c r="U15" s="289"/>
      <c r="V15" s="377"/>
      <c r="W15" s="377"/>
      <c r="X15" s="377"/>
      <c r="Y15" s="374"/>
      <c r="Z15" s="378"/>
      <c r="AA15" s="374"/>
      <c r="AB15" s="378"/>
      <c r="AC15" s="717"/>
      <c r="AD15" s="718"/>
    </row>
    <row r="16" spans="1:30">
      <c r="A16" s="371"/>
      <c r="B16" s="264"/>
      <c r="C16" s="318"/>
      <c r="D16" s="87"/>
      <c r="E16" s="373"/>
      <c r="F16" s="379"/>
      <c r="G16" s="289"/>
      <c r="H16" s="289"/>
      <c r="I16" s="289"/>
      <c r="J16" s="289"/>
      <c r="K16" s="289"/>
      <c r="L16" s="374"/>
      <c r="M16" s="341"/>
      <c r="N16" s="341"/>
      <c r="O16" s="342"/>
      <c r="P16" s="115"/>
      <c r="Q16" s="376"/>
      <c r="R16" s="115"/>
      <c r="S16" s="369"/>
      <c r="T16" s="289"/>
      <c r="U16" s="289"/>
      <c r="V16" s="377"/>
      <c r="W16" s="377"/>
      <c r="X16" s="377"/>
      <c r="Y16" s="374"/>
      <c r="Z16" s="378"/>
      <c r="AA16" s="374"/>
      <c r="AB16" s="378"/>
      <c r="AC16" s="341"/>
      <c r="AD16" s="342"/>
    </row>
    <row r="17" spans="1:30">
      <c r="A17" s="371"/>
      <c r="B17" s="264"/>
      <c r="C17" s="380">
        <f>SUM(C15:C16)</f>
        <v>114207800</v>
      </c>
      <c r="D17" s="326">
        <f>SUM(D15:D16)</f>
        <v>30836106</v>
      </c>
      <c r="E17" s="381">
        <f>SUM(E15:E16)</f>
        <v>145043906</v>
      </c>
      <c r="F17" s="382"/>
      <c r="G17" s="331"/>
      <c r="H17" s="331"/>
      <c r="I17" s="331"/>
      <c r="J17" s="331"/>
      <c r="K17" s="331"/>
      <c r="L17" s="374"/>
      <c r="M17" s="374"/>
      <c r="N17" s="341"/>
      <c r="O17" s="342"/>
      <c r="P17" s="115"/>
      <c r="Q17" s="376"/>
      <c r="R17" s="115"/>
      <c r="S17" s="369"/>
      <c r="T17" s="289"/>
      <c r="U17" s="289"/>
      <c r="V17" s="289"/>
      <c r="W17" s="289"/>
      <c r="X17" s="289"/>
      <c r="Y17" s="374"/>
      <c r="Z17" s="374"/>
      <c r="AA17" s="374"/>
      <c r="AB17" s="374"/>
      <c r="AC17" s="717"/>
      <c r="AD17" s="718"/>
    </row>
    <row r="18" spans="1:30">
      <c r="A18" s="371" t="s">
        <v>492</v>
      </c>
      <c r="B18" s="264" t="s">
        <v>493</v>
      </c>
      <c r="C18" s="318">
        <v>322843160</v>
      </c>
      <c r="D18" s="318">
        <v>87167653</v>
      </c>
      <c r="E18" s="383">
        <f>SUM(C18:D18)</f>
        <v>410010813</v>
      </c>
      <c r="F18" s="313">
        <v>41922</v>
      </c>
      <c r="G18" s="289"/>
      <c r="H18" s="289"/>
      <c r="I18" s="289"/>
      <c r="J18" s="289"/>
      <c r="K18" s="289"/>
      <c r="L18" s="374"/>
      <c r="M18" s="375"/>
      <c r="N18" s="341"/>
      <c r="O18" s="342"/>
      <c r="P18" s="115"/>
      <c r="Q18" s="376"/>
      <c r="R18" s="115"/>
      <c r="S18" s="369"/>
      <c r="T18" s="289"/>
      <c r="U18" s="289"/>
      <c r="V18" s="289"/>
      <c r="W18" s="289"/>
      <c r="X18" s="289"/>
      <c r="Y18" s="374"/>
      <c r="Z18" s="384"/>
      <c r="AA18" s="385"/>
      <c r="AB18" s="115"/>
      <c r="AC18" s="717"/>
      <c r="AD18" s="718"/>
    </row>
    <row r="19" spans="1:30">
      <c r="A19" s="236"/>
      <c r="B19" s="264"/>
      <c r="C19" s="326"/>
      <c r="D19" s="87"/>
      <c r="E19" s="373"/>
      <c r="F19" s="379"/>
      <c r="G19" s="289"/>
      <c r="H19" s="289"/>
      <c r="I19" s="289"/>
      <c r="J19" s="289"/>
      <c r="K19" s="289"/>
      <c r="L19" s="374"/>
      <c r="M19" s="115"/>
      <c r="N19" s="341"/>
      <c r="O19" s="342"/>
      <c r="P19" s="115"/>
      <c r="Q19" s="386"/>
      <c r="R19" s="115"/>
      <c r="S19" s="331"/>
      <c r="T19" s="289"/>
      <c r="U19" s="289"/>
      <c r="V19" s="289"/>
      <c r="W19" s="289"/>
      <c r="X19" s="289"/>
      <c r="Y19" s="374"/>
      <c r="Z19" s="384"/>
      <c r="AA19" s="115"/>
      <c r="AB19" s="115"/>
      <c r="AC19" s="717"/>
      <c r="AD19" s="718"/>
    </row>
    <row r="20" spans="1:30">
      <c r="A20" s="236"/>
      <c r="B20" s="264"/>
      <c r="C20" s="380">
        <f>SUM(C18:C19)</f>
        <v>322843160</v>
      </c>
      <c r="D20" s="326">
        <f>SUM(D18:D19)</f>
        <v>87167653</v>
      </c>
      <c r="E20" s="381">
        <f>SUM(E18:E19)</f>
        <v>410010813</v>
      </c>
      <c r="F20" s="379"/>
      <c r="G20" s="331"/>
      <c r="H20" s="331"/>
      <c r="I20" s="331"/>
      <c r="J20" s="289"/>
      <c r="K20" s="331"/>
      <c r="L20" s="374"/>
      <c r="M20" s="115"/>
      <c r="N20" s="341"/>
      <c r="O20" s="342"/>
      <c r="P20" s="115"/>
      <c r="Q20" s="386"/>
      <c r="R20" s="115"/>
      <c r="S20" s="331"/>
      <c r="T20" s="289"/>
      <c r="U20" s="289"/>
      <c r="V20" s="289"/>
      <c r="W20" s="289"/>
      <c r="X20" s="289"/>
      <c r="Y20" s="374"/>
      <c r="Z20" s="384"/>
      <c r="AA20" s="115"/>
      <c r="AB20" s="115"/>
      <c r="AC20" s="341"/>
      <c r="AD20" s="342"/>
    </row>
    <row r="21" spans="1:30">
      <c r="A21" s="387" t="s">
        <v>494</v>
      </c>
      <c r="B21" s="264" t="s">
        <v>382</v>
      </c>
      <c r="C21" s="372">
        <v>41797700</v>
      </c>
      <c r="D21" s="87">
        <v>11285379</v>
      </c>
      <c r="E21" s="373">
        <f>SUM(C21:D21)</f>
        <v>53083079</v>
      </c>
      <c r="F21" s="313">
        <v>41922</v>
      </c>
      <c r="G21" s="289"/>
      <c r="H21" s="289"/>
      <c r="I21" s="289"/>
      <c r="J21" s="289"/>
      <c r="K21" s="289"/>
      <c r="L21" s="374"/>
      <c r="M21" s="375"/>
      <c r="N21" s="341"/>
      <c r="O21" s="342"/>
      <c r="P21" s="115"/>
      <c r="Q21" s="386"/>
      <c r="R21" s="115"/>
      <c r="S21" s="331"/>
      <c r="T21" s="289"/>
      <c r="U21" s="289"/>
      <c r="V21" s="289"/>
      <c r="W21" s="289"/>
      <c r="X21" s="289"/>
      <c r="Y21" s="374"/>
      <c r="Z21" s="384"/>
      <c r="AA21" s="115"/>
      <c r="AB21" s="115"/>
      <c r="AC21" s="341"/>
      <c r="AD21" s="342"/>
    </row>
    <row r="22" spans="1:30">
      <c r="A22" s="236"/>
      <c r="B22" s="264"/>
      <c r="C22" s="326"/>
      <c r="D22" s="87"/>
      <c r="E22" s="373"/>
      <c r="F22" s="379"/>
      <c r="G22" s="289"/>
      <c r="H22" s="289"/>
      <c r="I22" s="289"/>
      <c r="J22" s="289"/>
      <c r="K22" s="289"/>
      <c r="L22" s="374"/>
      <c r="M22" s="115"/>
      <c r="N22" s="341"/>
      <c r="O22" s="342"/>
      <c r="P22" s="115"/>
      <c r="Q22" s="386"/>
      <c r="R22" s="115"/>
      <c r="S22" s="331"/>
      <c r="T22" s="289"/>
      <c r="U22" s="289"/>
      <c r="V22" s="289"/>
      <c r="W22" s="289"/>
      <c r="X22" s="289"/>
      <c r="Y22" s="374"/>
      <c r="Z22" s="384"/>
      <c r="AA22" s="115"/>
      <c r="AB22" s="115"/>
      <c r="AC22" s="341"/>
      <c r="AD22" s="342"/>
    </row>
    <row r="23" spans="1:30">
      <c r="A23" s="236"/>
      <c r="B23" s="264"/>
      <c r="C23" s="326"/>
      <c r="D23" s="87"/>
      <c r="E23" s="373"/>
      <c r="F23" s="379"/>
      <c r="G23" s="289"/>
      <c r="H23" s="289"/>
      <c r="I23" s="289"/>
      <c r="J23" s="289"/>
      <c r="K23" s="289"/>
      <c r="L23" s="374"/>
      <c r="M23" s="115"/>
      <c r="N23" s="341"/>
      <c r="O23" s="342"/>
      <c r="P23" s="115"/>
      <c r="Q23" s="386"/>
      <c r="R23" s="115"/>
      <c r="S23" s="331"/>
      <c r="T23" s="289"/>
      <c r="U23" s="289"/>
      <c r="V23" s="289"/>
      <c r="W23" s="289"/>
      <c r="X23" s="289"/>
      <c r="Y23" s="374"/>
      <c r="Z23" s="384"/>
      <c r="AA23" s="115"/>
      <c r="AB23" s="115"/>
      <c r="AC23" s="341"/>
      <c r="AD23" s="342"/>
    </row>
    <row r="24" spans="1:30">
      <c r="A24" s="388"/>
      <c r="B24" s="264"/>
      <c r="C24" s="380">
        <f>SUM(C21:C23)</f>
        <v>41797700</v>
      </c>
      <c r="D24" s="326">
        <f>SUM(D21:D23)</f>
        <v>11285379</v>
      </c>
      <c r="E24" s="381">
        <f>SUM(E21:E23)</f>
        <v>53083079</v>
      </c>
      <c r="F24" s="379"/>
      <c r="G24" s="289"/>
      <c r="H24" s="289"/>
      <c r="I24" s="289"/>
      <c r="J24" s="289"/>
      <c r="K24" s="331"/>
      <c r="L24" s="374"/>
      <c r="M24" s="115"/>
      <c r="N24" s="341"/>
      <c r="O24" s="342"/>
      <c r="P24" s="115"/>
      <c r="Q24" s="376"/>
      <c r="R24" s="115"/>
      <c r="S24" s="290"/>
      <c r="T24" s="289"/>
      <c r="U24" s="289"/>
      <c r="V24" s="289"/>
      <c r="W24" s="289"/>
      <c r="X24" s="289"/>
      <c r="Y24" s="374"/>
      <c r="Z24" s="384"/>
      <c r="AA24" s="385"/>
      <c r="AB24" s="115"/>
      <c r="AC24" s="717"/>
      <c r="AD24" s="718"/>
    </row>
    <row r="25" spans="1:30">
      <c r="A25" s="371" t="s">
        <v>495</v>
      </c>
      <c r="B25" s="264" t="s">
        <v>382</v>
      </c>
      <c r="C25" s="318">
        <v>103301859</v>
      </c>
      <c r="D25" s="87">
        <v>27891502</v>
      </c>
      <c r="E25" s="373">
        <f>SUM(C25:D25)</f>
        <v>131193361</v>
      </c>
      <c r="F25" s="313">
        <v>41922</v>
      </c>
      <c r="G25" s="289"/>
      <c r="H25" s="289"/>
      <c r="I25" s="289"/>
      <c r="J25" s="289"/>
      <c r="K25" s="369"/>
      <c r="L25" s="385"/>
      <c r="M25" s="375"/>
      <c r="N25" s="341"/>
      <c r="O25" s="342"/>
      <c r="P25" s="115"/>
      <c r="Q25" s="386"/>
      <c r="R25" s="115"/>
      <c r="S25" s="369"/>
      <c r="T25" s="289"/>
      <c r="U25" s="289"/>
      <c r="V25" s="289"/>
      <c r="W25" s="289"/>
      <c r="X25" s="289"/>
      <c r="Y25" s="385"/>
      <c r="Z25" s="384"/>
      <c r="AA25" s="115"/>
      <c r="AB25" s="115"/>
      <c r="AC25" s="717"/>
      <c r="AD25" s="718"/>
    </row>
    <row r="26" spans="1:30">
      <c r="A26" s="371"/>
      <c r="B26" s="264"/>
      <c r="C26" s="318"/>
      <c r="D26" s="87"/>
      <c r="E26" s="373"/>
      <c r="F26" s="379"/>
      <c r="G26" s="289"/>
      <c r="H26" s="289"/>
      <c r="I26" s="289"/>
      <c r="J26" s="289"/>
      <c r="K26" s="331"/>
      <c r="L26" s="385"/>
      <c r="M26" s="115"/>
      <c r="N26" s="341"/>
      <c r="O26" s="342"/>
      <c r="P26" s="115"/>
      <c r="Q26" s="386"/>
      <c r="R26" s="115"/>
      <c r="S26" s="369"/>
      <c r="T26" s="289"/>
      <c r="U26" s="289"/>
      <c r="V26" s="289"/>
      <c r="W26" s="289"/>
      <c r="X26" s="289"/>
      <c r="Y26" s="385"/>
      <c r="Z26" s="384"/>
      <c r="AA26" s="115"/>
      <c r="AB26" s="115"/>
      <c r="AC26" s="341"/>
      <c r="AD26" s="342"/>
    </row>
    <row r="27" spans="1:30">
      <c r="A27" s="371"/>
      <c r="B27" s="264"/>
      <c r="C27" s="318"/>
      <c r="D27" s="87"/>
      <c r="E27" s="373"/>
      <c r="F27" s="379"/>
      <c r="G27" s="289"/>
      <c r="H27" s="289"/>
      <c r="I27" s="289"/>
      <c r="J27" s="289"/>
      <c r="K27" s="331"/>
      <c r="L27" s="385"/>
      <c r="M27" s="115"/>
      <c r="N27" s="341"/>
      <c r="O27" s="342"/>
      <c r="P27" s="115"/>
      <c r="Q27" s="386"/>
      <c r="R27" s="115"/>
      <c r="S27" s="369"/>
      <c r="T27" s="289"/>
      <c r="U27" s="289"/>
      <c r="V27" s="289"/>
      <c r="W27" s="289"/>
      <c r="X27" s="289"/>
      <c r="Y27" s="385"/>
      <c r="Z27" s="384"/>
      <c r="AA27" s="115"/>
      <c r="AB27" s="115"/>
      <c r="AC27" s="341"/>
      <c r="AD27" s="342"/>
    </row>
    <row r="28" spans="1:30">
      <c r="A28" s="388"/>
      <c r="B28" s="264"/>
      <c r="C28" s="380">
        <f>SUM(C25:C27)</f>
        <v>103301859</v>
      </c>
      <c r="D28" s="326">
        <f>SUM(D25:D27)</f>
        <v>27891502</v>
      </c>
      <c r="E28" s="381">
        <f>SUM(E25:E27)</f>
        <v>131193361</v>
      </c>
      <c r="F28" s="379"/>
      <c r="G28" s="289"/>
      <c r="H28" s="289"/>
      <c r="I28" s="289"/>
      <c r="J28" s="289"/>
      <c r="K28" s="331"/>
      <c r="L28" s="385"/>
      <c r="M28" s="115"/>
      <c r="N28" s="341"/>
      <c r="O28" s="342"/>
      <c r="P28" s="115"/>
      <c r="Q28" s="376"/>
      <c r="R28" s="115"/>
      <c r="S28" s="290"/>
      <c r="T28" s="289"/>
      <c r="U28" s="289"/>
      <c r="V28" s="289"/>
      <c r="W28" s="289"/>
      <c r="X28" s="289"/>
      <c r="Y28" s="385"/>
      <c r="Z28" s="384"/>
      <c r="AA28" s="385"/>
      <c r="AB28" s="115"/>
      <c r="AC28" s="717"/>
      <c r="AD28" s="718"/>
    </row>
    <row r="29" spans="1:30">
      <c r="A29" s="371">
        <v>6000017541</v>
      </c>
      <c r="B29" s="264" t="s">
        <v>479</v>
      </c>
      <c r="C29" s="279">
        <v>234536775</v>
      </c>
      <c r="D29" s="87" t="s">
        <v>496</v>
      </c>
      <c r="E29" s="373">
        <v>234536775</v>
      </c>
      <c r="F29" s="365" t="s">
        <v>490</v>
      </c>
      <c r="G29" s="289"/>
      <c r="H29" s="289"/>
      <c r="I29" s="369"/>
      <c r="J29" s="289"/>
      <c r="K29" s="289"/>
      <c r="L29" s="385"/>
      <c r="M29" s="115"/>
      <c r="N29" s="341"/>
      <c r="O29" s="342"/>
      <c r="P29" s="115"/>
      <c r="Q29" s="376"/>
      <c r="R29" s="115"/>
      <c r="S29" s="290"/>
      <c r="T29" s="289"/>
      <c r="U29" s="289"/>
      <c r="V29" s="289"/>
      <c r="W29" s="289"/>
      <c r="X29" s="289"/>
      <c r="Y29" s="385"/>
      <c r="Z29" s="384"/>
      <c r="AA29" s="115"/>
      <c r="AB29" s="115"/>
      <c r="AC29" s="717"/>
      <c r="AD29" s="718"/>
    </row>
    <row r="30" spans="1:30">
      <c r="A30" s="389"/>
      <c r="B30" s="264"/>
      <c r="C30" s="279"/>
      <c r="D30" s="87"/>
      <c r="E30" s="373"/>
      <c r="F30" s="379"/>
      <c r="G30" s="289"/>
      <c r="H30" s="289"/>
      <c r="I30" s="331"/>
      <c r="J30" s="289"/>
      <c r="K30" s="289"/>
      <c r="L30" s="385"/>
      <c r="M30" s="115"/>
      <c r="N30" s="341"/>
      <c r="O30" s="342"/>
      <c r="P30" s="115"/>
      <c r="Q30" s="376"/>
      <c r="R30" s="115"/>
      <c r="S30" s="290"/>
      <c r="T30" s="289"/>
      <c r="U30" s="289"/>
      <c r="V30" s="289"/>
      <c r="W30" s="289"/>
      <c r="X30" s="289"/>
      <c r="Y30" s="385"/>
      <c r="Z30" s="384"/>
      <c r="AA30" s="115"/>
      <c r="AB30" s="115"/>
      <c r="AC30" s="341"/>
      <c r="AD30" s="342"/>
    </row>
    <row r="31" spans="1:30">
      <c r="A31" s="236"/>
      <c r="B31" s="264"/>
      <c r="C31" s="380">
        <f>SUM(C29:C30)</f>
        <v>234536775</v>
      </c>
      <c r="D31" s="87"/>
      <c r="E31" s="381">
        <f>SUM(E29:E30)</f>
        <v>234536775</v>
      </c>
      <c r="F31" s="379"/>
      <c r="G31" s="331"/>
      <c r="H31" s="289"/>
      <c r="I31" s="331"/>
      <c r="J31" s="289"/>
      <c r="K31" s="289"/>
      <c r="L31" s="385"/>
      <c r="M31" s="115"/>
      <c r="N31" s="341"/>
      <c r="O31" s="342"/>
      <c r="P31" s="115"/>
      <c r="Q31" s="376"/>
      <c r="R31" s="115"/>
      <c r="S31" s="290"/>
      <c r="T31" s="289"/>
      <c r="U31" s="289"/>
      <c r="V31" s="289"/>
      <c r="W31" s="289"/>
      <c r="X31" s="289"/>
      <c r="Y31" s="385"/>
      <c r="Z31" s="115"/>
      <c r="AA31" s="115"/>
      <c r="AB31" s="115"/>
      <c r="AC31" s="717"/>
      <c r="AD31" s="718"/>
    </row>
    <row r="32" spans="1:30">
      <c r="A32" s="371" t="s">
        <v>497</v>
      </c>
      <c r="B32" s="264" t="s">
        <v>489</v>
      </c>
      <c r="C32" s="390">
        <v>179782262</v>
      </c>
      <c r="D32" s="87" t="s">
        <v>498</v>
      </c>
      <c r="E32" s="373">
        <v>179782262</v>
      </c>
      <c r="F32" s="365" t="s">
        <v>490</v>
      </c>
      <c r="G32" s="289"/>
      <c r="H32" s="289"/>
      <c r="I32" s="369"/>
      <c r="J32" s="289"/>
      <c r="K32" s="289"/>
      <c r="L32" s="385"/>
      <c r="M32" s="115"/>
      <c r="N32" s="341"/>
      <c r="O32" s="342"/>
      <c r="P32" s="115"/>
      <c r="Q32" s="376"/>
      <c r="R32" s="115"/>
      <c r="S32" s="290"/>
      <c r="T32" s="289"/>
      <c r="U32" s="289"/>
      <c r="V32" s="289"/>
      <c r="W32" s="289"/>
      <c r="X32" s="289"/>
      <c r="Y32" s="385"/>
      <c r="Z32" s="115"/>
      <c r="AA32" s="385"/>
      <c r="AB32" s="115"/>
      <c r="AC32" s="717"/>
      <c r="AD32" s="718"/>
    </row>
    <row r="33" spans="1:30">
      <c r="A33" s="236"/>
      <c r="B33" s="264"/>
      <c r="C33" s="279"/>
      <c r="D33" s="87"/>
      <c r="E33" s="373"/>
      <c r="F33" s="379"/>
      <c r="G33" s="289"/>
      <c r="H33" s="289"/>
      <c r="I33" s="289"/>
      <c r="J33" s="289"/>
      <c r="K33" s="289"/>
      <c r="L33" s="385"/>
      <c r="M33" s="115"/>
      <c r="N33" s="341"/>
      <c r="O33" s="342"/>
      <c r="P33" s="115"/>
      <c r="Q33" s="376"/>
      <c r="R33" s="115"/>
      <c r="S33" s="290"/>
      <c r="T33" s="289"/>
      <c r="U33" s="289"/>
      <c r="V33" s="289"/>
      <c r="W33" s="289"/>
      <c r="X33" s="289"/>
      <c r="Y33" s="385"/>
      <c r="Z33" s="115"/>
      <c r="AA33" s="115"/>
      <c r="AB33" s="115"/>
      <c r="AC33" s="717"/>
      <c r="AD33" s="718"/>
    </row>
    <row r="34" spans="1:30">
      <c r="A34" s="371"/>
      <c r="B34" s="264"/>
      <c r="C34" s="380">
        <f>SUM(C32:C33)</f>
        <v>179782262</v>
      </c>
      <c r="D34" s="87"/>
      <c r="E34" s="381">
        <f>SUM(E32:E33)</f>
        <v>179782262</v>
      </c>
      <c r="F34" s="379"/>
      <c r="G34" s="331"/>
      <c r="H34" s="289"/>
      <c r="I34" s="331"/>
      <c r="J34" s="289"/>
      <c r="K34" s="289"/>
      <c r="L34" s="385"/>
      <c r="M34" s="115"/>
      <c r="N34" s="341"/>
      <c r="O34" s="342"/>
      <c r="P34" s="115"/>
      <c r="Q34" s="376"/>
      <c r="R34" s="115"/>
      <c r="S34" s="290"/>
      <c r="T34" s="289"/>
      <c r="U34" s="289"/>
      <c r="V34" s="289"/>
      <c r="W34" s="289"/>
      <c r="X34" s="289"/>
      <c r="Y34" s="385"/>
      <c r="Z34" s="115"/>
      <c r="AA34" s="385"/>
      <c r="AB34" s="115"/>
      <c r="AC34" s="717"/>
      <c r="AD34" s="718"/>
    </row>
    <row r="35" spans="1:30">
      <c r="A35" s="371" t="s">
        <v>499</v>
      </c>
      <c r="B35" s="264" t="s">
        <v>489</v>
      </c>
      <c r="C35" s="380">
        <v>240799725</v>
      </c>
      <c r="D35" s="87" t="s">
        <v>498</v>
      </c>
      <c r="E35" s="390">
        <v>240799725</v>
      </c>
      <c r="F35" s="365" t="s">
        <v>490</v>
      </c>
      <c r="G35" s="289"/>
      <c r="H35" s="289"/>
      <c r="I35" s="289"/>
      <c r="J35" s="289"/>
      <c r="K35" s="289"/>
      <c r="L35" s="385"/>
      <c r="M35" s="115"/>
      <c r="N35" s="341"/>
      <c r="O35" s="342"/>
      <c r="P35" s="115"/>
      <c r="Q35" s="376"/>
      <c r="R35" s="115"/>
      <c r="S35" s="290"/>
      <c r="T35" s="289"/>
      <c r="U35" s="289"/>
      <c r="V35" s="289"/>
      <c r="W35" s="289"/>
      <c r="X35" s="289"/>
      <c r="Y35" s="385"/>
      <c r="Z35" s="115"/>
      <c r="AA35" s="115"/>
      <c r="AB35" s="115"/>
      <c r="AC35" s="717"/>
      <c r="AD35" s="718"/>
    </row>
    <row r="36" spans="1:30">
      <c r="A36" s="371">
        <v>60000018748</v>
      </c>
      <c r="B36" s="264" t="s">
        <v>479</v>
      </c>
      <c r="C36" s="380">
        <v>276795842</v>
      </c>
      <c r="D36" s="87" t="s">
        <v>498</v>
      </c>
      <c r="E36" s="390">
        <v>276795842</v>
      </c>
      <c r="F36" s="365" t="s">
        <v>490</v>
      </c>
      <c r="G36" s="289"/>
      <c r="H36" s="289"/>
      <c r="I36" s="289"/>
      <c r="J36" s="289"/>
      <c r="K36" s="289"/>
      <c r="L36" s="385"/>
      <c r="M36" s="115"/>
      <c r="N36" s="341"/>
      <c r="O36" s="342"/>
      <c r="P36" s="115"/>
      <c r="Q36" s="376"/>
      <c r="R36" s="115"/>
      <c r="S36" s="290"/>
      <c r="T36" s="289"/>
      <c r="U36" s="289"/>
      <c r="V36" s="289"/>
      <c r="W36" s="289"/>
      <c r="X36" s="289"/>
      <c r="Y36" s="385"/>
      <c r="Z36" s="115"/>
      <c r="AA36" s="115"/>
      <c r="AB36" s="115"/>
      <c r="AC36" s="341"/>
      <c r="AD36" s="342"/>
    </row>
    <row r="37" spans="1:30">
      <c r="A37" s="371">
        <v>6000019264</v>
      </c>
      <c r="B37" s="264" t="s">
        <v>479</v>
      </c>
      <c r="C37" s="380">
        <v>67273893</v>
      </c>
      <c r="D37" s="87" t="s">
        <v>498</v>
      </c>
      <c r="E37" s="390">
        <v>67273893</v>
      </c>
      <c r="F37" s="365" t="s">
        <v>490</v>
      </c>
      <c r="G37" s="289"/>
      <c r="H37" s="289"/>
      <c r="I37" s="289"/>
      <c r="J37" s="289"/>
      <c r="K37" s="289"/>
      <c r="L37" s="385"/>
      <c r="M37" s="115"/>
      <c r="N37" s="341"/>
      <c r="O37" s="342"/>
      <c r="P37" s="115"/>
      <c r="Q37" s="376"/>
      <c r="R37" s="115"/>
      <c r="S37" s="290"/>
      <c r="T37" s="289"/>
      <c r="U37" s="289"/>
      <c r="V37" s="289"/>
      <c r="W37" s="289"/>
      <c r="X37" s="289"/>
      <c r="Y37" s="385"/>
      <c r="Z37" s="115"/>
      <c r="AA37" s="115"/>
      <c r="AB37" s="115"/>
      <c r="AC37" s="341"/>
      <c r="AD37" s="342"/>
    </row>
    <row r="38" spans="1:30">
      <c r="A38" s="371" t="s">
        <v>500</v>
      </c>
      <c r="B38" s="264" t="s">
        <v>489</v>
      </c>
      <c r="C38" s="380">
        <v>111092650</v>
      </c>
      <c r="D38" s="87" t="s">
        <v>498</v>
      </c>
      <c r="E38" s="390">
        <v>111092650</v>
      </c>
      <c r="F38" s="365" t="s">
        <v>490</v>
      </c>
      <c r="G38" s="289"/>
      <c r="H38" s="289"/>
      <c r="I38" s="289"/>
      <c r="J38" s="289"/>
      <c r="K38" s="289"/>
      <c r="L38" s="385"/>
      <c r="M38" s="115"/>
      <c r="N38" s="341"/>
      <c r="O38" s="342"/>
      <c r="P38" s="115"/>
      <c r="Q38" s="376"/>
      <c r="R38" s="115"/>
      <c r="S38" s="290"/>
      <c r="T38" s="289"/>
      <c r="U38" s="289"/>
      <c r="V38" s="289"/>
      <c r="W38" s="289"/>
      <c r="X38" s="289"/>
      <c r="Y38" s="385"/>
      <c r="Z38" s="115"/>
      <c r="AA38" s="115"/>
      <c r="AB38" s="115"/>
      <c r="AC38" s="341"/>
      <c r="AD38" s="342"/>
    </row>
    <row r="39" spans="1:30">
      <c r="A39" s="371"/>
      <c r="B39" s="264"/>
      <c r="C39" s="279"/>
      <c r="D39" s="87"/>
      <c r="E39" s="373"/>
      <c r="F39" s="379"/>
      <c r="G39" s="289"/>
      <c r="H39" s="289"/>
      <c r="I39" s="289"/>
      <c r="J39" s="289"/>
      <c r="K39" s="289"/>
      <c r="L39" s="385"/>
      <c r="M39" s="115"/>
      <c r="N39" s="341"/>
      <c r="O39" s="342"/>
      <c r="P39" s="115"/>
      <c r="Q39" s="376"/>
      <c r="R39" s="115"/>
      <c r="S39" s="290"/>
      <c r="T39" s="289"/>
      <c r="U39" s="289"/>
      <c r="V39" s="289"/>
      <c r="W39" s="289"/>
      <c r="X39" s="289"/>
      <c r="Y39" s="385"/>
      <c r="Z39" s="115"/>
      <c r="AA39" s="115"/>
      <c r="AB39" s="115"/>
      <c r="AC39" s="341"/>
      <c r="AD39" s="342"/>
    </row>
    <row r="40" spans="1:30">
      <c r="A40" s="371"/>
      <c r="B40" s="264"/>
      <c r="C40" s="380">
        <f>C9+C13+C17+C20+C24+C28+C31+C34+C35+C36+C37+C38</f>
        <v>1880737654</v>
      </c>
      <c r="D40" s="326">
        <f>D9+D13+D17+D20+D24+D28+D31+D34</f>
        <v>157180640</v>
      </c>
      <c r="E40" s="381">
        <f>E9+E13+E17+E20+E24+E28+E31+E34</f>
        <v>1341956184</v>
      </c>
      <c r="F40" s="379"/>
      <c r="G40" s="331"/>
      <c r="H40" s="331"/>
      <c r="I40" s="331"/>
      <c r="J40" s="289"/>
      <c r="K40" s="289"/>
      <c r="L40" s="385"/>
      <c r="M40" s="115"/>
      <c r="N40" s="341"/>
      <c r="O40" s="342"/>
      <c r="P40" s="115"/>
      <c r="Q40" s="376"/>
      <c r="R40" s="115"/>
      <c r="S40" s="290"/>
      <c r="T40" s="289"/>
      <c r="U40" s="289"/>
      <c r="V40" s="289"/>
      <c r="W40" s="289"/>
      <c r="X40" s="289"/>
      <c r="Y40" s="385"/>
      <c r="Z40" s="115"/>
      <c r="AA40" s="385"/>
      <c r="AB40" s="115"/>
      <c r="AC40" s="717"/>
      <c r="AD40" s="718"/>
    </row>
    <row r="41" spans="1:30">
      <c r="A41" s="371"/>
      <c r="B41" s="264"/>
      <c r="C41" s="380"/>
      <c r="D41" s="326"/>
      <c r="E41" s="381"/>
      <c r="F41" s="379"/>
      <c r="G41" s="331"/>
      <c r="H41" s="331"/>
      <c r="I41" s="331"/>
      <c r="J41" s="289"/>
      <c r="K41" s="289"/>
      <c r="L41" s="385"/>
      <c r="M41" s="115"/>
      <c r="N41" s="341"/>
      <c r="O41" s="342"/>
      <c r="P41" s="115"/>
      <c r="Q41" s="376"/>
      <c r="R41" s="115"/>
      <c r="S41" s="290"/>
      <c r="T41" s="289"/>
      <c r="U41" s="289"/>
      <c r="V41" s="289"/>
      <c r="W41" s="289"/>
      <c r="X41" s="289"/>
      <c r="Y41" s="385"/>
      <c r="Z41" s="115"/>
      <c r="AA41" s="385"/>
      <c r="AB41" s="115"/>
      <c r="AC41" s="341"/>
      <c r="AD41" s="342"/>
    </row>
    <row r="42" spans="1:30">
      <c r="A42" s="391" t="s">
        <v>501</v>
      </c>
      <c r="B42" s="264"/>
      <c r="C42" s="279"/>
      <c r="D42" s="326"/>
      <c r="E42" s="381"/>
      <c r="F42" s="379"/>
      <c r="G42" s="331"/>
      <c r="H42" s="331"/>
      <c r="I42" s="331"/>
      <c r="J42" s="289"/>
      <c r="K42" s="289"/>
      <c r="L42" s="385"/>
      <c r="M42" s="115"/>
      <c r="N42" s="341"/>
      <c r="O42" s="342"/>
      <c r="P42" s="115"/>
      <c r="Q42" s="376"/>
      <c r="R42" s="115"/>
      <c r="S42" s="290"/>
      <c r="T42" s="289"/>
      <c r="U42" s="289"/>
      <c r="V42" s="289"/>
      <c r="W42" s="289"/>
      <c r="X42" s="289"/>
      <c r="Y42" s="385"/>
      <c r="Z42" s="115"/>
      <c r="AA42" s="385"/>
      <c r="AB42" s="115"/>
      <c r="AC42" s="341"/>
      <c r="AD42" s="342"/>
    </row>
    <row r="43" spans="1:30">
      <c r="A43" s="371"/>
      <c r="B43" s="264"/>
      <c r="C43" s="279"/>
      <c r="D43" s="326"/>
      <c r="E43" s="381"/>
      <c r="F43" s="379"/>
      <c r="G43" s="331"/>
      <c r="H43" s="331"/>
      <c r="I43" s="331"/>
      <c r="J43" s="289"/>
      <c r="K43" s="289"/>
      <c r="L43" s="385"/>
      <c r="M43" s="115"/>
      <c r="N43" s="341"/>
      <c r="O43" s="342"/>
      <c r="P43" s="115"/>
      <c r="Q43" s="376"/>
      <c r="R43" s="115"/>
      <c r="S43" s="290"/>
      <c r="T43" s="289"/>
      <c r="U43" s="289"/>
      <c r="V43" s="289"/>
      <c r="W43" s="289"/>
      <c r="X43" s="289"/>
      <c r="Y43" s="385"/>
      <c r="Z43" s="115"/>
      <c r="AA43" s="385"/>
      <c r="AB43" s="115"/>
      <c r="AC43" s="341"/>
      <c r="AD43" s="342"/>
    </row>
    <row r="44" spans="1:30">
      <c r="A44" s="371" t="s">
        <v>502</v>
      </c>
      <c r="B44" s="264" t="s">
        <v>382</v>
      </c>
      <c r="C44" s="390">
        <v>4291000</v>
      </c>
      <c r="D44" s="326"/>
      <c r="E44" s="381"/>
      <c r="F44" s="379"/>
      <c r="G44" s="331"/>
      <c r="H44" s="331"/>
      <c r="I44" s="331"/>
      <c r="J44" s="289"/>
      <c r="K44" s="289"/>
      <c r="L44" s="385"/>
      <c r="M44" s="115"/>
      <c r="N44" s="341"/>
      <c r="O44" s="342"/>
      <c r="P44" s="115"/>
      <c r="Q44" s="376"/>
      <c r="R44" s="115"/>
      <c r="S44" s="290"/>
      <c r="T44" s="289"/>
      <c r="U44" s="289"/>
      <c r="V44" s="289"/>
      <c r="W44" s="289"/>
      <c r="X44" s="289"/>
      <c r="Y44" s="385"/>
      <c r="Z44" s="115"/>
      <c r="AA44" s="385"/>
      <c r="AB44" s="115"/>
      <c r="AC44" s="341"/>
      <c r="AD44" s="342"/>
    </row>
    <row r="45" spans="1:30">
      <c r="A45" s="371"/>
      <c r="B45" s="264"/>
      <c r="C45" s="380"/>
      <c r="D45" s="326"/>
      <c r="E45" s="381"/>
      <c r="F45" s="379"/>
      <c r="G45" s="331"/>
      <c r="H45" s="331"/>
      <c r="I45" s="331"/>
      <c r="J45" s="289"/>
      <c r="K45" s="289"/>
      <c r="L45" s="385"/>
      <c r="M45" s="115"/>
      <c r="N45" s="341"/>
      <c r="O45" s="342"/>
      <c r="P45" s="115"/>
      <c r="Q45" s="376"/>
      <c r="R45" s="115"/>
      <c r="S45" s="290"/>
      <c r="T45" s="289"/>
      <c r="U45" s="289"/>
      <c r="V45" s="289"/>
      <c r="W45" s="289"/>
      <c r="X45" s="289"/>
      <c r="Y45" s="385"/>
      <c r="Z45" s="115"/>
      <c r="AA45" s="385"/>
      <c r="AB45" s="115"/>
      <c r="AC45" s="341"/>
      <c r="AD45" s="342"/>
    </row>
    <row r="46" spans="1:30">
      <c r="A46" s="392" t="s">
        <v>503</v>
      </c>
      <c r="B46" s="264"/>
      <c r="C46" s="326"/>
      <c r="D46" s="326"/>
      <c r="E46" s="381"/>
      <c r="F46" s="379"/>
      <c r="G46" s="331"/>
      <c r="H46" s="331"/>
      <c r="I46" s="331"/>
      <c r="J46" s="289"/>
      <c r="K46" s="289"/>
      <c r="L46" s="385"/>
      <c r="M46" s="115"/>
      <c r="N46" s="341"/>
      <c r="O46" s="342"/>
      <c r="P46" s="115"/>
      <c r="Q46" s="376"/>
      <c r="R46" s="115"/>
      <c r="S46" s="290"/>
      <c r="T46" s="289"/>
      <c r="U46" s="289"/>
      <c r="V46" s="289"/>
      <c r="W46" s="289"/>
      <c r="X46" s="289"/>
      <c r="Y46" s="385"/>
      <c r="Z46" s="115"/>
      <c r="AA46" s="385"/>
      <c r="AB46" s="115"/>
      <c r="AC46" s="341"/>
      <c r="AD46" s="342"/>
    </row>
    <row r="47" spans="1:30">
      <c r="A47" s="371"/>
      <c r="B47" s="264"/>
      <c r="C47" s="326"/>
      <c r="D47" s="326"/>
      <c r="E47" s="381"/>
      <c r="F47" s="379"/>
      <c r="G47" s="331"/>
      <c r="H47" s="331"/>
      <c r="I47" s="331"/>
      <c r="J47" s="289"/>
      <c r="K47" s="289"/>
      <c r="L47" s="385"/>
      <c r="M47" s="115"/>
      <c r="N47" s="341"/>
      <c r="O47" s="342"/>
      <c r="P47" s="115"/>
      <c r="Q47" s="376"/>
      <c r="R47" s="115"/>
      <c r="S47" s="290"/>
      <c r="T47" s="289"/>
      <c r="U47" s="289"/>
      <c r="V47" s="289"/>
      <c r="W47" s="289"/>
      <c r="X47" s="289"/>
      <c r="Y47" s="385"/>
      <c r="Z47" s="115"/>
      <c r="AA47" s="385"/>
      <c r="AB47" s="115"/>
      <c r="AC47" s="341"/>
      <c r="AD47" s="342"/>
    </row>
    <row r="48" spans="1:30">
      <c r="A48" s="371" t="s">
        <v>504</v>
      </c>
      <c r="B48" s="264" t="s">
        <v>381</v>
      </c>
      <c r="C48" s="372">
        <v>2417615</v>
      </c>
      <c r="D48" s="326"/>
      <c r="E48" s="381"/>
      <c r="F48" s="379"/>
      <c r="G48" s="331"/>
      <c r="H48" s="331"/>
      <c r="I48" s="331"/>
      <c r="J48" s="289"/>
      <c r="K48" s="289"/>
      <c r="L48" s="385"/>
      <c r="M48" s="115"/>
      <c r="N48" s="341"/>
      <c r="O48" s="342"/>
      <c r="P48" s="115"/>
      <c r="Q48" s="376"/>
      <c r="R48" s="115"/>
      <c r="S48" s="290"/>
      <c r="T48" s="289"/>
      <c r="U48" s="289"/>
      <c r="V48" s="289"/>
      <c r="W48" s="289"/>
      <c r="X48" s="289"/>
      <c r="Y48" s="385"/>
      <c r="Z48" s="115"/>
      <c r="AA48" s="385"/>
      <c r="AB48" s="115"/>
      <c r="AC48" s="341"/>
      <c r="AD48" s="342"/>
    </row>
    <row r="49" spans="1:30">
      <c r="A49" s="371">
        <v>98218785</v>
      </c>
      <c r="B49" s="264" t="s">
        <v>380</v>
      </c>
      <c r="C49" s="372">
        <v>3999096</v>
      </c>
      <c r="D49" s="326"/>
      <c r="E49" s="381"/>
      <c r="F49" s="379"/>
      <c r="G49" s="331"/>
      <c r="H49" s="331"/>
      <c r="I49" s="331"/>
      <c r="J49" s="289"/>
      <c r="K49" s="289"/>
      <c r="L49" s="385"/>
      <c r="M49" s="115"/>
      <c r="N49" s="341"/>
      <c r="O49" s="342"/>
      <c r="P49" s="115"/>
      <c r="Q49" s="376"/>
      <c r="R49" s="115"/>
      <c r="S49" s="290"/>
      <c r="T49" s="289"/>
      <c r="U49" s="289"/>
      <c r="V49" s="289"/>
      <c r="W49" s="289"/>
      <c r="X49" s="289"/>
      <c r="Y49" s="385"/>
      <c r="Z49" s="115"/>
      <c r="AA49" s="385"/>
      <c r="AB49" s="115"/>
      <c r="AC49" s="341"/>
      <c r="AD49" s="342"/>
    </row>
    <row r="50" spans="1:30">
      <c r="A50" s="371"/>
      <c r="B50" s="264"/>
      <c r="C50" s="279"/>
      <c r="D50" s="87"/>
      <c r="E50" s="373"/>
      <c r="F50" s="379"/>
      <c r="G50" s="289"/>
      <c r="H50" s="289"/>
      <c r="I50" s="289"/>
      <c r="J50" s="289"/>
      <c r="K50" s="289"/>
      <c r="L50" s="385"/>
      <c r="M50" s="115"/>
      <c r="N50" s="341"/>
      <c r="O50" s="342"/>
      <c r="P50" s="115"/>
      <c r="Q50" s="376"/>
      <c r="R50" s="115"/>
      <c r="S50" s="290"/>
      <c r="T50" s="289"/>
      <c r="U50" s="289"/>
      <c r="V50" s="289"/>
      <c r="W50" s="289"/>
      <c r="X50" s="289"/>
      <c r="Y50" s="385"/>
      <c r="Z50" s="115"/>
      <c r="AA50" s="115"/>
      <c r="AB50" s="115"/>
      <c r="AC50" s="717"/>
      <c r="AD50" s="718"/>
    </row>
    <row r="51" spans="1:30" ht="13.5" thickBot="1">
      <c r="A51" s="393"/>
      <c r="B51" s="394"/>
      <c r="C51" s="395">
        <f>C40+C44+C48+C49</f>
        <v>1891445365</v>
      </c>
      <c r="D51" s="396"/>
      <c r="E51" s="397"/>
      <c r="F51" s="398"/>
      <c r="G51" s="289"/>
      <c r="H51" s="289"/>
      <c r="I51" s="289"/>
      <c r="J51" s="289"/>
      <c r="K51" s="289"/>
      <c r="L51" s="385"/>
      <c r="M51" s="115"/>
      <c r="N51" s="341"/>
      <c r="O51" s="342"/>
      <c r="P51" s="115"/>
      <c r="Q51" s="376"/>
      <c r="R51" s="115"/>
      <c r="S51" s="290"/>
      <c r="T51" s="289"/>
      <c r="U51" s="289"/>
      <c r="V51" s="289"/>
      <c r="W51" s="289"/>
      <c r="X51" s="289"/>
      <c r="Y51" s="385"/>
      <c r="Z51" s="115"/>
      <c r="AA51" s="385"/>
      <c r="AB51" s="115"/>
      <c r="AC51" s="717"/>
      <c r="AD51" s="718"/>
    </row>
    <row r="52" spans="1:30">
      <c r="A52" s="115"/>
      <c r="B52" s="115"/>
      <c r="C52" s="289"/>
      <c r="D52" s="289"/>
      <c r="E52" s="289"/>
      <c r="F52" s="289"/>
      <c r="G52" s="289"/>
      <c r="H52" s="289"/>
      <c r="I52" s="289"/>
      <c r="J52" s="289"/>
      <c r="K52" s="289"/>
      <c r="L52" s="385"/>
      <c r="M52" s="115"/>
      <c r="N52" s="341"/>
      <c r="O52" s="342"/>
      <c r="P52" s="115"/>
      <c r="Q52" s="376"/>
      <c r="R52" s="115"/>
      <c r="S52" s="290"/>
      <c r="T52" s="289"/>
      <c r="U52" s="289"/>
      <c r="V52" s="289"/>
      <c r="W52" s="289"/>
      <c r="X52" s="289"/>
      <c r="Y52" s="385"/>
      <c r="Z52" s="115"/>
      <c r="AA52" s="385"/>
      <c r="AB52" s="115"/>
      <c r="AC52" s="341"/>
      <c r="AD52" s="342"/>
    </row>
    <row r="53" spans="1:30">
      <c r="A53" s="343"/>
      <c r="B53" s="115"/>
      <c r="C53" s="331"/>
      <c r="D53" s="289"/>
      <c r="E53" s="289"/>
      <c r="F53" s="289"/>
      <c r="G53" s="289"/>
      <c r="H53" s="289"/>
      <c r="I53" s="289"/>
      <c r="J53" s="289"/>
      <c r="K53" s="289"/>
      <c r="L53" s="385"/>
      <c r="M53" s="115"/>
      <c r="N53" s="341"/>
      <c r="O53" s="342"/>
      <c r="P53" s="115"/>
      <c r="Q53" s="376"/>
      <c r="R53" s="115"/>
      <c r="S53" s="290"/>
      <c r="T53" s="289"/>
      <c r="U53" s="289"/>
      <c r="V53" s="289"/>
      <c r="W53" s="289"/>
      <c r="X53" s="289"/>
      <c r="Y53" s="385"/>
      <c r="Z53" s="115"/>
      <c r="AA53" s="385"/>
      <c r="AB53" s="115"/>
      <c r="AC53" s="341"/>
      <c r="AD53" s="342"/>
    </row>
    <row r="54" spans="1:30">
      <c r="A54" s="115"/>
      <c r="B54" s="115"/>
      <c r="C54" s="289"/>
      <c r="D54" s="289"/>
      <c r="E54" s="289"/>
      <c r="F54" s="289"/>
      <c r="G54" s="289"/>
      <c r="H54" s="289"/>
      <c r="I54" s="289"/>
      <c r="J54" s="289"/>
      <c r="K54" s="289"/>
      <c r="L54" s="385"/>
      <c r="M54" s="115"/>
      <c r="N54" s="341"/>
      <c r="O54" s="342"/>
      <c r="P54" s="115"/>
      <c r="Q54" s="376"/>
      <c r="R54" s="115"/>
      <c r="S54" s="290"/>
      <c r="T54" s="289"/>
      <c r="U54" s="289"/>
      <c r="V54" s="289"/>
      <c r="W54" s="289"/>
      <c r="X54" s="289"/>
      <c r="Y54" s="385"/>
      <c r="Z54" s="115"/>
      <c r="AA54" s="385"/>
      <c r="AB54" s="115"/>
      <c r="AC54" s="341"/>
      <c r="AD54" s="342"/>
    </row>
    <row r="55" spans="1:30">
      <c r="A55" s="376"/>
      <c r="B55" s="115"/>
      <c r="C55" s="331"/>
      <c r="D55" s="289"/>
      <c r="E55" s="289"/>
      <c r="F55" s="289"/>
      <c r="G55" s="289"/>
      <c r="H55" s="289"/>
      <c r="I55" s="289"/>
      <c r="J55" s="289"/>
      <c r="K55" s="289"/>
      <c r="L55" s="385"/>
      <c r="M55" s="115"/>
      <c r="N55" s="341"/>
      <c r="O55" s="342"/>
      <c r="P55" s="115"/>
      <c r="Q55" s="376"/>
      <c r="R55" s="115"/>
      <c r="S55" s="290"/>
      <c r="T55" s="289"/>
      <c r="U55" s="289"/>
      <c r="V55" s="289"/>
      <c r="W55" s="289"/>
      <c r="X55" s="289"/>
      <c r="Y55" s="385"/>
      <c r="Z55" s="115"/>
      <c r="AA55" s="385"/>
      <c r="AB55" s="115"/>
      <c r="AC55" s="341"/>
      <c r="AD55" s="342"/>
    </row>
    <row r="56" spans="1:30">
      <c r="A56" s="376"/>
      <c r="B56" s="115"/>
      <c r="C56" s="290"/>
      <c r="D56" s="289"/>
      <c r="E56" s="289"/>
      <c r="F56" s="289"/>
      <c r="G56" s="289"/>
      <c r="H56" s="289"/>
      <c r="I56" s="289"/>
      <c r="J56" s="289"/>
      <c r="K56" s="289"/>
      <c r="L56" s="385"/>
      <c r="M56" s="115"/>
      <c r="N56" s="341"/>
      <c r="O56" s="342"/>
      <c r="Q56" s="376"/>
      <c r="R56" s="115"/>
      <c r="S56" s="290"/>
      <c r="T56" s="289"/>
      <c r="U56" s="289"/>
      <c r="V56" s="289"/>
      <c r="W56" s="289"/>
      <c r="X56" s="289"/>
      <c r="Y56" s="385"/>
      <c r="Z56" s="115"/>
      <c r="AA56" s="115"/>
      <c r="AB56" s="115"/>
      <c r="AC56" s="717"/>
      <c r="AD56" s="718"/>
    </row>
    <row r="57" spans="1:30">
      <c r="A57" s="399"/>
      <c r="B57" s="400"/>
      <c r="C57" s="401"/>
      <c r="D57" s="402"/>
      <c r="E57" s="403"/>
      <c r="F57" s="289"/>
      <c r="G57" s="289"/>
      <c r="H57" s="289"/>
      <c r="I57" s="289"/>
      <c r="J57" s="289"/>
      <c r="K57" s="289"/>
      <c r="L57" s="385"/>
      <c r="M57" s="115"/>
      <c r="N57" s="341"/>
      <c r="O57" s="342"/>
      <c r="Q57" s="376"/>
      <c r="R57" s="115"/>
      <c r="S57" s="290"/>
      <c r="T57" s="289"/>
      <c r="U57" s="289"/>
      <c r="V57" s="289"/>
      <c r="W57" s="289"/>
      <c r="X57" s="289"/>
      <c r="Y57" s="385"/>
      <c r="Z57" s="115"/>
      <c r="AA57" s="385"/>
      <c r="AB57" s="115"/>
      <c r="AC57" s="717"/>
      <c r="AD57" s="718"/>
    </row>
    <row r="58" spans="1:30">
      <c r="A58" s="376"/>
      <c r="B58" s="115"/>
      <c r="C58" s="290"/>
      <c r="D58" s="289"/>
      <c r="E58" s="289"/>
      <c r="F58" s="289"/>
      <c r="G58" s="289"/>
      <c r="H58" s="289"/>
      <c r="I58" s="289"/>
      <c r="J58" s="289"/>
      <c r="K58" s="289"/>
      <c r="L58" s="385"/>
      <c r="M58" s="115"/>
      <c r="N58" s="341"/>
      <c r="O58" s="342"/>
      <c r="Q58" s="376"/>
      <c r="R58" s="115"/>
      <c r="S58" s="290"/>
      <c r="T58" s="289"/>
      <c r="U58" s="289"/>
      <c r="V58" s="289"/>
      <c r="W58" s="289"/>
      <c r="X58" s="289"/>
      <c r="Y58" s="385"/>
      <c r="Z58" s="115"/>
      <c r="AA58" s="115"/>
      <c r="AB58" s="115"/>
      <c r="AC58" s="717"/>
      <c r="AD58" s="718"/>
    </row>
    <row r="59" spans="1:30">
      <c r="A59" s="376"/>
      <c r="B59" s="115"/>
      <c r="C59" s="290"/>
      <c r="D59" s="289"/>
      <c r="E59" s="289"/>
      <c r="F59" s="289"/>
      <c r="G59" s="289"/>
      <c r="H59" s="289"/>
      <c r="I59" s="289"/>
      <c r="J59" s="289"/>
      <c r="K59" s="289"/>
      <c r="L59" s="385"/>
      <c r="M59" s="115"/>
      <c r="N59" s="341"/>
      <c r="O59" s="342"/>
      <c r="Q59" s="376"/>
      <c r="R59" s="115"/>
      <c r="S59" s="290"/>
      <c r="T59" s="289"/>
      <c r="U59" s="289"/>
      <c r="V59" s="289"/>
      <c r="W59" s="289"/>
      <c r="X59" s="289"/>
      <c r="Y59" s="385"/>
      <c r="Z59" s="115"/>
      <c r="AA59" s="385"/>
      <c r="AB59" s="115"/>
      <c r="AC59" s="717"/>
      <c r="AD59" s="718"/>
    </row>
    <row r="60" spans="1:30">
      <c r="A60" s="376"/>
      <c r="B60" s="115"/>
      <c r="C60" s="290"/>
      <c r="D60" s="289"/>
      <c r="E60" s="289"/>
      <c r="F60" s="289"/>
      <c r="G60" s="289"/>
      <c r="H60" s="289"/>
      <c r="I60" s="289"/>
      <c r="J60" s="289"/>
      <c r="K60" s="289"/>
      <c r="L60" s="385"/>
      <c r="M60" s="115"/>
      <c r="N60" s="341"/>
      <c r="O60" s="342"/>
      <c r="Q60" s="376"/>
      <c r="R60" s="115"/>
      <c r="S60" s="290"/>
      <c r="T60" s="289"/>
      <c r="U60" s="289"/>
      <c r="V60" s="289"/>
      <c r="W60" s="289"/>
      <c r="X60" s="289"/>
      <c r="Y60" s="385"/>
      <c r="Z60" s="115"/>
      <c r="AA60" s="115"/>
      <c r="AB60" s="115"/>
      <c r="AC60" s="717"/>
      <c r="AD60" s="718"/>
    </row>
    <row r="61" spans="1:30">
      <c r="A61" s="376"/>
      <c r="B61" s="115"/>
      <c r="C61" s="290"/>
      <c r="D61" s="289"/>
      <c r="E61" s="289"/>
      <c r="F61" s="289"/>
      <c r="G61" s="289"/>
      <c r="H61" s="289"/>
      <c r="I61" s="289"/>
      <c r="J61" s="289"/>
      <c r="K61" s="289"/>
      <c r="L61" s="385"/>
      <c r="M61" s="115"/>
      <c r="N61" s="341"/>
      <c r="O61" s="342"/>
      <c r="Q61" s="376"/>
      <c r="R61" s="115"/>
      <c r="S61" s="290"/>
      <c r="T61" s="289"/>
      <c r="U61" s="289"/>
      <c r="V61" s="289"/>
      <c r="W61" s="289"/>
      <c r="X61" s="289"/>
      <c r="Y61" s="385"/>
      <c r="Z61" s="115"/>
      <c r="AA61" s="385"/>
      <c r="AB61" s="115"/>
      <c r="AC61" s="717"/>
      <c r="AD61" s="718"/>
    </row>
    <row r="62" spans="1:30">
      <c r="A62" s="376"/>
      <c r="B62" s="115"/>
      <c r="C62" s="290"/>
      <c r="D62" s="289"/>
      <c r="E62" s="289"/>
      <c r="F62" s="289"/>
      <c r="G62" s="289"/>
      <c r="H62" s="289"/>
      <c r="I62" s="289"/>
      <c r="J62" s="289"/>
      <c r="K62" s="289"/>
      <c r="L62" s="385"/>
      <c r="M62" s="115"/>
      <c r="N62" s="341"/>
      <c r="O62" s="342"/>
      <c r="Q62" s="376"/>
      <c r="R62" s="115"/>
      <c r="S62" s="290"/>
      <c r="T62" s="289"/>
      <c r="U62" s="289"/>
      <c r="V62" s="289"/>
      <c r="W62" s="289"/>
      <c r="X62" s="289"/>
      <c r="Y62" s="385"/>
      <c r="Z62" s="115"/>
      <c r="AA62" s="115"/>
      <c r="AB62" s="115"/>
      <c r="AC62" s="717"/>
      <c r="AD62" s="718"/>
    </row>
    <row r="63" spans="1:30">
      <c r="A63" s="376"/>
      <c r="B63" s="115"/>
      <c r="C63" s="290"/>
      <c r="D63" s="289"/>
      <c r="E63" s="289"/>
      <c r="F63" s="289"/>
      <c r="G63" s="289"/>
      <c r="H63" s="289"/>
      <c r="I63" s="289"/>
      <c r="J63" s="289"/>
      <c r="K63" s="289"/>
      <c r="L63" s="385"/>
      <c r="M63" s="115"/>
      <c r="N63" s="341"/>
      <c r="O63" s="342"/>
      <c r="Q63" s="376"/>
      <c r="R63" s="115"/>
      <c r="S63" s="290"/>
      <c r="T63" s="289"/>
      <c r="U63" s="289"/>
      <c r="V63" s="289"/>
      <c r="W63" s="289"/>
      <c r="X63" s="289"/>
      <c r="Y63" s="385"/>
      <c r="Z63" s="115"/>
      <c r="AA63" s="115"/>
      <c r="AB63" s="115"/>
      <c r="AC63" s="717"/>
      <c r="AD63" s="718"/>
    </row>
    <row r="64" spans="1:30">
      <c r="A64" s="376"/>
      <c r="B64" s="115"/>
      <c r="C64" s="290"/>
      <c r="D64" s="289"/>
      <c r="E64" s="289"/>
      <c r="F64" s="289"/>
      <c r="G64" s="289"/>
      <c r="H64" s="289"/>
      <c r="I64" s="289"/>
      <c r="J64" s="289"/>
      <c r="K64" s="289"/>
      <c r="L64" s="385"/>
      <c r="M64" s="115"/>
      <c r="N64" s="341"/>
      <c r="O64" s="342"/>
      <c r="Q64" s="376"/>
      <c r="R64" s="115"/>
      <c r="S64" s="290"/>
      <c r="T64" s="289"/>
      <c r="U64" s="289"/>
      <c r="V64" s="289"/>
      <c r="W64" s="289"/>
      <c r="X64" s="289"/>
      <c r="Y64" s="385"/>
      <c r="Z64" s="115"/>
      <c r="AA64" s="115"/>
      <c r="AB64" s="115"/>
      <c r="AC64" s="717"/>
      <c r="AD64" s="718"/>
    </row>
    <row r="65" spans="1:30">
      <c r="A65" s="376"/>
      <c r="B65" s="115"/>
      <c r="C65" s="290"/>
      <c r="D65" s="289"/>
      <c r="E65" s="289"/>
      <c r="F65" s="289"/>
      <c r="G65" s="289"/>
      <c r="H65" s="289"/>
      <c r="I65" s="289"/>
      <c r="J65" s="289"/>
      <c r="K65" s="289"/>
      <c r="L65" s="385"/>
      <c r="M65" s="115"/>
      <c r="N65" s="341"/>
      <c r="O65" s="342"/>
      <c r="Q65" s="376"/>
      <c r="R65" s="115"/>
      <c r="S65" s="290"/>
      <c r="T65" s="289"/>
      <c r="U65" s="289"/>
      <c r="V65" s="289"/>
      <c r="W65" s="289"/>
      <c r="X65" s="289"/>
      <c r="Y65" s="385"/>
      <c r="Z65" s="115"/>
      <c r="AA65" s="115"/>
      <c r="AB65" s="115"/>
      <c r="AC65" s="717"/>
      <c r="AD65" s="718"/>
    </row>
    <row r="66" spans="1:30">
      <c r="A66" s="376"/>
      <c r="B66" s="115"/>
      <c r="C66" s="290"/>
      <c r="D66" s="289"/>
      <c r="E66" s="289"/>
      <c r="F66" s="289"/>
      <c r="G66" s="289"/>
      <c r="H66" s="289"/>
      <c r="I66" s="289"/>
      <c r="J66" s="289"/>
      <c r="K66" s="289"/>
      <c r="L66" s="385"/>
      <c r="M66" s="115"/>
      <c r="N66" s="341"/>
      <c r="O66" s="342"/>
      <c r="Q66" s="376"/>
      <c r="R66" s="115"/>
      <c r="S66" s="290"/>
      <c r="T66" s="289"/>
      <c r="U66" s="289"/>
      <c r="V66" s="289"/>
      <c r="W66" s="289"/>
      <c r="X66" s="289"/>
      <c r="Y66" s="385"/>
      <c r="Z66" s="115"/>
      <c r="AA66" s="115"/>
      <c r="AB66" s="115"/>
      <c r="AC66" s="717"/>
      <c r="AD66" s="718"/>
    </row>
    <row r="67" spans="1:30">
      <c r="A67" s="376"/>
      <c r="B67" s="115"/>
      <c r="C67" s="369"/>
      <c r="D67" s="404"/>
      <c r="E67" s="369"/>
      <c r="F67" s="369"/>
      <c r="G67" s="369"/>
      <c r="H67" s="369"/>
      <c r="I67" s="369"/>
      <c r="J67" s="369"/>
      <c r="K67" s="369"/>
      <c r="L67" s="405"/>
      <c r="M67" s="353"/>
      <c r="N67" s="341"/>
      <c r="O67" s="342"/>
      <c r="Q67" s="406"/>
      <c r="R67" s="115"/>
      <c r="S67" s="369"/>
      <c r="T67" s="404"/>
      <c r="U67" s="404"/>
      <c r="V67" s="369"/>
      <c r="W67" s="369"/>
      <c r="X67" s="369"/>
      <c r="Y67" s="405"/>
      <c r="Z67" s="353"/>
      <c r="AA67" s="353"/>
      <c r="AB67" s="353"/>
      <c r="AC67" s="358"/>
      <c r="AD67" s="353"/>
    </row>
    <row r="68" spans="1:30">
      <c r="A68" s="376"/>
      <c r="B68" s="115"/>
      <c r="C68" s="369"/>
      <c r="D68" s="404"/>
      <c r="E68" s="369"/>
      <c r="F68" s="369"/>
      <c r="G68" s="369"/>
      <c r="H68" s="369"/>
      <c r="I68" s="369"/>
      <c r="J68" s="369"/>
      <c r="K68" s="369"/>
      <c r="L68" s="405"/>
      <c r="M68" s="353"/>
      <c r="N68" s="407"/>
      <c r="O68" s="408"/>
      <c r="Q68" s="406"/>
      <c r="R68" s="115"/>
      <c r="S68" s="369"/>
      <c r="T68" s="404"/>
      <c r="U68" s="404"/>
      <c r="V68" s="369"/>
      <c r="W68" s="369"/>
      <c r="X68" s="369"/>
      <c r="Y68" s="405"/>
      <c r="Z68" s="353"/>
      <c r="AA68" s="353"/>
      <c r="AB68" s="353"/>
      <c r="AC68" s="358"/>
      <c r="AD68" s="353"/>
    </row>
    <row r="69" spans="1:30">
      <c r="A69" s="406"/>
      <c r="B69" s="115"/>
      <c r="C69" s="290"/>
      <c r="D69" s="289"/>
      <c r="E69" s="289"/>
      <c r="F69" s="289"/>
      <c r="G69" s="289"/>
      <c r="H69" s="289"/>
      <c r="I69" s="289"/>
      <c r="J69" s="289"/>
      <c r="K69" s="289"/>
      <c r="L69" s="385"/>
      <c r="M69" s="115"/>
      <c r="N69" s="409"/>
      <c r="O69" s="409"/>
      <c r="Q69" s="406"/>
      <c r="R69" s="115"/>
      <c r="S69" s="290"/>
      <c r="T69" s="289"/>
      <c r="U69" s="289"/>
      <c r="V69" s="289"/>
      <c r="W69" s="289"/>
      <c r="X69" s="289"/>
      <c r="Y69" s="385"/>
      <c r="Z69" s="115"/>
      <c r="AA69" s="115"/>
      <c r="AB69" s="115"/>
      <c r="AC69" s="115"/>
      <c r="AD69" s="115"/>
    </row>
    <row r="70" spans="1:30">
      <c r="A70" s="406"/>
      <c r="B70" s="115"/>
      <c r="C70" s="290"/>
      <c r="D70" s="289"/>
      <c r="E70" s="289"/>
      <c r="F70" s="289"/>
      <c r="G70" s="289"/>
      <c r="H70" s="289"/>
      <c r="I70" s="289"/>
      <c r="J70" s="289"/>
      <c r="K70" s="289"/>
      <c r="L70" s="385"/>
      <c r="M70" s="115"/>
      <c r="N70" s="409"/>
      <c r="O70" s="409"/>
      <c r="Q70" s="339"/>
      <c r="R70" s="115"/>
      <c r="S70" s="290"/>
      <c r="T70" s="289"/>
      <c r="U70" s="289"/>
      <c r="V70" s="289"/>
      <c r="W70" s="289"/>
      <c r="X70" s="289"/>
      <c r="Y70" s="385"/>
      <c r="Z70" s="115"/>
      <c r="AA70" s="115"/>
      <c r="AB70" s="115"/>
      <c r="AC70" s="115"/>
      <c r="AD70" s="115"/>
    </row>
    <row r="71" spans="1:30">
      <c r="A71" s="406"/>
      <c r="B71" s="115"/>
      <c r="C71" s="290"/>
      <c r="D71" s="289"/>
      <c r="E71" s="289"/>
      <c r="F71" s="289"/>
      <c r="G71" s="289"/>
      <c r="H71" s="289"/>
      <c r="I71" s="289"/>
      <c r="J71" s="289"/>
      <c r="K71" s="289"/>
      <c r="L71" s="385"/>
      <c r="M71" s="115"/>
      <c r="N71" s="409"/>
      <c r="O71" s="409"/>
      <c r="Q71" s="406"/>
      <c r="R71" s="115"/>
      <c r="S71" s="290"/>
      <c r="T71" s="289"/>
      <c r="U71" s="289"/>
      <c r="V71" s="289"/>
      <c r="W71" s="289"/>
      <c r="X71" s="289"/>
      <c r="Y71" s="385"/>
      <c r="Z71" s="115"/>
      <c r="AA71" s="115"/>
      <c r="AB71" s="115"/>
      <c r="AC71" s="115"/>
      <c r="AD71" s="115"/>
    </row>
    <row r="72" spans="1:30">
      <c r="A72" s="339"/>
      <c r="B72" s="115"/>
      <c r="C72" s="290"/>
      <c r="D72" s="289"/>
      <c r="E72" s="289"/>
      <c r="F72" s="289"/>
      <c r="G72" s="289"/>
      <c r="H72" s="289"/>
      <c r="I72" s="289"/>
      <c r="J72" s="289"/>
      <c r="K72" s="289"/>
      <c r="L72" s="385"/>
      <c r="M72" s="115"/>
      <c r="N72" s="409"/>
      <c r="O72" s="409"/>
      <c r="Q72" s="339"/>
      <c r="R72" s="115"/>
      <c r="S72" s="290"/>
      <c r="T72" s="289"/>
      <c r="U72" s="289"/>
      <c r="V72" s="289"/>
      <c r="W72" s="289"/>
      <c r="X72" s="289"/>
      <c r="Y72" s="385"/>
      <c r="Z72" s="115"/>
      <c r="AA72" s="115"/>
      <c r="AB72" s="115"/>
      <c r="AC72" s="115"/>
      <c r="AD72" s="115"/>
    </row>
    <row r="73" spans="1:30">
      <c r="A73" s="406"/>
      <c r="B73" s="115"/>
      <c r="C73" s="290"/>
      <c r="D73" s="289"/>
      <c r="E73" s="289"/>
      <c r="F73" s="289"/>
      <c r="G73" s="289"/>
      <c r="H73" s="289"/>
      <c r="I73" s="289"/>
      <c r="J73" s="289"/>
      <c r="K73" s="289"/>
      <c r="L73" s="385"/>
      <c r="M73" s="115"/>
      <c r="N73" s="409"/>
      <c r="O73" s="409"/>
      <c r="Q73" s="406"/>
      <c r="R73" s="115"/>
      <c r="S73" s="290"/>
      <c r="T73" s="289"/>
      <c r="U73" s="289"/>
      <c r="V73" s="289"/>
      <c r="W73" s="289"/>
      <c r="X73" s="289"/>
      <c r="Y73" s="385"/>
      <c r="Z73" s="115"/>
      <c r="AA73" s="115"/>
      <c r="AB73" s="115"/>
      <c r="AC73" s="115"/>
      <c r="AD73" s="115"/>
    </row>
    <row r="74" spans="1:30">
      <c r="A74" s="339"/>
      <c r="B74" s="115"/>
      <c r="C74" s="290"/>
      <c r="D74" s="289"/>
      <c r="E74" s="289"/>
      <c r="F74" s="289"/>
      <c r="G74" s="289"/>
      <c r="H74" s="289"/>
      <c r="I74" s="289"/>
      <c r="J74" s="289"/>
      <c r="K74" s="289"/>
      <c r="L74" s="385"/>
      <c r="M74" s="115"/>
      <c r="N74" s="115"/>
      <c r="O74" s="115"/>
      <c r="Q74" s="339"/>
      <c r="R74" s="115"/>
      <c r="S74" s="290"/>
      <c r="T74" s="289"/>
      <c r="U74" s="289"/>
      <c r="V74" s="289"/>
      <c r="W74" s="289"/>
      <c r="X74" s="289"/>
      <c r="Y74" s="385"/>
      <c r="Z74" s="115"/>
      <c r="AA74" s="115"/>
      <c r="AB74" s="115"/>
      <c r="AC74" s="115"/>
      <c r="AD74" s="115"/>
    </row>
    <row r="75" spans="1:30">
      <c r="A75" s="406"/>
      <c r="B75" s="115"/>
      <c r="C75" s="290"/>
      <c r="D75" s="289"/>
      <c r="E75" s="289"/>
      <c r="F75" s="289"/>
      <c r="G75" s="289"/>
      <c r="H75" s="289"/>
      <c r="I75" s="289"/>
      <c r="J75" s="289"/>
      <c r="K75" s="289"/>
      <c r="L75" s="385"/>
      <c r="M75" s="115"/>
      <c r="N75" s="115"/>
      <c r="O75" s="115"/>
      <c r="Q75" s="406"/>
      <c r="R75" s="115"/>
      <c r="S75" s="290"/>
      <c r="T75" s="289"/>
      <c r="U75" s="289"/>
      <c r="V75" s="289"/>
      <c r="W75" s="289"/>
      <c r="X75" s="289"/>
      <c r="Y75" s="385"/>
      <c r="Z75" s="115"/>
      <c r="AA75" s="115"/>
      <c r="AB75" s="115"/>
      <c r="AC75" s="115"/>
      <c r="AD75" s="115"/>
    </row>
    <row r="76" spans="1:30">
      <c r="A76" s="339"/>
      <c r="B76" s="115"/>
      <c r="C76" s="290"/>
      <c r="D76" s="289"/>
      <c r="E76" s="289"/>
      <c r="F76" s="289"/>
      <c r="G76" s="289"/>
      <c r="H76" s="289"/>
      <c r="I76" s="289"/>
      <c r="J76" s="289"/>
      <c r="K76" s="289"/>
      <c r="L76" s="385"/>
      <c r="M76" s="115"/>
      <c r="N76" s="115"/>
      <c r="O76" s="115"/>
      <c r="Q76" s="339"/>
      <c r="R76" s="115"/>
      <c r="S76" s="290"/>
      <c r="T76" s="289"/>
      <c r="U76" s="289"/>
      <c r="V76" s="289"/>
      <c r="W76" s="289"/>
      <c r="X76" s="289"/>
      <c r="Y76" s="385"/>
      <c r="Z76" s="115"/>
      <c r="AA76" s="115"/>
      <c r="AB76" s="115"/>
      <c r="AC76" s="115"/>
      <c r="AD76" s="115"/>
    </row>
    <row r="77" spans="1:30">
      <c r="A77" s="406"/>
      <c r="B77" s="115"/>
      <c r="C77" s="290"/>
      <c r="D77" s="289"/>
      <c r="E77" s="289"/>
      <c r="F77" s="289"/>
      <c r="G77" s="289"/>
      <c r="H77" s="289"/>
      <c r="I77" s="289"/>
      <c r="J77" s="289"/>
      <c r="K77" s="289"/>
      <c r="L77" s="385"/>
      <c r="M77" s="115"/>
      <c r="N77" s="115"/>
      <c r="O77" s="115"/>
      <c r="Q77" s="406"/>
      <c r="R77" s="115"/>
      <c r="S77" s="290"/>
      <c r="T77" s="289"/>
      <c r="U77" s="289"/>
      <c r="V77" s="289"/>
      <c r="W77" s="289"/>
      <c r="X77" s="289"/>
      <c r="Y77" s="385"/>
      <c r="Z77" s="115"/>
      <c r="AA77" s="115"/>
      <c r="AB77" s="115"/>
      <c r="AC77" s="115"/>
      <c r="AD77" s="115"/>
    </row>
    <row r="78" spans="1:30">
      <c r="A78" s="339"/>
      <c r="B78" s="115"/>
      <c r="C78" s="290"/>
      <c r="D78" s="289"/>
      <c r="E78" s="289"/>
      <c r="F78" s="289"/>
      <c r="G78" s="289"/>
      <c r="H78" s="289"/>
      <c r="I78" s="289"/>
      <c r="J78" s="289"/>
      <c r="K78" s="289"/>
      <c r="L78" s="385"/>
      <c r="M78" s="115"/>
      <c r="N78" s="115"/>
      <c r="O78" s="115"/>
      <c r="Q78" s="339"/>
      <c r="R78" s="115"/>
      <c r="S78" s="290"/>
      <c r="T78" s="289"/>
      <c r="U78" s="289"/>
      <c r="V78" s="289"/>
      <c r="W78" s="289"/>
      <c r="X78" s="289"/>
      <c r="Y78" s="385"/>
      <c r="Z78" s="115"/>
      <c r="AA78" s="115"/>
      <c r="AB78" s="115"/>
      <c r="AC78" s="115"/>
      <c r="AD78" s="115"/>
    </row>
    <row r="79" spans="1:30">
      <c r="A79" s="406"/>
      <c r="B79" s="115"/>
      <c r="C79" s="290"/>
      <c r="D79" s="289"/>
      <c r="E79" s="289"/>
      <c r="F79" s="289"/>
      <c r="G79" s="289"/>
      <c r="H79" s="289"/>
      <c r="I79" s="289"/>
      <c r="J79" s="289"/>
      <c r="K79" s="289"/>
      <c r="L79" s="385"/>
      <c r="M79" s="115"/>
      <c r="N79" s="115"/>
      <c r="O79" s="115"/>
      <c r="Q79" s="406"/>
      <c r="R79" s="115"/>
      <c r="S79" s="290"/>
      <c r="T79" s="289"/>
      <c r="U79" s="289"/>
      <c r="V79" s="289"/>
      <c r="W79" s="289"/>
      <c r="X79" s="289"/>
      <c r="Y79" s="385"/>
      <c r="Z79" s="115"/>
      <c r="AA79" s="115"/>
      <c r="AB79" s="115"/>
      <c r="AC79" s="115"/>
      <c r="AD79" s="115"/>
    </row>
    <row r="80" spans="1:30">
      <c r="A80" s="339"/>
      <c r="B80" s="115"/>
      <c r="C80" s="290"/>
      <c r="D80" s="289"/>
      <c r="E80" s="289"/>
      <c r="F80" s="289"/>
      <c r="G80" s="289"/>
      <c r="H80" s="289"/>
      <c r="I80" s="289"/>
      <c r="J80" s="289"/>
      <c r="K80" s="289"/>
      <c r="L80" s="385"/>
      <c r="M80" s="115"/>
      <c r="N80" s="115"/>
      <c r="O80" s="115"/>
      <c r="Q80" s="339"/>
      <c r="R80" s="115"/>
      <c r="S80" s="290"/>
      <c r="T80" s="289"/>
      <c r="U80" s="289"/>
      <c r="V80" s="289"/>
      <c r="W80" s="289"/>
      <c r="X80" s="289"/>
      <c r="Y80" s="385"/>
      <c r="Z80" s="115"/>
      <c r="AA80" s="115"/>
      <c r="AB80" s="115"/>
      <c r="AC80" s="115"/>
      <c r="AD80" s="115"/>
    </row>
    <row r="81" spans="1:30">
      <c r="A81" s="406"/>
      <c r="B81" s="410"/>
      <c r="C81" s="331"/>
      <c r="D81" s="331"/>
      <c r="E81" s="331"/>
      <c r="F81" s="331"/>
      <c r="G81" s="331"/>
      <c r="H81" s="331"/>
      <c r="I81" s="331"/>
      <c r="J81" s="331"/>
      <c r="K81" s="331"/>
      <c r="L81" s="385"/>
      <c r="M81" s="115"/>
      <c r="N81" s="246"/>
      <c r="O81" s="115"/>
      <c r="Q81" s="411"/>
      <c r="R81" s="410"/>
      <c r="S81" s="331"/>
      <c r="T81" s="331"/>
      <c r="U81" s="331"/>
      <c r="V81" s="331"/>
      <c r="W81" s="331"/>
      <c r="X81" s="331"/>
      <c r="Y81" s="385"/>
      <c r="Z81" s="115"/>
      <c r="AA81" s="115"/>
      <c r="AB81" s="115"/>
      <c r="AC81" s="246"/>
      <c r="AD81" s="115"/>
    </row>
    <row r="82" spans="1:30">
      <c r="A82" s="339"/>
      <c r="B82" s="353"/>
      <c r="C82" s="290"/>
      <c r="D82" s="290"/>
      <c r="E82" s="290"/>
      <c r="F82" s="290"/>
      <c r="G82" s="290"/>
      <c r="H82" s="290"/>
      <c r="I82" s="290"/>
      <c r="J82" s="290"/>
      <c r="K82" s="290"/>
      <c r="L82" s="115"/>
      <c r="M82" s="115"/>
      <c r="N82" s="115"/>
      <c r="O82" s="115"/>
      <c r="Q82" s="353"/>
      <c r="R82" s="353"/>
      <c r="S82" s="290"/>
      <c r="T82" s="290"/>
      <c r="U82" s="290"/>
      <c r="V82" s="290"/>
      <c r="W82" s="290"/>
      <c r="X82" s="290"/>
      <c r="Y82" s="115"/>
      <c r="Z82" s="115"/>
      <c r="AA82" s="115"/>
      <c r="AB82" s="115"/>
      <c r="AC82" s="115"/>
      <c r="AD82" s="115"/>
    </row>
    <row r="83" spans="1:30">
      <c r="A83" s="411"/>
      <c r="B83" s="246"/>
      <c r="C83" s="289"/>
      <c r="D83" s="289"/>
      <c r="E83" s="289"/>
      <c r="F83" s="289"/>
      <c r="G83" s="289"/>
      <c r="H83" s="289"/>
      <c r="I83" s="289"/>
      <c r="J83" s="289"/>
      <c r="K83" s="289"/>
      <c r="L83" s="385"/>
      <c r="M83" s="115"/>
      <c r="N83" s="246"/>
      <c r="O83" s="115"/>
      <c r="Q83" s="246"/>
      <c r="R83" s="246"/>
      <c r="S83" s="289"/>
      <c r="T83" s="289"/>
      <c r="U83" s="289"/>
      <c r="V83" s="289"/>
      <c r="W83" s="289"/>
      <c r="X83" s="289"/>
      <c r="Y83" s="385"/>
      <c r="Z83" s="115"/>
      <c r="AA83" s="115"/>
      <c r="AB83" s="115"/>
      <c r="AC83" s="246"/>
      <c r="AD83" s="115"/>
    </row>
    <row r="84" spans="1:30">
      <c r="A84" s="353"/>
      <c r="B84" s="115"/>
      <c r="C84" s="289"/>
      <c r="D84" s="289"/>
      <c r="E84" s="289"/>
      <c r="F84" s="289"/>
      <c r="G84" s="289"/>
      <c r="H84" s="289"/>
      <c r="I84" s="289"/>
      <c r="J84" s="289"/>
      <c r="K84" s="289"/>
      <c r="L84" s="115"/>
      <c r="M84" s="115"/>
      <c r="N84" s="115"/>
      <c r="O84" s="115"/>
      <c r="Q84" s="412"/>
      <c r="R84" s="115"/>
      <c r="S84" s="289"/>
      <c r="T84" s="289"/>
      <c r="U84" s="289"/>
      <c r="V84" s="289"/>
      <c r="W84" s="289"/>
      <c r="X84" s="289"/>
      <c r="Y84" s="115"/>
      <c r="Z84" s="115"/>
      <c r="AA84" s="115"/>
      <c r="AB84" s="115"/>
      <c r="AC84" s="115"/>
      <c r="AD84" s="115"/>
    </row>
    <row r="85" spans="1:30">
      <c r="A85" s="246"/>
      <c r="B85" s="353"/>
      <c r="C85" s="404"/>
      <c r="D85" s="404"/>
      <c r="E85" s="404"/>
      <c r="F85" s="404"/>
      <c r="G85" s="404"/>
      <c r="H85" s="404"/>
      <c r="I85" s="404"/>
      <c r="J85" s="404"/>
      <c r="K85" s="404"/>
      <c r="L85" s="115"/>
      <c r="M85" s="115"/>
      <c r="N85" s="115"/>
      <c r="O85" s="115"/>
      <c r="Q85" s="412"/>
      <c r="R85" s="353"/>
      <c r="S85" s="404"/>
      <c r="T85" s="404"/>
      <c r="U85" s="404"/>
      <c r="V85" s="404"/>
      <c r="W85" s="404"/>
      <c r="X85" s="404"/>
      <c r="Y85" s="115"/>
      <c r="Z85" s="115"/>
      <c r="AA85" s="115"/>
      <c r="AB85" s="115"/>
      <c r="AC85" s="115"/>
      <c r="AD85" s="115"/>
    </row>
    <row r="86" spans="1:30">
      <c r="A86" s="413"/>
      <c r="B86" s="263"/>
      <c r="Q86" s="115"/>
      <c r="R86" s="342"/>
      <c r="S86" s="289"/>
      <c r="T86" s="289"/>
      <c r="U86" s="289"/>
      <c r="V86" s="289"/>
      <c r="W86" s="289"/>
      <c r="X86" s="289"/>
      <c r="Y86" s="115"/>
      <c r="Z86" s="115"/>
      <c r="AA86" s="115"/>
      <c r="AB86" s="115"/>
      <c r="AC86" s="115"/>
      <c r="AD86" s="115"/>
    </row>
    <row r="87" spans="1:30">
      <c r="A87" s="288"/>
      <c r="N87" s="331"/>
      <c r="Q87" s="115"/>
      <c r="R87" s="115"/>
      <c r="S87" s="289"/>
      <c r="T87" s="289"/>
      <c r="U87" s="289"/>
      <c r="V87" s="289"/>
      <c r="W87" s="289"/>
      <c r="X87" s="289"/>
      <c r="Y87" s="115"/>
      <c r="Z87" s="115"/>
      <c r="AA87" s="115"/>
      <c r="AB87" s="115"/>
      <c r="AC87" s="331"/>
      <c r="AD87" s="115"/>
    </row>
    <row r="88" spans="1:30">
      <c r="N88" s="290"/>
      <c r="Q88" s="115"/>
      <c r="R88" s="115"/>
      <c r="S88" s="289"/>
      <c r="T88" s="289"/>
      <c r="U88" s="289"/>
      <c r="V88" s="289"/>
      <c r="W88" s="289"/>
      <c r="X88" s="289"/>
      <c r="Y88" s="115"/>
      <c r="Z88" s="115"/>
      <c r="AA88" s="115"/>
      <c r="AB88" s="115"/>
      <c r="AC88" s="290"/>
      <c r="AD88" s="115"/>
    </row>
    <row r="89" spans="1:30">
      <c r="B89" s="332"/>
      <c r="N89" s="290"/>
      <c r="Q89" s="115"/>
      <c r="R89" s="414"/>
      <c r="S89" s="289"/>
      <c r="T89" s="289"/>
      <c r="U89" s="289"/>
      <c r="V89" s="289"/>
      <c r="W89" s="289"/>
      <c r="X89" s="289"/>
      <c r="Y89" s="115"/>
      <c r="Z89" s="115"/>
      <c r="AA89" s="115"/>
      <c r="AB89" s="115"/>
      <c r="AC89" s="290"/>
      <c r="AD89" s="115"/>
    </row>
    <row r="90" spans="1:30">
      <c r="B90" s="332"/>
      <c r="N90" s="290"/>
      <c r="Q90" s="115"/>
      <c r="R90" s="414"/>
      <c r="S90" s="289"/>
      <c r="T90" s="289"/>
      <c r="U90" s="289"/>
      <c r="V90" s="289"/>
      <c r="W90" s="289"/>
      <c r="X90" s="289"/>
      <c r="Y90" s="115"/>
      <c r="Z90" s="115"/>
      <c r="AA90" s="115"/>
      <c r="AB90" s="115"/>
      <c r="AC90" s="290"/>
      <c r="AD90" s="115"/>
    </row>
    <row r="91" spans="1:30">
      <c r="B91" s="332"/>
      <c r="N91" s="290"/>
      <c r="Q91" s="115"/>
      <c r="R91" s="414"/>
      <c r="S91" s="289"/>
      <c r="T91" s="289"/>
      <c r="U91" s="289"/>
      <c r="V91" s="289"/>
      <c r="W91" s="289"/>
      <c r="X91" s="289"/>
      <c r="Y91" s="115"/>
      <c r="Z91" s="115"/>
      <c r="AA91" s="115"/>
      <c r="AB91" s="115"/>
      <c r="AC91" s="290"/>
      <c r="AD91" s="115"/>
    </row>
    <row r="92" spans="1:30">
      <c r="N92" s="290"/>
      <c r="Q92" s="115"/>
      <c r="R92" s="115"/>
      <c r="S92" s="289"/>
      <c r="T92" s="289"/>
      <c r="U92" s="289"/>
      <c r="V92" s="289"/>
      <c r="W92" s="289"/>
      <c r="X92" s="289"/>
      <c r="Y92" s="115"/>
      <c r="Z92" s="115"/>
      <c r="AA92" s="115"/>
      <c r="AB92" s="115"/>
      <c r="AC92" s="290"/>
      <c r="AD92" s="115"/>
    </row>
    <row r="93" spans="1:30">
      <c r="N93" s="333"/>
      <c r="Q93" s="115"/>
      <c r="R93" s="115"/>
      <c r="S93" s="289"/>
      <c r="T93" s="289"/>
      <c r="U93" s="289"/>
      <c r="V93" s="289"/>
      <c r="W93" s="289"/>
      <c r="X93" s="289"/>
      <c r="Y93" s="115"/>
      <c r="Z93" s="115"/>
      <c r="AA93" s="115"/>
      <c r="AB93" s="115"/>
      <c r="AC93" s="331"/>
      <c r="AD93" s="115"/>
    </row>
    <row r="94" spans="1:30">
      <c r="D94" s="335"/>
      <c r="E94" s="291"/>
      <c r="F94" s="291"/>
      <c r="G94" s="291"/>
      <c r="H94" s="291"/>
      <c r="I94" s="291"/>
      <c r="J94" s="291"/>
      <c r="K94" s="291"/>
      <c r="L94" s="292"/>
      <c r="M94" s="292"/>
      <c r="N94" s="335"/>
      <c r="Q94" s="115"/>
      <c r="R94" s="115"/>
      <c r="S94" s="289"/>
      <c r="T94" s="369"/>
      <c r="U94" s="369"/>
      <c r="V94" s="404"/>
      <c r="W94" s="404"/>
      <c r="X94" s="404"/>
      <c r="Y94" s="353"/>
      <c r="Z94" s="353"/>
      <c r="AA94" s="353"/>
      <c r="AB94" s="353"/>
      <c r="AC94" s="369"/>
      <c r="AD94" s="115"/>
    </row>
    <row r="95" spans="1:30">
      <c r="D95" s="335"/>
      <c r="E95" s="291"/>
      <c r="F95" s="291"/>
      <c r="G95" s="291"/>
      <c r="H95" s="291"/>
      <c r="I95" s="291"/>
      <c r="J95" s="291"/>
      <c r="K95" s="291"/>
      <c r="L95" s="292"/>
      <c r="M95" s="292"/>
      <c r="N95" s="335"/>
      <c r="Q95" s="115"/>
      <c r="R95" s="115"/>
      <c r="S95" s="289"/>
      <c r="T95" s="369"/>
      <c r="U95" s="369"/>
      <c r="V95" s="404"/>
      <c r="W95" s="404"/>
      <c r="X95" s="404"/>
      <c r="Y95" s="353"/>
      <c r="Z95" s="353"/>
      <c r="AA95" s="353"/>
      <c r="AB95" s="353"/>
      <c r="AC95" s="369"/>
      <c r="AD95" s="115"/>
    </row>
    <row r="96" spans="1:30">
      <c r="D96" s="336"/>
      <c r="E96" s="336"/>
      <c r="F96" s="336"/>
      <c r="G96" s="336"/>
      <c r="H96" s="336"/>
      <c r="I96" s="336"/>
      <c r="J96" s="336"/>
      <c r="K96" s="336"/>
      <c r="L96" s="337"/>
      <c r="M96" s="292"/>
      <c r="N96" s="291"/>
      <c r="Q96" s="115"/>
      <c r="R96" s="115"/>
      <c r="S96" s="289"/>
      <c r="T96" s="415"/>
      <c r="U96" s="415"/>
      <c r="V96" s="415"/>
      <c r="W96" s="415"/>
      <c r="X96" s="415"/>
      <c r="Y96" s="416"/>
      <c r="Z96" s="353"/>
      <c r="AA96" s="353"/>
      <c r="AB96" s="353"/>
      <c r="AC96" s="404"/>
      <c r="AD96" s="115"/>
    </row>
    <row r="97" spans="1:30">
      <c r="D97" s="335"/>
      <c r="E97" s="335"/>
      <c r="F97" s="335"/>
      <c r="G97" s="335"/>
      <c r="H97" s="335"/>
      <c r="I97" s="335"/>
      <c r="J97" s="335"/>
      <c r="K97" s="335"/>
      <c r="L97" s="338"/>
      <c r="M97" s="338"/>
      <c r="N97" s="335"/>
      <c r="Q97" s="115"/>
      <c r="R97" s="115"/>
      <c r="S97" s="289"/>
      <c r="T97" s="369"/>
      <c r="U97" s="369"/>
      <c r="V97" s="369"/>
      <c r="W97" s="369"/>
      <c r="X97" s="369"/>
      <c r="Y97" s="358"/>
      <c r="Z97" s="358"/>
      <c r="AA97" s="358"/>
      <c r="AB97" s="358"/>
      <c r="AC97" s="369"/>
      <c r="AD97" s="115"/>
    </row>
    <row r="98" spans="1:30">
      <c r="B98" s="115"/>
      <c r="C98" s="290"/>
      <c r="N98" s="47"/>
      <c r="Q98" s="339"/>
      <c r="R98" s="115"/>
      <c r="S98" s="290"/>
      <c r="T98" s="289"/>
      <c r="U98" s="289"/>
      <c r="V98" s="289"/>
      <c r="W98" s="289"/>
      <c r="X98" s="289"/>
      <c r="Y98" s="115"/>
      <c r="Z98" s="115"/>
      <c r="AA98" s="115"/>
      <c r="AB98" s="115"/>
      <c r="AC98" s="289"/>
      <c r="AD98" s="115"/>
    </row>
    <row r="99" spans="1:30">
      <c r="N99" s="333"/>
      <c r="Q99" s="115"/>
      <c r="R99" s="115"/>
      <c r="S99" s="289"/>
      <c r="T99" s="289"/>
      <c r="U99" s="289"/>
      <c r="V99" s="289"/>
      <c r="W99" s="289"/>
      <c r="X99" s="289"/>
      <c r="Y99" s="115"/>
      <c r="Z99" s="115"/>
      <c r="AA99" s="115"/>
      <c r="AB99" s="115"/>
      <c r="AC99" s="331"/>
      <c r="AD99" s="115"/>
    </row>
    <row r="100" spans="1:30">
      <c r="A100" s="339"/>
      <c r="Q100" s="115"/>
      <c r="R100" s="115"/>
      <c r="S100" s="289"/>
      <c r="T100" s="289"/>
      <c r="U100" s="289"/>
      <c r="V100" s="289"/>
      <c r="W100" s="289"/>
      <c r="X100" s="289"/>
      <c r="Y100" s="115"/>
      <c r="Z100" s="115"/>
      <c r="AA100" s="115"/>
      <c r="AB100" s="115"/>
      <c r="AC100" s="115"/>
      <c r="AD100" s="115"/>
    </row>
    <row r="101" spans="1:30">
      <c r="N101" s="340"/>
      <c r="Q101" s="115"/>
      <c r="R101" s="115"/>
      <c r="S101" s="289"/>
      <c r="T101" s="289"/>
      <c r="U101" s="289"/>
      <c r="V101" s="289"/>
      <c r="W101" s="289"/>
      <c r="X101" s="289"/>
      <c r="Y101" s="115"/>
      <c r="Z101" s="115"/>
      <c r="AA101" s="115"/>
      <c r="AB101" s="115"/>
      <c r="AC101" s="417"/>
      <c r="AD101" s="115"/>
    </row>
    <row r="102" spans="1:30">
      <c r="S102" s="47"/>
      <c r="T102" s="47"/>
      <c r="U102" s="47"/>
      <c r="V102" s="47"/>
      <c r="W102" s="47"/>
      <c r="X102" s="47"/>
    </row>
  </sheetData>
  <mergeCells count="33">
    <mergeCell ref="AC63:AD63"/>
    <mergeCell ref="AC65:AD65"/>
    <mergeCell ref="AC64:AD64"/>
    <mergeCell ref="AC40:AD40"/>
    <mergeCell ref="AC35:AD35"/>
    <mergeCell ref="AC51:AD51"/>
    <mergeCell ref="AC56:AD56"/>
    <mergeCell ref="AC66:AD66"/>
    <mergeCell ref="AC58:AD58"/>
    <mergeCell ref="AC59:AD59"/>
    <mergeCell ref="AC60:AD60"/>
    <mergeCell ref="AC61:AD61"/>
    <mergeCell ref="AC62:AD62"/>
    <mergeCell ref="A2:E2"/>
    <mergeCell ref="A4:E4"/>
    <mergeCell ref="L4:M4"/>
    <mergeCell ref="W5:X5"/>
    <mergeCell ref="AC57:AD57"/>
    <mergeCell ref="AC28:AD28"/>
    <mergeCell ref="AC29:AD29"/>
    <mergeCell ref="AC31:AD31"/>
    <mergeCell ref="AC32:AD32"/>
    <mergeCell ref="AC33:AD33"/>
    <mergeCell ref="AC50:AD50"/>
    <mergeCell ref="AC34:AD34"/>
    <mergeCell ref="AC5:AD5"/>
    <mergeCell ref="AC6:AD6"/>
    <mergeCell ref="AC19:AD19"/>
    <mergeCell ref="AC24:AD24"/>
    <mergeCell ref="AC25:AD25"/>
    <mergeCell ref="AC15:AD15"/>
    <mergeCell ref="AC17:AD17"/>
    <mergeCell ref="AC18:AD18"/>
  </mergeCells>
  <phoneticPr fontId="3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I33"/>
  <sheetViews>
    <sheetView topLeftCell="A18" workbookViewId="0">
      <selection sqref="A1:IV65536"/>
    </sheetView>
  </sheetViews>
  <sheetFormatPr defaultColWidth="16" defaultRowHeight="12.75"/>
  <sheetData>
    <row r="2" spans="2:7" ht="13.5" thickBot="1"/>
    <row r="3" spans="2:7" ht="13.5" thickBot="1">
      <c r="B3" s="704" t="s">
        <v>411</v>
      </c>
      <c r="C3" s="705"/>
      <c r="D3" s="705"/>
      <c r="E3" s="705"/>
      <c r="F3" s="705"/>
      <c r="G3" s="706"/>
    </row>
    <row r="4" spans="2:7">
      <c r="B4" s="174" t="s">
        <v>331</v>
      </c>
      <c r="C4" s="176" t="s">
        <v>410</v>
      </c>
      <c r="D4" s="176" t="s">
        <v>409</v>
      </c>
      <c r="E4" s="176" t="s">
        <v>408</v>
      </c>
      <c r="F4" s="176" t="s">
        <v>172</v>
      </c>
      <c r="G4" s="314" t="s">
        <v>407</v>
      </c>
    </row>
    <row r="5" spans="2:7">
      <c r="B5" s="179" t="s">
        <v>372</v>
      </c>
      <c r="C5" s="60" t="s">
        <v>404</v>
      </c>
      <c r="D5" s="84">
        <v>10980000</v>
      </c>
      <c r="E5" s="84">
        <v>2745000</v>
      </c>
      <c r="F5" s="273">
        <v>13725000</v>
      </c>
      <c r="G5" s="313">
        <v>40898</v>
      </c>
    </row>
    <row r="6" spans="2:7">
      <c r="B6" s="179" t="s">
        <v>406</v>
      </c>
      <c r="C6" s="60" t="s">
        <v>404</v>
      </c>
      <c r="D6" s="84">
        <v>10620000</v>
      </c>
      <c r="E6" s="84">
        <v>2867400</v>
      </c>
      <c r="F6" s="273">
        <v>13487400</v>
      </c>
      <c r="G6" s="313">
        <v>40994</v>
      </c>
    </row>
    <row r="7" spans="2:7">
      <c r="B7" s="179" t="s">
        <v>405</v>
      </c>
      <c r="C7" s="60" t="s">
        <v>404</v>
      </c>
      <c r="D7" s="84">
        <v>2400000</v>
      </c>
      <c r="E7" s="84">
        <v>648000</v>
      </c>
      <c r="F7" s="273">
        <v>3048000</v>
      </c>
      <c r="G7" s="313">
        <v>41059</v>
      </c>
    </row>
    <row r="8" spans="2:7">
      <c r="B8" s="179">
        <v>712012</v>
      </c>
      <c r="C8" s="60" t="s">
        <v>403</v>
      </c>
      <c r="D8" s="84">
        <v>980000</v>
      </c>
      <c r="E8" s="84">
        <v>245000</v>
      </c>
      <c r="F8" s="273">
        <v>1225000</v>
      </c>
      <c r="G8" s="313">
        <v>40949</v>
      </c>
    </row>
    <row r="9" spans="2:7">
      <c r="B9" s="179"/>
      <c r="C9" s="60"/>
      <c r="D9" s="84"/>
      <c r="E9" s="84"/>
      <c r="F9" s="84"/>
      <c r="G9" s="157"/>
    </row>
    <row r="10" spans="2:7">
      <c r="B10" s="179"/>
      <c r="C10" s="60"/>
      <c r="D10" s="84"/>
      <c r="E10" s="84"/>
      <c r="F10" s="84"/>
      <c r="G10" s="157"/>
    </row>
    <row r="11" spans="2:7">
      <c r="B11" s="179" t="s">
        <v>338</v>
      </c>
      <c r="C11" s="60" t="s">
        <v>402</v>
      </c>
      <c r="D11" s="273">
        <v>3450000</v>
      </c>
      <c r="E11" s="84">
        <v>862500</v>
      </c>
      <c r="F11" s="84">
        <v>4312500</v>
      </c>
      <c r="G11" s="313">
        <v>40217</v>
      </c>
    </row>
    <row r="12" spans="2:7">
      <c r="B12" s="179" t="s">
        <v>340</v>
      </c>
      <c r="C12" s="60" t="s">
        <v>402</v>
      </c>
      <c r="D12" s="273">
        <v>3450000</v>
      </c>
      <c r="E12" s="84">
        <v>862500</v>
      </c>
      <c r="F12" s="84">
        <v>4312500</v>
      </c>
      <c r="G12" s="313">
        <v>40217</v>
      </c>
    </row>
    <row r="13" spans="2:7">
      <c r="B13" s="179"/>
      <c r="C13" s="60"/>
      <c r="D13" s="84"/>
      <c r="E13" s="84"/>
      <c r="F13" s="84"/>
      <c r="G13" s="157"/>
    </row>
    <row r="14" spans="2:7" ht="13.5" thickBot="1">
      <c r="B14" s="307"/>
      <c r="C14" s="306"/>
      <c r="D14" s="312"/>
      <c r="E14" s="312"/>
      <c r="F14" s="312"/>
      <c r="G14" s="305"/>
    </row>
    <row r="15" spans="2:7" ht="13.5" thickBot="1">
      <c r="B15" s="707" t="s">
        <v>401</v>
      </c>
      <c r="C15" s="708"/>
      <c r="D15" s="708"/>
      <c r="E15" s="708"/>
      <c r="F15" s="708"/>
      <c r="G15" s="709"/>
    </row>
    <row r="16" spans="2:7">
      <c r="B16" s="311"/>
      <c r="C16" s="301"/>
      <c r="D16" s="310"/>
      <c r="E16" s="310"/>
      <c r="F16" s="301"/>
      <c r="G16" s="300"/>
    </row>
    <row r="17" spans="2:9" ht="63.75">
      <c r="B17" s="189" t="s">
        <v>400</v>
      </c>
      <c r="C17" s="309" t="s">
        <v>399</v>
      </c>
      <c r="D17" s="273">
        <v>2264625</v>
      </c>
      <c r="E17" s="60">
        <v>566156</v>
      </c>
      <c r="F17" s="84">
        <f>D17+E17</f>
        <v>2830781</v>
      </c>
      <c r="G17" s="308" t="s">
        <v>398</v>
      </c>
    </row>
    <row r="18" spans="2:9" ht="89.25">
      <c r="B18" s="189" t="s">
        <v>397</v>
      </c>
      <c r="C18" s="309" t="s">
        <v>395</v>
      </c>
      <c r="D18" s="273">
        <v>11097516</v>
      </c>
      <c r="E18" s="84">
        <v>2774382</v>
      </c>
      <c r="F18" s="84">
        <v>13871898</v>
      </c>
      <c r="G18" s="308" t="s">
        <v>394</v>
      </c>
    </row>
    <row r="19" spans="2:9" ht="89.25">
      <c r="B19" s="189" t="s">
        <v>396</v>
      </c>
      <c r="C19" s="309" t="s">
        <v>395</v>
      </c>
      <c r="D19" s="273">
        <v>72717857</v>
      </c>
      <c r="E19" s="84">
        <v>19583836</v>
      </c>
      <c r="F19" s="84">
        <v>92301693</v>
      </c>
      <c r="G19" s="308" t="s">
        <v>394</v>
      </c>
    </row>
    <row r="20" spans="2:9">
      <c r="B20" s="179"/>
      <c r="C20" s="60"/>
      <c r="D20" s="60"/>
      <c r="E20" s="60"/>
      <c r="F20" s="60"/>
      <c r="G20" s="157"/>
    </row>
    <row r="21" spans="2:9" ht="13.5" thickBot="1">
      <c r="B21" s="307"/>
      <c r="C21" s="306"/>
      <c r="D21" s="306"/>
      <c r="E21" s="306"/>
      <c r="F21" s="306"/>
      <c r="G21" s="305"/>
    </row>
    <row r="22" spans="2:9" ht="13.5" thickBot="1">
      <c r="B22" s="707" t="s">
        <v>393</v>
      </c>
      <c r="C22" s="708"/>
      <c r="D22" s="708"/>
      <c r="E22" s="708"/>
      <c r="F22" s="708"/>
      <c r="G22" s="709"/>
    </row>
    <row r="23" spans="2:9">
      <c r="B23" s="711" t="s">
        <v>392</v>
      </c>
      <c r="C23" s="303" t="s">
        <v>391</v>
      </c>
      <c r="D23" s="304">
        <v>95750</v>
      </c>
      <c r="E23" s="303"/>
      <c r="F23" s="303">
        <v>95750</v>
      </c>
      <c r="G23" s="302" t="s">
        <v>390</v>
      </c>
    </row>
    <row r="24" spans="2:9">
      <c r="B24" s="686"/>
      <c r="C24" s="301"/>
      <c r="D24" s="301"/>
      <c r="E24" s="301"/>
      <c r="F24" s="301"/>
      <c r="G24" s="300"/>
    </row>
    <row r="25" spans="2:9">
      <c r="B25" s="684" t="s">
        <v>389</v>
      </c>
      <c r="C25" s="60" t="s">
        <v>388</v>
      </c>
      <c r="D25" s="297">
        <v>10346829</v>
      </c>
      <c r="E25" s="84">
        <v>2793644</v>
      </c>
      <c r="F25" s="84">
        <v>13140473</v>
      </c>
      <c r="G25" s="701" t="s">
        <v>387</v>
      </c>
    </row>
    <row r="26" spans="2:9">
      <c r="B26" s="686"/>
      <c r="C26" s="60" t="s">
        <v>386</v>
      </c>
      <c r="D26" s="297">
        <v>86647</v>
      </c>
      <c r="E26" s="84">
        <v>14580</v>
      </c>
      <c r="F26" s="84"/>
      <c r="G26" s="710"/>
    </row>
    <row r="27" spans="2:9">
      <c r="B27" s="684" t="s">
        <v>74</v>
      </c>
      <c r="C27" s="60" t="s">
        <v>385</v>
      </c>
      <c r="D27" s="297">
        <v>1298587135</v>
      </c>
      <c r="E27" s="84">
        <v>350618526</v>
      </c>
      <c r="F27" s="84">
        <f>D27+E27</f>
        <v>1649205661</v>
      </c>
      <c r="G27" s="701" t="s">
        <v>384</v>
      </c>
    </row>
    <row r="28" spans="2:9">
      <c r="B28" s="685"/>
      <c r="C28" s="60" t="s">
        <v>383</v>
      </c>
      <c r="D28" s="299">
        <v>322843160</v>
      </c>
      <c r="E28" s="298">
        <v>87167653</v>
      </c>
      <c r="F28" s="298">
        <f>SUM(D28:E28)</f>
        <v>410010813</v>
      </c>
      <c r="G28" s="702"/>
    </row>
    <row r="29" spans="2:9">
      <c r="B29" s="685"/>
      <c r="C29" s="60" t="s">
        <v>382</v>
      </c>
      <c r="D29" s="297">
        <v>263598359</v>
      </c>
      <c r="E29" s="84">
        <v>70012987</v>
      </c>
      <c r="F29" s="84">
        <f>D29+E29</f>
        <v>333611346</v>
      </c>
      <c r="G29" s="702"/>
    </row>
    <row r="30" spans="2:9">
      <c r="B30" s="685"/>
      <c r="C30" s="281" t="s">
        <v>381</v>
      </c>
      <c r="D30" s="296">
        <v>2417615</v>
      </c>
      <c r="E30" s="84">
        <v>652756</v>
      </c>
      <c r="F30" s="84">
        <f>D30+E30</f>
        <v>3070371</v>
      </c>
      <c r="G30" s="702"/>
    </row>
    <row r="31" spans="2:9" ht="13.5" thickBot="1">
      <c r="B31" s="700"/>
      <c r="C31" s="203" t="s">
        <v>380</v>
      </c>
      <c r="D31" s="295">
        <v>3999096</v>
      </c>
      <c r="E31" s="294">
        <v>1079756</v>
      </c>
      <c r="F31" s="294">
        <v>5078852</v>
      </c>
      <c r="G31" s="703"/>
    </row>
    <row r="32" spans="2:9">
      <c r="B32" s="53"/>
      <c r="C32" s="53"/>
      <c r="D32" s="53"/>
      <c r="E32" s="53"/>
      <c r="I32" s="263"/>
    </row>
    <row r="33" spans="2:6">
      <c r="B33" s="53" t="s">
        <v>379</v>
      </c>
      <c r="C33" s="53"/>
      <c r="D33" s="53"/>
      <c r="E33" s="293"/>
      <c r="F33" s="293">
        <f>F5+F6+F7+F8+D11+D12+D17+D18+D19+D23+D25+D26+D27+D28+D29+D30+D31</f>
        <v>2026439989</v>
      </c>
    </row>
  </sheetData>
  <mergeCells count="8">
    <mergeCell ref="B27:B31"/>
    <mergeCell ref="G27:G31"/>
    <mergeCell ref="B3:G3"/>
    <mergeCell ref="B15:G15"/>
    <mergeCell ref="B22:G22"/>
    <mergeCell ref="B23:B24"/>
    <mergeCell ref="B25:B26"/>
    <mergeCell ref="G25:G26"/>
  </mergeCells>
  <phoneticPr fontId="3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31"/>
  <sheetViews>
    <sheetView workbookViewId="0">
      <selection activeCell="K29" sqref="K29"/>
    </sheetView>
  </sheetViews>
  <sheetFormatPr defaultRowHeight="12.75"/>
  <cols>
    <col min="1" max="1" width="57.140625" customWidth="1"/>
    <col min="2" max="2" width="25.42578125" customWidth="1"/>
    <col min="3" max="6" width="20.85546875" customWidth="1"/>
    <col min="7" max="7" width="19" customWidth="1"/>
    <col min="8" max="8" width="20.5703125" customWidth="1"/>
  </cols>
  <sheetData>
    <row r="1" spans="1:8" ht="15.75">
      <c r="A1" s="691" t="s">
        <v>143</v>
      </c>
      <c r="B1" s="692"/>
    </row>
    <row r="2" spans="1:8" ht="15.75">
      <c r="A2" s="691" t="s">
        <v>167</v>
      </c>
      <c r="B2" s="691"/>
    </row>
    <row r="3" spans="1:8" ht="13.5" thickBot="1"/>
    <row r="4" spans="1:8" ht="33" customHeight="1">
      <c r="A4" s="73" t="s">
        <v>147</v>
      </c>
      <c r="B4" s="178" t="s">
        <v>141</v>
      </c>
      <c r="C4" s="204" t="s">
        <v>161</v>
      </c>
      <c r="D4" s="204" t="s">
        <v>217</v>
      </c>
      <c r="E4" s="204" t="s">
        <v>216</v>
      </c>
      <c r="F4" s="204" t="s">
        <v>228</v>
      </c>
      <c r="G4" s="178" t="s">
        <v>200</v>
      </c>
      <c r="H4" s="74" t="s">
        <v>245</v>
      </c>
    </row>
    <row r="5" spans="1:8" ht="18.75">
      <c r="A5" s="205" t="s">
        <v>76</v>
      </c>
      <c r="B5" s="33"/>
      <c r="C5" s="18"/>
      <c r="D5" s="18"/>
      <c r="E5" s="18"/>
      <c r="F5" s="18"/>
      <c r="G5" s="18"/>
      <c r="H5" s="157"/>
    </row>
    <row r="6" spans="1:8" ht="16.5">
      <c r="A6" s="206" t="s">
        <v>77</v>
      </c>
      <c r="B6" s="18">
        <v>0</v>
      </c>
      <c r="C6" s="18">
        <v>0</v>
      </c>
      <c r="D6" s="18"/>
      <c r="E6" s="18"/>
      <c r="F6" s="18"/>
      <c r="G6" s="18"/>
      <c r="H6" s="157">
        <v>0</v>
      </c>
    </row>
    <row r="7" spans="1:8" ht="16.5">
      <c r="A7" s="207"/>
      <c r="B7" s="18"/>
      <c r="C7" s="18"/>
      <c r="D7" s="18"/>
      <c r="E7" s="18"/>
      <c r="F7" s="18"/>
      <c r="G7" s="18"/>
      <c r="H7" s="157"/>
    </row>
    <row r="8" spans="1:8" ht="16.5">
      <c r="A8" s="207"/>
      <c r="B8" s="18"/>
      <c r="C8" s="18"/>
      <c r="D8" s="18"/>
      <c r="E8" s="18"/>
      <c r="F8" s="18"/>
      <c r="G8" s="18"/>
      <c r="H8" s="157"/>
    </row>
    <row r="9" spans="1:8" ht="16.5">
      <c r="A9" s="206" t="s">
        <v>78</v>
      </c>
      <c r="B9" s="18">
        <v>0</v>
      </c>
      <c r="C9" s="18">
        <v>0</v>
      </c>
      <c r="D9" s="18"/>
      <c r="E9" s="18"/>
      <c r="F9" s="18"/>
      <c r="G9" s="18"/>
      <c r="H9" s="157">
        <v>0</v>
      </c>
    </row>
    <row r="10" spans="1:8" ht="16.5">
      <c r="A10" s="207"/>
      <c r="B10" s="18"/>
      <c r="C10" s="18"/>
      <c r="D10" s="18"/>
      <c r="E10" s="18"/>
      <c r="F10" s="18"/>
      <c r="G10" s="18"/>
      <c r="H10" s="157"/>
    </row>
    <row r="11" spans="1:8" ht="16.5">
      <c r="A11" s="207"/>
      <c r="B11" s="18"/>
      <c r="C11" s="18"/>
      <c r="D11" s="18"/>
      <c r="E11" s="18"/>
      <c r="F11" s="18"/>
      <c r="G11" s="18"/>
      <c r="H11" s="157"/>
    </row>
    <row r="12" spans="1:8" ht="17.25" thickBot="1">
      <c r="A12" s="208" t="s">
        <v>79</v>
      </c>
      <c r="B12" s="209">
        <v>0</v>
      </c>
      <c r="C12" s="209">
        <v>0</v>
      </c>
      <c r="D12" s="209"/>
      <c r="E12" s="209"/>
      <c r="F12" s="209"/>
      <c r="G12" s="209"/>
      <c r="H12" s="168">
        <v>0</v>
      </c>
    </row>
    <row r="13" spans="1:8" ht="16.5">
      <c r="A13" s="36"/>
      <c r="B13" s="2"/>
      <c r="C13" s="2"/>
      <c r="D13" s="2"/>
      <c r="E13" s="2"/>
      <c r="F13" s="2"/>
      <c r="G13" s="2"/>
    </row>
    <row r="14" spans="1:8" ht="17.25" thickBot="1">
      <c r="A14" s="36"/>
      <c r="B14" s="2"/>
      <c r="C14" s="2"/>
      <c r="D14" s="2"/>
      <c r="E14" s="2"/>
      <c r="F14" s="2"/>
      <c r="G14" s="2"/>
    </row>
    <row r="15" spans="1:8" ht="33" customHeight="1">
      <c r="A15" s="73" t="s">
        <v>147</v>
      </c>
      <c r="B15" s="178" t="s">
        <v>141</v>
      </c>
      <c r="C15" s="204" t="s">
        <v>161</v>
      </c>
      <c r="D15" s="204" t="s">
        <v>217</v>
      </c>
      <c r="E15" s="204" t="s">
        <v>216</v>
      </c>
      <c r="F15" s="204" t="s">
        <v>228</v>
      </c>
      <c r="G15" s="178" t="s">
        <v>200</v>
      </c>
      <c r="H15" s="74" t="s">
        <v>245</v>
      </c>
    </row>
    <row r="16" spans="1:8" ht="18.75">
      <c r="A16" s="205" t="s">
        <v>80</v>
      </c>
      <c r="B16" s="18"/>
      <c r="C16" s="18"/>
      <c r="D16" s="18"/>
      <c r="E16" s="18"/>
      <c r="F16" s="18"/>
      <c r="G16" s="18"/>
      <c r="H16" s="157"/>
    </row>
    <row r="17" spans="1:11" ht="16.5">
      <c r="A17" s="207" t="s">
        <v>77</v>
      </c>
      <c r="B17" s="43">
        <v>23777</v>
      </c>
      <c r="C17" s="18">
        <v>6319</v>
      </c>
      <c r="D17" s="18">
        <v>6319</v>
      </c>
      <c r="E17" s="18"/>
      <c r="F17" s="18"/>
      <c r="G17" s="18">
        <f>D17+E17+F17</f>
        <v>6319</v>
      </c>
      <c r="H17" s="157">
        <v>0</v>
      </c>
    </row>
    <row r="18" spans="1:11" ht="16.5">
      <c r="A18" s="207" t="s">
        <v>78</v>
      </c>
      <c r="B18" s="43">
        <v>7435</v>
      </c>
      <c r="C18" s="18"/>
      <c r="D18" s="18">
        <v>31593</v>
      </c>
      <c r="E18" s="18">
        <v>-31593</v>
      </c>
      <c r="F18" s="18"/>
      <c r="G18" s="18">
        <f>D18+E18+F18</f>
        <v>0</v>
      </c>
      <c r="H18" s="157"/>
    </row>
    <row r="19" spans="1:11" ht="16.5" thickBot="1">
      <c r="A19" s="208" t="s">
        <v>81</v>
      </c>
      <c r="B19" s="184">
        <f>SUM(B17:B18)</f>
        <v>31212</v>
      </c>
      <c r="C19" s="210">
        <f>SUM(C16:C18)</f>
        <v>6319</v>
      </c>
      <c r="D19" s="210">
        <f>SUM(D16:D18)</f>
        <v>37912</v>
      </c>
      <c r="E19" s="210">
        <f>SUM(E16:E18)</f>
        <v>-31593</v>
      </c>
      <c r="F19" s="210"/>
      <c r="G19" s="210">
        <f>D19+E19</f>
        <v>6319</v>
      </c>
      <c r="H19" s="168">
        <v>0</v>
      </c>
    </row>
    <row r="20" spans="1:11" ht="15">
      <c r="A20" s="2"/>
      <c r="B20" s="2"/>
      <c r="C20" s="2"/>
      <c r="D20" s="2"/>
      <c r="E20" s="2"/>
      <c r="F20" s="2"/>
      <c r="G20" s="2"/>
    </row>
    <row r="21" spans="1:11" ht="15">
      <c r="A21" s="2"/>
      <c r="B21" s="2"/>
      <c r="C21" s="2"/>
      <c r="D21" s="2"/>
      <c r="E21" s="2"/>
      <c r="F21" s="2"/>
      <c r="G21" s="2"/>
    </row>
    <row r="22" spans="1:11" ht="15">
      <c r="A22" s="2"/>
      <c r="B22" s="2"/>
      <c r="C22" s="2"/>
      <c r="D22" s="2"/>
      <c r="E22" s="2"/>
      <c r="F22" s="2"/>
      <c r="G22" s="2"/>
    </row>
    <row r="23" spans="1:11" ht="15">
      <c r="A23" s="2"/>
      <c r="B23" s="2"/>
      <c r="C23" s="2"/>
      <c r="D23" s="2"/>
      <c r="E23" s="2"/>
      <c r="F23" s="2"/>
      <c r="G23" s="2"/>
    </row>
    <row r="24" spans="1:11" ht="15">
      <c r="A24" s="2"/>
      <c r="B24" s="2"/>
      <c r="C24" s="2"/>
      <c r="D24" s="2"/>
      <c r="E24" s="2"/>
      <c r="F24" s="2"/>
      <c r="G24" s="2"/>
    </row>
    <row r="25" spans="1:11" ht="15">
      <c r="A25" s="2"/>
      <c r="B25" s="2"/>
      <c r="C25" s="2"/>
      <c r="D25" s="2"/>
      <c r="E25" s="2"/>
      <c r="F25" s="2"/>
      <c r="G25" s="2"/>
    </row>
    <row r="26" spans="1:11" ht="15">
      <c r="A26" s="2"/>
      <c r="B26" s="2"/>
      <c r="C26" s="2"/>
      <c r="D26" s="2"/>
      <c r="E26" s="2"/>
      <c r="F26" s="2"/>
      <c r="G26" s="2"/>
    </row>
    <row r="27" spans="1:11" ht="15">
      <c r="A27" s="2"/>
      <c r="B27" s="2"/>
      <c r="C27" s="2"/>
      <c r="D27" s="2"/>
      <c r="E27" s="2"/>
      <c r="F27" s="2"/>
      <c r="G27" s="2"/>
    </row>
    <row r="28" spans="1:11" ht="15">
      <c r="A28" s="2"/>
      <c r="B28" s="2"/>
      <c r="C28" s="2"/>
      <c r="D28" s="2"/>
      <c r="E28" s="2"/>
      <c r="F28" s="2"/>
      <c r="G28" s="2"/>
    </row>
    <row r="29" spans="1:11" ht="15">
      <c r="A29" s="2"/>
      <c r="B29" s="2"/>
      <c r="C29" s="2"/>
      <c r="D29" s="2"/>
      <c r="E29" s="2"/>
      <c r="F29" s="2"/>
      <c r="G29" s="2"/>
      <c r="K29">
        <v>6</v>
      </c>
    </row>
    <row r="30" spans="1:11" ht="15">
      <c r="A30" s="2"/>
      <c r="B30" s="2"/>
      <c r="C30" s="2"/>
      <c r="D30" s="2"/>
      <c r="E30" s="2"/>
      <c r="F30" s="2"/>
      <c r="G30" s="2"/>
    </row>
    <row r="31" spans="1:11" ht="15">
      <c r="A31" s="2"/>
      <c r="B31" s="2"/>
      <c r="C31" s="2"/>
      <c r="D31" s="2"/>
      <c r="E31" s="2"/>
      <c r="F31" s="2"/>
      <c r="G31" s="2"/>
    </row>
    <row r="32" spans="1:11" ht="15">
      <c r="A32" s="2"/>
      <c r="B32" s="2"/>
      <c r="C32" s="2"/>
      <c r="D32" s="2"/>
      <c r="E32" s="2"/>
      <c r="F32" s="2"/>
      <c r="G32" s="2"/>
    </row>
    <row r="33" spans="1:7" ht="15">
      <c r="A33" s="2"/>
      <c r="B33" s="2"/>
      <c r="C33" s="2"/>
      <c r="D33" s="2"/>
      <c r="E33" s="2"/>
      <c r="F33" s="2"/>
      <c r="G33" s="2"/>
    </row>
    <row r="34" spans="1:7" ht="15">
      <c r="A34" s="2"/>
      <c r="B34" s="2"/>
      <c r="C34" s="2"/>
      <c r="D34" s="2"/>
      <c r="E34" s="2"/>
      <c r="F34" s="2"/>
      <c r="G34" s="2"/>
    </row>
    <row r="35" spans="1:7" ht="15">
      <c r="A35" s="2"/>
      <c r="B35" s="2"/>
      <c r="C35" s="2"/>
      <c r="D35" s="2"/>
      <c r="E35" s="2"/>
      <c r="F35" s="2"/>
      <c r="G35" s="2"/>
    </row>
    <row r="36" spans="1:7" ht="15">
      <c r="A36" s="2"/>
      <c r="B36" s="2"/>
      <c r="C36" s="2"/>
      <c r="D36" s="2"/>
      <c r="E36" s="2"/>
      <c r="F36" s="2"/>
      <c r="G36" s="2"/>
    </row>
    <row r="37" spans="1:7" ht="15">
      <c r="A37" s="2"/>
      <c r="B37" s="2"/>
      <c r="C37" s="2"/>
      <c r="D37" s="2"/>
      <c r="E37" s="2"/>
      <c r="F37" s="2"/>
      <c r="G37" s="2"/>
    </row>
    <row r="38" spans="1:7" ht="15">
      <c r="A38" s="2"/>
      <c r="B38" s="2"/>
      <c r="C38" s="2"/>
      <c r="D38" s="2"/>
      <c r="E38" s="2"/>
      <c r="F38" s="2"/>
      <c r="G38" s="2"/>
    </row>
    <row r="39" spans="1:7" ht="15">
      <c r="A39" s="2"/>
      <c r="B39" s="2"/>
      <c r="C39" s="2"/>
      <c r="D39" s="2"/>
      <c r="E39" s="2"/>
      <c r="F39" s="2"/>
      <c r="G39" s="2"/>
    </row>
    <row r="40" spans="1:7" ht="15">
      <c r="A40" s="2"/>
      <c r="B40" s="2"/>
      <c r="C40" s="2"/>
      <c r="D40" s="2"/>
      <c r="E40" s="2"/>
      <c r="F40" s="2"/>
      <c r="G40" s="2"/>
    </row>
    <row r="41" spans="1:7" ht="15">
      <c r="A41" s="2"/>
      <c r="B41" s="2"/>
      <c r="C41" s="2"/>
      <c r="D41" s="2"/>
      <c r="E41" s="2"/>
      <c r="F41" s="2"/>
      <c r="G41" s="2"/>
    </row>
    <row r="42" spans="1:7" ht="15">
      <c r="A42" s="2"/>
      <c r="B42" s="2"/>
      <c r="C42" s="2"/>
      <c r="D42" s="2"/>
      <c r="E42" s="2"/>
      <c r="F42" s="2"/>
      <c r="G42" s="2"/>
    </row>
    <row r="43" spans="1:7" ht="15">
      <c r="A43" s="2"/>
      <c r="B43" s="2"/>
      <c r="C43" s="2"/>
      <c r="D43" s="2"/>
      <c r="E43" s="2"/>
      <c r="F43" s="2"/>
      <c r="G43" s="2"/>
    </row>
    <row r="44" spans="1:7" ht="15">
      <c r="A44" s="2"/>
      <c r="B44" s="2"/>
      <c r="C44" s="2"/>
      <c r="D44" s="2"/>
      <c r="E44" s="2"/>
      <c r="F44" s="2"/>
      <c r="G44" s="2"/>
    </row>
    <row r="45" spans="1:7" ht="15">
      <c r="A45" s="2"/>
      <c r="B45" s="2"/>
      <c r="C45" s="2"/>
      <c r="D45" s="2"/>
      <c r="E45" s="2"/>
      <c r="F45" s="2"/>
      <c r="G45" s="2"/>
    </row>
    <row r="46" spans="1:7" ht="15">
      <c r="A46" s="2"/>
      <c r="B46" s="2"/>
      <c r="C46" s="2"/>
      <c r="D46" s="2"/>
      <c r="E46" s="2"/>
      <c r="F46" s="2"/>
      <c r="G46" s="2"/>
    </row>
    <row r="47" spans="1:7" ht="15">
      <c r="A47" s="2"/>
      <c r="B47" s="2"/>
      <c r="C47" s="2"/>
      <c r="D47" s="2"/>
      <c r="E47" s="2"/>
      <c r="F47" s="2"/>
      <c r="G47" s="2"/>
    </row>
    <row r="48" spans="1:7" ht="15">
      <c r="A48" s="2"/>
      <c r="B48" s="2"/>
      <c r="C48" s="2"/>
      <c r="D48" s="2"/>
      <c r="E48" s="2"/>
      <c r="F48" s="2"/>
      <c r="G48" s="2"/>
    </row>
    <row r="49" spans="1:7" ht="15">
      <c r="A49" s="2"/>
      <c r="B49" s="2"/>
      <c r="C49" s="2"/>
      <c r="D49" s="2"/>
      <c r="E49" s="2"/>
      <c r="F49" s="2"/>
      <c r="G49" s="2"/>
    </row>
    <row r="50" spans="1:7" ht="15">
      <c r="A50" s="2"/>
      <c r="B50" s="2"/>
      <c r="C50" s="2"/>
      <c r="D50" s="2"/>
      <c r="E50" s="2"/>
      <c r="F50" s="2"/>
      <c r="G50" s="2"/>
    </row>
    <row r="51" spans="1:7" ht="15">
      <c r="A51" s="2"/>
      <c r="B51" s="2"/>
      <c r="C51" s="2"/>
      <c r="D51" s="2"/>
      <c r="E51" s="2"/>
      <c r="F51" s="2"/>
      <c r="G51" s="2"/>
    </row>
    <row r="52" spans="1:7" ht="15">
      <c r="A52" s="2"/>
      <c r="B52" s="2"/>
      <c r="C52" s="2"/>
      <c r="D52" s="2"/>
      <c r="E52" s="2"/>
      <c r="F52" s="2"/>
      <c r="G52" s="2"/>
    </row>
    <row r="53" spans="1:7" ht="15">
      <c r="A53" s="2"/>
      <c r="B53" s="2"/>
      <c r="C53" s="2"/>
      <c r="D53" s="2"/>
      <c r="E53" s="2"/>
      <c r="F53" s="2"/>
      <c r="G53" s="2"/>
    </row>
    <row r="54" spans="1:7" ht="15">
      <c r="A54" s="2"/>
      <c r="B54" s="2"/>
      <c r="C54" s="2"/>
      <c r="D54" s="2"/>
      <c r="E54" s="2"/>
      <c r="F54" s="2"/>
      <c r="G54" s="2"/>
    </row>
    <row r="55" spans="1:7" ht="15">
      <c r="A55" s="2"/>
      <c r="B55" s="2"/>
      <c r="C55" s="2"/>
      <c r="D55" s="2"/>
      <c r="E55" s="2"/>
      <c r="F55" s="2"/>
      <c r="G55" s="2"/>
    </row>
    <row r="56" spans="1:7" ht="15">
      <c r="A56" s="2"/>
      <c r="B56" s="2"/>
      <c r="C56" s="2"/>
      <c r="D56" s="2"/>
      <c r="E56" s="2"/>
      <c r="F56" s="2"/>
      <c r="G56" s="2"/>
    </row>
    <row r="57" spans="1:7" ht="15">
      <c r="A57" s="2"/>
      <c r="B57" s="2"/>
      <c r="C57" s="2"/>
      <c r="D57" s="2"/>
      <c r="E57" s="2"/>
      <c r="F57" s="2"/>
      <c r="G57" s="2"/>
    </row>
    <row r="58" spans="1:7" ht="15">
      <c r="A58" s="2"/>
      <c r="B58" s="2"/>
      <c r="C58" s="2"/>
      <c r="D58" s="2"/>
      <c r="E58" s="2"/>
      <c r="F58" s="2"/>
      <c r="G58" s="2"/>
    </row>
    <row r="59" spans="1:7" ht="15">
      <c r="A59" s="2"/>
      <c r="B59" s="2"/>
      <c r="C59" s="2"/>
      <c r="D59" s="2"/>
      <c r="E59" s="2"/>
      <c r="F59" s="2"/>
      <c r="G59" s="2"/>
    </row>
    <row r="60" spans="1:7" ht="15">
      <c r="A60" s="2"/>
      <c r="B60" s="2"/>
      <c r="C60" s="2"/>
      <c r="D60" s="2"/>
      <c r="E60" s="2"/>
      <c r="F60" s="2"/>
      <c r="G60" s="2"/>
    </row>
    <row r="61" spans="1:7" ht="15">
      <c r="A61" s="2"/>
      <c r="B61" s="2"/>
      <c r="C61" s="2"/>
      <c r="D61" s="2"/>
      <c r="E61" s="2"/>
      <c r="F61" s="2"/>
      <c r="G61" s="2"/>
    </row>
    <row r="62" spans="1:7" ht="15">
      <c r="A62" s="2"/>
      <c r="B62" s="2"/>
      <c r="C62" s="2"/>
      <c r="D62" s="2"/>
      <c r="E62" s="2"/>
      <c r="F62" s="2"/>
      <c r="G62" s="2"/>
    </row>
    <row r="63" spans="1:7" ht="15">
      <c r="A63" s="2"/>
      <c r="B63" s="2"/>
      <c r="C63" s="2"/>
      <c r="D63" s="2"/>
      <c r="E63" s="2"/>
      <c r="F63" s="2"/>
      <c r="G63" s="2"/>
    </row>
    <row r="64" spans="1:7" ht="15">
      <c r="A64" s="2"/>
      <c r="B64" s="2"/>
      <c r="C64" s="2"/>
      <c r="D64" s="2"/>
      <c r="E64" s="2"/>
      <c r="F64" s="2"/>
      <c r="G64" s="2"/>
    </row>
    <row r="65" spans="1:7" ht="15">
      <c r="A65" s="2"/>
      <c r="B65" s="2"/>
      <c r="C65" s="2"/>
      <c r="D65" s="2"/>
      <c r="E65" s="2"/>
      <c r="F65" s="2"/>
      <c r="G65" s="2"/>
    </row>
    <row r="66" spans="1:7" ht="15">
      <c r="A66" s="2"/>
      <c r="B66" s="2"/>
      <c r="C66" s="2"/>
      <c r="D66" s="2"/>
      <c r="E66" s="2"/>
      <c r="F66" s="2"/>
      <c r="G66" s="2"/>
    </row>
    <row r="67" spans="1:7" ht="15">
      <c r="A67" s="2"/>
      <c r="B67" s="2"/>
      <c r="C67" s="2"/>
      <c r="D67" s="2"/>
      <c r="E67" s="2"/>
      <c r="F67" s="2"/>
      <c r="G67" s="2"/>
    </row>
    <row r="68" spans="1:7" ht="15">
      <c r="A68" s="2"/>
      <c r="B68" s="2"/>
      <c r="C68" s="2"/>
      <c r="D68" s="2"/>
      <c r="E68" s="2"/>
      <c r="F68" s="2"/>
      <c r="G68" s="2"/>
    </row>
    <row r="69" spans="1:7" ht="15">
      <c r="A69" s="2"/>
      <c r="B69" s="2"/>
      <c r="C69" s="2"/>
      <c r="D69" s="2"/>
      <c r="E69" s="2"/>
      <c r="F69" s="2"/>
      <c r="G69" s="2"/>
    </row>
    <row r="70" spans="1:7" ht="15">
      <c r="A70" s="2"/>
      <c r="B70" s="2"/>
      <c r="C70" s="2"/>
      <c r="D70" s="2"/>
      <c r="E70" s="2"/>
      <c r="F70" s="2"/>
      <c r="G70" s="2"/>
    </row>
    <row r="71" spans="1:7" ht="15">
      <c r="A71" s="2"/>
      <c r="B71" s="2"/>
      <c r="C71" s="2"/>
      <c r="D71" s="2"/>
      <c r="E71" s="2"/>
      <c r="F71" s="2"/>
      <c r="G71" s="2"/>
    </row>
    <row r="72" spans="1:7" ht="15">
      <c r="A72" s="2"/>
      <c r="B72" s="2"/>
      <c r="C72" s="2"/>
      <c r="D72" s="2"/>
      <c r="E72" s="2"/>
      <c r="F72" s="2"/>
      <c r="G72" s="2"/>
    </row>
    <row r="73" spans="1:7" ht="15">
      <c r="A73" s="2"/>
      <c r="B73" s="2"/>
      <c r="C73" s="2"/>
      <c r="D73" s="2"/>
      <c r="E73" s="2"/>
      <c r="F73" s="2"/>
      <c r="G73" s="2"/>
    </row>
    <row r="74" spans="1:7" ht="15">
      <c r="A74" s="2"/>
      <c r="B74" s="2"/>
      <c r="C74" s="2"/>
      <c r="D74" s="2"/>
      <c r="E74" s="2"/>
      <c r="F74" s="2"/>
      <c r="G74" s="2"/>
    </row>
    <row r="75" spans="1:7" ht="15">
      <c r="A75" s="2"/>
      <c r="B75" s="2"/>
      <c r="C75" s="2"/>
      <c r="D75" s="2"/>
      <c r="E75" s="2"/>
      <c r="F75" s="2"/>
      <c r="G75" s="2"/>
    </row>
    <row r="76" spans="1:7" ht="15">
      <c r="A76" s="2"/>
      <c r="B76" s="2"/>
      <c r="C76" s="2"/>
      <c r="D76" s="2"/>
      <c r="E76" s="2"/>
      <c r="F76" s="2"/>
      <c r="G76" s="2"/>
    </row>
    <row r="77" spans="1:7" ht="15">
      <c r="A77" s="2"/>
      <c r="B77" s="2"/>
      <c r="C77" s="2"/>
      <c r="D77" s="2"/>
      <c r="E77" s="2"/>
      <c r="F77" s="2"/>
      <c r="G77" s="2"/>
    </row>
    <row r="78" spans="1:7" ht="15">
      <c r="A78" s="2"/>
      <c r="B78" s="2"/>
      <c r="C78" s="2"/>
      <c r="D78" s="2"/>
      <c r="E78" s="2"/>
      <c r="F78" s="2"/>
      <c r="G78" s="2"/>
    </row>
    <row r="79" spans="1:7" ht="15">
      <c r="A79" s="2"/>
      <c r="B79" s="2"/>
      <c r="C79" s="2"/>
      <c r="D79" s="2"/>
      <c r="E79" s="2"/>
      <c r="F79" s="2"/>
      <c r="G79" s="2"/>
    </row>
    <row r="80" spans="1:7" ht="15">
      <c r="A80" s="2"/>
      <c r="B80" s="2"/>
      <c r="C80" s="2"/>
      <c r="D80" s="2"/>
      <c r="E80" s="2"/>
      <c r="F80" s="2"/>
      <c r="G80" s="2"/>
    </row>
    <row r="81" spans="1:7" ht="15">
      <c r="A81" s="2"/>
      <c r="B81" s="2"/>
      <c r="C81" s="2"/>
      <c r="D81" s="2"/>
      <c r="E81" s="2"/>
      <c r="F81" s="2"/>
      <c r="G81" s="2"/>
    </row>
    <row r="82" spans="1:7" ht="15">
      <c r="A82" s="2"/>
      <c r="B82" s="2"/>
      <c r="C82" s="2"/>
      <c r="D82" s="2"/>
      <c r="E82" s="2"/>
      <c r="F82" s="2"/>
      <c r="G82" s="2"/>
    </row>
    <row r="83" spans="1:7" ht="15">
      <c r="A83" s="2"/>
      <c r="B83" s="2"/>
      <c r="C83" s="2"/>
      <c r="D83" s="2"/>
      <c r="E83" s="2"/>
      <c r="F83" s="2"/>
      <c r="G83" s="2"/>
    </row>
    <row r="84" spans="1:7" ht="15">
      <c r="A84" s="2"/>
      <c r="B84" s="2"/>
      <c r="C84" s="2"/>
      <c r="D84" s="2"/>
      <c r="E84" s="2"/>
      <c r="F84" s="2"/>
      <c r="G84" s="2"/>
    </row>
    <row r="85" spans="1:7" ht="15">
      <c r="A85" s="2"/>
      <c r="B85" s="2"/>
      <c r="C85" s="2"/>
      <c r="D85" s="2"/>
      <c r="E85" s="2"/>
      <c r="F85" s="2"/>
      <c r="G85" s="2"/>
    </row>
    <row r="86" spans="1:7" ht="15">
      <c r="A86" s="2"/>
      <c r="B86" s="2"/>
      <c r="C86" s="2"/>
      <c r="D86" s="2"/>
      <c r="E86" s="2"/>
      <c r="F86" s="2"/>
      <c r="G86" s="2"/>
    </row>
    <row r="87" spans="1:7" ht="15">
      <c r="A87" s="2"/>
      <c r="B87" s="2"/>
      <c r="C87" s="2"/>
      <c r="D87" s="2"/>
      <c r="E87" s="2"/>
      <c r="F87" s="2"/>
      <c r="G87" s="2"/>
    </row>
    <row r="88" spans="1:7" ht="15">
      <c r="A88" s="2"/>
      <c r="B88" s="2"/>
      <c r="C88" s="2"/>
      <c r="D88" s="2"/>
      <c r="E88" s="2"/>
      <c r="F88" s="2"/>
      <c r="G88" s="2"/>
    </row>
    <row r="89" spans="1:7" ht="15">
      <c r="A89" s="2"/>
      <c r="B89" s="2"/>
      <c r="C89" s="2"/>
      <c r="D89" s="2"/>
      <c r="E89" s="2"/>
      <c r="F89" s="2"/>
      <c r="G89" s="2"/>
    </row>
    <row r="90" spans="1:7" ht="15">
      <c r="A90" s="2"/>
      <c r="B90" s="2"/>
      <c r="C90" s="2"/>
      <c r="D90" s="2"/>
      <c r="E90" s="2"/>
      <c r="F90" s="2"/>
      <c r="G90" s="2"/>
    </row>
    <row r="91" spans="1:7" ht="15">
      <c r="A91" s="2"/>
      <c r="B91" s="2"/>
      <c r="C91" s="2"/>
      <c r="D91" s="2"/>
      <c r="E91" s="2"/>
      <c r="F91" s="2"/>
      <c r="G91" s="2"/>
    </row>
    <row r="92" spans="1:7" ht="15">
      <c r="A92" s="2"/>
      <c r="B92" s="2"/>
      <c r="C92" s="2"/>
      <c r="D92" s="2"/>
      <c r="E92" s="2"/>
      <c r="F92" s="2"/>
      <c r="G92" s="2"/>
    </row>
    <row r="93" spans="1:7" ht="15">
      <c r="A93" s="2"/>
      <c r="B93" s="2"/>
      <c r="C93" s="2"/>
      <c r="D93" s="2"/>
      <c r="E93" s="2"/>
      <c r="F93" s="2"/>
      <c r="G93" s="2"/>
    </row>
    <row r="94" spans="1:7" ht="15">
      <c r="A94" s="2"/>
      <c r="B94" s="2"/>
      <c r="C94" s="2"/>
      <c r="D94" s="2"/>
      <c r="E94" s="2"/>
      <c r="F94" s="2"/>
      <c r="G94" s="2"/>
    </row>
    <row r="95" spans="1:7" ht="15">
      <c r="A95" s="2"/>
      <c r="B95" s="2"/>
      <c r="C95" s="2"/>
      <c r="D95" s="2"/>
      <c r="E95" s="2"/>
      <c r="F95" s="2"/>
      <c r="G95" s="2"/>
    </row>
    <row r="96" spans="1:7" ht="15">
      <c r="A96" s="2"/>
      <c r="B96" s="2"/>
      <c r="C96" s="2"/>
      <c r="D96" s="2"/>
      <c r="E96" s="2"/>
      <c r="F96" s="2"/>
      <c r="G96" s="2"/>
    </row>
    <row r="97" spans="1:7" ht="15">
      <c r="A97" s="2"/>
      <c r="B97" s="2"/>
      <c r="C97" s="2"/>
      <c r="D97" s="2"/>
      <c r="E97" s="2"/>
      <c r="F97" s="2"/>
      <c r="G97" s="2"/>
    </row>
    <row r="98" spans="1:7" ht="15">
      <c r="A98" s="2"/>
      <c r="B98" s="2"/>
      <c r="C98" s="2"/>
      <c r="D98" s="2"/>
      <c r="E98" s="2"/>
      <c r="F98" s="2"/>
      <c r="G98" s="2"/>
    </row>
    <row r="99" spans="1:7" ht="15">
      <c r="A99" s="2"/>
      <c r="B99" s="2"/>
      <c r="C99" s="2"/>
      <c r="D99" s="2"/>
      <c r="E99" s="2"/>
      <c r="F99" s="2"/>
      <c r="G99" s="2"/>
    </row>
    <row r="100" spans="1:7" ht="15">
      <c r="A100" s="2"/>
      <c r="B100" s="2"/>
      <c r="C100" s="2"/>
      <c r="D100" s="2"/>
      <c r="E100" s="2"/>
      <c r="F100" s="2"/>
      <c r="G100" s="2"/>
    </row>
    <row r="101" spans="1:7" ht="15">
      <c r="A101" s="2"/>
      <c r="B101" s="2"/>
      <c r="C101" s="2"/>
      <c r="D101" s="2"/>
      <c r="E101" s="2"/>
      <c r="F101" s="2"/>
      <c r="G101" s="2"/>
    </row>
    <row r="102" spans="1:7" ht="15">
      <c r="A102" s="2"/>
      <c r="B102" s="2"/>
      <c r="C102" s="2"/>
      <c r="D102" s="2"/>
      <c r="E102" s="2"/>
      <c r="F102" s="2"/>
      <c r="G102" s="2"/>
    </row>
    <row r="103" spans="1:7" ht="15">
      <c r="A103" s="2"/>
      <c r="B103" s="2"/>
      <c r="C103" s="2"/>
      <c r="D103" s="2"/>
      <c r="E103" s="2"/>
      <c r="F103" s="2"/>
      <c r="G103" s="2"/>
    </row>
    <row r="104" spans="1:7" ht="15">
      <c r="A104" s="2"/>
      <c r="B104" s="2"/>
      <c r="C104" s="2"/>
      <c r="D104" s="2"/>
      <c r="E104" s="2"/>
      <c r="F104" s="2"/>
      <c r="G104" s="2"/>
    </row>
    <row r="105" spans="1:7" ht="15">
      <c r="A105" s="2"/>
      <c r="B105" s="2"/>
      <c r="C105" s="2"/>
      <c r="D105" s="2"/>
      <c r="E105" s="2"/>
      <c r="F105" s="2"/>
      <c r="G105" s="2"/>
    </row>
    <row r="106" spans="1:7" ht="15">
      <c r="A106" s="2"/>
      <c r="B106" s="2"/>
      <c r="C106" s="2"/>
      <c r="D106" s="2"/>
      <c r="E106" s="2"/>
      <c r="F106" s="2"/>
      <c r="G106" s="2"/>
    </row>
    <row r="107" spans="1:7" ht="15">
      <c r="A107" s="2"/>
      <c r="B107" s="2"/>
      <c r="C107" s="2"/>
      <c r="D107" s="2"/>
      <c r="E107" s="2"/>
      <c r="F107" s="2"/>
      <c r="G107" s="2"/>
    </row>
    <row r="108" spans="1:7" ht="15">
      <c r="A108" s="2"/>
      <c r="B108" s="2"/>
      <c r="C108" s="2"/>
      <c r="D108" s="2"/>
      <c r="E108" s="2"/>
      <c r="F108" s="2"/>
      <c r="G108" s="2"/>
    </row>
    <row r="109" spans="1:7" ht="15">
      <c r="A109" s="2"/>
      <c r="B109" s="2"/>
      <c r="C109" s="2"/>
      <c r="D109" s="2"/>
      <c r="E109" s="2"/>
      <c r="F109" s="2"/>
      <c r="G109" s="2"/>
    </row>
    <row r="110" spans="1:7" ht="15">
      <c r="A110" s="2"/>
      <c r="B110" s="2"/>
      <c r="C110" s="2"/>
      <c r="D110" s="2"/>
      <c r="E110" s="2"/>
      <c r="F110" s="2"/>
      <c r="G110" s="2"/>
    </row>
    <row r="111" spans="1:7" ht="15">
      <c r="A111" s="2"/>
      <c r="B111" s="2"/>
      <c r="C111" s="2"/>
      <c r="D111" s="2"/>
      <c r="E111" s="2"/>
      <c r="F111" s="2"/>
      <c r="G111" s="2"/>
    </row>
    <row r="112" spans="1:7" ht="15">
      <c r="A112" s="2"/>
      <c r="B112" s="2"/>
      <c r="C112" s="2"/>
      <c r="D112" s="2"/>
      <c r="E112" s="2"/>
      <c r="F112" s="2"/>
      <c r="G112" s="2"/>
    </row>
    <row r="113" spans="1:7" ht="15">
      <c r="A113" s="2"/>
      <c r="B113" s="2"/>
      <c r="C113" s="2"/>
      <c r="D113" s="2"/>
      <c r="E113" s="2"/>
      <c r="F113" s="2"/>
      <c r="G113" s="2"/>
    </row>
    <row r="114" spans="1:7" ht="15">
      <c r="A114" s="2"/>
      <c r="B114" s="2"/>
      <c r="C114" s="2"/>
      <c r="D114" s="2"/>
      <c r="E114" s="2"/>
      <c r="F114" s="2"/>
      <c r="G114" s="2"/>
    </row>
    <row r="115" spans="1:7" ht="15">
      <c r="A115" s="2"/>
      <c r="B115" s="2"/>
      <c r="C115" s="2"/>
      <c r="D115" s="2"/>
      <c r="E115" s="2"/>
      <c r="F115" s="2"/>
      <c r="G115" s="2"/>
    </row>
    <row r="116" spans="1:7" ht="15">
      <c r="A116" s="2"/>
      <c r="B116" s="2"/>
      <c r="C116" s="2"/>
      <c r="D116" s="2"/>
      <c r="E116" s="2"/>
      <c r="F116" s="2"/>
      <c r="G116" s="2"/>
    </row>
    <row r="117" spans="1:7" ht="15">
      <c r="A117" s="2"/>
      <c r="B117" s="2"/>
      <c r="C117" s="2"/>
      <c r="D117" s="2"/>
      <c r="E117" s="2"/>
      <c r="F117" s="2"/>
      <c r="G117" s="2"/>
    </row>
    <row r="118" spans="1:7" ht="15">
      <c r="A118" s="2"/>
      <c r="B118" s="2"/>
      <c r="C118" s="2"/>
      <c r="D118" s="2"/>
      <c r="E118" s="2"/>
      <c r="F118" s="2"/>
      <c r="G118" s="2"/>
    </row>
    <row r="119" spans="1:7" ht="15">
      <c r="A119" s="2"/>
      <c r="B119" s="2"/>
      <c r="C119" s="2"/>
      <c r="D119" s="2"/>
      <c r="E119" s="2"/>
      <c r="F119" s="2"/>
      <c r="G119" s="2"/>
    </row>
    <row r="120" spans="1:7" ht="15">
      <c r="A120" s="2"/>
      <c r="B120" s="2"/>
      <c r="C120" s="2"/>
      <c r="D120" s="2"/>
      <c r="E120" s="2"/>
      <c r="F120" s="2"/>
      <c r="G120" s="2"/>
    </row>
    <row r="121" spans="1:7" ht="15">
      <c r="A121" s="2"/>
      <c r="B121" s="2"/>
      <c r="C121" s="2"/>
      <c r="D121" s="2"/>
      <c r="E121" s="2"/>
      <c r="F121" s="2"/>
      <c r="G121" s="2"/>
    </row>
    <row r="122" spans="1:7" ht="15">
      <c r="A122" s="2"/>
      <c r="B122" s="2"/>
      <c r="C122" s="2"/>
      <c r="D122" s="2"/>
      <c r="E122" s="2"/>
      <c r="F122" s="2"/>
      <c r="G122" s="2"/>
    </row>
    <row r="123" spans="1:7" ht="15">
      <c r="A123" s="2"/>
      <c r="B123" s="2"/>
      <c r="C123" s="2"/>
      <c r="D123" s="2"/>
      <c r="E123" s="2"/>
      <c r="F123" s="2"/>
      <c r="G123" s="2"/>
    </row>
    <row r="124" spans="1:7" ht="15">
      <c r="A124" s="2"/>
      <c r="B124" s="2"/>
      <c r="C124" s="2"/>
      <c r="D124" s="2"/>
      <c r="E124" s="2"/>
      <c r="F124" s="2"/>
      <c r="G124" s="2"/>
    </row>
    <row r="125" spans="1:7" ht="15">
      <c r="A125" s="2"/>
      <c r="B125" s="2"/>
      <c r="C125" s="2"/>
      <c r="D125" s="2"/>
      <c r="E125" s="2"/>
      <c r="F125" s="2"/>
      <c r="G125" s="2"/>
    </row>
    <row r="126" spans="1:7" ht="15">
      <c r="A126" s="2"/>
      <c r="B126" s="2"/>
      <c r="C126" s="2"/>
      <c r="D126" s="2"/>
      <c r="E126" s="2"/>
      <c r="F126" s="2"/>
      <c r="G126" s="2"/>
    </row>
    <row r="127" spans="1:7" ht="15">
      <c r="A127" s="2"/>
      <c r="B127" s="2"/>
      <c r="C127" s="2"/>
      <c r="D127" s="2"/>
      <c r="E127" s="2"/>
      <c r="F127" s="2"/>
      <c r="G127" s="2"/>
    </row>
    <row r="128" spans="1:7" ht="15">
      <c r="A128" s="2"/>
      <c r="B128" s="2"/>
      <c r="C128" s="2"/>
      <c r="D128" s="2"/>
      <c r="E128" s="2"/>
      <c r="F128" s="2"/>
      <c r="G128" s="2"/>
    </row>
    <row r="129" spans="1:7" ht="15">
      <c r="A129" s="2"/>
      <c r="B129" s="2"/>
      <c r="C129" s="2"/>
      <c r="D129" s="2"/>
      <c r="E129" s="2"/>
      <c r="F129" s="2"/>
      <c r="G129" s="2"/>
    </row>
    <row r="130" spans="1:7" ht="15">
      <c r="A130" s="2"/>
      <c r="B130" s="2"/>
      <c r="C130" s="2"/>
      <c r="D130" s="2"/>
      <c r="E130" s="2"/>
      <c r="F130" s="2"/>
      <c r="G130" s="2"/>
    </row>
    <row r="131" spans="1:7" ht="15">
      <c r="A131" s="2"/>
      <c r="B131" s="2"/>
      <c r="C131" s="2"/>
      <c r="D131" s="2"/>
      <c r="E131" s="2"/>
      <c r="F131" s="2"/>
      <c r="G131" s="2"/>
    </row>
  </sheetData>
  <mergeCells count="2">
    <mergeCell ref="A1:B1"/>
    <mergeCell ref="A2:B2"/>
  </mergeCells>
  <phoneticPr fontId="8" type="noConversion"/>
  <pageMargins left="0.75" right="0.75" top="1" bottom="1" header="0.5" footer="0.5"/>
  <pageSetup paperSize="9" scale="85" orientation="portrait" r:id="rId1"/>
  <headerFooter alignWithMargins="0">
    <oddHeader>&amp;R&amp;"Bookman Old Style,Normál"6. MELLÉKLET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02"/>
  <sheetViews>
    <sheetView view="pageBreakPreview" zoomScale="60" workbookViewId="0">
      <selection sqref="A1:G41"/>
    </sheetView>
  </sheetViews>
  <sheetFormatPr defaultRowHeight="12.75"/>
  <cols>
    <col min="1" max="1" width="85.140625" customWidth="1"/>
    <col min="2" max="5" width="22.140625" customWidth="1"/>
    <col min="6" max="6" width="22.5703125" customWidth="1"/>
    <col min="7" max="7" width="20" customWidth="1"/>
    <col min="9" max="9" width="10.140625" bestFit="1" customWidth="1"/>
  </cols>
  <sheetData>
    <row r="1" spans="1:9" ht="15.75" customHeight="1">
      <c r="A1" s="103" t="s">
        <v>143</v>
      </c>
    </row>
    <row r="2" spans="1:9" ht="16.5">
      <c r="A2" s="103" t="s">
        <v>168</v>
      </c>
      <c r="B2" s="2"/>
      <c r="C2" s="2"/>
      <c r="D2" s="2"/>
      <c r="E2" s="2"/>
    </row>
    <row r="3" spans="1:9" ht="7.5" customHeight="1" thickBot="1">
      <c r="A3" s="2"/>
      <c r="B3" s="2"/>
      <c r="C3" s="2"/>
      <c r="D3" s="2"/>
      <c r="E3" s="2"/>
    </row>
    <row r="4" spans="1:9" ht="60" customHeight="1">
      <c r="A4" s="73" t="s">
        <v>147</v>
      </c>
      <c r="B4" s="94" t="s">
        <v>159</v>
      </c>
      <c r="C4" s="116" t="s">
        <v>217</v>
      </c>
      <c r="D4" s="116" t="s">
        <v>216</v>
      </c>
      <c r="E4" s="418" t="s">
        <v>228</v>
      </c>
      <c r="F4" s="178" t="s">
        <v>200</v>
      </c>
      <c r="G4" s="74" t="s">
        <v>505</v>
      </c>
      <c r="H4" s="2"/>
      <c r="I4" s="2"/>
    </row>
    <row r="5" spans="1:9" ht="15.75">
      <c r="A5" s="75" t="s">
        <v>82</v>
      </c>
      <c r="B5" s="79"/>
      <c r="C5" s="117"/>
      <c r="D5" s="117"/>
      <c r="E5" s="419"/>
      <c r="F5" s="423">
        <v>0</v>
      </c>
      <c r="G5" s="99"/>
      <c r="H5" s="2"/>
      <c r="I5" s="2"/>
    </row>
    <row r="6" spans="1:9" ht="30">
      <c r="A6" s="75" t="s">
        <v>83</v>
      </c>
      <c r="B6" s="79"/>
      <c r="C6" s="117"/>
      <c r="D6" s="117"/>
      <c r="E6" s="419"/>
      <c r="F6" s="423">
        <v>0</v>
      </c>
      <c r="G6" s="99"/>
      <c r="H6" s="2"/>
      <c r="I6" s="2"/>
    </row>
    <row r="7" spans="1:9" ht="45">
      <c r="A7" s="75" t="s">
        <v>181</v>
      </c>
      <c r="B7" s="79">
        <v>7525</v>
      </c>
      <c r="C7" s="117"/>
      <c r="D7" s="117"/>
      <c r="E7" s="419"/>
      <c r="F7" s="424">
        <v>210097</v>
      </c>
      <c r="G7" s="99">
        <v>210096</v>
      </c>
      <c r="H7" s="2"/>
      <c r="I7" s="2"/>
    </row>
    <row r="8" spans="1:9" ht="54" customHeight="1">
      <c r="A8" s="75" t="s">
        <v>182</v>
      </c>
      <c r="B8" s="79">
        <v>550</v>
      </c>
      <c r="C8" s="117"/>
      <c r="D8" s="117"/>
      <c r="E8" s="419"/>
      <c r="F8" s="424">
        <v>15344</v>
      </c>
      <c r="G8" s="99">
        <v>15344</v>
      </c>
      <c r="H8" s="2"/>
      <c r="I8" s="2"/>
    </row>
    <row r="9" spans="1:9" ht="30">
      <c r="A9" s="75" t="s">
        <v>84</v>
      </c>
      <c r="B9" s="93">
        <f>B11+B12+B13+B14+B15+B16</f>
        <v>21467</v>
      </c>
      <c r="C9" s="118"/>
      <c r="D9" s="118"/>
      <c r="E9" s="420"/>
      <c r="F9" s="423">
        <f>F10+F11+F12+F13+F14+F15+F16</f>
        <v>21575</v>
      </c>
      <c r="G9" s="423">
        <f>G10+G11+G12+G13+G14+G15+G16</f>
        <v>10203</v>
      </c>
      <c r="H9" s="2"/>
      <c r="I9" s="46"/>
    </row>
    <row r="10" spans="1:9" ht="15.75">
      <c r="A10" s="75" t="s">
        <v>150</v>
      </c>
      <c r="B10" s="79"/>
      <c r="C10" s="117">
        <v>108</v>
      </c>
      <c r="D10" s="117"/>
      <c r="E10" s="419"/>
      <c r="F10" s="424">
        <v>108</v>
      </c>
      <c r="G10" s="99">
        <v>211</v>
      </c>
      <c r="H10" s="2"/>
      <c r="I10" s="2"/>
    </row>
    <row r="11" spans="1:9" ht="15.75">
      <c r="A11" s="48" t="s">
        <v>129</v>
      </c>
      <c r="B11" s="79">
        <f>253+111</f>
        <v>364</v>
      </c>
      <c r="C11" s="117"/>
      <c r="D11" s="117"/>
      <c r="E11" s="419"/>
      <c r="F11" s="425">
        <v>364</v>
      </c>
      <c r="G11" s="79">
        <v>0</v>
      </c>
      <c r="H11" s="2"/>
      <c r="I11" s="46"/>
    </row>
    <row r="12" spans="1:9" ht="15.75">
      <c r="A12" s="49" t="s">
        <v>130</v>
      </c>
      <c r="B12" s="79">
        <v>278</v>
      </c>
      <c r="C12" s="117"/>
      <c r="D12" s="117"/>
      <c r="E12" s="419"/>
      <c r="F12" s="425">
        <v>278</v>
      </c>
      <c r="G12" s="99">
        <v>0</v>
      </c>
      <c r="H12" s="2"/>
      <c r="I12" s="2"/>
    </row>
    <row r="13" spans="1:9" ht="15.75">
      <c r="A13" s="49" t="s">
        <v>131</v>
      </c>
      <c r="B13" s="79">
        <v>335</v>
      </c>
      <c r="C13" s="117"/>
      <c r="D13" s="117"/>
      <c r="E13" s="419"/>
      <c r="F13" s="425">
        <v>335</v>
      </c>
      <c r="G13" s="99">
        <v>57</v>
      </c>
      <c r="H13" s="2"/>
      <c r="I13" s="2"/>
    </row>
    <row r="14" spans="1:9" ht="15.75">
      <c r="A14" s="49" t="s">
        <v>132</v>
      </c>
      <c r="B14" s="79">
        <v>462</v>
      </c>
      <c r="C14" s="117"/>
      <c r="D14" s="117"/>
      <c r="E14" s="419"/>
      <c r="F14" s="425">
        <v>462</v>
      </c>
      <c r="G14" s="99">
        <v>185</v>
      </c>
      <c r="H14" s="2"/>
      <c r="I14" s="2"/>
    </row>
    <row r="15" spans="1:9" ht="15.75">
      <c r="A15" s="49" t="s">
        <v>179</v>
      </c>
      <c r="B15" s="79">
        <v>1375</v>
      </c>
      <c r="C15" s="117"/>
      <c r="D15" s="117"/>
      <c r="E15" s="419"/>
      <c r="F15" s="426">
        <v>1375</v>
      </c>
      <c r="G15" s="99">
        <v>807</v>
      </c>
      <c r="H15" s="2"/>
      <c r="I15" s="2"/>
    </row>
    <row r="16" spans="1:9" ht="15.75">
      <c r="A16" s="86" t="s">
        <v>163</v>
      </c>
      <c r="B16" s="79">
        <v>18653</v>
      </c>
      <c r="C16" s="119"/>
      <c r="D16" s="119"/>
      <c r="E16" s="421"/>
      <c r="F16" s="426">
        <v>18653</v>
      </c>
      <c r="G16" s="99">
        <v>8943</v>
      </c>
      <c r="H16" s="2"/>
      <c r="I16" s="2"/>
    </row>
    <row r="17" spans="1:9" ht="23.25" customHeight="1" thickBot="1">
      <c r="A17" s="76" t="s">
        <v>85</v>
      </c>
      <c r="B17" s="77">
        <f>B7+B9</f>
        <v>28992</v>
      </c>
      <c r="C17" s="120"/>
      <c r="D17" s="120"/>
      <c r="E17" s="422"/>
      <c r="F17" s="198">
        <f>F7+F8+F9</f>
        <v>247016</v>
      </c>
      <c r="G17" s="198">
        <f>G7+G8+G9</f>
        <v>235643</v>
      </c>
      <c r="H17" s="2"/>
      <c r="I17" s="2"/>
    </row>
    <row r="18" spans="1:9" ht="15">
      <c r="A18" s="2"/>
      <c r="B18" s="46"/>
      <c r="C18" s="46"/>
      <c r="D18" s="46"/>
      <c r="E18" s="46"/>
      <c r="F18" s="46"/>
      <c r="G18" s="2"/>
      <c r="H18" s="2"/>
      <c r="I18" s="2"/>
    </row>
    <row r="19" spans="1:9" ht="15">
      <c r="A19" s="2"/>
      <c r="B19" s="46"/>
      <c r="C19" s="46"/>
      <c r="D19" s="46"/>
      <c r="E19" s="46"/>
      <c r="F19" s="46"/>
      <c r="G19" s="2"/>
      <c r="H19" s="2"/>
      <c r="I19" s="2"/>
    </row>
    <row r="20" spans="1:9" ht="15.75" thickBot="1">
      <c r="A20" s="2"/>
      <c r="B20" s="46"/>
      <c r="C20" s="46"/>
      <c r="D20" s="46"/>
      <c r="E20" s="46"/>
      <c r="F20" s="46"/>
      <c r="G20" s="2"/>
      <c r="H20" s="2"/>
      <c r="I20" s="2"/>
    </row>
    <row r="21" spans="1:9" ht="39.75" customHeight="1">
      <c r="A21" s="73" t="s">
        <v>147</v>
      </c>
      <c r="B21" s="95" t="s">
        <v>159</v>
      </c>
      <c r="C21" s="116" t="s">
        <v>217</v>
      </c>
      <c r="D21" s="116" t="s">
        <v>216</v>
      </c>
      <c r="E21" s="116" t="s">
        <v>228</v>
      </c>
      <c r="F21" s="178" t="s">
        <v>200</v>
      </c>
      <c r="G21" s="178" t="s">
        <v>243</v>
      </c>
      <c r="H21" s="2"/>
      <c r="I21" s="2"/>
    </row>
    <row r="22" spans="1:9" ht="15">
      <c r="A22" s="78" t="s">
        <v>86</v>
      </c>
      <c r="B22" s="96"/>
      <c r="C22" s="118"/>
      <c r="D22" s="118"/>
      <c r="E22" s="118"/>
      <c r="F22" s="43"/>
      <c r="G22" s="99"/>
      <c r="H22" s="2"/>
      <c r="I22" s="2"/>
    </row>
    <row r="23" spans="1:9" ht="30">
      <c r="A23" s="75" t="s">
        <v>87</v>
      </c>
      <c r="B23" s="97"/>
      <c r="C23" s="117"/>
      <c r="D23" s="117"/>
      <c r="E23" s="117"/>
      <c r="F23" s="43"/>
      <c r="G23" s="99"/>
      <c r="H23" s="2"/>
      <c r="I23" s="2"/>
    </row>
    <row r="24" spans="1:9" ht="30">
      <c r="A24" s="75" t="s">
        <v>183</v>
      </c>
      <c r="B24" s="97">
        <v>1516823</v>
      </c>
      <c r="C24" s="117"/>
      <c r="D24" s="117"/>
      <c r="E24" s="117">
        <v>38383</v>
      </c>
      <c r="F24" s="424">
        <v>1555206</v>
      </c>
      <c r="G24" s="99">
        <v>1555206</v>
      </c>
      <c r="H24" s="2"/>
      <c r="I24" s="46"/>
    </row>
    <row r="25" spans="1:9" ht="48.75" customHeight="1">
      <c r="A25" s="75" t="s">
        <v>184</v>
      </c>
      <c r="B25" s="97">
        <v>110778</v>
      </c>
      <c r="C25" s="117"/>
      <c r="D25" s="117"/>
      <c r="E25" s="117">
        <v>2803</v>
      </c>
      <c r="F25" s="424">
        <v>113581</v>
      </c>
      <c r="G25" s="99">
        <v>113582</v>
      </c>
      <c r="H25" s="2"/>
      <c r="I25" s="46"/>
    </row>
    <row r="26" spans="1:9" ht="15.75">
      <c r="A26" s="80" t="s">
        <v>133</v>
      </c>
      <c r="B26" s="97"/>
      <c r="C26" s="117"/>
      <c r="D26" s="117"/>
      <c r="E26" s="117"/>
      <c r="F26" s="424"/>
      <c r="G26" s="99"/>
      <c r="H26" s="2"/>
      <c r="I26" s="2"/>
    </row>
    <row r="27" spans="1:9" ht="16.5">
      <c r="A27" s="80" t="s">
        <v>134</v>
      </c>
      <c r="B27" s="100">
        <v>1627601</v>
      </c>
      <c r="C27" s="121"/>
      <c r="D27" s="121"/>
      <c r="E27" s="121">
        <f>SUM(E24:E26)</f>
        <v>41186</v>
      </c>
      <c r="F27" s="427">
        <f>F24+F25</f>
        <v>1668787</v>
      </c>
      <c r="G27" s="427">
        <f>G24+G25</f>
        <v>1668788</v>
      </c>
      <c r="H27" s="2"/>
      <c r="I27" s="2"/>
    </row>
    <row r="28" spans="1:9" ht="15">
      <c r="A28" s="75" t="s">
        <v>88</v>
      </c>
      <c r="B28" s="97"/>
      <c r="C28" s="117"/>
      <c r="D28" s="117"/>
      <c r="E28" s="117"/>
      <c r="F28" s="43"/>
      <c r="G28" s="99"/>
      <c r="H28" s="2"/>
      <c r="I28" s="2"/>
    </row>
    <row r="29" spans="1:9" ht="15">
      <c r="A29" s="75" t="s">
        <v>89</v>
      </c>
      <c r="B29" s="97"/>
      <c r="C29" s="117"/>
      <c r="D29" s="117"/>
      <c r="E29" s="117"/>
      <c r="F29" s="43"/>
      <c r="G29" s="99"/>
      <c r="H29" s="2"/>
      <c r="I29" s="2"/>
    </row>
    <row r="30" spans="1:9" ht="30">
      <c r="A30" s="75" t="s">
        <v>90</v>
      </c>
      <c r="B30" s="96">
        <f>B31+B32+B33+B34+B35+B36</f>
        <v>110981</v>
      </c>
      <c r="C30" s="118"/>
      <c r="D30" s="118"/>
      <c r="E30" s="118"/>
      <c r="F30" s="44">
        <v>110981</v>
      </c>
      <c r="G30" s="44">
        <f>G31+G32+G33+G34+G35+G36</f>
        <v>52797</v>
      </c>
      <c r="H30" s="2"/>
      <c r="I30" s="2"/>
    </row>
    <row r="31" spans="1:9" ht="15.75">
      <c r="A31" s="48" t="s">
        <v>136</v>
      </c>
      <c r="B31" s="97">
        <v>507</v>
      </c>
      <c r="C31" s="117"/>
      <c r="D31" s="117"/>
      <c r="E31" s="117"/>
      <c r="F31" s="428">
        <v>507</v>
      </c>
      <c r="G31" s="99">
        <v>0</v>
      </c>
      <c r="H31" s="2"/>
      <c r="I31" s="2"/>
    </row>
    <row r="32" spans="1:9" ht="15.75">
      <c r="A32" s="49" t="s">
        <v>130</v>
      </c>
      <c r="B32" s="97">
        <v>1389</v>
      </c>
      <c r="C32" s="117"/>
      <c r="D32" s="117"/>
      <c r="E32" s="117"/>
      <c r="F32" s="428">
        <v>1389</v>
      </c>
      <c r="G32" s="79">
        <v>0</v>
      </c>
      <c r="H32" s="2"/>
      <c r="I32" s="2"/>
    </row>
    <row r="33" spans="1:9" ht="15.75">
      <c r="A33" s="49" t="s">
        <v>131</v>
      </c>
      <c r="B33" s="97">
        <v>1880</v>
      </c>
      <c r="C33" s="117"/>
      <c r="D33" s="117"/>
      <c r="E33" s="117"/>
      <c r="F33" s="428">
        <v>1880</v>
      </c>
      <c r="G33" s="99">
        <v>492</v>
      </c>
      <c r="H33" s="2"/>
      <c r="I33" s="2"/>
    </row>
    <row r="34" spans="1:9" ht="15.75">
      <c r="A34" s="49" t="s">
        <v>132</v>
      </c>
      <c r="B34" s="97">
        <v>2522</v>
      </c>
      <c r="C34" s="117"/>
      <c r="D34" s="117"/>
      <c r="E34" s="117"/>
      <c r="F34" s="428">
        <v>2522</v>
      </c>
      <c r="G34" s="99">
        <v>1134</v>
      </c>
      <c r="H34" s="2"/>
      <c r="I34" s="2"/>
    </row>
    <row r="35" spans="1:9" ht="15.75">
      <c r="A35" s="49" t="s">
        <v>179</v>
      </c>
      <c r="B35" s="97">
        <v>11420</v>
      </c>
      <c r="C35" s="117"/>
      <c r="D35" s="117"/>
      <c r="E35" s="117"/>
      <c r="F35" s="428">
        <v>11420</v>
      </c>
      <c r="G35" s="99">
        <v>8679</v>
      </c>
      <c r="H35" s="2"/>
      <c r="I35" s="2"/>
    </row>
    <row r="36" spans="1:9" ht="15.75">
      <c r="A36" s="49" t="s">
        <v>164</v>
      </c>
      <c r="B36" s="97">
        <v>93263</v>
      </c>
      <c r="C36" s="117"/>
      <c r="D36" s="117"/>
      <c r="E36" s="117"/>
      <c r="F36" s="428">
        <v>93263</v>
      </c>
      <c r="G36" s="79">
        <v>42492</v>
      </c>
      <c r="H36" s="2"/>
      <c r="I36" s="2"/>
    </row>
    <row r="37" spans="1:9" ht="15">
      <c r="A37" s="75" t="s">
        <v>91</v>
      </c>
      <c r="B37" s="97"/>
      <c r="C37" s="117"/>
      <c r="D37" s="117"/>
      <c r="E37" s="117"/>
      <c r="F37" s="43"/>
      <c r="G37" s="99"/>
      <c r="H37" s="2"/>
      <c r="I37" s="2"/>
    </row>
    <row r="38" spans="1:9" ht="30">
      <c r="A38" s="75" t="s">
        <v>92</v>
      </c>
      <c r="B38" s="97"/>
      <c r="C38" s="117"/>
      <c r="D38" s="117"/>
      <c r="E38" s="117"/>
      <c r="F38" s="43"/>
      <c r="G38" s="99"/>
      <c r="H38" s="2"/>
      <c r="I38" s="2"/>
    </row>
    <row r="39" spans="1:9" ht="30">
      <c r="A39" s="75" t="s">
        <v>93</v>
      </c>
      <c r="B39" s="97"/>
      <c r="C39" s="117"/>
      <c r="D39" s="117"/>
      <c r="E39" s="117"/>
      <c r="F39" s="43"/>
      <c r="G39" s="99"/>
      <c r="H39" s="2"/>
      <c r="I39" s="2"/>
    </row>
    <row r="40" spans="1:9" ht="21" customHeight="1" thickBot="1">
      <c r="A40" s="76" t="s">
        <v>94</v>
      </c>
      <c r="B40" s="98">
        <f>SUM(B27,B30)</f>
        <v>1738582</v>
      </c>
      <c r="C40" s="98"/>
      <c r="D40" s="98"/>
      <c r="E40" s="98"/>
      <c r="F40" s="429">
        <f>SUM(F27,F30)</f>
        <v>1779768</v>
      </c>
      <c r="G40" s="429">
        <f>SUM(G27,G30)</f>
        <v>1721585</v>
      </c>
      <c r="H40" s="2"/>
      <c r="I40" s="2"/>
    </row>
    <row r="41" spans="1:9" ht="15">
      <c r="A41" s="2"/>
      <c r="B41" s="46"/>
      <c r="C41" s="46"/>
      <c r="D41" s="46"/>
      <c r="E41" s="46"/>
      <c r="F41" s="46"/>
      <c r="G41" s="2"/>
      <c r="H41" s="2"/>
      <c r="I41" s="2"/>
    </row>
    <row r="42" spans="1:9" ht="15">
      <c r="A42" s="2"/>
      <c r="B42" s="46"/>
      <c r="C42" s="46"/>
      <c r="D42" s="46"/>
      <c r="E42" s="46"/>
      <c r="F42" s="46"/>
      <c r="G42" s="2"/>
      <c r="H42" s="2"/>
      <c r="I42" s="2"/>
    </row>
    <row r="43" spans="1:9" ht="15">
      <c r="A43" s="2" t="s">
        <v>153</v>
      </c>
      <c r="B43" s="46"/>
      <c r="C43" s="46"/>
      <c r="D43" s="46"/>
      <c r="E43" s="46"/>
      <c r="F43" s="46"/>
      <c r="G43" s="2"/>
      <c r="H43" s="2"/>
      <c r="I43" s="2"/>
    </row>
    <row r="44" spans="1:9" ht="15">
      <c r="A44" s="2"/>
      <c r="B44" s="46"/>
      <c r="C44" s="46"/>
      <c r="D44" s="46"/>
      <c r="E44" s="46"/>
      <c r="F44" s="46"/>
      <c r="G44" s="2"/>
      <c r="H44" s="2"/>
      <c r="I44" s="2"/>
    </row>
    <row r="45" spans="1:9" ht="15">
      <c r="A45" s="2"/>
      <c r="B45" s="46"/>
      <c r="C45" s="46"/>
      <c r="D45" s="46"/>
      <c r="E45" s="46"/>
      <c r="F45" s="46"/>
      <c r="G45" s="2"/>
      <c r="H45" s="2"/>
      <c r="I45" s="2"/>
    </row>
    <row r="46" spans="1:9" ht="15">
      <c r="A46" s="2"/>
      <c r="B46" s="46"/>
      <c r="C46" s="46"/>
      <c r="D46" s="46"/>
      <c r="E46" s="46"/>
      <c r="F46" s="46"/>
      <c r="G46" s="2"/>
      <c r="H46" s="2"/>
      <c r="I46" s="2"/>
    </row>
    <row r="47" spans="1:9" ht="15">
      <c r="A47" s="2"/>
      <c r="B47" s="46"/>
      <c r="C47" s="46"/>
      <c r="D47" s="46"/>
      <c r="E47" s="46"/>
      <c r="F47" s="46"/>
      <c r="G47" s="2"/>
      <c r="H47" s="2"/>
      <c r="I47" s="2"/>
    </row>
    <row r="48" spans="1:9" ht="15">
      <c r="A48" s="2"/>
      <c r="B48" s="46"/>
      <c r="C48" s="46"/>
      <c r="D48" s="46"/>
      <c r="E48" s="46"/>
      <c r="F48" s="46"/>
      <c r="G48" s="2"/>
      <c r="H48" s="2"/>
      <c r="I48" s="2"/>
    </row>
    <row r="49" spans="1:9" ht="15">
      <c r="A49" s="2"/>
      <c r="B49" s="46"/>
      <c r="C49" s="46"/>
      <c r="D49" s="46"/>
      <c r="E49" s="46"/>
      <c r="F49" s="46"/>
      <c r="G49" s="2"/>
      <c r="H49" s="2"/>
      <c r="I49" s="2"/>
    </row>
    <row r="50" spans="1:9" ht="15">
      <c r="A50" s="2"/>
      <c r="B50" s="46"/>
      <c r="C50" s="46"/>
      <c r="D50" s="46"/>
      <c r="E50" s="46"/>
      <c r="F50" s="46"/>
      <c r="G50" s="2"/>
      <c r="H50" s="2"/>
      <c r="I50" s="2"/>
    </row>
    <row r="51" spans="1:9" ht="15">
      <c r="A51" s="2"/>
      <c r="B51" s="46"/>
      <c r="C51" s="46"/>
      <c r="D51" s="46"/>
      <c r="E51" s="46"/>
      <c r="F51" s="46"/>
      <c r="G51" s="2"/>
      <c r="H51" s="2"/>
      <c r="I51" s="2"/>
    </row>
    <row r="52" spans="1:9" ht="15">
      <c r="A52" s="2"/>
      <c r="B52" s="46"/>
      <c r="C52" s="46"/>
      <c r="D52" s="46"/>
      <c r="E52" s="46"/>
      <c r="F52" s="46"/>
      <c r="G52" s="2"/>
      <c r="H52" s="2"/>
      <c r="I52" s="2"/>
    </row>
    <row r="53" spans="1:9" ht="15">
      <c r="A53" s="2"/>
      <c r="B53" s="46"/>
      <c r="C53" s="46"/>
      <c r="D53" s="46"/>
      <c r="E53" s="46"/>
      <c r="F53" s="46"/>
      <c r="G53" s="2"/>
      <c r="H53" s="2"/>
      <c r="I53" s="2"/>
    </row>
    <row r="54" spans="1:9" ht="15">
      <c r="A54" s="2"/>
      <c r="B54" s="46"/>
      <c r="C54" s="46"/>
      <c r="D54" s="46"/>
      <c r="E54" s="46"/>
      <c r="F54" s="46"/>
      <c r="G54" s="2"/>
      <c r="H54" s="2"/>
      <c r="I54" s="2"/>
    </row>
    <row r="55" spans="1:9" ht="15">
      <c r="A55" s="2"/>
      <c r="B55" s="46"/>
      <c r="C55" s="46"/>
      <c r="D55" s="46"/>
      <c r="E55" s="46"/>
      <c r="F55" s="46"/>
      <c r="G55" s="2"/>
      <c r="H55" s="2"/>
      <c r="I55" s="2"/>
    </row>
    <row r="56" spans="1:9" ht="15">
      <c r="A56" s="2"/>
      <c r="B56" s="46"/>
      <c r="C56" s="46"/>
      <c r="D56" s="46"/>
      <c r="E56" s="46"/>
      <c r="F56" s="46"/>
      <c r="G56" s="2"/>
      <c r="H56" s="2"/>
      <c r="I56" s="2"/>
    </row>
    <row r="57" spans="1:9" ht="15">
      <c r="A57" s="2"/>
      <c r="B57" s="46"/>
      <c r="C57" s="46"/>
      <c r="D57" s="46"/>
      <c r="E57" s="46"/>
      <c r="F57" s="46"/>
      <c r="G57" s="2"/>
      <c r="H57" s="2"/>
      <c r="I57" s="2"/>
    </row>
    <row r="58" spans="1:9" ht="15">
      <c r="A58" s="2"/>
      <c r="B58" s="46"/>
      <c r="C58" s="46"/>
      <c r="D58" s="46"/>
      <c r="E58" s="46"/>
      <c r="F58" s="46"/>
      <c r="G58" s="2"/>
      <c r="H58" s="2"/>
      <c r="I58" s="2"/>
    </row>
    <row r="59" spans="1:9" ht="15">
      <c r="A59" s="2"/>
      <c r="B59" s="46"/>
      <c r="C59" s="46"/>
      <c r="D59" s="46"/>
      <c r="E59" s="46"/>
      <c r="F59" s="46"/>
      <c r="G59" s="2"/>
      <c r="H59" s="2"/>
      <c r="I59" s="2"/>
    </row>
    <row r="60" spans="1:9" ht="15">
      <c r="A60" s="2"/>
      <c r="B60" s="46"/>
      <c r="C60" s="46"/>
      <c r="D60" s="46"/>
      <c r="E60" s="46"/>
      <c r="F60" s="46"/>
      <c r="G60" s="2"/>
      <c r="H60" s="2"/>
      <c r="I60" s="2"/>
    </row>
    <row r="61" spans="1:9" ht="15">
      <c r="A61" s="2"/>
      <c r="B61" s="46"/>
      <c r="C61" s="46"/>
      <c r="D61" s="46"/>
      <c r="E61" s="46"/>
      <c r="F61" s="46"/>
      <c r="G61" s="2"/>
      <c r="H61" s="2"/>
      <c r="I61" s="2"/>
    </row>
    <row r="62" spans="1:9" ht="15">
      <c r="A62" s="2"/>
      <c r="B62" s="46"/>
      <c r="C62" s="46"/>
      <c r="D62" s="46"/>
      <c r="E62" s="46"/>
      <c r="F62" s="46"/>
      <c r="G62" s="2"/>
      <c r="H62" s="2"/>
      <c r="I62" s="2"/>
    </row>
    <row r="63" spans="1:9" ht="15">
      <c r="A63" s="2"/>
      <c r="B63" s="46"/>
      <c r="C63" s="46"/>
      <c r="D63" s="46"/>
      <c r="E63" s="46"/>
      <c r="F63" s="46"/>
      <c r="G63" s="2"/>
      <c r="H63" s="2"/>
      <c r="I63" s="2"/>
    </row>
    <row r="64" spans="1:9" ht="15">
      <c r="A64" s="2"/>
      <c r="B64" s="46"/>
      <c r="C64" s="46"/>
      <c r="D64" s="46"/>
      <c r="E64" s="46"/>
      <c r="F64" s="46"/>
      <c r="G64" s="2"/>
      <c r="H64" s="2"/>
      <c r="I64" s="2"/>
    </row>
    <row r="65" spans="1:9" ht="15">
      <c r="A65" s="2"/>
      <c r="B65" s="46"/>
      <c r="C65" s="46"/>
      <c r="D65" s="46"/>
      <c r="E65" s="46"/>
      <c r="F65" s="46"/>
      <c r="G65" s="2"/>
      <c r="H65" s="2"/>
      <c r="I65" s="2"/>
    </row>
    <row r="66" spans="1:9" ht="15">
      <c r="A66" s="2"/>
      <c r="B66" s="46"/>
      <c r="C66" s="46"/>
      <c r="D66" s="46"/>
      <c r="E66" s="46"/>
      <c r="F66" s="46"/>
      <c r="G66" s="2"/>
      <c r="H66" s="2"/>
      <c r="I66" s="2"/>
    </row>
    <row r="67" spans="1:9" ht="15">
      <c r="A67" s="2"/>
      <c r="B67" s="46"/>
      <c r="C67" s="46"/>
      <c r="D67" s="46"/>
      <c r="E67" s="46"/>
      <c r="F67" s="46"/>
      <c r="G67" s="2"/>
      <c r="H67" s="2"/>
      <c r="I67" s="2"/>
    </row>
    <row r="68" spans="1:9" ht="15">
      <c r="A68" s="2"/>
      <c r="B68" s="46"/>
      <c r="C68" s="46"/>
      <c r="D68" s="46"/>
      <c r="E68" s="46"/>
      <c r="F68" s="46"/>
      <c r="G68" s="2"/>
      <c r="H68" s="2"/>
      <c r="I68" s="2"/>
    </row>
    <row r="69" spans="1:9" ht="15">
      <c r="A69" s="2"/>
      <c r="B69" s="46"/>
      <c r="C69" s="46"/>
      <c r="D69" s="46"/>
      <c r="E69" s="46"/>
      <c r="F69" s="46"/>
      <c r="G69" s="2"/>
      <c r="H69" s="2"/>
      <c r="I69" s="2"/>
    </row>
    <row r="70" spans="1:9" ht="15">
      <c r="A70" s="2"/>
      <c r="B70" s="46"/>
      <c r="C70" s="46"/>
      <c r="D70" s="46"/>
      <c r="E70" s="46"/>
      <c r="F70" s="46"/>
      <c r="G70" s="2"/>
      <c r="H70" s="2"/>
      <c r="I70" s="2"/>
    </row>
    <row r="71" spans="1:9" ht="15">
      <c r="A71" s="2"/>
      <c r="B71" s="46"/>
      <c r="C71" s="46"/>
      <c r="D71" s="46"/>
      <c r="E71" s="46"/>
      <c r="F71" s="46"/>
      <c r="G71" s="2"/>
      <c r="H71" s="2"/>
      <c r="I71" s="2"/>
    </row>
    <row r="72" spans="1:9" ht="15">
      <c r="A72" s="2"/>
      <c r="B72" s="46"/>
      <c r="C72" s="46"/>
      <c r="D72" s="46"/>
      <c r="E72" s="46"/>
      <c r="F72" s="46"/>
      <c r="G72" s="2"/>
      <c r="H72" s="2"/>
      <c r="I72" s="2"/>
    </row>
    <row r="73" spans="1:9" ht="15">
      <c r="A73" s="2"/>
      <c r="B73" s="46"/>
      <c r="C73" s="46"/>
      <c r="D73" s="46"/>
      <c r="E73" s="46"/>
      <c r="F73" s="46"/>
      <c r="G73" s="2"/>
      <c r="H73" s="2"/>
      <c r="I73" s="2"/>
    </row>
    <row r="74" spans="1:9" ht="15">
      <c r="A74" s="2"/>
      <c r="B74" s="46"/>
      <c r="C74" s="46"/>
      <c r="D74" s="46"/>
      <c r="E74" s="46"/>
      <c r="F74" s="46"/>
      <c r="G74" s="2"/>
      <c r="H74" s="2"/>
      <c r="I74" s="2"/>
    </row>
    <row r="75" spans="1:9" ht="15">
      <c r="A75" s="2"/>
      <c r="B75" s="46"/>
      <c r="C75" s="46"/>
      <c r="D75" s="46"/>
      <c r="E75" s="46"/>
      <c r="F75" s="46"/>
      <c r="G75" s="2"/>
      <c r="H75" s="2"/>
      <c r="I75" s="2"/>
    </row>
    <row r="76" spans="1:9" ht="15">
      <c r="A76" s="2"/>
      <c r="B76" s="46"/>
      <c r="C76" s="46"/>
      <c r="D76" s="46"/>
      <c r="E76" s="46"/>
      <c r="F76" s="46"/>
      <c r="G76" s="2"/>
      <c r="H76" s="2"/>
      <c r="I76" s="2"/>
    </row>
    <row r="77" spans="1:9" ht="15">
      <c r="A77" s="2"/>
      <c r="B77" s="46"/>
      <c r="C77" s="46"/>
      <c r="D77" s="46"/>
      <c r="E77" s="46"/>
      <c r="F77" s="46"/>
      <c r="G77" s="2"/>
      <c r="H77" s="2"/>
      <c r="I77" s="2"/>
    </row>
    <row r="78" spans="1:9" ht="15">
      <c r="A78" s="2"/>
      <c r="B78" s="46"/>
      <c r="C78" s="46"/>
      <c r="D78" s="46"/>
      <c r="E78" s="46"/>
      <c r="F78" s="46"/>
      <c r="G78" s="2"/>
      <c r="H78" s="2"/>
      <c r="I78" s="2"/>
    </row>
    <row r="79" spans="1:9" ht="15">
      <c r="A79" s="2"/>
      <c r="B79" s="46"/>
      <c r="C79" s="46"/>
      <c r="D79" s="46"/>
      <c r="E79" s="46"/>
      <c r="F79" s="46"/>
      <c r="G79" s="2"/>
      <c r="H79" s="2"/>
      <c r="I79" s="2"/>
    </row>
    <row r="80" spans="1:9" ht="15">
      <c r="A80" s="2"/>
      <c r="B80" s="46"/>
      <c r="C80" s="46"/>
      <c r="D80" s="46"/>
      <c r="E80" s="46"/>
      <c r="F80" s="46"/>
      <c r="G80" s="2"/>
      <c r="H80" s="2"/>
      <c r="I80" s="2"/>
    </row>
    <row r="81" spans="1:9" ht="15">
      <c r="A81" s="2"/>
      <c r="B81" s="46"/>
      <c r="C81" s="46"/>
      <c r="D81" s="46"/>
      <c r="E81" s="46"/>
      <c r="F81" s="46"/>
      <c r="G81" s="2"/>
      <c r="H81" s="2"/>
      <c r="I81" s="2"/>
    </row>
    <row r="82" spans="1:9" ht="15">
      <c r="A82" s="2"/>
      <c r="B82" s="46"/>
      <c r="C82" s="46"/>
      <c r="D82" s="46"/>
      <c r="E82" s="46"/>
      <c r="F82" s="46"/>
      <c r="G82" s="2"/>
      <c r="H82" s="2"/>
      <c r="I82" s="2"/>
    </row>
    <row r="83" spans="1:9" ht="15">
      <c r="A83" s="2"/>
      <c r="B83" s="46"/>
      <c r="C83" s="46"/>
      <c r="D83" s="46"/>
      <c r="E83" s="46"/>
      <c r="F83" s="46"/>
      <c r="G83" s="2"/>
      <c r="H83" s="2"/>
      <c r="I83" s="2"/>
    </row>
    <row r="84" spans="1:9">
      <c r="B84" s="47"/>
      <c r="C84" s="47"/>
      <c r="D84" s="47"/>
      <c r="E84" s="47"/>
      <c r="F84" s="47"/>
    </row>
    <row r="85" spans="1:9">
      <c r="B85" s="47"/>
      <c r="C85" s="47"/>
      <c r="D85" s="47"/>
      <c r="E85" s="47"/>
      <c r="F85" s="47"/>
    </row>
    <row r="86" spans="1:9">
      <c r="B86" s="47"/>
      <c r="C86" s="47"/>
      <c r="D86" s="47"/>
      <c r="E86" s="47"/>
      <c r="F86" s="47"/>
    </row>
    <row r="87" spans="1:9">
      <c r="B87" s="47"/>
      <c r="C87" s="47"/>
      <c r="D87" s="47"/>
      <c r="E87" s="47"/>
      <c r="F87" s="47"/>
    </row>
    <row r="88" spans="1:9">
      <c r="B88" s="47"/>
      <c r="C88" s="47"/>
      <c r="D88" s="47"/>
      <c r="E88" s="47"/>
      <c r="F88" s="47"/>
    </row>
    <row r="89" spans="1:9">
      <c r="B89" s="47"/>
      <c r="C89" s="47"/>
      <c r="D89" s="47"/>
      <c r="E89" s="47"/>
      <c r="F89" s="47"/>
    </row>
    <row r="90" spans="1:9">
      <c r="B90" s="47"/>
      <c r="C90" s="47"/>
      <c r="D90" s="47"/>
      <c r="E90" s="47"/>
      <c r="F90" s="47"/>
    </row>
    <row r="91" spans="1:9">
      <c r="B91" s="47"/>
      <c r="C91" s="47"/>
      <c r="D91" s="47"/>
      <c r="E91" s="47"/>
      <c r="F91" s="47"/>
    </row>
    <row r="92" spans="1:9">
      <c r="B92" s="47"/>
      <c r="C92" s="47"/>
      <c r="D92" s="47"/>
      <c r="E92" s="47"/>
      <c r="F92" s="47"/>
    </row>
    <row r="93" spans="1:9">
      <c r="B93" s="47"/>
      <c r="C93" s="47"/>
      <c r="D93" s="47"/>
      <c r="E93" s="47"/>
      <c r="F93" s="47"/>
    </row>
    <row r="94" spans="1:9">
      <c r="B94" s="47"/>
      <c r="C94" s="47"/>
      <c r="D94" s="47"/>
      <c r="E94" s="47"/>
      <c r="F94" s="47"/>
    </row>
    <row r="95" spans="1:9">
      <c r="B95" s="47"/>
      <c r="C95" s="47"/>
      <c r="D95" s="47"/>
      <c r="E95" s="47"/>
      <c r="F95" s="47"/>
    </row>
    <row r="96" spans="1:9">
      <c r="B96" s="47"/>
      <c r="C96" s="47"/>
      <c r="D96" s="47"/>
      <c r="E96" s="47"/>
      <c r="F96" s="47"/>
    </row>
    <row r="97" spans="2:6">
      <c r="B97" s="47"/>
      <c r="C97" s="47"/>
      <c r="D97" s="47"/>
      <c r="E97" s="47"/>
      <c r="F97" s="47"/>
    </row>
    <row r="98" spans="2:6">
      <c r="B98" s="47"/>
      <c r="C98" s="47"/>
      <c r="D98" s="47"/>
      <c r="E98" s="47"/>
      <c r="F98" s="47"/>
    </row>
    <row r="99" spans="2:6">
      <c r="B99" s="47"/>
      <c r="C99" s="47"/>
      <c r="D99" s="47"/>
      <c r="E99" s="47"/>
      <c r="F99" s="47"/>
    </row>
    <row r="100" spans="2:6">
      <c r="B100" s="47"/>
      <c r="C100" s="47"/>
      <c r="D100" s="47"/>
      <c r="E100" s="47"/>
      <c r="F100" s="47"/>
    </row>
    <row r="101" spans="2:6">
      <c r="B101" s="47"/>
      <c r="C101" s="47"/>
      <c r="D101" s="47"/>
      <c r="E101" s="47"/>
      <c r="F101" s="47"/>
    </row>
    <row r="102" spans="2:6">
      <c r="B102" s="47"/>
      <c r="C102" s="47"/>
      <c r="D102" s="47"/>
      <c r="E102" s="47"/>
      <c r="F102" s="47"/>
    </row>
  </sheetData>
  <phoneticPr fontId="8" type="noConversion"/>
  <pageMargins left="0.75" right="0.75" top="1" bottom="1" header="0.5" footer="0.5"/>
  <pageSetup paperSize="9" scale="40" orientation="portrait" r:id="rId1"/>
  <headerFooter alignWithMargins="0">
    <oddHeader>&amp;R&amp;"Bookman Old Style,Normál"7. MELLÉKLET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16"/>
  <sheetViews>
    <sheetView workbookViewId="0">
      <selection sqref="A1:G17"/>
    </sheetView>
  </sheetViews>
  <sheetFormatPr defaultRowHeight="12.75"/>
  <cols>
    <col min="1" max="1" width="86.5703125" customWidth="1"/>
    <col min="2" max="2" width="22.85546875" customWidth="1"/>
    <col min="3" max="5" width="21.5703125" customWidth="1"/>
    <col min="6" max="6" width="23.140625" customWidth="1"/>
    <col min="7" max="7" width="18.7109375" customWidth="1"/>
  </cols>
  <sheetData>
    <row r="1" spans="1:7" ht="15.75">
      <c r="A1" s="691" t="s">
        <v>143</v>
      </c>
      <c r="B1" s="692"/>
    </row>
    <row r="2" spans="1:7" ht="15.75">
      <c r="A2" s="691" t="s">
        <v>187</v>
      </c>
      <c r="B2" s="691"/>
    </row>
    <row r="3" spans="1:7" ht="15.75" thickBot="1">
      <c r="A3" s="2"/>
      <c r="B3" s="2"/>
      <c r="C3" s="2"/>
      <c r="D3" s="2"/>
      <c r="E3" s="2"/>
    </row>
    <row r="4" spans="1:7" ht="47.25" customHeight="1">
      <c r="A4" s="73" t="s">
        <v>147</v>
      </c>
      <c r="B4" s="178" t="s">
        <v>141</v>
      </c>
      <c r="C4" s="204" t="s">
        <v>162</v>
      </c>
      <c r="D4" s="204" t="s">
        <v>218</v>
      </c>
      <c r="E4" s="204" t="s">
        <v>219</v>
      </c>
      <c r="F4" s="178" t="s">
        <v>200</v>
      </c>
      <c r="G4" s="178" t="s">
        <v>245</v>
      </c>
    </row>
    <row r="5" spans="1:7" ht="15.75">
      <c r="A5" s="51" t="s">
        <v>137</v>
      </c>
      <c r="B5" s="211">
        <v>17369</v>
      </c>
      <c r="C5" s="18"/>
      <c r="D5" s="18"/>
      <c r="E5" s="18"/>
      <c r="F5" s="211"/>
      <c r="G5" s="157"/>
    </row>
    <row r="6" spans="1:7" ht="30">
      <c r="A6" s="51" t="s">
        <v>138</v>
      </c>
      <c r="B6" s="211">
        <v>292731</v>
      </c>
      <c r="C6" s="211">
        <f>226970-2180</f>
        <v>224790</v>
      </c>
      <c r="D6" s="211">
        <v>128883</v>
      </c>
      <c r="E6" s="211"/>
      <c r="F6" s="211">
        <v>28223</v>
      </c>
      <c r="G6" s="157">
        <v>0</v>
      </c>
    </row>
    <row r="7" spans="1:7" ht="30.75">
      <c r="A7" s="51" t="s">
        <v>174</v>
      </c>
      <c r="B7" s="43"/>
      <c r="C7" s="18">
        <v>247720</v>
      </c>
      <c r="D7" s="43">
        <v>247720</v>
      </c>
      <c r="E7" s="18"/>
      <c r="F7" s="43"/>
      <c r="G7" s="157"/>
    </row>
    <row r="8" spans="1:7" ht="16.5">
      <c r="A8" s="81"/>
      <c r="B8" s="43"/>
      <c r="C8" s="18"/>
      <c r="D8" s="43"/>
      <c r="E8" s="18"/>
      <c r="F8" s="43"/>
      <c r="G8" s="157"/>
    </row>
    <row r="9" spans="1:7" ht="15.75">
      <c r="A9" s="212" t="s">
        <v>139</v>
      </c>
      <c r="B9" s="50">
        <f>SUM(B5:B8)</f>
        <v>310100</v>
      </c>
      <c r="C9" s="50">
        <f>SUM(C5:C8)</f>
        <v>472510</v>
      </c>
      <c r="D9" s="50">
        <v>376603</v>
      </c>
      <c r="E9" s="50">
        <v>0</v>
      </c>
      <c r="F9" s="50">
        <f>SUM(F5:F8)</f>
        <v>28223</v>
      </c>
      <c r="G9" s="157">
        <f>SUM(G5:G8)</f>
        <v>0</v>
      </c>
    </row>
    <row r="10" spans="1:7" ht="16.5">
      <c r="A10" s="81"/>
      <c r="B10" s="18"/>
      <c r="C10" s="18"/>
      <c r="D10" s="18"/>
      <c r="E10" s="18"/>
      <c r="F10" s="43"/>
      <c r="G10" s="157"/>
    </row>
    <row r="11" spans="1:7" ht="15.75" thickBot="1">
      <c r="A11" s="202"/>
      <c r="B11" s="18"/>
      <c r="C11" s="18"/>
      <c r="D11" s="18"/>
      <c r="E11" s="18"/>
      <c r="F11" s="18"/>
      <c r="G11" s="157"/>
    </row>
    <row r="12" spans="1:7" ht="26.25">
      <c r="A12" s="196" t="s">
        <v>147</v>
      </c>
      <c r="B12" s="39" t="s">
        <v>141</v>
      </c>
      <c r="C12" s="37" t="s">
        <v>162</v>
      </c>
      <c r="D12" s="37"/>
      <c r="E12" s="37"/>
      <c r="F12" s="39" t="s">
        <v>200</v>
      </c>
      <c r="G12" s="178" t="s">
        <v>245</v>
      </c>
    </row>
    <row r="13" spans="1:7" ht="15.75">
      <c r="A13" s="51" t="s">
        <v>185</v>
      </c>
      <c r="B13" s="211">
        <v>17369</v>
      </c>
      <c r="C13" s="18"/>
      <c r="D13" s="18"/>
      <c r="E13" s="18"/>
      <c r="F13" s="211"/>
      <c r="G13" s="157"/>
    </row>
    <row r="14" spans="1:7" ht="15">
      <c r="A14" s="51" t="s">
        <v>186</v>
      </c>
      <c r="B14" s="211">
        <v>292731</v>
      </c>
      <c r="C14" s="211">
        <v>2180</v>
      </c>
      <c r="D14" s="211">
        <v>95907</v>
      </c>
      <c r="E14" s="211">
        <v>-307</v>
      </c>
      <c r="F14" s="211">
        <v>41322</v>
      </c>
      <c r="G14" s="157">
        <v>6357</v>
      </c>
    </row>
    <row r="15" spans="1:7" ht="30.75">
      <c r="A15" s="51" t="s">
        <v>205</v>
      </c>
      <c r="B15" s="43"/>
      <c r="C15" s="18"/>
      <c r="D15" s="18"/>
      <c r="E15" s="18"/>
      <c r="F15" s="43"/>
      <c r="G15" s="157"/>
    </row>
    <row r="16" spans="1:7" ht="16.5">
      <c r="A16" s="81"/>
      <c r="B16" s="43"/>
      <c r="C16" s="18"/>
      <c r="D16" s="18"/>
      <c r="E16" s="18"/>
      <c r="F16" s="43"/>
      <c r="G16" s="157"/>
    </row>
    <row r="17" spans="1:7" ht="16.5" thickBot="1">
      <c r="A17" s="82" t="s">
        <v>206</v>
      </c>
      <c r="B17" s="198">
        <f>SUM(B13:B16)</f>
        <v>310100</v>
      </c>
      <c r="C17" s="198">
        <f>SUM(C13:C16)</f>
        <v>2180</v>
      </c>
      <c r="D17" s="198">
        <f>SUM(D13:D16)</f>
        <v>95907</v>
      </c>
      <c r="E17" s="198">
        <v>0</v>
      </c>
      <c r="F17" s="198">
        <f>SUM(F13:F16)</f>
        <v>41322</v>
      </c>
      <c r="G17" s="653">
        <f>SUM(G13:G16)</f>
        <v>6357</v>
      </c>
    </row>
    <row r="18" spans="1:7" ht="15">
      <c r="A18" s="2"/>
      <c r="B18" s="2"/>
      <c r="C18" s="2"/>
      <c r="D18" s="2"/>
      <c r="E18" s="2"/>
    </row>
    <row r="19" spans="1:7" ht="15">
      <c r="A19" s="2"/>
      <c r="B19" s="2"/>
      <c r="C19" s="2"/>
      <c r="D19" s="2"/>
      <c r="E19" s="2"/>
    </row>
    <row r="20" spans="1:7" ht="15">
      <c r="A20" s="2"/>
      <c r="B20" s="2"/>
      <c r="C20" s="2"/>
      <c r="D20" s="2"/>
      <c r="E20" s="2"/>
    </row>
    <row r="21" spans="1:7" ht="15">
      <c r="A21" s="2"/>
      <c r="B21" s="2"/>
      <c r="C21" s="2"/>
      <c r="D21" s="2"/>
      <c r="E21" s="2"/>
    </row>
    <row r="22" spans="1:7" ht="15">
      <c r="A22" s="2"/>
      <c r="B22" s="2"/>
      <c r="C22" s="2"/>
      <c r="D22" s="2"/>
      <c r="E22" s="2"/>
    </row>
    <row r="23" spans="1:7" ht="15">
      <c r="A23" s="2"/>
      <c r="B23" s="2"/>
      <c r="C23" s="2"/>
      <c r="D23" s="2"/>
      <c r="E23" s="2"/>
    </row>
    <row r="24" spans="1:7" ht="15">
      <c r="A24" s="2"/>
      <c r="B24" s="2"/>
      <c r="C24" s="2"/>
      <c r="D24" s="2"/>
      <c r="E24" s="2"/>
    </row>
    <row r="25" spans="1:7" ht="15">
      <c r="A25" s="2"/>
      <c r="B25" s="2"/>
      <c r="C25" s="2"/>
      <c r="D25" s="2"/>
      <c r="E25" s="2"/>
    </row>
    <row r="26" spans="1:7" ht="15">
      <c r="A26" s="2"/>
      <c r="B26" s="2"/>
      <c r="C26" s="2"/>
      <c r="D26" s="2"/>
      <c r="E26" s="2"/>
    </row>
    <row r="27" spans="1:7" ht="15">
      <c r="A27" s="2"/>
      <c r="B27" s="2"/>
      <c r="C27" s="2"/>
      <c r="D27" s="2"/>
      <c r="E27" s="2"/>
    </row>
    <row r="28" spans="1:7" ht="15">
      <c r="A28" s="2"/>
      <c r="B28" s="2"/>
      <c r="C28" s="2"/>
      <c r="D28" s="2"/>
      <c r="E28" s="2"/>
    </row>
    <row r="29" spans="1:7" ht="15">
      <c r="A29" s="2"/>
      <c r="B29" s="2"/>
      <c r="C29" s="2"/>
      <c r="D29" s="2"/>
      <c r="E29" s="2"/>
    </row>
    <row r="30" spans="1:7" ht="15">
      <c r="A30" s="2"/>
      <c r="B30" s="2"/>
      <c r="C30" s="2"/>
      <c r="D30" s="2"/>
      <c r="E30" s="2"/>
    </row>
    <row r="31" spans="1:7" ht="15">
      <c r="A31" s="2"/>
      <c r="B31" s="2"/>
      <c r="C31" s="2"/>
      <c r="D31" s="2"/>
      <c r="E31" s="2"/>
    </row>
    <row r="32" spans="1:7" ht="15">
      <c r="A32" s="2"/>
      <c r="B32" s="2"/>
      <c r="C32" s="2"/>
      <c r="D32" s="2"/>
      <c r="E32" s="2"/>
    </row>
    <row r="33" spans="1:5" ht="15">
      <c r="A33" s="2"/>
      <c r="B33" s="2"/>
      <c r="C33" s="2"/>
      <c r="D33" s="2"/>
      <c r="E33" s="2"/>
    </row>
    <row r="34" spans="1:5" ht="15">
      <c r="A34" s="2"/>
      <c r="B34" s="2"/>
      <c r="C34" s="2"/>
      <c r="D34" s="2"/>
      <c r="E34" s="2"/>
    </row>
    <row r="35" spans="1:5" ht="15">
      <c r="A35" s="2"/>
      <c r="B35" s="2"/>
      <c r="C35" s="2"/>
      <c r="D35" s="2"/>
      <c r="E35" s="2"/>
    </row>
    <row r="36" spans="1:5" ht="15">
      <c r="A36" s="2"/>
      <c r="B36" s="2"/>
      <c r="C36" s="2"/>
      <c r="D36" s="2"/>
      <c r="E36" s="2"/>
    </row>
    <row r="37" spans="1:5" ht="15">
      <c r="A37" s="2"/>
      <c r="B37" s="2"/>
      <c r="C37" s="2"/>
      <c r="D37" s="2"/>
      <c r="E37" s="2"/>
    </row>
    <row r="38" spans="1:5" ht="15">
      <c r="A38" s="2"/>
      <c r="B38" s="2"/>
      <c r="C38" s="2"/>
      <c r="D38" s="2"/>
      <c r="E38" s="2"/>
    </row>
    <row r="39" spans="1:5" ht="15">
      <c r="A39" s="2"/>
      <c r="B39" s="2"/>
      <c r="C39" s="2"/>
      <c r="D39" s="2"/>
      <c r="E39" s="2"/>
    </row>
    <row r="40" spans="1:5" ht="15">
      <c r="A40" s="2"/>
      <c r="B40" s="2"/>
      <c r="C40" s="2"/>
      <c r="D40" s="2"/>
      <c r="E40" s="2"/>
    </row>
    <row r="41" spans="1:5" ht="15">
      <c r="A41" s="2"/>
      <c r="B41" s="2"/>
      <c r="C41" s="2"/>
      <c r="D41" s="2"/>
      <c r="E41" s="2"/>
    </row>
    <row r="42" spans="1:5" ht="15">
      <c r="A42" s="2"/>
      <c r="B42" s="2"/>
      <c r="C42" s="2"/>
      <c r="D42" s="2"/>
      <c r="E42" s="2"/>
    </row>
    <row r="43" spans="1:5" ht="15">
      <c r="A43" s="2"/>
      <c r="B43" s="2"/>
      <c r="C43" s="2"/>
      <c r="D43" s="2"/>
      <c r="E43" s="2"/>
    </row>
    <row r="44" spans="1:5" ht="15">
      <c r="A44" s="2"/>
      <c r="B44" s="2"/>
      <c r="C44" s="2"/>
      <c r="D44" s="2"/>
      <c r="E44" s="2"/>
    </row>
    <row r="45" spans="1:5" ht="15">
      <c r="A45" s="2"/>
      <c r="B45" s="2"/>
      <c r="C45" s="2"/>
      <c r="D45" s="2"/>
      <c r="E45" s="2"/>
    </row>
    <row r="46" spans="1:5" ht="15">
      <c r="A46" s="2"/>
      <c r="B46" s="2"/>
      <c r="C46" s="2"/>
      <c r="D46" s="2"/>
      <c r="E46" s="2"/>
    </row>
    <row r="47" spans="1:5" ht="15">
      <c r="A47" s="2"/>
      <c r="B47" s="2"/>
      <c r="C47" s="2"/>
      <c r="D47" s="2"/>
      <c r="E47" s="2"/>
    </row>
    <row r="48" spans="1:5" ht="15">
      <c r="A48" s="2"/>
      <c r="B48" s="2"/>
      <c r="C48" s="2"/>
      <c r="D48" s="2"/>
      <c r="E48" s="2"/>
    </row>
    <row r="49" spans="1:5" ht="15">
      <c r="A49" s="2"/>
      <c r="B49" s="2"/>
      <c r="C49" s="2"/>
      <c r="D49" s="2"/>
      <c r="E49" s="2"/>
    </row>
    <row r="50" spans="1:5" ht="15">
      <c r="A50" s="2"/>
      <c r="B50" s="2"/>
      <c r="C50" s="2"/>
      <c r="D50" s="2"/>
      <c r="E50" s="2"/>
    </row>
    <row r="51" spans="1:5" ht="15">
      <c r="A51" s="2"/>
      <c r="B51" s="2"/>
      <c r="C51" s="2"/>
      <c r="D51" s="2"/>
      <c r="E51" s="2"/>
    </row>
    <row r="52" spans="1:5" ht="15">
      <c r="A52" s="2"/>
      <c r="B52" s="2"/>
      <c r="C52" s="2"/>
      <c r="D52" s="2"/>
      <c r="E52" s="2"/>
    </row>
    <row r="53" spans="1:5" ht="15">
      <c r="A53" s="2"/>
      <c r="B53" s="2"/>
      <c r="C53" s="2"/>
      <c r="D53" s="2"/>
      <c r="E53" s="2"/>
    </row>
    <row r="54" spans="1:5" ht="15">
      <c r="A54" s="2"/>
      <c r="B54" s="2"/>
      <c r="C54" s="2"/>
      <c r="D54" s="2"/>
      <c r="E54" s="2"/>
    </row>
    <row r="55" spans="1:5" ht="15">
      <c r="A55" s="2"/>
      <c r="B55" s="2"/>
      <c r="C55" s="2"/>
      <c r="D55" s="2"/>
      <c r="E55" s="2"/>
    </row>
    <row r="56" spans="1:5" ht="15">
      <c r="A56" s="2"/>
      <c r="B56" s="2"/>
      <c r="C56" s="2"/>
      <c r="D56" s="2"/>
      <c r="E56" s="2"/>
    </row>
    <row r="57" spans="1:5" ht="15">
      <c r="A57" s="2"/>
      <c r="B57" s="2"/>
      <c r="C57" s="2"/>
      <c r="D57" s="2"/>
      <c r="E57" s="2"/>
    </row>
    <row r="58" spans="1:5" ht="15">
      <c r="A58" s="2"/>
      <c r="B58" s="2"/>
      <c r="C58" s="2"/>
      <c r="D58" s="2"/>
      <c r="E58" s="2"/>
    </row>
    <row r="59" spans="1:5" ht="15">
      <c r="A59" s="2"/>
      <c r="B59" s="2"/>
      <c r="C59" s="2"/>
      <c r="D59" s="2"/>
      <c r="E59" s="2"/>
    </row>
    <row r="60" spans="1:5" ht="15">
      <c r="A60" s="2"/>
      <c r="B60" s="2"/>
      <c r="C60" s="2"/>
      <c r="D60" s="2"/>
      <c r="E60" s="2"/>
    </row>
    <row r="61" spans="1:5" ht="15">
      <c r="A61" s="2"/>
      <c r="B61" s="2"/>
      <c r="C61" s="2"/>
      <c r="D61" s="2"/>
      <c r="E61" s="2"/>
    </row>
    <row r="62" spans="1:5" ht="15">
      <c r="A62" s="2"/>
      <c r="B62" s="2"/>
      <c r="C62" s="2"/>
      <c r="D62" s="2"/>
      <c r="E62" s="2"/>
    </row>
    <row r="63" spans="1:5" ht="15">
      <c r="A63" s="2"/>
      <c r="B63" s="2"/>
      <c r="C63" s="2"/>
      <c r="D63" s="2"/>
      <c r="E63" s="2"/>
    </row>
    <row r="64" spans="1:5" ht="15">
      <c r="A64" s="2"/>
      <c r="B64" s="2"/>
      <c r="C64" s="2"/>
      <c r="D64" s="2"/>
      <c r="E64" s="2"/>
    </row>
    <row r="65" spans="1:5" ht="15">
      <c r="A65" s="2"/>
      <c r="B65" s="2"/>
      <c r="C65" s="2"/>
      <c r="D65" s="2"/>
      <c r="E65" s="2"/>
    </row>
    <row r="66" spans="1:5" ht="15">
      <c r="A66" s="2"/>
      <c r="B66" s="2"/>
      <c r="C66" s="2"/>
      <c r="D66" s="2"/>
      <c r="E66" s="2"/>
    </row>
    <row r="67" spans="1:5" ht="15">
      <c r="A67" s="2"/>
      <c r="B67" s="2"/>
      <c r="C67" s="2"/>
      <c r="D67" s="2"/>
      <c r="E67" s="2"/>
    </row>
    <row r="68" spans="1:5" ht="15">
      <c r="A68" s="2"/>
      <c r="B68" s="2"/>
      <c r="C68" s="2"/>
      <c r="D68" s="2"/>
      <c r="E68" s="2"/>
    </row>
    <row r="69" spans="1:5" ht="15">
      <c r="A69" s="2"/>
      <c r="B69" s="2"/>
      <c r="C69" s="2"/>
      <c r="D69" s="2"/>
      <c r="E69" s="2"/>
    </row>
    <row r="70" spans="1:5" ht="15">
      <c r="A70" s="2"/>
      <c r="B70" s="2"/>
      <c r="C70" s="2"/>
      <c r="D70" s="2"/>
      <c r="E70" s="2"/>
    </row>
    <row r="71" spans="1:5" ht="15">
      <c r="A71" s="2"/>
      <c r="B71" s="2"/>
      <c r="C71" s="2"/>
      <c r="D71" s="2"/>
      <c r="E71" s="2"/>
    </row>
    <row r="72" spans="1:5" ht="15">
      <c r="A72" s="2"/>
      <c r="B72" s="2"/>
      <c r="C72" s="2"/>
      <c r="D72" s="2"/>
      <c r="E72" s="2"/>
    </row>
    <row r="73" spans="1:5" ht="15">
      <c r="A73" s="2"/>
      <c r="B73" s="2"/>
      <c r="C73" s="2"/>
      <c r="D73" s="2"/>
      <c r="E73" s="2"/>
    </row>
    <row r="74" spans="1:5" ht="15">
      <c r="A74" s="2"/>
      <c r="B74" s="2"/>
      <c r="C74" s="2"/>
      <c r="D74" s="2"/>
      <c r="E74" s="2"/>
    </row>
    <row r="75" spans="1:5" ht="15">
      <c r="A75" s="2"/>
      <c r="B75" s="2"/>
      <c r="C75" s="2"/>
      <c r="D75" s="2"/>
      <c r="E75" s="2"/>
    </row>
    <row r="76" spans="1:5" ht="15">
      <c r="A76" s="2"/>
      <c r="B76" s="2"/>
      <c r="C76" s="2"/>
      <c r="D76" s="2"/>
      <c r="E76" s="2"/>
    </row>
    <row r="77" spans="1:5" ht="15">
      <c r="A77" s="2"/>
      <c r="B77" s="2"/>
      <c r="C77" s="2"/>
      <c r="D77" s="2"/>
      <c r="E77" s="2"/>
    </row>
    <row r="78" spans="1:5" ht="15">
      <c r="A78" s="2"/>
      <c r="B78" s="2"/>
      <c r="C78" s="2"/>
      <c r="D78" s="2"/>
      <c r="E78" s="2"/>
    </row>
    <row r="79" spans="1:5" ht="15">
      <c r="A79" s="2"/>
      <c r="B79" s="2"/>
      <c r="C79" s="2"/>
      <c r="D79" s="2"/>
      <c r="E79" s="2"/>
    </row>
    <row r="80" spans="1:5" ht="15">
      <c r="A80" s="2"/>
      <c r="B80" s="2"/>
      <c r="C80" s="2"/>
      <c r="D80" s="2"/>
      <c r="E80" s="2"/>
    </row>
    <row r="81" spans="1:5" ht="15">
      <c r="A81" s="2"/>
      <c r="B81" s="2"/>
      <c r="C81" s="2"/>
      <c r="D81" s="2"/>
      <c r="E81" s="2"/>
    </row>
    <row r="82" spans="1:5" ht="15">
      <c r="A82" s="2"/>
      <c r="B82" s="2"/>
      <c r="C82" s="2"/>
      <c r="D82" s="2"/>
      <c r="E82" s="2"/>
    </row>
    <row r="83" spans="1:5" ht="15">
      <c r="A83" s="2"/>
      <c r="B83" s="2"/>
      <c r="C83" s="2"/>
      <c r="D83" s="2"/>
      <c r="E83" s="2"/>
    </row>
    <row r="84" spans="1:5" ht="15">
      <c r="A84" s="2"/>
      <c r="B84" s="2"/>
      <c r="C84" s="2"/>
      <c r="D84" s="2"/>
      <c r="E84" s="2"/>
    </row>
    <row r="85" spans="1:5" ht="15">
      <c r="A85" s="2"/>
      <c r="B85" s="2"/>
      <c r="C85" s="2"/>
      <c r="D85" s="2"/>
      <c r="E85" s="2"/>
    </row>
    <row r="86" spans="1:5" ht="15">
      <c r="A86" s="2"/>
      <c r="B86" s="2"/>
      <c r="C86" s="2"/>
      <c r="D86" s="2"/>
      <c r="E86" s="2"/>
    </row>
    <row r="87" spans="1:5" ht="15">
      <c r="A87" s="2"/>
      <c r="B87" s="2"/>
      <c r="C87" s="2"/>
      <c r="D87" s="2"/>
      <c r="E87" s="2"/>
    </row>
    <row r="88" spans="1:5" ht="15">
      <c r="A88" s="2"/>
      <c r="B88" s="2"/>
      <c r="C88" s="2"/>
      <c r="D88" s="2"/>
      <c r="E88" s="2"/>
    </row>
    <row r="89" spans="1:5" ht="15">
      <c r="A89" s="2"/>
      <c r="B89" s="2"/>
      <c r="C89" s="2"/>
      <c r="D89" s="2"/>
      <c r="E89" s="2"/>
    </row>
    <row r="90" spans="1:5" ht="15">
      <c r="A90" s="2"/>
      <c r="B90" s="2"/>
      <c r="C90" s="2"/>
      <c r="D90" s="2"/>
      <c r="E90" s="2"/>
    </row>
    <row r="91" spans="1:5" ht="15">
      <c r="A91" s="2"/>
      <c r="B91" s="2"/>
      <c r="C91" s="2"/>
      <c r="D91" s="2"/>
      <c r="E91" s="2"/>
    </row>
    <row r="92" spans="1:5" ht="15">
      <c r="A92" s="2"/>
      <c r="B92" s="2"/>
      <c r="C92" s="2"/>
      <c r="D92" s="2"/>
      <c r="E92" s="2"/>
    </row>
    <row r="93" spans="1:5" ht="15">
      <c r="A93" s="2"/>
      <c r="B93" s="2"/>
      <c r="C93" s="2"/>
      <c r="D93" s="2"/>
      <c r="E93" s="2"/>
    </row>
    <row r="94" spans="1:5" ht="15">
      <c r="A94" s="2"/>
      <c r="B94" s="2"/>
      <c r="C94" s="2"/>
      <c r="D94" s="2"/>
      <c r="E94" s="2"/>
    </row>
    <row r="95" spans="1:5" ht="15">
      <c r="A95" s="2"/>
      <c r="B95" s="2"/>
      <c r="C95" s="2"/>
      <c r="D95" s="2"/>
      <c r="E95" s="2"/>
    </row>
    <row r="96" spans="1:5" ht="15">
      <c r="A96" s="2"/>
      <c r="B96" s="2"/>
      <c r="C96" s="2"/>
      <c r="D96" s="2"/>
      <c r="E96" s="2"/>
    </row>
    <row r="97" spans="1:5" ht="15">
      <c r="A97" s="2"/>
      <c r="B97" s="2"/>
      <c r="C97" s="2"/>
      <c r="D97" s="2"/>
      <c r="E97" s="2"/>
    </row>
    <row r="98" spans="1:5" ht="15">
      <c r="A98" s="2"/>
      <c r="B98" s="2"/>
      <c r="C98" s="2"/>
      <c r="D98" s="2"/>
      <c r="E98" s="2"/>
    </row>
    <row r="99" spans="1:5" ht="15">
      <c r="A99" s="2"/>
      <c r="B99" s="2"/>
      <c r="C99" s="2"/>
      <c r="D99" s="2"/>
      <c r="E99" s="2"/>
    </row>
    <row r="100" spans="1:5" ht="15">
      <c r="A100" s="2"/>
      <c r="B100" s="2"/>
      <c r="C100" s="2"/>
      <c r="D100" s="2"/>
      <c r="E100" s="2"/>
    </row>
    <row r="101" spans="1:5" ht="15">
      <c r="A101" s="2"/>
      <c r="B101" s="2"/>
      <c r="C101" s="2"/>
      <c r="D101" s="2"/>
      <c r="E101" s="2"/>
    </row>
    <row r="102" spans="1:5" ht="15">
      <c r="A102" s="2"/>
      <c r="B102" s="2"/>
      <c r="C102" s="2"/>
      <c r="D102" s="2"/>
      <c r="E102" s="2"/>
    </row>
    <row r="103" spans="1:5" ht="15">
      <c r="A103" s="2"/>
      <c r="B103" s="2"/>
      <c r="C103" s="2"/>
      <c r="D103" s="2"/>
      <c r="E103" s="2"/>
    </row>
    <row r="104" spans="1:5" ht="15">
      <c r="A104" s="2"/>
      <c r="B104" s="2"/>
      <c r="C104" s="2"/>
      <c r="D104" s="2"/>
      <c r="E104" s="2"/>
    </row>
    <row r="105" spans="1:5" ht="15">
      <c r="A105" s="2"/>
      <c r="B105" s="2"/>
      <c r="C105" s="2"/>
      <c r="D105" s="2"/>
      <c r="E105" s="2"/>
    </row>
    <row r="106" spans="1:5" ht="15">
      <c r="A106" s="2"/>
      <c r="B106" s="2"/>
      <c r="C106" s="2"/>
      <c r="D106" s="2"/>
      <c r="E106" s="2"/>
    </row>
    <row r="107" spans="1:5" ht="15">
      <c r="A107" s="2"/>
      <c r="B107" s="2"/>
      <c r="C107" s="2"/>
      <c r="D107" s="2"/>
      <c r="E107" s="2"/>
    </row>
    <row r="108" spans="1:5" ht="15">
      <c r="A108" s="2"/>
      <c r="B108" s="2"/>
      <c r="C108" s="2"/>
      <c r="D108" s="2"/>
      <c r="E108" s="2"/>
    </row>
    <row r="109" spans="1:5" ht="15">
      <c r="A109" s="2"/>
      <c r="B109" s="2"/>
      <c r="C109" s="2"/>
      <c r="D109" s="2"/>
      <c r="E109" s="2"/>
    </row>
    <row r="110" spans="1:5" ht="15">
      <c r="A110" s="2"/>
      <c r="B110" s="2"/>
      <c r="C110" s="2"/>
      <c r="D110" s="2"/>
      <c r="E110" s="2"/>
    </row>
    <row r="111" spans="1:5" ht="15">
      <c r="A111" s="2"/>
      <c r="B111" s="2"/>
      <c r="C111" s="2"/>
      <c r="D111" s="2"/>
      <c r="E111" s="2"/>
    </row>
    <row r="112" spans="1:5" ht="15">
      <c r="A112" s="2"/>
      <c r="B112" s="2"/>
      <c r="C112" s="2"/>
      <c r="D112" s="2"/>
      <c r="E112" s="2"/>
    </row>
    <row r="113" spans="1:5" ht="15">
      <c r="A113" s="2"/>
      <c r="B113" s="2"/>
      <c r="C113" s="2"/>
      <c r="D113" s="2"/>
      <c r="E113" s="2"/>
    </row>
    <row r="114" spans="1:5" ht="15">
      <c r="A114" s="2"/>
      <c r="B114" s="2"/>
      <c r="C114" s="2"/>
      <c r="D114" s="2"/>
      <c r="E114" s="2"/>
    </row>
    <row r="115" spans="1:5" ht="15">
      <c r="A115" s="2"/>
      <c r="B115" s="2"/>
      <c r="C115" s="2"/>
      <c r="D115" s="2"/>
      <c r="E115" s="2"/>
    </row>
    <row r="116" spans="1:5" ht="15">
      <c r="A116" s="2"/>
      <c r="B116" s="2"/>
      <c r="C116" s="2"/>
      <c r="D116" s="2"/>
      <c r="E116" s="2"/>
    </row>
  </sheetData>
  <mergeCells count="2">
    <mergeCell ref="A1:B1"/>
    <mergeCell ref="A2:B2"/>
  </mergeCells>
  <phoneticPr fontId="8" type="noConversion"/>
  <pageMargins left="0.75" right="0.75" top="1" bottom="1" header="0.5" footer="0.5"/>
  <pageSetup paperSize="9" scale="61" orientation="landscape" r:id="rId1"/>
  <headerFooter alignWithMargins="0">
    <oddHeader>&amp;R&amp;"Bookman Old Style,Normál"8. MELLÉKLET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13"/>
  <sheetViews>
    <sheetView workbookViewId="0">
      <selection activeCell="B13" sqref="B13"/>
    </sheetView>
  </sheetViews>
  <sheetFormatPr defaultRowHeight="12.75"/>
  <cols>
    <col min="1" max="1" width="66.5703125" customWidth="1"/>
    <col min="2" max="2" width="25" customWidth="1"/>
  </cols>
  <sheetData>
    <row r="1" spans="1:4" ht="15.75">
      <c r="A1" s="691" t="s">
        <v>143</v>
      </c>
      <c r="B1" s="692"/>
    </row>
    <row r="2" spans="1:4" ht="15.75">
      <c r="A2" s="691" t="s">
        <v>144</v>
      </c>
      <c r="B2" s="691"/>
    </row>
    <row r="3" spans="1:4" ht="15">
      <c r="A3" s="2"/>
      <c r="B3" s="2"/>
      <c r="C3" s="2"/>
      <c r="D3" s="2"/>
    </row>
    <row r="4" spans="1:4" ht="30.75">
      <c r="A4" s="59" t="s">
        <v>147</v>
      </c>
      <c r="B4" s="42" t="s">
        <v>124</v>
      </c>
      <c r="C4" s="2"/>
      <c r="D4" s="2"/>
    </row>
    <row r="5" spans="1:4" ht="15.75">
      <c r="A5" s="40" t="s">
        <v>96</v>
      </c>
      <c r="B5" s="18"/>
      <c r="C5" s="2"/>
      <c r="D5" s="2"/>
    </row>
    <row r="6" spans="1:4" ht="15.75">
      <c r="A6" s="40" t="s">
        <v>97</v>
      </c>
      <c r="B6" s="18">
        <v>1</v>
      </c>
      <c r="C6" s="2"/>
      <c r="D6" s="2"/>
    </row>
    <row r="7" spans="1:4" ht="15.75">
      <c r="A7" s="40" t="s">
        <v>98</v>
      </c>
      <c r="B7" s="18"/>
      <c r="C7" s="2"/>
      <c r="D7" s="2"/>
    </row>
    <row r="8" spans="1:4" ht="15.75">
      <c r="A8" s="40" t="s">
        <v>99</v>
      </c>
      <c r="B8" s="18"/>
      <c r="C8" s="2"/>
      <c r="D8" s="2"/>
    </row>
    <row r="9" spans="1:4" ht="15.75">
      <c r="A9" s="40" t="s">
        <v>100</v>
      </c>
      <c r="B9" s="18"/>
      <c r="C9" s="2"/>
      <c r="D9" s="2"/>
    </row>
    <row r="10" spans="1:4" ht="15.75">
      <c r="A10" s="40" t="s">
        <v>101</v>
      </c>
      <c r="B10" s="18"/>
      <c r="C10" s="2"/>
      <c r="D10" s="2"/>
    </row>
    <row r="11" spans="1:4" ht="15.75">
      <c r="A11" s="40" t="s">
        <v>102</v>
      </c>
      <c r="B11" s="18"/>
      <c r="C11" s="2"/>
      <c r="D11" s="2"/>
    </row>
    <row r="12" spans="1:4" ht="16.5">
      <c r="A12" s="14" t="s">
        <v>60</v>
      </c>
      <c r="B12" s="37">
        <f>SUM(B5:B11)</f>
        <v>1</v>
      </c>
      <c r="C12" s="2"/>
      <c r="D12" s="2"/>
    </row>
    <row r="13" spans="1:4" ht="15">
      <c r="A13" s="2"/>
      <c r="B13" s="2"/>
      <c r="C13" s="2"/>
      <c r="D13" s="2"/>
    </row>
    <row r="14" spans="1:4" ht="15">
      <c r="A14" s="2"/>
      <c r="B14" s="2"/>
      <c r="C14" s="2"/>
      <c r="D14" s="2"/>
    </row>
    <row r="15" spans="1:4" ht="15">
      <c r="A15" s="2"/>
      <c r="B15" s="2"/>
      <c r="C15" s="2"/>
      <c r="D15" s="2"/>
    </row>
    <row r="16" spans="1:4" ht="15">
      <c r="A16" s="2"/>
      <c r="B16" s="2"/>
      <c r="C16" s="2"/>
      <c r="D16" s="2"/>
    </row>
    <row r="17" spans="1:4" ht="15">
      <c r="A17" s="2"/>
      <c r="B17" s="2"/>
      <c r="C17" s="2"/>
      <c r="D17" s="2"/>
    </row>
    <row r="18" spans="1:4" ht="15">
      <c r="A18" s="2"/>
      <c r="B18" s="2"/>
      <c r="C18" s="2"/>
      <c r="D18" s="2"/>
    </row>
    <row r="19" spans="1:4" ht="15">
      <c r="A19" s="2"/>
      <c r="B19" s="2"/>
      <c r="C19" s="2"/>
      <c r="D19" s="2"/>
    </row>
    <row r="20" spans="1:4" ht="15">
      <c r="A20" s="2"/>
      <c r="B20" s="2"/>
      <c r="C20" s="2"/>
      <c r="D20" s="2"/>
    </row>
    <row r="21" spans="1:4" ht="15">
      <c r="A21" s="2"/>
      <c r="B21" s="2"/>
      <c r="C21" s="2"/>
      <c r="D21" s="2"/>
    </row>
    <row r="22" spans="1:4" ht="15">
      <c r="A22" s="2"/>
      <c r="B22" s="2"/>
      <c r="C22" s="2"/>
      <c r="D22" s="2"/>
    </row>
    <row r="23" spans="1:4" ht="15">
      <c r="A23" s="2"/>
      <c r="B23" s="2"/>
      <c r="C23" s="2"/>
      <c r="D23" s="2"/>
    </row>
    <row r="24" spans="1:4" ht="15">
      <c r="A24" s="2"/>
      <c r="B24" s="2"/>
      <c r="C24" s="2"/>
      <c r="D24" s="2"/>
    </row>
    <row r="25" spans="1:4" ht="15">
      <c r="A25" s="2"/>
      <c r="B25" s="2"/>
      <c r="C25" s="2"/>
      <c r="D25" s="2"/>
    </row>
    <row r="26" spans="1:4" ht="15">
      <c r="A26" s="2"/>
      <c r="B26" s="2"/>
      <c r="C26" s="2"/>
      <c r="D26" s="2"/>
    </row>
    <row r="27" spans="1:4" ht="15">
      <c r="A27" s="2"/>
      <c r="B27" s="2"/>
      <c r="C27" s="2"/>
      <c r="D27" s="2"/>
    </row>
    <row r="28" spans="1:4" ht="15">
      <c r="A28" s="2"/>
      <c r="B28" s="2"/>
      <c r="C28" s="2"/>
      <c r="D28" s="2"/>
    </row>
    <row r="29" spans="1:4" ht="15">
      <c r="A29" s="2"/>
      <c r="B29" s="2"/>
      <c r="C29" s="2"/>
      <c r="D29" s="2"/>
    </row>
    <row r="30" spans="1:4" ht="15">
      <c r="A30" s="2"/>
      <c r="B30" s="2"/>
      <c r="C30" s="2"/>
      <c r="D30" s="2"/>
    </row>
    <row r="31" spans="1:4" ht="15">
      <c r="A31" s="2"/>
      <c r="B31" s="2"/>
      <c r="C31" s="2"/>
      <c r="D31" s="2"/>
    </row>
    <row r="32" spans="1:4" ht="15">
      <c r="A32" s="2"/>
      <c r="B32" s="2"/>
      <c r="C32" s="2"/>
      <c r="D32" s="2"/>
    </row>
    <row r="33" spans="1:4" ht="15">
      <c r="A33" s="2"/>
      <c r="B33" s="2"/>
      <c r="C33" s="2"/>
      <c r="D33" s="2"/>
    </row>
    <row r="34" spans="1:4" ht="15">
      <c r="A34" s="2"/>
      <c r="B34" s="2"/>
      <c r="C34" s="2"/>
      <c r="D34" s="2"/>
    </row>
    <row r="35" spans="1:4" ht="15">
      <c r="A35" s="2"/>
      <c r="B35" s="2"/>
      <c r="C35" s="2"/>
      <c r="D35" s="2"/>
    </row>
    <row r="36" spans="1:4" ht="15">
      <c r="A36" s="2"/>
      <c r="B36" s="2"/>
      <c r="C36" s="2"/>
      <c r="D36" s="2"/>
    </row>
    <row r="37" spans="1:4" ht="15">
      <c r="A37" s="2"/>
      <c r="B37" s="2"/>
      <c r="C37" s="2"/>
      <c r="D37" s="2"/>
    </row>
    <row r="38" spans="1:4" ht="15">
      <c r="A38" s="2"/>
      <c r="B38" s="2"/>
      <c r="C38" s="2"/>
      <c r="D38" s="2"/>
    </row>
    <row r="39" spans="1:4" ht="15">
      <c r="A39" s="2"/>
      <c r="B39" s="2"/>
      <c r="C39" s="2"/>
      <c r="D39" s="2"/>
    </row>
    <row r="40" spans="1:4" ht="15">
      <c r="A40" s="2"/>
      <c r="B40" s="2"/>
      <c r="C40" s="2"/>
      <c r="D40" s="2"/>
    </row>
    <row r="41" spans="1:4" ht="15">
      <c r="A41" s="2"/>
      <c r="B41" s="2"/>
      <c r="C41" s="2"/>
      <c r="D41" s="2"/>
    </row>
    <row r="42" spans="1:4" ht="15">
      <c r="A42" s="2"/>
      <c r="B42" s="2"/>
      <c r="C42" s="2"/>
      <c r="D42" s="2"/>
    </row>
    <row r="43" spans="1:4" ht="15">
      <c r="A43" s="2"/>
      <c r="B43" s="2"/>
      <c r="C43" s="2"/>
      <c r="D43" s="2"/>
    </row>
    <row r="44" spans="1:4" ht="15">
      <c r="A44" s="2"/>
      <c r="B44" s="2"/>
      <c r="C44" s="2"/>
      <c r="D44" s="2"/>
    </row>
    <row r="45" spans="1:4" ht="15">
      <c r="A45" s="2"/>
      <c r="B45" s="2"/>
      <c r="C45" s="2"/>
      <c r="D45" s="2"/>
    </row>
    <row r="46" spans="1:4" ht="15">
      <c r="A46" s="2"/>
      <c r="B46" s="2"/>
      <c r="C46" s="2"/>
      <c r="D46" s="2"/>
    </row>
    <row r="47" spans="1:4" ht="15">
      <c r="A47" s="2"/>
      <c r="B47" s="2"/>
      <c r="C47" s="2"/>
      <c r="D47" s="2"/>
    </row>
    <row r="48" spans="1:4" ht="15">
      <c r="A48" s="2"/>
      <c r="B48" s="2"/>
      <c r="C48" s="2"/>
      <c r="D48" s="2"/>
    </row>
    <row r="49" spans="1:4" ht="15">
      <c r="A49" s="2"/>
      <c r="B49" s="2"/>
      <c r="C49" s="2"/>
      <c r="D49" s="2"/>
    </row>
    <row r="50" spans="1:4" ht="15">
      <c r="A50" s="2"/>
      <c r="B50" s="2"/>
      <c r="C50" s="2"/>
      <c r="D50" s="2"/>
    </row>
    <row r="51" spans="1:4" ht="15">
      <c r="A51" s="2"/>
      <c r="B51" s="2"/>
      <c r="C51" s="2"/>
      <c r="D51" s="2"/>
    </row>
    <row r="52" spans="1:4" ht="15">
      <c r="A52" s="2"/>
      <c r="B52" s="2"/>
      <c r="C52" s="2"/>
      <c r="D52" s="2"/>
    </row>
    <row r="53" spans="1:4" ht="15">
      <c r="A53" s="2"/>
      <c r="B53" s="2"/>
      <c r="C53" s="2"/>
      <c r="D53" s="2"/>
    </row>
    <row r="54" spans="1:4" ht="15">
      <c r="A54" s="2"/>
      <c r="B54" s="2"/>
      <c r="C54" s="2"/>
      <c r="D54" s="2"/>
    </row>
    <row r="55" spans="1:4" ht="15">
      <c r="A55" s="2"/>
      <c r="B55" s="2"/>
      <c r="C55" s="2"/>
      <c r="D55" s="2"/>
    </row>
    <row r="56" spans="1:4" ht="15">
      <c r="A56" s="2"/>
      <c r="B56" s="2"/>
      <c r="C56" s="2"/>
      <c r="D56" s="2"/>
    </row>
    <row r="57" spans="1:4" ht="15">
      <c r="A57" s="2"/>
      <c r="B57" s="2"/>
      <c r="C57" s="2"/>
      <c r="D57" s="2"/>
    </row>
    <row r="58" spans="1:4" ht="15">
      <c r="A58" s="2"/>
      <c r="B58" s="2"/>
      <c r="C58" s="2"/>
      <c r="D58" s="2"/>
    </row>
    <row r="59" spans="1:4" ht="15">
      <c r="A59" s="2"/>
      <c r="B59" s="2"/>
      <c r="C59" s="2"/>
      <c r="D59" s="2"/>
    </row>
    <row r="60" spans="1:4" ht="15">
      <c r="A60" s="2"/>
      <c r="B60" s="2"/>
      <c r="C60" s="2"/>
      <c r="D60" s="2"/>
    </row>
    <row r="61" spans="1:4" ht="15">
      <c r="A61" s="2"/>
      <c r="B61" s="2"/>
      <c r="C61" s="2"/>
      <c r="D61" s="2"/>
    </row>
    <row r="62" spans="1:4" ht="15">
      <c r="A62" s="2"/>
      <c r="B62" s="2"/>
      <c r="C62" s="2"/>
      <c r="D62" s="2"/>
    </row>
    <row r="63" spans="1:4" ht="15">
      <c r="A63" s="2"/>
      <c r="B63" s="2"/>
      <c r="C63" s="2"/>
      <c r="D63" s="2"/>
    </row>
    <row r="64" spans="1:4" ht="15">
      <c r="A64" s="2"/>
      <c r="B64" s="2"/>
      <c r="C64" s="2"/>
      <c r="D64" s="2"/>
    </row>
    <row r="65" spans="1:4" ht="15">
      <c r="A65" s="2"/>
      <c r="B65" s="2"/>
      <c r="C65" s="2"/>
      <c r="D65" s="2"/>
    </row>
    <row r="66" spans="1:4" ht="15">
      <c r="A66" s="2"/>
      <c r="B66" s="2"/>
      <c r="C66" s="2"/>
      <c r="D66" s="2"/>
    </row>
    <row r="67" spans="1:4" ht="15">
      <c r="A67" s="2"/>
      <c r="B67" s="2"/>
      <c r="C67" s="2"/>
      <c r="D67" s="2"/>
    </row>
    <row r="68" spans="1:4" ht="15">
      <c r="A68" s="2"/>
      <c r="B68" s="2"/>
      <c r="C68" s="2"/>
      <c r="D68" s="2"/>
    </row>
    <row r="69" spans="1:4" ht="15">
      <c r="A69" s="2"/>
      <c r="B69" s="2"/>
      <c r="C69" s="2"/>
      <c r="D69" s="2"/>
    </row>
    <row r="70" spans="1:4" ht="15">
      <c r="A70" s="2"/>
      <c r="B70" s="2"/>
      <c r="C70" s="2"/>
      <c r="D70" s="2"/>
    </row>
    <row r="71" spans="1:4" ht="15">
      <c r="A71" s="2"/>
      <c r="B71" s="2"/>
      <c r="C71" s="2"/>
      <c r="D71" s="2"/>
    </row>
    <row r="72" spans="1:4" ht="15">
      <c r="A72" s="2"/>
      <c r="B72" s="2"/>
      <c r="C72" s="2"/>
      <c r="D72" s="2"/>
    </row>
    <row r="73" spans="1:4" ht="15">
      <c r="A73" s="2"/>
      <c r="B73" s="2"/>
      <c r="C73" s="2"/>
      <c r="D73" s="2"/>
    </row>
    <row r="74" spans="1:4" ht="15">
      <c r="A74" s="2"/>
      <c r="B74" s="2"/>
      <c r="C74" s="2"/>
      <c r="D74" s="2"/>
    </row>
    <row r="75" spans="1:4" ht="15">
      <c r="A75" s="2"/>
      <c r="B75" s="2"/>
      <c r="C75" s="2"/>
      <c r="D75" s="2"/>
    </row>
    <row r="76" spans="1:4" ht="15">
      <c r="A76" s="2"/>
      <c r="B76" s="2"/>
      <c r="C76" s="2"/>
      <c r="D76" s="2"/>
    </row>
    <row r="77" spans="1:4" ht="15">
      <c r="A77" s="2"/>
      <c r="B77" s="2"/>
      <c r="C77" s="2"/>
      <c r="D77" s="2"/>
    </row>
    <row r="78" spans="1:4" ht="15">
      <c r="A78" s="2"/>
      <c r="B78" s="2"/>
      <c r="C78" s="2"/>
      <c r="D78" s="2"/>
    </row>
    <row r="79" spans="1:4" ht="15">
      <c r="A79" s="2"/>
      <c r="B79" s="2"/>
      <c r="C79" s="2"/>
      <c r="D79" s="2"/>
    </row>
    <row r="80" spans="1:4" ht="15">
      <c r="A80" s="2"/>
      <c r="B80" s="2"/>
      <c r="C80" s="2"/>
      <c r="D80" s="2"/>
    </row>
    <row r="81" spans="1:4" ht="15">
      <c r="A81" s="2"/>
      <c r="B81" s="2"/>
      <c r="C81" s="2"/>
      <c r="D81" s="2"/>
    </row>
    <row r="82" spans="1:4" ht="15">
      <c r="A82" s="2"/>
      <c r="B82" s="2"/>
      <c r="C82" s="2"/>
      <c r="D82" s="2"/>
    </row>
    <row r="83" spans="1:4" ht="15">
      <c r="A83" s="2"/>
      <c r="B83" s="2"/>
      <c r="C83" s="2"/>
      <c r="D83" s="2"/>
    </row>
    <row r="84" spans="1:4" ht="15">
      <c r="A84" s="2"/>
      <c r="B84" s="2"/>
      <c r="C84" s="2"/>
      <c r="D84" s="2"/>
    </row>
    <row r="85" spans="1:4" ht="15">
      <c r="A85" s="2"/>
      <c r="B85" s="2"/>
      <c r="C85" s="2"/>
      <c r="D85" s="2"/>
    </row>
    <row r="86" spans="1:4" ht="15">
      <c r="A86" s="2"/>
      <c r="B86" s="2"/>
      <c r="C86" s="2"/>
      <c r="D86" s="2"/>
    </row>
    <row r="87" spans="1:4" ht="15">
      <c r="A87" s="2"/>
      <c r="B87" s="2"/>
      <c r="C87" s="2"/>
      <c r="D87" s="2"/>
    </row>
    <row r="88" spans="1:4" ht="15">
      <c r="A88" s="2"/>
      <c r="B88" s="2"/>
      <c r="C88" s="2"/>
      <c r="D88" s="2"/>
    </row>
    <row r="89" spans="1:4" ht="15">
      <c r="A89" s="2"/>
      <c r="B89" s="2"/>
      <c r="C89" s="2"/>
      <c r="D89" s="2"/>
    </row>
    <row r="90" spans="1:4" ht="15">
      <c r="A90" s="2"/>
      <c r="B90" s="2"/>
      <c r="C90" s="2"/>
      <c r="D90" s="2"/>
    </row>
    <row r="91" spans="1:4" ht="15">
      <c r="A91" s="2"/>
      <c r="B91" s="2"/>
      <c r="C91" s="2"/>
      <c r="D91" s="2"/>
    </row>
    <row r="92" spans="1:4" ht="15">
      <c r="A92" s="2"/>
      <c r="B92" s="2"/>
      <c r="C92" s="2"/>
      <c r="D92" s="2"/>
    </row>
    <row r="93" spans="1:4" ht="15">
      <c r="A93" s="2"/>
      <c r="B93" s="2"/>
      <c r="C93" s="2"/>
      <c r="D93" s="2"/>
    </row>
    <row r="94" spans="1:4" ht="15">
      <c r="A94" s="2"/>
      <c r="B94" s="2"/>
      <c r="C94" s="2"/>
      <c r="D94" s="2"/>
    </row>
    <row r="95" spans="1:4" ht="15">
      <c r="A95" s="2"/>
      <c r="B95" s="2"/>
      <c r="C95" s="2"/>
      <c r="D95" s="2"/>
    </row>
    <row r="96" spans="1:4" ht="15">
      <c r="A96" s="2"/>
      <c r="B96" s="2"/>
      <c r="C96" s="2"/>
      <c r="D96" s="2"/>
    </row>
    <row r="97" spans="1:4" ht="15">
      <c r="A97" s="2"/>
      <c r="B97" s="2"/>
      <c r="C97" s="2"/>
      <c r="D97" s="2"/>
    </row>
    <row r="98" spans="1:4" ht="15">
      <c r="A98" s="2"/>
      <c r="B98" s="2"/>
      <c r="C98" s="2"/>
      <c r="D98" s="2"/>
    </row>
    <row r="99" spans="1:4" ht="15">
      <c r="A99" s="2"/>
      <c r="B99" s="2"/>
      <c r="C99" s="2"/>
      <c r="D99" s="2"/>
    </row>
    <row r="100" spans="1:4" ht="15">
      <c r="A100" s="2"/>
      <c r="B100" s="2"/>
      <c r="C100" s="2"/>
      <c r="D100" s="2"/>
    </row>
    <row r="101" spans="1:4" ht="15">
      <c r="A101" s="2"/>
      <c r="B101" s="2"/>
      <c r="C101" s="2"/>
      <c r="D101" s="2"/>
    </row>
    <row r="102" spans="1:4" ht="15">
      <c r="A102" s="2"/>
      <c r="B102" s="2"/>
      <c r="C102" s="2"/>
      <c r="D102" s="2"/>
    </row>
    <row r="103" spans="1:4" ht="15">
      <c r="A103" s="2"/>
      <c r="B103" s="2"/>
      <c r="C103" s="2"/>
      <c r="D103" s="2"/>
    </row>
    <row r="104" spans="1:4" ht="15">
      <c r="A104" s="2"/>
      <c r="B104" s="2"/>
      <c r="C104" s="2"/>
      <c r="D104" s="2"/>
    </row>
    <row r="105" spans="1:4" ht="15">
      <c r="A105" s="2"/>
      <c r="B105" s="2"/>
      <c r="C105" s="2"/>
      <c r="D105" s="2"/>
    </row>
    <row r="106" spans="1:4" ht="15">
      <c r="A106" s="2"/>
      <c r="B106" s="2"/>
      <c r="C106" s="2"/>
      <c r="D106" s="2"/>
    </row>
    <row r="107" spans="1:4" ht="15">
      <c r="A107" s="2"/>
      <c r="B107" s="2"/>
      <c r="C107" s="2"/>
      <c r="D107" s="2"/>
    </row>
    <row r="108" spans="1:4" ht="15">
      <c r="A108" s="2"/>
      <c r="B108" s="2"/>
      <c r="C108" s="2"/>
      <c r="D108" s="2"/>
    </row>
    <row r="109" spans="1:4" ht="15">
      <c r="A109" s="2"/>
      <c r="B109" s="2"/>
      <c r="C109" s="2"/>
      <c r="D109" s="2"/>
    </row>
    <row r="110" spans="1:4" ht="15">
      <c r="A110" s="2"/>
      <c r="B110" s="2"/>
      <c r="C110" s="2"/>
      <c r="D110" s="2"/>
    </row>
    <row r="111" spans="1:4" ht="15">
      <c r="A111" s="2"/>
      <c r="B111" s="2"/>
      <c r="C111" s="2"/>
      <c r="D111" s="2"/>
    </row>
    <row r="112" spans="1:4" ht="15">
      <c r="A112" s="2"/>
      <c r="B112" s="2"/>
      <c r="C112" s="2"/>
      <c r="D112" s="2"/>
    </row>
    <row r="113" spans="1:4" ht="15">
      <c r="A113" s="2"/>
      <c r="B113" s="2"/>
      <c r="C113" s="2"/>
      <c r="D113" s="2"/>
    </row>
  </sheetData>
  <mergeCells count="2">
    <mergeCell ref="A1:B1"/>
    <mergeCell ref="A2:B2"/>
  </mergeCells>
  <phoneticPr fontId="8" type="noConversion"/>
  <pageMargins left="0.75" right="0.75" top="1" bottom="1" header="0.5" footer="0.5"/>
  <pageSetup paperSize="9" scale="96" orientation="portrait" r:id="rId1"/>
  <headerFooter alignWithMargins="0">
    <oddHeader>&amp;R&amp;"Bookman Old Style,Normál"9. MELLÉKLET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1"/>
  <sheetViews>
    <sheetView topLeftCell="A20" workbookViewId="0">
      <selection activeCell="G39" sqref="G39"/>
    </sheetView>
  </sheetViews>
  <sheetFormatPr defaultRowHeight="12.75"/>
  <cols>
    <col min="1" max="1" width="91.140625" customWidth="1"/>
    <col min="2" max="5" width="21.140625" customWidth="1"/>
    <col min="6" max="6" width="24.7109375" customWidth="1"/>
    <col min="7" max="7" width="21.5703125" customWidth="1"/>
  </cols>
  <sheetData>
    <row r="1" spans="1:7" ht="15.75" customHeight="1">
      <c r="A1" s="103" t="s">
        <v>143</v>
      </c>
    </row>
    <row r="2" spans="1:7" ht="15.75">
      <c r="A2" s="103" t="s">
        <v>169</v>
      </c>
    </row>
    <row r="3" spans="1:7" ht="15.75" thickBot="1">
      <c r="A3" s="2"/>
    </row>
    <row r="4" spans="1:7" ht="26.25">
      <c r="A4" s="73" t="s">
        <v>147</v>
      </c>
      <c r="B4" s="177" t="s">
        <v>159</v>
      </c>
      <c r="C4" s="177" t="s">
        <v>220</v>
      </c>
      <c r="D4" s="177" t="s">
        <v>221</v>
      </c>
      <c r="E4" s="177" t="s">
        <v>229</v>
      </c>
      <c r="F4" s="178" t="s">
        <v>200</v>
      </c>
      <c r="G4" s="74" t="s">
        <v>245</v>
      </c>
    </row>
    <row r="5" spans="1:7" ht="15.75">
      <c r="A5" s="213" t="s">
        <v>35</v>
      </c>
      <c r="B5" s="84"/>
      <c r="C5" s="84"/>
      <c r="D5" s="84"/>
      <c r="E5" s="84"/>
      <c r="F5" s="60"/>
      <c r="G5" s="157"/>
    </row>
    <row r="6" spans="1:7" ht="15.75">
      <c r="A6" s="81" t="s">
        <v>14</v>
      </c>
      <c r="B6" s="84"/>
      <c r="C6" s="84"/>
      <c r="D6" s="84"/>
      <c r="E6" s="84"/>
      <c r="F6" s="60"/>
      <c r="G6" s="157"/>
    </row>
    <row r="7" spans="1:7" ht="15.75">
      <c r="A7" s="81" t="s">
        <v>36</v>
      </c>
      <c r="B7" s="84">
        <v>21467</v>
      </c>
      <c r="C7" s="84">
        <v>108</v>
      </c>
      <c r="D7" s="84"/>
      <c r="E7" s="84"/>
      <c r="F7" s="84">
        <f t="shared" ref="F7:F13" si="0">B7+C7+D7+E7</f>
        <v>21575</v>
      </c>
      <c r="G7" s="157">
        <v>10203</v>
      </c>
    </row>
    <row r="8" spans="1:7" ht="15.75">
      <c r="A8" s="81" t="s">
        <v>2</v>
      </c>
      <c r="B8" s="84"/>
      <c r="C8" s="84"/>
      <c r="D8" s="84"/>
      <c r="E8" s="84"/>
      <c r="F8" s="84">
        <f t="shared" si="0"/>
        <v>0</v>
      </c>
      <c r="G8" s="157"/>
    </row>
    <row r="9" spans="1:7" ht="15.75">
      <c r="A9" s="81" t="s">
        <v>59</v>
      </c>
      <c r="B9" s="84"/>
      <c r="C9" s="84"/>
      <c r="D9" s="84"/>
      <c r="E9" s="84"/>
      <c r="F9" s="84">
        <f t="shared" si="0"/>
        <v>0</v>
      </c>
      <c r="G9" s="157"/>
    </row>
    <row r="10" spans="1:7" ht="15.75">
      <c r="A10" s="214" t="s">
        <v>9</v>
      </c>
      <c r="B10" s="84"/>
      <c r="C10" s="84"/>
      <c r="D10" s="84"/>
      <c r="E10" s="84"/>
      <c r="F10" s="84">
        <f t="shared" si="0"/>
        <v>0</v>
      </c>
      <c r="G10" s="157"/>
    </row>
    <row r="11" spans="1:7" ht="15.75">
      <c r="A11" s="214" t="s">
        <v>10</v>
      </c>
      <c r="B11" s="84"/>
      <c r="C11" s="84"/>
      <c r="D11" s="84"/>
      <c r="E11" s="84"/>
      <c r="F11" s="84">
        <f t="shared" si="0"/>
        <v>0</v>
      </c>
      <c r="G11" s="157"/>
    </row>
    <row r="12" spans="1:7" ht="15.75">
      <c r="A12" s="214" t="s">
        <v>11</v>
      </c>
      <c r="B12" s="84"/>
      <c r="C12" s="84"/>
      <c r="D12" s="84"/>
      <c r="E12" s="84"/>
      <c r="F12" s="84">
        <f t="shared" si="0"/>
        <v>0</v>
      </c>
      <c r="G12" s="157"/>
    </row>
    <row r="13" spans="1:7" ht="47.25">
      <c r="A13" s="81" t="s">
        <v>0</v>
      </c>
      <c r="B13" s="84"/>
      <c r="C13" s="84"/>
      <c r="D13" s="84"/>
      <c r="E13" s="84"/>
      <c r="F13" s="84">
        <f t="shared" si="0"/>
        <v>0</v>
      </c>
      <c r="G13" s="157"/>
    </row>
    <row r="14" spans="1:7" ht="15.75">
      <c r="A14" s="156" t="s">
        <v>4</v>
      </c>
      <c r="B14" s="84">
        <v>3013</v>
      </c>
      <c r="C14" s="84">
        <v>0</v>
      </c>
      <c r="D14" s="84"/>
      <c r="E14" s="84"/>
      <c r="F14" s="84">
        <v>3255</v>
      </c>
      <c r="G14" s="157">
        <v>307</v>
      </c>
    </row>
    <row r="15" spans="1:7" ht="15.75">
      <c r="A15" s="156" t="s">
        <v>188</v>
      </c>
      <c r="B15" s="84">
        <v>2180</v>
      </c>
      <c r="C15" s="84">
        <v>95907</v>
      </c>
      <c r="D15" s="84"/>
      <c r="E15" s="84"/>
      <c r="F15" s="84">
        <v>41322</v>
      </c>
      <c r="G15" s="157">
        <v>6357</v>
      </c>
    </row>
    <row r="16" spans="1:7" ht="15.75">
      <c r="A16" s="215" t="s">
        <v>40</v>
      </c>
      <c r="B16" s="122">
        <f>SUM(B5:B15)</f>
        <v>26660</v>
      </c>
      <c r="C16" s="122">
        <f>SUM(C5:C15)</f>
        <v>96015</v>
      </c>
      <c r="D16" s="122">
        <v>0</v>
      </c>
      <c r="E16" s="122"/>
      <c r="F16" s="122">
        <f>SUM(F5:F15)</f>
        <v>66152</v>
      </c>
      <c r="G16" s="122">
        <f>SUM(G5:G15)</f>
        <v>16867</v>
      </c>
    </row>
    <row r="17" spans="1:7" ht="15.75">
      <c r="A17" s="216" t="s">
        <v>43</v>
      </c>
      <c r="B17" s="109"/>
      <c r="C17" s="109"/>
      <c r="D17" s="109"/>
      <c r="E17" s="109"/>
      <c r="F17" s="109"/>
      <c r="G17" s="109"/>
    </row>
    <row r="18" spans="1:7" ht="15.75">
      <c r="A18" s="217" t="s">
        <v>44</v>
      </c>
      <c r="B18" s="111"/>
      <c r="C18" s="111"/>
      <c r="D18" s="111"/>
      <c r="E18" s="111"/>
      <c r="F18" s="111"/>
      <c r="G18" s="111"/>
    </row>
    <row r="19" spans="1:7" ht="15.75">
      <c r="A19" s="218" t="s">
        <v>12</v>
      </c>
      <c r="B19" s="112"/>
      <c r="C19" s="112"/>
      <c r="D19" s="112"/>
      <c r="E19" s="112"/>
      <c r="F19" s="112"/>
      <c r="G19" s="112"/>
    </row>
    <row r="20" spans="1:7" ht="30" customHeight="1">
      <c r="A20" s="213" t="s">
        <v>207</v>
      </c>
      <c r="B20" s="84"/>
      <c r="C20" s="84">
        <v>26835</v>
      </c>
      <c r="D20" s="84"/>
      <c r="E20" s="84"/>
      <c r="F20" s="84">
        <v>227897</v>
      </c>
      <c r="G20" s="157">
        <v>227897</v>
      </c>
    </row>
    <row r="21" spans="1:7" ht="36.75" customHeight="1">
      <c r="A21" s="219" t="s">
        <v>198</v>
      </c>
      <c r="B21" s="84">
        <v>8075</v>
      </c>
      <c r="C21" s="84">
        <v>361970</v>
      </c>
      <c r="D21" s="84"/>
      <c r="E21" s="84"/>
      <c r="F21" s="84">
        <v>225441</v>
      </c>
      <c r="G21" s="157">
        <v>225440</v>
      </c>
    </row>
    <row r="22" spans="1:7" ht="27.75" customHeight="1">
      <c r="A22" s="220" t="s">
        <v>6</v>
      </c>
      <c r="B22" s="108">
        <f>B16+B20+B21</f>
        <v>34735</v>
      </c>
      <c r="C22" s="108">
        <f>C16+C20+C21</f>
        <v>484820</v>
      </c>
      <c r="D22" s="108">
        <v>0</v>
      </c>
      <c r="E22" s="108"/>
      <c r="F22" s="108">
        <v>519555</v>
      </c>
      <c r="G22" s="108">
        <f>G16+G20+G21</f>
        <v>470204</v>
      </c>
    </row>
    <row r="23" spans="1:7" ht="15.75">
      <c r="A23" s="81" t="s">
        <v>125</v>
      </c>
      <c r="B23" s="84">
        <f>474690-2180</f>
        <v>472510</v>
      </c>
      <c r="C23" s="84">
        <v>-95907</v>
      </c>
      <c r="D23" s="84"/>
      <c r="E23" s="84"/>
      <c r="F23" s="84">
        <v>28223</v>
      </c>
      <c r="G23" s="157"/>
    </row>
    <row r="24" spans="1:7" ht="15.75">
      <c r="A24" s="81" t="s">
        <v>37</v>
      </c>
      <c r="B24" s="84">
        <v>110981</v>
      </c>
      <c r="C24" s="84">
        <v>0</v>
      </c>
      <c r="D24" s="84"/>
      <c r="E24" s="84"/>
      <c r="F24" s="84">
        <f>B24+C24+D24</f>
        <v>110981</v>
      </c>
      <c r="G24" s="157">
        <v>52797</v>
      </c>
    </row>
    <row r="25" spans="1:7" ht="15.75">
      <c r="A25" s="81" t="s">
        <v>16</v>
      </c>
      <c r="B25" s="84"/>
      <c r="C25" s="84"/>
      <c r="D25" s="84"/>
      <c r="E25" s="84"/>
      <c r="F25" s="84">
        <f>C25+D25</f>
        <v>0</v>
      </c>
      <c r="G25" s="157"/>
    </row>
    <row r="26" spans="1:7" ht="15.75">
      <c r="A26" s="81" t="s">
        <v>95</v>
      </c>
      <c r="B26" s="84"/>
      <c r="C26" s="84"/>
      <c r="D26" s="84"/>
      <c r="E26" s="84"/>
      <c r="F26" s="84">
        <f>C26+D26</f>
        <v>0</v>
      </c>
      <c r="G26" s="157"/>
    </row>
    <row r="27" spans="1:7" ht="32.25">
      <c r="A27" s="81" t="s">
        <v>3</v>
      </c>
      <c r="B27" s="102">
        <v>1627601</v>
      </c>
      <c r="C27" s="102">
        <v>-330485</v>
      </c>
      <c r="D27" s="102"/>
      <c r="E27" s="102">
        <v>339711</v>
      </c>
      <c r="F27" s="84">
        <v>1668787</v>
      </c>
      <c r="G27" s="157">
        <v>1668788</v>
      </c>
    </row>
    <row r="28" spans="1:7" ht="32.25">
      <c r="A28" s="81" t="s">
        <v>8</v>
      </c>
      <c r="B28" s="102"/>
      <c r="C28" s="102"/>
      <c r="D28" s="102"/>
      <c r="E28" s="102"/>
      <c r="F28" s="84">
        <f>C28+D28</f>
        <v>0</v>
      </c>
      <c r="G28" s="157"/>
    </row>
    <row r="29" spans="1:7" ht="16.5">
      <c r="A29" s="213" t="s">
        <v>1</v>
      </c>
      <c r="B29" s="102"/>
      <c r="C29" s="102"/>
      <c r="D29" s="102"/>
      <c r="E29" s="102"/>
      <c r="F29" s="84">
        <f>C29+D29</f>
        <v>0</v>
      </c>
      <c r="G29" s="157"/>
    </row>
    <row r="30" spans="1:7" ht="16.5">
      <c r="A30" s="156" t="s">
        <v>5</v>
      </c>
      <c r="B30" s="102">
        <v>2000</v>
      </c>
      <c r="C30" s="102">
        <v>0</v>
      </c>
      <c r="D30" s="102"/>
      <c r="E30" s="102"/>
      <c r="F30" s="84">
        <f>B30+C30+D30</f>
        <v>2000</v>
      </c>
      <c r="G30" s="157">
        <v>4438</v>
      </c>
    </row>
    <row r="31" spans="1:7" ht="16.5">
      <c r="A31" s="215" t="s">
        <v>39</v>
      </c>
      <c r="B31" s="122">
        <f>B23+B24+B27+B30</f>
        <v>2213092</v>
      </c>
      <c r="C31" s="122">
        <f>C23+C24+C27+C30</f>
        <v>-426392</v>
      </c>
      <c r="D31" s="123"/>
      <c r="E31" s="123">
        <v>339711</v>
      </c>
      <c r="F31" s="130">
        <v>1809991</v>
      </c>
      <c r="G31" s="130">
        <f>SUM(G23:G30)</f>
        <v>1726023</v>
      </c>
    </row>
    <row r="32" spans="1:7" ht="16.5">
      <c r="A32" s="216" t="s">
        <v>45</v>
      </c>
      <c r="B32" s="124"/>
      <c r="C32" s="124"/>
      <c r="D32" s="124"/>
      <c r="E32" s="124"/>
      <c r="F32" s="109">
        <f t="shared" ref="F32:G34" si="1">C32+D32</f>
        <v>0</v>
      </c>
      <c r="G32" s="109">
        <f t="shared" si="1"/>
        <v>0</v>
      </c>
    </row>
    <row r="33" spans="1:7" ht="15.75">
      <c r="A33" s="217" t="s">
        <v>46</v>
      </c>
      <c r="B33" s="111"/>
      <c r="C33" s="111"/>
      <c r="D33" s="111"/>
      <c r="E33" s="111"/>
      <c r="F33" s="111">
        <f t="shared" si="1"/>
        <v>0</v>
      </c>
      <c r="G33" s="111">
        <f t="shared" si="1"/>
        <v>0</v>
      </c>
    </row>
    <row r="34" spans="1:7" ht="15.75">
      <c r="A34" s="218" t="s">
        <v>13</v>
      </c>
      <c r="B34" s="112"/>
      <c r="C34" s="112"/>
      <c r="D34" s="112"/>
      <c r="E34" s="112"/>
      <c r="F34" s="112">
        <f t="shared" si="1"/>
        <v>0</v>
      </c>
      <c r="G34" s="112">
        <f t="shared" si="1"/>
        <v>0</v>
      </c>
    </row>
    <row r="35" spans="1:7" ht="20.25" customHeight="1">
      <c r="A35" s="81" t="s">
        <v>42</v>
      </c>
      <c r="B35" s="102"/>
      <c r="C35" s="102">
        <v>385147</v>
      </c>
      <c r="D35" s="102"/>
      <c r="E35" s="102"/>
      <c r="F35" s="84">
        <v>701567</v>
      </c>
      <c r="G35" s="157">
        <v>701567</v>
      </c>
    </row>
    <row r="36" spans="1:7" ht="15.75">
      <c r="A36" s="221" t="s">
        <v>15</v>
      </c>
      <c r="B36" s="84"/>
      <c r="C36" s="84"/>
      <c r="D36" s="84"/>
      <c r="E36" s="84"/>
      <c r="F36" s="84">
        <f>C36+D36</f>
        <v>0</v>
      </c>
      <c r="G36" s="157"/>
    </row>
    <row r="37" spans="1:7" ht="15.75">
      <c r="A37" s="221" t="s">
        <v>41</v>
      </c>
      <c r="B37" s="84"/>
      <c r="C37" s="84"/>
      <c r="D37" s="84"/>
      <c r="E37" s="84"/>
      <c r="F37" s="84">
        <f>C37+D37</f>
        <v>0</v>
      </c>
      <c r="G37" s="157"/>
    </row>
    <row r="38" spans="1:7" ht="30" customHeight="1">
      <c r="A38" s="220" t="s">
        <v>7</v>
      </c>
      <c r="B38" s="108">
        <f>B31+B35</f>
        <v>2213092</v>
      </c>
      <c r="C38" s="108">
        <f>C31+C35</f>
        <v>-41245</v>
      </c>
      <c r="D38" s="108"/>
      <c r="E38" s="108">
        <v>339711</v>
      </c>
      <c r="F38" s="125">
        <f>B38+C38+D38+E38</f>
        <v>2511558</v>
      </c>
      <c r="G38" s="125">
        <f>G31+G35</f>
        <v>2427590</v>
      </c>
    </row>
    <row r="39" spans="1:7" ht="30.75" customHeight="1" thickBot="1">
      <c r="A39" s="222" t="s">
        <v>47</v>
      </c>
      <c r="B39" s="223">
        <f>B22+B38</f>
        <v>2247827</v>
      </c>
      <c r="C39" s="223">
        <f>C22+C38</f>
        <v>443575</v>
      </c>
      <c r="D39" s="223"/>
      <c r="E39" s="223">
        <v>339711</v>
      </c>
      <c r="F39" s="224">
        <f>B39+C39+D39+E39</f>
        <v>3031113</v>
      </c>
      <c r="G39" s="129">
        <f>G22+G38</f>
        <v>2897794</v>
      </c>
    </row>
    <row r="40" spans="1:7" ht="15.75">
      <c r="A40" s="1"/>
    </row>
    <row r="41" spans="1:7" ht="15.75">
      <c r="A41" s="1"/>
    </row>
    <row r="42" spans="1:7" ht="15.75">
      <c r="A42" s="1"/>
    </row>
    <row r="43" spans="1:7" ht="15.75">
      <c r="A43" s="1"/>
      <c r="E43">
        <v>9</v>
      </c>
    </row>
    <row r="44" spans="1:7" ht="15.75">
      <c r="A44" s="1"/>
    </row>
    <row r="45" spans="1:7" ht="15.75">
      <c r="A45" s="1"/>
    </row>
    <row r="46" spans="1:7" ht="15.75">
      <c r="A46" s="1"/>
    </row>
    <row r="47" spans="1:7" ht="15.75">
      <c r="A47" s="1"/>
    </row>
    <row r="48" spans="1:7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">
      <c r="A57" s="2"/>
    </row>
    <row r="58" spans="1:1" ht="15">
      <c r="A58" s="2"/>
    </row>
    <row r="59" spans="1:1" ht="15">
      <c r="A59" s="2"/>
    </row>
    <row r="60" spans="1:1" ht="15">
      <c r="A60" s="2"/>
    </row>
    <row r="61" spans="1:1" ht="15">
      <c r="A61" s="2"/>
    </row>
    <row r="62" spans="1:1" ht="15">
      <c r="A62" s="2"/>
    </row>
    <row r="63" spans="1:1" ht="15">
      <c r="A63" s="2"/>
    </row>
    <row r="64" spans="1:1" ht="15">
      <c r="A64" s="2"/>
    </row>
    <row r="65" spans="1:1" ht="15">
      <c r="A65" s="2"/>
    </row>
    <row r="66" spans="1:1" ht="15">
      <c r="A66" s="2"/>
    </row>
    <row r="67" spans="1:1" ht="15">
      <c r="A67" s="2"/>
    </row>
    <row r="68" spans="1:1" ht="15">
      <c r="A68" s="2"/>
    </row>
    <row r="69" spans="1:1" ht="15">
      <c r="A69" s="2"/>
    </row>
    <row r="70" spans="1:1" ht="15">
      <c r="A70" s="2"/>
    </row>
    <row r="71" spans="1:1" ht="15">
      <c r="A71" s="2"/>
    </row>
    <row r="72" spans="1:1" ht="15">
      <c r="A72" s="2"/>
    </row>
    <row r="73" spans="1:1" ht="15">
      <c r="A73" s="2"/>
    </row>
    <row r="74" spans="1:1" ht="15">
      <c r="A74" s="2"/>
    </row>
    <row r="75" spans="1:1" ht="15">
      <c r="A75" s="2"/>
    </row>
    <row r="76" spans="1:1" ht="15">
      <c r="A76" s="2"/>
    </row>
    <row r="77" spans="1:1" ht="15">
      <c r="A77" s="2"/>
    </row>
    <row r="78" spans="1:1" ht="15">
      <c r="A78" s="2"/>
    </row>
    <row r="79" spans="1:1" ht="15">
      <c r="A79" s="2"/>
    </row>
    <row r="80" spans="1:1" ht="15">
      <c r="A80" s="2"/>
    </row>
    <row r="81" spans="1:1" ht="15">
      <c r="A81" s="2"/>
    </row>
    <row r="82" spans="1:1" ht="15">
      <c r="A82" s="2"/>
    </row>
    <row r="83" spans="1:1" ht="15">
      <c r="A83" s="2"/>
    </row>
    <row r="84" spans="1:1" ht="15">
      <c r="A84" s="2"/>
    </row>
    <row r="85" spans="1:1" ht="15">
      <c r="A85" s="2"/>
    </row>
    <row r="86" spans="1:1" ht="15">
      <c r="A86" s="2"/>
    </row>
    <row r="87" spans="1:1" ht="15">
      <c r="A87" s="2"/>
    </row>
    <row r="88" spans="1:1" ht="15">
      <c r="A88" s="2"/>
    </row>
    <row r="89" spans="1:1" ht="15">
      <c r="A89" s="2"/>
    </row>
    <row r="90" spans="1:1" ht="15">
      <c r="A90" s="2"/>
    </row>
    <row r="91" spans="1:1" ht="15">
      <c r="A91" s="2"/>
    </row>
  </sheetData>
  <phoneticPr fontId="8" type="noConversion"/>
  <pageMargins left="0.75" right="0.75" top="1" bottom="1" header="0.5" footer="0.5"/>
  <pageSetup paperSize="9" scale="59" orientation="landscape" r:id="rId1"/>
  <headerFooter alignWithMargins="0">
    <oddHeader>&amp;R&amp;"Bookman Old Style,Normál"10. MELLÉKLET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6"/>
  <sheetViews>
    <sheetView topLeftCell="A17" workbookViewId="0">
      <selection activeCell="H33" sqref="H33"/>
    </sheetView>
  </sheetViews>
  <sheetFormatPr defaultRowHeight="12.75"/>
  <cols>
    <col min="1" max="1" width="92.28515625" customWidth="1"/>
    <col min="2" max="2" width="0.28515625" customWidth="1"/>
    <col min="3" max="6" width="19.28515625" customWidth="1"/>
    <col min="7" max="7" width="21.140625" customWidth="1"/>
    <col min="8" max="8" width="22.140625" customWidth="1"/>
  </cols>
  <sheetData>
    <row r="1" spans="1:8" ht="15.75" customHeight="1">
      <c r="A1" s="103" t="s">
        <v>143</v>
      </c>
    </row>
    <row r="2" spans="1:8" ht="15.75">
      <c r="A2" s="103" t="s">
        <v>170</v>
      </c>
    </row>
    <row r="3" spans="1:8" ht="13.5" thickBot="1"/>
    <row r="4" spans="1:8" ht="42" customHeight="1">
      <c r="A4" s="73" t="s">
        <v>147</v>
      </c>
      <c r="B4" s="225" t="s">
        <v>152</v>
      </c>
      <c r="C4" s="177" t="s">
        <v>159</v>
      </c>
      <c r="D4" s="177" t="s">
        <v>222</v>
      </c>
      <c r="E4" s="177" t="s">
        <v>223</v>
      </c>
      <c r="F4" s="177" t="s">
        <v>230</v>
      </c>
      <c r="G4" s="178" t="s">
        <v>200</v>
      </c>
      <c r="H4" s="74" t="s">
        <v>243</v>
      </c>
    </row>
    <row r="5" spans="1:8" ht="16.5">
      <c r="A5" s="219" t="s">
        <v>32</v>
      </c>
      <c r="B5" s="43">
        <f ca="1">SUM('3.kiadások össz'!F5)</f>
        <v>85</v>
      </c>
      <c r="C5" s="60">
        <v>8000</v>
      </c>
      <c r="D5" s="60">
        <v>85</v>
      </c>
      <c r="E5" s="60"/>
      <c r="F5" s="60"/>
      <c r="G5" s="84">
        <f>C5+D5+E5</f>
        <v>8085</v>
      </c>
      <c r="H5" s="157">
        <v>7366</v>
      </c>
    </row>
    <row r="6" spans="1:8" ht="16.5">
      <c r="A6" s="219" t="s">
        <v>28</v>
      </c>
      <c r="B6" s="43">
        <f ca="1">SUM('3.kiadások össz'!F6)</f>
        <v>23</v>
      </c>
      <c r="C6" s="60">
        <v>2000</v>
      </c>
      <c r="D6" s="60">
        <v>23</v>
      </c>
      <c r="E6" s="60"/>
      <c r="F6" s="60"/>
      <c r="G6" s="84">
        <f t="shared" ref="G6:G16" si="0">C6+D6+E6</f>
        <v>2023</v>
      </c>
      <c r="H6" s="157">
        <v>1906</v>
      </c>
    </row>
    <row r="7" spans="1:8" ht="16.5">
      <c r="A7" s="219" t="s">
        <v>29</v>
      </c>
      <c r="B7" s="43">
        <f ca="1">SUM('3.kiadások össz'!F7)</f>
        <v>0</v>
      </c>
      <c r="C7" s="60">
        <v>14480</v>
      </c>
      <c r="D7" s="60">
        <v>0</v>
      </c>
      <c r="E7" s="60"/>
      <c r="F7" s="60"/>
      <c r="G7" s="84">
        <f t="shared" si="0"/>
        <v>14480</v>
      </c>
      <c r="H7" s="724">
        <v>479554</v>
      </c>
    </row>
    <row r="8" spans="1:8" ht="32.25">
      <c r="A8" s="219" t="s">
        <v>208</v>
      </c>
      <c r="B8" s="43">
        <v>15848</v>
      </c>
      <c r="C8" s="60">
        <v>10255</v>
      </c>
      <c r="D8" s="60">
        <v>453119</v>
      </c>
      <c r="E8" s="60">
        <v>31593</v>
      </c>
      <c r="F8" s="60"/>
      <c r="G8" s="84">
        <f t="shared" si="0"/>
        <v>494967</v>
      </c>
      <c r="H8" s="725"/>
    </row>
    <row r="9" spans="1:8" ht="16.5">
      <c r="A9" s="219" t="s">
        <v>30</v>
      </c>
      <c r="B9" s="43">
        <f ca="1">SUM('3.kiadások össz'!F11)</f>
        <v>0</v>
      </c>
      <c r="C9" s="60"/>
      <c r="D9" s="60"/>
      <c r="E9" s="60"/>
      <c r="F9" s="60"/>
      <c r="G9" s="84">
        <f t="shared" si="0"/>
        <v>0</v>
      </c>
      <c r="H9" s="157"/>
    </row>
    <row r="10" spans="1:8" ht="16.5">
      <c r="A10" s="219" t="s">
        <v>31</v>
      </c>
      <c r="B10" s="43">
        <f ca="1">SUM('3.kiadások össz'!F12)</f>
        <v>0</v>
      </c>
      <c r="C10" s="60"/>
      <c r="D10" s="60"/>
      <c r="E10" s="60"/>
      <c r="F10" s="60"/>
      <c r="G10" s="84">
        <f t="shared" si="0"/>
        <v>0</v>
      </c>
      <c r="H10" s="157"/>
    </row>
    <row r="11" spans="1:8" ht="32.25">
      <c r="A11" s="213" t="s">
        <v>49</v>
      </c>
      <c r="B11" s="43">
        <f ca="1">SUM('3.kiadások össz'!F13)</f>
        <v>0</v>
      </c>
      <c r="C11" s="60"/>
      <c r="D11" s="60"/>
      <c r="E11" s="60"/>
      <c r="F11" s="60"/>
      <c r="G11" s="84">
        <f t="shared" si="0"/>
        <v>0</v>
      </c>
      <c r="H11" s="157"/>
    </row>
    <row r="12" spans="1:8" ht="16.5">
      <c r="A12" s="213" t="s">
        <v>50</v>
      </c>
      <c r="B12" s="43">
        <f ca="1">SUM('3.kiadások össz'!F14)</f>
        <v>0</v>
      </c>
      <c r="C12" s="60"/>
      <c r="D12" s="60"/>
      <c r="E12" s="60"/>
      <c r="F12" s="60"/>
      <c r="G12" s="84">
        <f t="shared" si="0"/>
        <v>0</v>
      </c>
      <c r="H12" s="157"/>
    </row>
    <row r="13" spans="1:8" ht="16.5">
      <c r="A13" s="213" t="s">
        <v>51</v>
      </c>
      <c r="B13" s="43">
        <f ca="1">SUM('3.kiadások össz'!F15)</f>
        <v>0</v>
      </c>
      <c r="C13" s="60"/>
      <c r="D13" s="60"/>
      <c r="E13" s="60"/>
      <c r="F13" s="60"/>
      <c r="G13" s="84">
        <f t="shared" si="0"/>
        <v>0</v>
      </c>
      <c r="H13" s="157"/>
    </row>
    <row r="14" spans="1:8" ht="32.25">
      <c r="A14" s="213" t="s">
        <v>52</v>
      </c>
      <c r="B14" s="43">
        <f ca="1">SUM('3.kiadások össz'!F16)</f>
        <v>0</v>
      </c>
      <c r="C14" s="87"/>
      <c r="D14" s="87"/>
      <c r="E14" s="87"/>
      <c r="F14" s="87"/>
      <c r="G14" s="84">
        <f t="shared" si="0"/>
        <v>0</v>
      </c>
      <c r="H14" s="157"/>
    </row>
    <row r="15" spans="1:8" ht="32.25">
      <c r="A15" s="226" t="s">
        <v>27</v>
      </c>
      <c r="B15" s="43">
        <f ca="1">SUM('3.kiadások össz'!F17)</f>
        <v>0</v>
      </c>
      <c r="C15" s="60"/>
      <c r="D15" s="60"/>
      <c r="E15" s="60"/>
      <c r="F15" s="60"/>
      <c r="G15" s="84">
        <f t="shared" si="0"/>
        <v>0</v>
      </c>
      <c r="H15" s="157"/>
    </row>
    <row r="16" spans="1:8" ht="16.5">
      <c r="A16" s="227" t="s">
        <v>17</v>
      </c>
      <c r="B16" s="43">
        <f ca="1">SUM('3.kiadások össz'!F18)</f>
        <v>31593</v>
      </c>
      <c r="C16" s="60"/>
      <c r="D16" s="60">
        <v>31593</v>
      </c>
      <c r="E16" s="60">
        <v>-31593</v>
      </c>
      <c r="F16" s="60"/>
      <c r="G16" s="84">
        <f t="shared" si="0"/>
        <v>0</v>
      </c>
      <c r="H16" s="157"/>
    </row>
    <row r="17" spans="1:14" ht="16.5">
      <c r="A17" s="227" t="s">
        <v>18</v>
      </c>
      <c r="B17" s="43">
        <f ca="1">SUM('3.kiadások össz'!F19)</f>
        <v>0</v>
      </c>
      <c r="C17" s="60"/>
      <c r="D17" s="60"/>
      <c r="E17" s="60"/>
      <c r="F17" s="60"/>
      <c r="G17" s="84">
        <f>D17+E17</f>
        <v>0</v>
      </c>
      <c r="H17" s="157"/>
    </row>
    <row r="18" spans="1:14" ht="24.75" customHeight="1">
      <c r="A18" s="220" t="s">
        <v>6</v>
      </c>
      <c r="B18" s="45">
        <f ca="1">SUM('3.kiadások össz'!F20)</f>
        <v>484820</v>
      </c>
      <c r="C18" s="45">
        <f>SUM(C5:C17)</f>
        <v>34735</v>
      </c>
      <c r="D18" s="45">
        <f>SUM(D5:D17)</f>
        <v>484820</v>
      </c>
      <c r="E18" s="45">
        <v>0</v>
      </c>
      <c r="F18" s="45"/>
      <c r="G18" s="125">
        <f>C18+D18+E18</f>
        <v>519555</v>
      </c>
      <c r="H18" s="125">
        <f>SUM(H5:H17)</f>
        <v>488826</v>
      </c>
    </row>
    <row r="19" spans="1:14" ht="20.25" customHeight="1">
      <c r="A19" s="219" t="s">
        <v>21</v>
      </c>
      <c r="B19" s="43">
        <f ca="1">SUM('3.kiadások össz'!F21)</f>
        <v>-41245</v>
      </c>
      <c r="C19" s="43">
        <v>2206773</v>
      </c>
      <c r="D19" s="43">
        <v>-41245</v>
      </c>
      <c r="E19" s="43"/>
      <c r="F19" s="43">
        <v>339711</v>
      </c>
      <c r="G19" s="231">
        <v>2505239</v>
      </c>
      <c r="H19" s="101">
        <v>1900594</v>
      </c>
      <c r="N19" s="89"/>
    </row>
    <row r="20" spans="1:14" ht="16.5">
      <c r="A20" s="219" t="s">
        <v>20</v>
      </c>
      <c r="B20" s="43">
        <f ca="1">SUM('3.kiadások össz'!F22)</f>
        <v>0</v>
      </c>
      <c r="C20" s="60"/>
      <c r="D20" s="60"/>
      <c r="E20" s="60"/>
      <c r="F20" s="60"/>
      <c r="G20" s="126">
        <f t="shared" ref="G20:G31" si="1">C20+D20+E20</f>
        <v>0</v>
      </c>
      <c r="H20" s="101"/>
    </row>
    <row r="21" spans="1:14" ht="16.5">
      <c r="A21" s="219" t="s">
        <v>22</v>
      </c>
      <c r="B21" s="43">
        <f ca="1">SUM('3.kiadások össz'!F23)</f>
        <v>0</v>
      </c>
      <c r="C21" s="60"/>
      <c r="D21" s="60"/>
      <c r="E21" s="60"/>
      <c r="F21" s="60"/>
      <c r="G21" s="126">
        <f t="shared" si="1"/>
        <v>0</v>
      </c>
      <c r="H21" s="101"/>
    </row>
    <row r="22" spans="1:14" ht="48">
      <c r="A22" s="213" t="s">
        <v>53</v>
      </c>
      <c r="B22" s="43">
        <f ca="1">SUM('3.kiadások össz'!F24)</f>
        <v>-41245</v>
      </c>
      <c r="C22" s="60"/>
      <c r="D22" s="60"/>
      <c r="E22" s="60"/>
      <c r="F22" s="60"/>
      <c r="G22" s="126">
        <f t="shared" si="1"/>
        <v>0</v>
      </c>
      <c r="H22" s="101"/>
    </row>
    <row r="23" spans="1:14" ht="16.5">
      <c r="A23" s="213" t="s">
        <v>54</v>
      </c>
      <c r="B23" s="43">
        <f ca="1">SUM('3.kiadások össz'!F25)</f>
        <v>0</v>
      </c>
      <c r="C23" s="60"/>
      <c r="D23" s="60"/>
      <c r="E23" s="60"/>
      <c r="F23" s="60"/>
      <c r="G23" s="126">
        <f t="shared" si="1"/>
        <v>0</v>
      </c>
      <c r="H23" s="101"/>
    </row>
    <row r="24" spans="1:14" ht="32.25">
      <c r="A24" s="213" t="s">
        <v>55</v>
      </c>
      <c r="B24" s="43">
        <f ca="1">SUM('3.kiadások össz'!F26)</f>
        <v>0</v>
      </c>
      <c r="C24" s="60"/>
      <c r="D24" s="60"/>
      <c r="E24" s="60"/>
      <c r="F24" s="60"/>
      <c r="G24" s="126">
        <f t="shared" si="1"/>
        <v>0</v>
      </c>
      <c r="H24" s="101"/>
    </row>
    <row r="25" spans="1:14" ht="16.5">
      <c r="A25" s="213" t="s">
        <v>56</v>
      </c>
      <c r="B25" s="43">
        <f ca="1">SUM('3.kiadások össz'!F27)</f>
        <v>0</v>
      </c>
      <c r="C25" s="60"/>
      <c r="D25" s="60"/>
      <c r="E25" s="60"/>
      <c r="F25" s="60"/>
      <c r="G25" s="126">
        <f t="shared" si="1"/>
        <v>0</v>
      </c>
      <c r="H25" s="101"/>
    </row>
    <row r="26" spans="1:14" ht="16.5">
      <c r="A26" s="227" t="s">
        <v>34</v>
      </c>
      <c r="B26" s="43">
        <f ca="1">SUM('3.kiadások össz'!F28)</f>
        <v>0</v>
      </c>
      <c r="C26" s="87">
        <v>6319</v>
      </c>
      <c r="D26" s="87">
        <v>0</v>
      </c>
      <c r="E26" s="87"/>
      <c r="F26" s="87"/>
      <c r="G26" s="231">
        <f t="shared" si="1"/>
        <v>6319</v>
      </c>
      <c r="H26" s="101"/>
    </row>
    <row r="27" spans="1:14" ht="16.5">
      <c r="A27" s="227" t="s">
        <v>33</v>
      </c>
      <c r="B27" s="43">
        <f ca="1">SUM('3.kiadások össz'!F29)</f>
        <v>0</v>
      </c>
      <c r="C27" s="60"/>
      <c r="D27" s="60"/>
      <c r="E27" s="60"/>
      <c r="F27" s="60"/>
      <c r="G27" s="126">
        <f t="shared" si="1"/>
        <v>0</v>
      </c>
      <c r="H27" s="101"/>
    </row>
    <row r="28" spans="1:14" ht="32.25">
      <c r="A28" s="228" t="s">
        <v>26</v>
      </c>
      <c r="B28" s="43">
        <f ca="1">SUM('3.kiadások össz'!F30)</f>
        <v>0</v>
      </c>
      <c r="C28" s="60"/>
      <c r="D28" s="60"/>
      <c r="E28" s="60"/>
      <c r="F28" s="60"/>
      <c r="G28" s="126">
        <f t="shared" si="1"/>
        <v>0</v>
      </c>
      <c r="H28" s="101"/>
    </row>
    <row r="29" spans="1:14" ht="16.5">
      <c r="A29" s="229" t="s">
        <v>23</v>
      </c>
      <c r="B29" s="43">
        <f ca="1">SUM('3.kiadások össz'!F31)</f>
        <v>0</v>
      </c>
      <c r="C29" s="60"/>
      <c r="D29" s="60"/>
      <c r="E29" s="60"/>
      <c r="F29" s="60"/>
      <c r="G29" s="126">
        <f t="shared" si="1"/>
        <v>0</v>
      </c>
      <c r="H29" s="101"/>
    </row>
    <row r="30" spans="1:14" ht="16.5">
      <c r="A30" s="229" t="s">
        <v>25</v>
      </c>
      <c r="B30" s="43">
        <f ca="1">SUM('3.kiadások össz'!F32)</f>
        <v>0</v>
      </c>
      <c r="C30" s="60"/>
      <c r="D30" s="60"/>
      <c r="E30" s="60"/>
      <c r="F30" s="60"/>
      <c r="G30" s="126">
        <f t="shared" si="1"/>
        <v>0</v>
      </c>
      <c r="H30" s="101"/>
    </row>
    <row r="31" spans="1:14" ht="16.5">
      <c r="A31" s="229" t="s">
        <v>24</v>
      </c>
      <c r="B31" s="43">
        <f ca="1">SUM('3.kiadások össz'!F33)</f>
        <v>0</v>
      </c>
      <c r="C31" s="60"/>
      <c r="D31" s="60"/>
      <c r="E31" s="60"/>
      <c r="F31" s="60"/>
      <c r="G31" s="126">
        <f t="shared" si="1"/>
        <v>0</v>
      </c>
      <c r="H31" s="101"/>
    </row>
    <row r="32" spans="1:14" ht="24" customHeight="1">
      <c r="A32" s="220" t="s">
        <v>7</v>
      </c>
      <c r="B32" s="58">
        <f ca="1">SUM('3.kiadások össz'!F34)</f>
        <v>-41245</v>
      </c>
      <c r="C32" s="58">
        <f>SUM(C19:C31)</f>
        <v>2213092</v>
      </c>
      <c r="D32" s="58">
        <f>SUM(D19:D31)</f>
        <v>-41245</v>
      </c>
      <c r="E32" s="58">
        <v>0</v>
      </c>
      <c r="F32" s="58">
        <v>339711</v>
      </c>
      <c r="G32" s="125">
        <f>C32+D32+E32+F32</f>
        <v>2511558</v>
      </c>
      <c r="H32" s="125">
        <f>SUM(H19:H31)</f>
        <v>1900594</v>
      </c>
    </row>
    <row r="33" spans="1:9" ht="36" customHeight="1" thickBot="1">
      <c r="A33" s="230" t="s">
        <v>19</v>
      </c>
      <c r="B33" s="184">
        <f ca="1">SUM('3.kiadások össz'!F35)</f>
        <v>443575</v>
      </c>
      <c r="C33" s="184">
        <f t="shared" ref="C33:H33" si="2">C18+C32</f>
        <v>2247827</v>
      </c>
      <c r="D33" s="184">
        <f t="shared" si="2"/>
        <v>443575</v>
      </c>
      <c r="E33" s="184">
        <f t="shared" si="2"/>
        <v>0</v>
      </c>
      <c r="F33" s="184">
        <f t="shared" si="2"/>
        <v>339711</v>
      </c>
      <c r="G33" s="184">
        <f t="shared" si="2"/>
        <v>3031113</v>
      </c>
      <c r="H33" s="129">
        <f t="shared" si="2"/>
        <v>2389420</v>
      </c>
    </row>
    <row r="36" spans="1:9">
      <c r="I36" s="47"/>
    </row>
  </sheetData>
  <mergeCells count="1">
    <mergeCell ref="H7:H8"/>
  </mergeCells>
  <phoneticPr fontId="0" type="noConversion"/>
  <pageMargins left="0.75" right="0.75" top="1" bottom="1" header="0.5" footer="0.5"/>
  <pageSetup paperSize="9" scale="61" orientation="landscape" r:id="rId1"/>
  <headerFooter alignWithMargins="0">
    <oddHeader>&amp;R&amp;"Bookman Old Style,Normál"10. MELLÉKLET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93"/>
  <sheetViews>
    <sheetView zoomScale="60" workbookViewId="0">
      <selection sqref="A1:J41"/>
    </sheetView>
  </sheetViews>
  <sheetFormatPr defaultRowHeight="12.75"/>
  <cols>
    <col min="1" max="1" width="25.28515625" customWidth="1"/>
    <col min="2" max="2" width="101.85546875" customWidth="1"/>
    <col min="3" max="3" width="19.5703125" hidden="1" customWidth="1"/>
    <col min="4" max="4" width="23.28515625" hidden="1" customWidth="1"/>
    <col min="5" max="5" width="35.28515625" customWidth="1"/>
    <col min="6" max="6" width="27.7109375" customWidth="1"/>
    <col min="7" max="8" width="22.7109375" customWidth="1"/>
    <col min="9" max="9" width="24.28515625" customWidth="1"/>
    <col min="10" max="10" width="30.85546875" customWidth="1"/>
    <col min="14" max="14" width="15.42578125" bestFit="1" customWidth="1"/>
    <col min="16" max="16" width="11" bestFit="1" customWidth="1"/>
  </cols>
  <sheetData>
    <row r="1" spans="1:14" ht="20.25">
      <c r="A1" s="675" t="s">
        <v>143</v>
      </c>
      <c r="B1" s="677"/>
      <c r="C1" s="677"/>
      <c r="D1" s="677"/>
      <c r="E1" s="677"/>
      <c r="F1" s="677"/>
      <c r="G1" s="677"/>
      <c r="H1" s="677"/>
      <c r="I1" s="677"/>
      <c r="J1" s="677"/>
    </row>
    <row r="2" spans="1:14" ht="21" customHeight="1">
      <c r="A2" s="675" t="s">
        <v>231</v>
      </c>
      <c r="B2" s="676"/>
      <c r="C2" s="676"/>
      <c r="D2" s="676"/>
      <c r="E2" s="676"/>
      <c r="F2" s="676"/>
      <c r="G2" s="676"/>
      <c r="H2" s="676"/>
      <c r="I2" s="676"/>
      <c r="J2" s="676"/>
    </row>
    <row r="3" spans="1:14" ht="21" thickBot="1">
      <c r="B3" s="132"/>
      <c r="C3" s="131"/>
      <c r="D3" s="131"/>
      <c r="E3" s="131"/>
      <c r="F3" s="131"/>
      <c r="G3" s="131"/>
      <c r="H3" s="131"/>
      <c r="I3" s="131"/>
    </row>
    <row r="4" spans="1:14" ht="78.75" customHeight="1">
      <c r="A4" s="169" t="s">
        <v>232</v>
      </c>
      <c r="B4" s="153" t="s">
        <v>147</v>
      </c>
      <c r="C4" s="154"/>
      <c r="D4" s="154"/>
      <c r="E4" s="155" t="s">
        <v>180</v>
      </c>
      <c r="F4" s="155" t="s">
        <v>210</v>
      </c>
      <c r="G4" s="155" t="s">
        <v>211</v>
      </c>
      <c r="H4" s="155" t="s">
        <v>226</v>
      </c>
      <c r="I4" s="155" t="s">
        <v>212</v>
      </c>
      <c r="J4" s="155" t="s">
        <v>236</v>
      </c>
    </row>
    <row r="5" spans="1:14" ht="20.25">
      <c r="A5" s="156"/>
      <c r="B5" s="133" t="s">
        <v>35</v>
      </c>
      <c r="C5" s="134"/>
      <c r="D5" s="134"/>
      <c r="E5" s="136"/>
      <c r="F5" s="134"/>
      <c r="G5" s="134"/>
      <c r="H5" s="134"/>
      <c r="I5" s="134"/>
      <c r="J5" s="170"/>
    </row>
    <row r="6" spans="1:14" ht="20.25">
      <c r="A6" s="158" t="s">
        <v>233</v>
      </c>
      <c r="B6" s="135" t="s">
        <v>126</v>
      </c>
      <c r="C6" s="134"/>
      <c r="D6" s="134"/>
      <c r="E6" s="136">
        <v>3013</v>
      </c>
      <c r="F6" s="136">
        <v>0</v>
      </c>
      <c r="G6" s="136">
        <v>0</v>
      </c>
      <c r="H6" s="136">
        <v>242</v>
      </c>
      <c r="I6" s="136">
        <f>E6+F6+G6+H6</f>
        <v>3255</v>
      </c>
      <c r="J6" s="173">
        <f>242</f>
        <v>242</v>
      </c>
    </row>
    <row r="7" spans="1:14" ht="20.25">
      <c r="A7" s="158" t="s">
        <v>233</v>
      </c>
      <c r="B7" s="135" t="s">
        <v>227</v>
      </c>
      <c r="C7" s="134"/>
      <c r="D7" s="134"/>
      <c r="E7" s="136"/>
      <c r="F7" s="136"/>
      <c r="G7" s="136"/>
      <c r="H7" s="136">
        <v>65</v>
      </c>
      <c r="I7" s="136">
        <f>E7+F7+G7+H7</f>
        <v>65</v>
      </c>
      <c r="J7" s="173">
        <v>65</v>
      </c>
    </row>
    <row r="8" spans="1:14" ht="20.25">
      <c r="A8" s="158" t="s">
        <v>235</v>
      </c>
      <c r="B8" s="135" t="s">
        <v>36</v>
      </c>
      <c r="C8" s="134"/>
      <c r="D8" s="134"/>
      <c r="E8" s="136">
        <v>21467</v>
      </c>
      <c r="F8" s="136">
        <f>21575-21467</f>
        <v>108</v>
      </c>
      <c r="G8" s="136">
        <v>0</v>
      </c>
      <c r="H8" s="136"/>
      <c r="I8" s="136">
        <f>E8+F8+G8+H8</f>
        <v>21575</v>
      </c>
      <c r="J8" s="173">
        <v>10203</v>
      </c>
    </row>
    <row r="9" spans="1:14" ht="20.25">
      <c r="A9" s="156"/>
      <c r="B9" s="135" t="s">
        <v>2</v>
      </c>
      <c r="C9" s="134"/>
      <c r="D9" s="134"/>
      <c r="E9" s="136"/>
      <c r="F9" s="136"/>
      <c r="G9" s="136"/>
      <c r="H9" s="136"/>
      <c r="I9" s="136">
        <f>E9+F9+G9+H9</f>
        <v>0</v>
      </c>
      <c r="J9" s="173"/>
    </row>
    <row r="10" spans="1:14" ht="20.25">
      <c r="A10" s="158" t="s">
        <v>233</v>
      </c>
      <c r="B10" s="135" t="s">
        <v>188</v>
      </c>
      <c r="C10" s="134"/>
      <c r="D10" s="134"/>
      <c r="E10" s="136">
        <v>2180</v>
      </c>
      <c r="F10" s="136">
        <f>98087-2180</f>
        <v>95907</v>
      </c>
      <c r="G10" s="136">
        <v>0</v>
      </c>
      <c r="H10" s="136">
        <v>-54585</v>
      </c>
      <c r="I10" s="136">
        <v>41322</v>
      </c>
      <c r="J10" s="173">
        <v>6357</v>
      </c>
      <c r="N10" s="88"/>
    </row>
    <row r="11" spans="1:14" ht="20.25">
      <c r="A11" s="156"/>
      <c r="B11" s="135" t="s">
        <v>59</v>
      </c>
      <c r="C11" s="134"/>
      <c r="D11" s="134"/>
      <c r="E11" s="136"/>
      <c r="F11" s="136"/>
      <c r="G11" s="136"/>
      <c r="H11" s="136"/>
      <c r="I11" s="136">
        <f t="shared" ref="I11:I18" si="0">E11+F11+G11+H11</f>
        <v>0</v>
      </c>
      <c r="J11" s="173"/>
    </row>
    <row r="12" spans="1:14" ht="20.25">
      <c r="A12" s="156"/>
      <c r="B12" s="137" t="s">
        <v>9</v>
      </c>
      <c r="C12" s="134"/>
      <c r="D12" s="134"/>
      <c r="E12" s="136"/>
      <c r="F12" s="136"/>
      <c r="G12" s="136"/>
      <c r="H12" s="136"/>
      <c r="I12" s="136">
        <f t="shared" si="0"/>
        <v>0</v>
      </c>
      <c r="J12" s="173"/>
    </row>
    <row r="13" spans="1:14" ht="20.25">
      <c r="A13" s="156"/>
      <c r="B13" s="137" t="s">
        <v>10</v>
      </c>
      <c r="C13" s="134"/>
      <c r="D13" s="134"/>
      <c r="E13" s="136"/>
      <c r="F13" s="136"/>
      <c r="G13" s="136"/>
      <c r="H13" s="136"/>
      <c r="I13" s="136">
        <f t="shared" si="0"/>
        <v>0</v>
      </c>
      <c r="J13" s="173"/>
      <c r="N13" s="88"/>
    </row>
    <row r="14" spans="1:14" ht="20.25">
      <c r="A14" s="156"/>
      <c r="B14" s="137" t="s">
        <v>11</v>
      </c>
      <c r="C14" s="134"/>
      <c r="D14" s="134"/>
      <c r="E14" s="136"/>
      <c r="F14" s="136"/>
      <c r="G14" s="136"/>
      <c r="H14" s="136"/>
      <c r="I14" s="136">
        <f t="shared" si="0"/>
        <v>0</v>
      </c>
      <c r="J14" s="173"/>
    </row>
    <row r="15" spans="1:14" ht="60.75">
      <c r="A15" s="156"/>
      <c r="B15" s="135" t="s">
        <v>0</v>
      </c>
      <c r="C15" s="134"/>
      <c r="D15" s="134"/>
      <c r="E15" s="136"/>
      <c r="F15" s="136"/>
      <c r="G15" s="136"/>
      <c r="H15" s="136"/>
      <c r="I15" s="136">
        <f t="shared" si="0"/>
        <v>0</v>
      </c>
      <c r="J15" s="173"/>
    </row>
    <row r="16" spans="1:14" ht="20.25">
      <c r="A16" s="156"/>
      <c r="B16" s="138" t="s">
        <v>4</v>
      </c>
      <c r="C16" s="134"/>
      <c r="D16" s="134"/>
      <c r="E16" s="136"/>
      <c r="F16" s="136"/>
      <c r="G16" s="136"/>
      <c r="H16" s="136"/>
      <c r="I16" s="136">
        <f t="shared" si="0"/>
        <v>0</v>
      </c>
      <c r="J16" s="173"/>
    </row>
    <row r="17" spans="1:16" ht="20.25">
      <c r="A17" s="156"/>
      <c r="B17" s="139" t="s">
        <v>154</v>
      </c>
      <c r="C17" s="134"/>
      <c r="D17" s="134"/>
      <c r="E17" s="136"/>
      <c r="F17" s="136"/>
      <c r="G17" s="136"/>
      <c r="H17" s="136"/>
      <c r="I17" s="136">
        <f t="shared" si="0"/>
        <v>0</v>
      </c>
      <c r="J17" s="173"/>
    </row>
    <row r="18" spans="1:16" ht="40.5">
      <c r="A18" s="158" t="s">
        <v>235</v>
      </c>
      <c r="B18" s="135" t="s">
        <v>3</v>
      </c>
      <c r="C18" s="134"/>
      <c r="D18" s="134"/>
      <c r="E18" s="136">
        <f>7525+550</f>
        <v>8075</v>
      </c>
      <c r="F18" s="136">
        <f>370045-8075</f>
        <v>361970</v>
      </c>
      <c r="G18" s="136">
        <v>0</v>
      </c>
      <c r="H18" s="136">
        <v>-144604</v>
      </c>
      <c r="I18" s="136">
        <f t="shared" si="0"/>
        <v>225441</v>
      </c>
      <c r="J18" s="173">
        <v>225440</v>
      </c>
    </row>
    <row r="19" spans="1:16" ht="20.25">
      <c r="A19" s="156"/>
      <c r="B19" s="140" t="s">
        <v>40</v>
      </c>
      <c r="C19" s="134"/>
      <c r="D19" s="134"/>
      <c r="E19" s="149">
        <f>SUM(E6:E18)</f>
        <v>34735</v>
      </c>
      <c r="F19" s="149">
        <f>SUM(F5:F18)</f>
        <v>457985</v>
      </c>
      <c r="G19" s="149">
        <f>SUM(G5:G18)</f>
        <v>0</v>
      </c>
      <c r="H19" s="151">
        <f>SUM(H5:H18)</f>
        <v>-198882</v>
      </c>
      <c r="I19" s="151">
        <f>SUM(I5:I18)</f>
        <v>291658</v>
      </c>
      <c r="J19" s="151">
        <f>SUM(J5:J18)</f>
        <v>242307</v>
      </c>
    </row>
    <row r="20" spans="1:16" ht="20.25">
      <c r="A20" s="156"/>
      <c r="B20" s="141" t="s">
        <v>43</v>
      </c>
      <c r="C20" s="134"/>
      <c r="D20" s="134"/>
      <c r="E20" s="159"/>
      <c r="F20" s="159"/>
      <c r="G20" s="159"/>
      <c r="H20" s="159"/>
      <c r="I20" s="136">
        <f>E20+F20+G20+H20</f>
        <v>0</v>
      </c>
      <c r="J20" s="173"/>
    </row>
    <row r="21" spans="1:16" ht="20.25">
      <c r="A21" s="156"/>
      <c r="B21" s="142" t="s">
        <v>44</v>
      </c>
      <c r="C21" s="134"/>
      <c r="D21" s="134"/>
      <c r="E21" s="143"/>
      <c r="F21" s="143"/>
      <c r="G21" s="143"/>
      <c r="H21" s="143"/>
      <c r="I21" s="143">
        <f>E21+F21+G21+H21</f>
        <v>0</v>
      </c>
      <c r="J21" s="143">
        <f>F21+G21+H21+I21</f>
        <v>0</v>
      </c>
    </row>
    <row r="22" spans="1:16" ht="20.25">
      <c r="A22" s="156"/>
      <c r="B22" s="144" t="s">
        <v>12</v>
      </c>
      <c r="C22" s="134"/>
      <c r="D22" s="134"/>
      <c r="E22" s="145"/>
      <c r="F22" s="145"/>
      <c r="G22" s="145"/>
      <c r="H22" s="145"/>
      <c r="I22" s="145"/>
      <c r="J22" s="145"/>
    </row>
    <row r="23" spans="1:16" ht="19.5" customHeight="1">
      <c r="A23" s="158" t="s">
        <v>237</v>
      </c>
      <c r="B23" s="133" t="s">
        <v>38</v>
      </c>
      <c r="C23" s="134"/>
      <c r="D23" s="134"/>
      <c r="E23" s="136"/>
      <c r="F23" s="136">
        <v>26835</v>
      </c>
      <c r="G23" s="136"/>
      <c r="H23" s="136">
        <v>144604</v>
      </c>
      <c r="I23" s="136">
        <v>227897</v>
      </c>
      <c r="J23" s="173">
        <v>227897</v>
      </c>
      <c r="N23" s="172"/>
    </row>
    <row r="24" spans="1:16" ht="27.75" customHeight="1">
      <c r="A24" s="156"/>
      <c r="B24" s="146" t="s">
        <v>6</v>
      </c>
      <c r="C24" s="134"/>
      <c r="D24" s="134"/>
      <c r="E24" s="148">
        <f t="shared" ref="E24:J24" si="1">SUM(E19:E23)</f>
        <v>34735</v>
      </c>
      <c r="F24" s="148">
        <f t="shared" si="1"/>
        <v>484820</v>
      </c>
      <c r="G24" s="148">
        <f t="shared" si="1"/>
        <v>0</v>
      </c>
      <c r="H24" s="148">
        <f t="shared" si="1"/>
        <v>-54278</v>
      </c>
      <c r="I24" s="148">
        <f t="shared" si="1"/>
        <v>519555</v>
      </c>
      <c r="J24" s="148">
        <f t="shared" si="1"/>
        <v>470204</v>
      </c>
    </row>
    <row r="25" spans="1:16" ht="18.75" customHeight="1">
      <c r="A25" s="156"/>
      <c r="B25" s="135" t="s">
        <v>125</v>
      </c>
      <c r="C25" s="134"/>
      <c r="D25" s="134"/>
      <c r="E25" s="136">
        <f>474690-2180</f>
        <v>472510</v>
      </c>
      <c r="F25" s="136">
        <f>376603-472510</f>
        <v>-95907</v>
      </c>
      <c r="G25" s="136">
        <v>0</v>
      </c>
      <c r="H25" s="136">
        <v>-348380</v>
      </c>
      <c r="I25" s="160">
        <v>28223</v>
      </c>
      <c r="J25" s="173"/>
      <c r="N25" s="88"/>
      <c r="P25" s="88"/>
    </row>
    <row r="26" spans="1:16" ht="20.25">
      <c r="A26" s="156"/>
      <c r="B26" s="135" t="s">
        <v>135</v>
      </c>
      <c r="C26" s="134"/>
      <c r="D26" s="134"/>
      <c r="E26" s="136">
        <v>110981</v>
      </c>
      <c r="F26" s="136">
        <v>0</v>
      </c>
      <c r="G26" s="136">
        <v>0</v>
      </c>
      <c r="H26" s="136"/>
      <c r="I26" s="160">
        <f t="shared" ref="I26:I35" si="2">E26+F26+G26+H26</f>
        <v>110981</v>
      </c>
      <c r="J26" s="173">
        <v>52797</v>
      </c>
      <c r="N26" s="88"/>
    </row>
    <row r="27" spans="1:16" ht="20.25">
      <c r="A27" s="156"/>
      <c r="B27" s="135" t="s">
        <v>16</v>
      </c>
      <c r="C27" s="134"/>
      <c r="D27" s="134"/>
      <c r="E27" s="136"/>
      <c r="F27" s="136"/>
      <c r="G27" s="136"/>
      <c r="H27" s="136"/>
      <c r="I27" s="160">
        <f t="shared" si="2"/>
        <v>0</v>
      </c>
      <c r="J27" s="173"/>
    </row>
    <row r="28" spans="1:16" ht="20.25">
      <c r="A28" s="156"/>
      <c r="B28" s="135" t="s">
        <v>95</v>
      </c>
      <c r="C28" s="134"/>
      <c r="D28" s="134"/>
      <c r="E28" s="136"/>
      <c r="F28" s="136"/>
      <c r="G28" s="136"/>
      <c r="H28" s="136"/>
      <c r="I28" s="160">
        <f t="shared" si="2"/>
        <v>0</v>
      </c>
      <c r="J28" s="173"/>
    </row>
    <row r="29" spans="1:16" ht="40.5">
      <c r="A29" s="156"/>
      <c r="B29" s="135" t="s">
        <v>3</v>
      </c>
      <c r="C29" s="134"/>
      <c r="D29" s="134"/>
      <c r="E29" s="136">
        <v>1627601</v>
      </c>
      <c r="F29" s="136">
        <f>1297116-1627601</f>
        <v>-330485</v>
      </c>
      <c r="G29" s="136">
        <v>0</v>
      </c>
      <c r="H29" s="136">
        <f>339711+31960</f>
        <v>371671</v>
      </c>
      <c r="I29" s="160">
        <f t="shared" si="2"/>
        <v>1668787</v>
      </c>
      <c r="J29" s="173">
        <v>1668788</v>
      </c>
    </row>
    <row r="30" spans="1:16" ht="40.5">
      <c r="A30" s="156"/>
      <c r="B30" s="135" t="s">
        <v>8</v>
      </c>
      <c r="C30" s="134"/>
      <c r="D30" s="134"/>
      <c r="E30" s="136"/>
      <c r="F30" s="136"/>
      <c r="G30" s="136"/>
      <c r="H30" s="136"/>
      <c r="I30" s="160">
        <f t="shared" si="2"/>
        <v>0</v>
      </c>
      <c r="J30" s="173"/>
      <c r="N30" s="89"/>
    </row>
    <row r="31" spans="1:16" ht="20.25">
      <c r="A31" s="156"/>
      <c r="B31" s="133" t="s">
        <v>1</v>
      </c>
      <c r="C31" s="134"/>
      <c r="D31" s="134"/>
      <c r="E31" s="136"/>
      <c r="F31" s="136"/>
      <c r="G31" s="136"/>
      <c r="H31" s="136"/>
      <c r="I31" s="160">
        <f t="shared" si="2"/>
        <v>0</v>
      </c>
      <c r="J31" s="173"/>
    </row>
    <row r="32" spans="1:16" ht="20.25">
      <c r="A32" s="156"/>
      <c r="B32" s="138" t="s">
        <v>5</v>
      </c>
      <c r="C32" s="134"/>
      <c r="D32" s="134"/>
      <c r="E32" s="136">
        <v>2000</v>
      </c>
      <c r="F32" s="136"/>
      <c r="G32" s="136">
        <v>0</v>
      </c>
      <c r="H32" s="136"/>
      <c r="I32" s="160">
        <f t="shared" si="2"/>
        <v>2000</v>
      </c>
      <c r="J32" s="173">
        <v>4438</v>
      </c>
    </row>
    <row r="33" spans="1:14" ht="20.25">
      <c r="A33" s="158" t="s">
        <v>234</v>
      </c>
      <c r="B33" s="140" t="s">
        <v>39</v>
      </c>
      <c r="C33" s="134"/>
      <c r="D33" s="134"/>
      <c r="E33" s="161">
        <f>E25+E26+E29+E32</f>
        <v>2213092</v>
      </c>
      <c r="F33" s="161">
        <f>F25+F26+F29+F32</f>
        <v>-426392</v>
      </c>
      <c r="G33" s="161">
        <v>0</v>
      </c>
      <c r="H33" s="161">
        <f>SUM(H25:H32)</f>
        <v>23291</v>
      </c>
      <c r="I33" s="161">
        <f t="shared" si="2"/>
        <v>1809991</v>
      </c>
      <c r="J33" s="161">
        <f>SUM(J25:J32)</f>
        <v>1726023</v>
      </c>
    </row>
    <row r="34" spans="1:14" ht="20.25">
      <c r="A34" s="156"/>
      <c r="B34" s="141" t="s">
        <v>45</v>
      </c>
      <c r="C34" s="134"/>
      <c r="D34" s="134"/>
      <c r="E34" s="159"/>
      <c r="F34" s="159"/>
      <c r="G34" s="159"/>
      <c r="H34" s="159"/>
      <c r="I34" s="159">
        <f t="shared" si="2"/>
        <v>0</v>
      </c>
      <c r="J34" s="159">
        <f>F34+G34+H34+I34</f>
        <v>0</v>
      </c>
    </row>
    <row r="35" spans="1:14" ht="20.25">
      <c r="A35" s="156"/>
      <c r="B35" s="142" t="s">
        <v>46</v>
      </c>
      <c r="C35" s="134"/>
      <c r="D35" s="134"/>
      <c r="E35" s="143"/>
      <c r="F35" s="143"/>
      <c r="G35" s="143"/>
      <c r="H35" s="143"/>
      <c r="I35" s="143">
        <f t="shared" si="2"/>
        <v>0</v>
      </c>
      <c r="J35" s="143">
        <f>F35+G35+H35+I35</f>
        <v>0</v>
      </c>
    </row>
    <row r="36" spans="1:14" ht="20.25">
      <c r="A36" s="156"/>
      <c r="B36" s="144" t="s">
        <v>13</v>
      </c>
      <c r="C36" s="134"/>
      <c r="D36" s="134"/>
      <c r="E36" s="145"/>
      <c r="F36" s="145"/>
      <c r="G36" s="145"/>
      <c r="H36" s="145"/>
      <c r="I36" s="145"/>
      <c r="J36" s="145"/>
    </row>
    <row r="37" spans="1:14" ht="20.25" customHeight="1">
      <c r="A37" s="158" t="s">
        <v>237</v>
      </c>
      <c r="B37" s="135" t="s">
        <v>42</v>
      </c>
      <c r="C37" s="134"/>
      <c r="D37" s="134"/>
      <c r="E37" s="136"/>
      <c r="F37" s="136">
        <f>411982-26835</f>
        <v>385147</v>
      </c>
      <c r="G37" s="136">
        <v>0</v>
      </c>
      <c r="H37" s="136"/>
      <c r="I37" s="160">
        <v>701567</v>
      </c>
      <c r="J37" s="173">
        <v>701567</v>
      </c>
    </row>
    <row r="38" spans="1:14" ht="20.25">
      <c r="A38" s="158"/>
      <c r="B38" s="147" t="s">
        <v>15</v>
      </c>
      <c r="C38" s="134"/>
      <c r="D38" s="134"/>
      <c r="E38" s="136"/>
      <c r="F38" s="136"/>
      <c r="G38" s="136"/>
      <c r="H38" s="136"/>
      <c r="I38" s="160">
        <f>E38+F38+G38+H38</f>
        <v>0</v>
      </c>
      <c r="J38" s="173"/>
    </row>
    <row r="39" spans="1:14" ht="20.25">
      <c r="A39" s="156"/>
      <c r="B39" s="147" t="s">
        <v>41</v>
      </c>
      <c r="C39" s="134"/>
      <c r="D39" s="134"/>
      <c r="E39" s="136"/>
      <c r="F39" s="136"/>
      <c r="G39" s="136"/>
      <c r="H39" s="136"/>
      <c r="I39" s="160">
        <f>E39+F39+G39+H39</f>
        <v>0</v>
      </c>
      <c r="J39" s="173"/>
    </row>
    <row r="40" spans="1:14" ht="30" customHeight="1">
      <c r="A40" s="156"/>
      <c r="B40" s="146" t="s">
        <v>7</v>
      </c>
      <c r="C40" s="134"/>
      <c r="D40" s="134"/>
      <c r="E40" s="148">
        <f>E33+E35+E37</f>
        <v>2213092</v>
      </c>
      <c r="F40" s="148">
        <f>F33+F35+F37</f>
        <v>-41245</v>
      </c>
      <c r="G40" s="148">
        <f>G33+G35+G37</f>
        <v>0</v>
      </c>
      <c r="H40" s="148">
        <v>23291</v>
      </c>
      <c r="I40" s="162">
        <v>2511558</v>
      </c>
      <c r="J40" s="162">
        <f>J25+J26+J27+J28+J29+J30+J31+J32+J37</f>
        <v>2427590</v>
      </c>
      <c r="N40" s="88"/>
    </row>
    <row r="41" spans="1:14" ht="30.75" customHeight="1" thickBot="1">
      <c r="A41" s="163"/>
      <c r="B41" s="164" t="s">
        <v>47</v>
      </c>
      <c r="C41" s="165"/>
      <c r="D41" s="165"/>
      <c r="E41" s="166">
        <f>SUM(E24,E40)</f>
        <v>2247827</v>
      </c>
      <c r="F41" s="166">
        <f>SUM(F24,F40)</f>
        <v>443575</v>
      </c>
      <c r="G41" s="166">
        <f>SUM(G24,G40)</f>
        <v>0</v>
      </c>
      <c r="H41" s="166">
        <f>SUM(H24,H40)</f>
        <v>-30987</v>
      </c>
      <c r="I41" s="167">
        <v>3031113</v>
      </c>
      <c r="J41" s="171">
        <f>J24+J40</f>
        <v>2897794</v>
      </c>
    </row>
    <row r="42" spans="1:14" ht="20.25">
      <c r="B42" s="132"/>
      <c r="C42" s="131"/>
      <c r="D42" s="131"/>
      <c r="E42" s="131"/>
      <c r="F42" s="131"/>
      <c r="G42" s="131"/>
      <c r="H42" s="131"/>
      <c r="I42" s="131"/>
    </row>
    <row r="43" spans="1:14" ht="15.75">
      <c r="B43" s="1"/>
    </row>
    <row r="44" spans="1:14" ht="15.75">
      <c r="B44" s="1"/>
      <c r="C44" s="47"/>
    </row>
    <row r="45" spans="1:14" ht="15.75">
      <c r="B45" s="1"/>
    </row>
    <row r="46" spans="1:14" ht="15.75">
      <c r="B46" s="1"/>
    </row>
    <row r="47" spans="1:14" ht="15.75">
      <c r="B47" s="1"/>
    </row>
    <row r="48" spans="1:14" ht="15.75">
      <c r="B48" s="1"/>
    </row>
    <row r="49" spans="2:2" ht="15.75">
      <c r="B49" s="1"/>
    </row>
    <row r="50" spans="2:2" ht="15.75">
      <c r="B50" s="1"/>
    </row>
    <row r="51" spans="2:2" ht="15.75">
      <c r="B51" s="1"/>
    </row>
    <row r="52" spans="2:2" ht="15.75">
      <c r="B52" s="1"/>
    </row>
    <row r="53" spans="2:2" ht="15.75">
      <c r="B53" s="1"/>
    </row>
    <row r="54" spans="2:2" ht="15.75">
      <c r="B54" s="1"/>
    </row>
    <row r="55" spans="2:2" ht="15.75">
      <c r="B55" s="1"/>
    </row>
    <row r="56" spans="2:2" ht="15.75">
      <c r="B56" s="1"/>
    </row>
    <row r="57" spans="2:2" ht="15.75">
      <c r="B57" s="1"/>
    </row>
    <row r="58" spans="2:2" ht="15.75">
      <c r="B58" s="1"/>
    </row>
    <row r="59" spans="2:2" ht="15">
      <c r="B59" s="2"/>
    </row>
    <row r="60" spans="2:2" ht="15">
      <c r="B60" s="2"/>
    </row>
    <row r="61" spans="2:2" ht="15">
      <c r="B61" s="2"/>
    </row>
    <row r="62" spans="2:2" ht="15">
      <c r="B62" s="2"/>
    </row>
    <row r="63" spans="2:2" ht="15">
      <c r="B63" s="2"/>
    </row>
    <row r="64" spans="2:2" ht="15">
      <c r="B64" s="2"/>
    </row>
    <row r="65" spans="2:2" ht="15">
      <c r="B65" s="2"/>
    </row>
    <row r="66" spans="2:2" ht="15">
      <c r="B66" s="2"/>
    </row>
    <row r="67" spans="2:2" ht="15">
      <c r="B67" s="2"/>
    </row>
    <row r="68" spans="2:2" ht="15">
      <c r="B68" s="2"/>
    </row>
    <row r="69" spans="2:2" ht="15">
      <c r="B69" s="2"/>
    </row>
    <row r="70" spans="2:2" ht="15">
      <c r="B70" s="2"/>
    </row>
    <row r="71" spans="2:2" ht="15">
      <c r="B71" s="2"/>
    </row>
    <row r="72" spans="2:2" ht="15">
      <c r="B72" s="2"/>
    </row>
    <row r="73" spans="2:2" ht="15">
      <c r="B73" s="2"/>
    </row>
    <row r="74" spans="2:2" ht="15">
      <c r="B74" s="2"/>
    </row>
    <row r="75" spans="2:2" ht="15">
      <c r="B75" s="2"/>
    </row>
    <row r="76" spans="2:2" ht="15">
      <c r="B76" s="2"/>
    </row>
    <row r="77" spans="2:2" ht="15">
      <c r="B77" s="2"/>
    </row>
    <row r="78" spans="2:2" ht="15">
      <c r="B78" s="2"/>
    </row>
    <row r="79" spans="2:2" ht="15">
      <c r="B79" s="2"/>
    </row>
    <row r="80" spans="2:2" ht="15">
      <c r="B80" s="2"/>
    </row>
    <row r="81" spans="2:2" ht="15">
      <c r="B81" s="2"/>
    </row>
    <row r="82" spans="2:2" ht="15">
      <c r="B82" s="2"/>
    </row>
    <row r="83" spans="2:2" ht="15">
      <c r="B83" s="2"/>
    </row>
    <row r="84" spans="2:2" ht="15">
      <c r="B84" s="2"/>
    </row>
    <row r="85" spans="2:2" ht="15">
      <c r="B85" s="2"/>
    </row>
    <row r="86" spans="2:2" ht="15">
      <c r="B86" s="2"/>
    </row>
    <row r="87" spans="2:2" ht="15">
      <c r="B87" s="2"/>
    </row>
    <row r="88" spans="2:2" ht="15">
      <c r="B88" s="2"/>
    </row>
    <row r="89" spans="2:2" ht="15">
      <c r="B89" s="2"/>
    </row>
    <row r="90" spans="2:2" ht="15">
      <c r="B90" s="2"/>
    </row>
    <row r="91" spans="2:2" ht="15">
      <c r="B91" s="2"/>
    </row>
    <row r="92" spans="2:2" ht="15">
      <c r="B92" s="2"/>
    </row>
    <row r="93" spans="2:2" ht="15">
      <c r="B93" s="2"/>
    </row>
  </sheetData>
  <mergeCells count="2">
    <mergeCell ref="A2:J2"/>
    <mergeCell ref="A1:J1"/>
  </mergeCells>
  <phoneticPr fontId="8" type="noConversion"/>
  <pageMargins left="0.75" right="0.75" top="1" bottom="1" header="0.5" footer="0.5"/>
  <pageSetup paperSize="9" scale="45" orientation="landscape" r:id="rId1"/>
  <headerFooter alignWithMargins="0">
    <oddHeader>&amp;R&amp;"Bookman Old Style,Normál"1. MELLÉKLET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17"/>
  <sheetViews>
    <sheetView topLeftCell="C51" workbookViewId="0">
      <selection activeCell="M53" sqref="M53"/>
    </sheetView>
  </sheetViews>
  <sheetFormatPr defaultRowHeight="12.75"/>
  <cols>
    <col min="1" max="1" width="61.42578125" customWidth="1"/>
    <col min="2" max="2" width="10.42578125" customWidth="1"/>
    <col min="3" max="3" width="10" customWidth="1"/>
    <col min="4" max="4" width="12.140625" customWidth="1"/>
    <col min="5" max="5" width="15.7109375" customWidth="1"/>
    <col min="6" max="6" width="11.42578125" customWidth="1"/>
    <col min="7" max="7" width="9.5703125" customWidth="1"/>
    <col min="8" max="8" width="18.28515625" customWidth="1"/>
    <col min="9" max="9" width="12.28515625" customWidth="1"/>
    <col min="10" max="10" width="13.85546875" customWidth="1"/>
    <col min="11" max="11" width="11.42578125" customWidth="1"/>
    <col min="12" max="12" width="17.5703125" customWidth="1"/>
    <col min="13" max="13" width="15.140625" customWidth="1"/>
    <col min="14" max="14" width="15.5703125" customWidth="1"/>
  </cols>
  <sheetData>
    <row r="1" spans="1:17" ht="15.75">
      <c r="A1" s="691" t="s">
        <v>143</v>
      </c>
      <c r="B1" s="692"/>
      <c r="C1" s="694"/>
      <c r="D1" s="694"/>
      <c r="E1" s="694"/>
      <c r="F1" s="694"/>
      <c r="G1" s="694"/>
      <c r="H1" s="694"/>
      <c r="I1" s="694"/>
      <c r="J1" s="694"/>
      <c r="K1" s="694"/>
      <c r="L1" s="694"/>
      <c r="M1" s="694"/>
      <c r="N1" s="694"/>
    </row>
    <row r="2" spans="1:17" ht="15.75">
      <c r="A2" s="691" t="s">
        <v>145</v>
      </c>
      <c r="B2" s="691"/>
      <c r="C2" s="694"/>
      <c r="D2" s="694"/>
      <c r="E2" s="694"/>
      <c r="F2" s="694"/>
      <c r="G2" s="694"/>
      <c r="H2" s="694"/>
      <c r="I2" s="694"/>
      <c r="J2" s="694"/>
      <c r="K2" s="694"/>
      <c r="L2" s="694"/>
      <c r="M2" s="694"/>
      <c r="N2" s="694"/>
    </row>
    <row r="3" spans="1:17" ht="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7" ht="18">
      <c r="A4" s="15" t="s">
        <v>48</v>
      </c>
      <c r="B4" s="37" t="s">
        <v>103</v>
      </c>
      <c r="C4" s="37" t="s">
        <v>104</v>
      </c>
      <c r="D4" s="37" t="s">
        <v>105</v>
      </c>
      <c r="E4" s="37" t="s">
        <v>106</v>
      </c>
      <c r="F4" s="37" t="s">
        <v>107</v>
      </c>
      <c r="G4" s="37" t="s">
        <v>108</v>
      </c>
      <c r="H4" s="37" t="s">
        <v>109</v>
      </c>
      <c r="I4" s="37" t="s">
        <v>110</v>
      </c>
      <c r="J4" s="37" t="s">
        <v>111</v>
      </c>
      <c r="K4" s="37" t="s">
        <v>112</v>
      </c>
      <c r="L4" s="37" t="s">
        <v>113</v>
      </c>
      <c r="M4" s="37" t="s">
        <v>114</v>
      </c>
      <c r="N4" s="41" t="s">
        <v>62</v>
      </c>
    </row>
    <row r="5" spans="1:17" ht="16.5">
      <c r="A5" s="19" t="s">
        <v>32</v>
      </c>
      <c r="B5" s="18">
        <v>632</v>
      </c>
      <c r="C5" s="18">
        <v>632</v>
      </c>
      <c r="D5" s="18">
        <v>633</v>
      </c>
      <c r="E5" s="18">
        <v>733</v>
      </c>
      <c r="F5" s="18">
        <v>633</v>
      </c>
      <c r="G5" s="18">
        <v>633</v>
      </c>
      <c r="H5" s="18">
        <v>633</v>
      </c>
      <c r="I5" s="18">
        <v>633</v>
      </c>
      <c r="J5" s="18">
        <v>633</v>
      </c>
      <c r="K5" s="18">
        <v>733</v>
      </c>
      <c r="L5" s="18">
        <v>600</v>
      </c>
      <c r="M5" s="18">
        <v>872</v>
      </c>
      <c r="N5" s="18">
        <f>SUM(B5:M5)</f>
        <v>8000</v>
      </c>
      <c r="P5" s="83"/>
      <c r="Q5" s="83"/>
    </row>
    <row r="6" spans="1:17" ht="32.25">
      <c r="A6" s="19" t="s">
        <v>28</v>
      </c>
      <c r="B6" s="18">
        <v>150</v>
      </c>
      <c r="C6" s="18">
        <v>150</v>
      </c>
      <c r="D6" s="18">
        <v>150</v>
      </c>
      <c r="E6" s="18">
        <v>200</v>
      </c>
      <c r="F6" s="18">
        <v>150</v>
      </c>
      <c r="G6" s="18">
        <v>150</v>
      </c>
      <c r="H6" s="18">
        <v>200</v>
      </c>
      <c r="I6" s="18">
        <v>200</v>
      </c>
      <c r="J6" s="18">
        <v>150</v>
      </c>
      <c r="K6" s="18">
        <v>150</v>
      </c>
      <c r="L6" s="18">
        <v>150</v>
      </c>
      <c r="M6" s="18">
        <v>200</v>
      </c>
      <c r="N6" s="18">
        <f t="shared" ref="N6:N31" si="0">SUM(B6:M6)</f>
        <v>2000</v>
      </c>
      <c r="P6" s="83"/>
    </row>
    <row r="7" spans="1:17" ht="16.5">
      <c r="A7" s="19" t="s">
        <v>29</v>
      </c>
      <c r="B7" s="18">
        <v>1133</v>
      </c>
      <c r="C7" s="18">
        <v>1133</v>
      </c>
      <c r="D7" s="18">
        <v>1133</v>
      </c>
      <c r="E7" s="18">
        <v>1133</v>
      </c>
      <c r="F7" s="18">
        <v>1133</v>
      </c>
      <c r="G7" s="18">
        <v>1133</v>
      </c>
      <c r="H7" s="18">
        <v>1133</v>
      </c>
      <c r="I7" s="18">
        <v>1133</v>
      </c>
      <c r="J7" s="18">
        <v>1133</v>
      </c>
      <c r="K7" s="18">
        <v>1133</v>
      </c>
      <c r="L7" s="18">
        <v>883</v>
      </c>
      <c r="M7" s="18">
        <v>2267</v>
      </c>
      <c r="N7" s="18">
        <f t="shared" si="0"/>
        <v>14480</v>
      </c>
      <c r="P7" s="83"/>
    </row>
    <row r="8" spans="1:17" ht="32.25">
      <c r="A8" s="19" t="s">
        <v>173</v>
      </c>
      <c r="B8" s="18">
        <v>2563</v>
      </c>
      <c r="C8" s="18"/>
      <c r="D8" s="18"/>
      <c r="E8" s="18">
        <v>2563</v>
      </c>
      <c r="F8" s="18"/>
      <c r="G8" s="18"/>
      <c r="H8" s="18">
        <v>2563</v>
      </c>
      <c r="I8" s="18"/>
      <c r="J8" s="18"/>
      <c r="K8" s="18">
        <v>2566</v>
      </c>
      <c r="L8" s="18"/>
      <c r="M8" s="18"/>
      <c r="N8" s="18">
        <f>SUM(B8:M8)</f>
        <v>10255</v>
      </c>
      <c r="P8" s="83"/>
    </row>
    <row r="9" spans="1:17" ht="16.5">
      <c r="A9" s="19" t="s">
        <v>30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>
        <f t="shared" si="0"/>
        <v>0</v>
      </c>
    </row>
    <row r="10" spans="1:17" ht="16.5">
      <c r="A10" s="19" t="s">
        <v>31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>
        <f t="shared" si="0"/>
        <v>0</v>
      </c>
    </row>
    <row r="11" spans="1:17" ht="48">
      <c r="A11" s="8" t="s">
        <v>49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>
        <f t="shared" si="0"/>
        <v>0</v>
      </c>
    </row>
    <row r="12" spans="1:17" ht="16.5">
      <c r="A12" s="8" t="s">
        <v>50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>
        <f t="shared" si="0"/>
        <v>0</v>
      </c>
    </row>
    <row r="13" spans="1:17" ht="32.25">
      <c r="A13" s="8" t="s">
        <v>51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>
        <f t="shared" si="0"/>
        <v>0</v>
      </c>
    </row>
    <row r="14" spans="1:17" ht="32.25">
      <c r="A14" s="8" t="s">
        <v>52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>
        <f t="shared" si="0"/>
        <v>0</v>
      </c>
    </row>
    <row r="15" spans="1:17" ht="32.25">
      <c r="A15" s="16" t="s">
        <v>27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>
        <f t="shared" si="0"/>
        <v>0</v>
      </c>
    </row>
    <row r="16" spans="1:17" ht="16.5">
      <c r="A16" s="3" t="s">
        <v>17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>
        <f t="shared" si="0"/>
        <v>0</v>
      </c>
    </row>
    <row r="17" spans="1:14" ht="16.5">
      <c r="A17" s="3" t="s">
        <v>18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>
        <f t="shared" si="0"/>
        <v>0</v>
      </c>
    </row>
    <row r="18" spans="1:14" ht="15.75">
      <c r="A18" s="38" t="s">
        <v>6</v>
      </c>
      <c r="B18" s="37">
        <f>SUM(B5:B17)</f>
        <v>4478</v>
      </c>
      <c r="C18" s="37">
        <f t="shared" ref="C18:M18" si="1">SUM(C5:C17)</f>
        <v>1915</v>
      </c>
      <c r="D18" s="37">
        <f t="shared" si="1"/>
        <v>1916</v>
      </c>
      <c r="E18" s="37">
        <f t="shared" si="1"/>
        <v>4629</v>
      </c>
      <c r="F18" s="37">
        <f t="shared" si="1"/>
        <v>1916</v>
      </c>
      <c r="G18" s="37">
        <f t="shared" si="1"/>
        <v>1916</v>
      </c>
      <c r="H18" s="37">
        <f t="shared" si="1"/>
        <v>4529</v>
      </c>
      <c r="I18" s="37">
        <f t="shared" si="1"/>
        <v>1966</v>
      </c>
      <c r="J18" s="37">
        <f t="shared" si="1"/>
        <v>1916</v>
      </c>
      <c r="K18" s="37">
        <f t="shared" si="1"/>
        <v>4582</v>
      </c>
      <c r="L18" s="37">
        <f t="shared" si="1"/>
        <v>1633</v>
      </c>
      <c r="M18" s="37">
        <f t="shared" si="1"/>
        <v>3339</v>
      </c>
      <c r="N18" s="54">
        <f>SUM(B18:M18)</f>
        <v>34735</v>
      </c>
    </row>
    <row r="19" spans="1:14" ht="16.5">
      <c r="A19" s="19" t="s">
        <v>21</v>
      </c>
      <c r="B19" s="18">
        <v>1401</v>
      </c>
      <c r="C19" s="18">
        <v>65910</v>
      </c>
      <c r="D19" s="18">
        <v>24930</v>
      </c>
      <c r="E19" s="18"/>
      <c r="F19" s="18">
        <v>2014</v>
      </c>
      <c r="G19" s="18">
        <v>964</v>
      </c>
      <c r="H19" s="18">
        <f>205898+773618</f>
        <v>979516</v>
      </c>
      <c r="I19" s="18">
        <v>1483</v>
      </c>
      <c r="J19" s="18">
        <v>964</v>
      </c>
      <c r="K19" s="18">
        <v>998</v>
      </c>
      <c r="L19" s="18">
        <v>1128593</v>
      </c>
      <c r="M19" s="18"/>
      <c r="N19" s="18">
        <f t="shared" si="0"/>
        <v>2206773</v>
      </c>
    </row>
    <row r="20" spans="1:14" ht="16.5">
      <c r="A20" s="19" t="s">
        <v>20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>
        <f t="shared" si="0"/>
        <v>0</v>
      </c>
    </row>
    <row r="21" spans="1:14" ht="16.5">
      <c r="A21" s="19" t="s">
        <v>22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>
        <f t="shared" si="0"/>
        <v>0</v>
      </c>
    </row>
    <row r="22" spans="1:14" ht="63.75">
      <c r="A22" s="8" t="s">
        <v>53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>
        <f t="shared" si="0"/>
        <v>0</v>
      </c>
    </row>
    <row r="23" spans="1:14" ht="16.5">
      <c r="A23" s="8" t="s">
        <v>54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>
        <f t="shared" si="0"/>
        <v>0</v>
      </c>
    </row>
    <row r="24" spans="1:14" ht="32.25">
      <c r="A24" s="8" t="s">
        <v>55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>
        <f t="shared" si="0"/>
        <v>0</v>
      </c>
    </row>
    <row r="25" spans="1:14" ht="32.25">
      <c r="A25" s="8" t="s">
        <v>56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>
        <f t="shared" si="0"/>
        <v>0</v>
      </c>
    </row>
    <row r="26" spans="1:14" ht="16.5">
      <c r="A26" s="3" t="s">
        <v>34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>
        <f t="shared" si="0"/>
        <v>0</v>
      </c>
    </row>
    <row r="27" spans="1:14" ht="16.5">
      <c r="A27" s="3" t="s">
        <v>33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>
        <v>6319</v>
      </c>
      <c r="N27" s="18">
        <f t="shared" si="0"/>
        <v>6319</v>
      </c>
    </row>
    <row r="28" spans="1:14" ht="32.25">
      <c r="A28" s="17" t="s">
        <v>26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>
        <f t="shared" si="0"/>
        <v>0</v>
      </c>
    </row>
    <row r="29" spans="1:14" ht="16.5">
      <c r="A29" s="5" t="s">
        <v>23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>
        <f t="shared" si="0"/>
        <v>0</v>
      </c>
    </row>
    <row r="30" spans="1:14" ht="16.5">
      <c r="A30" s="5" t="s">
        <v>25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>
        <f t="shared" si="0"/>
        <v>0</v>
      </c>
    </row>
    <row r="31" spans="1:14" ht="16.5">
      <c r="A31" s="5" t="s">
        <v>24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>
        <f t="shared" si="0"/>
        <v>0</v>
      </c>
    </row>
    <row r="32" spans="1:14" ht="15.75">
      <c r="A32" s="38" t="s">
        <v>7</v>
      </c>
      <c r="B32" s="37">
        <f>SUM(B19:B31)</f>
        <v>1401</v>
      </c>
      <c r="C32" s="37">
        <f t="shared" ref="C32:M32" si="2">SUM(C19:C31)</f>
        <v>65910</v>
      </c>
      <c r="D32" s="37">
        <f t="shared" si="2"/>
        <v>24930</v>
      </c>
      <c r="E32" s="37">
        <f t="shared" si="2"/>
        <v>0</v>
      </c>
      <c r="F32" s="37">
        <f t="shared" si="2"/>
        <v>2014</v>
      </c>
      <c r="G32" s="37">
        <f t="shared" si="2"/>
        <v>964</v>
      </c>
      <c r="H32" s="37">
        <f t="shared" si="2"/>
        <v>979516</v>
      </c>
      <c r="I32" s="37">
        <f t="shared" si="2"/>
        <v>1483</v>
      </c>
      <c r="J32" s="37">
        <f t="shared" si="2"/>
        <v>964</v>
      </c>
      <c r="K32" s="37">
        <f t="shared" si="2"/>
        <v>998</v>
      </c>
      <c r="L32" s="37">
        <f t="shared" si="2"/>
        <v>1128593</v>
      </c>
      <c r="M32" s="37">
        <f t="shared" si="2"/>
        <v>6319</v>
      </c>
      <c r="N32" s="56">
        <f>SUM(B32:M32)</f>
        <v>2213092</v>
      </c>
    </row>
    <row r="33" spans="1:14" ht="18">
      <c r="A33" s="20" t="s">
        <v>19</v>
      </c>
      <c r="B33" s="14">
        <f>SUM(B32,B18)</f>
        <v>5879</v>
      </c>
      <c r="C33" s="14">
        <f t="shared" ref="C33:N33" si="3">SUM(C32,C18)</f>
        <v>67825</v>
      </c>
      <c r="D33" s="14">
        <f t="shared" si="3"/>
        <v>26846</v>
      </c>
      <c r="E33" s="14">
        <f t="shared" si="3"/>
        <v>4629</v>
      </c>
      <c r="F33" s="14">
        <f t="shared" si="3"/>
        <v>3930</v>
      </c>
      <c r="G33" s="14">
        <f t="shared" si="3"/>
        <v>2880</v>
      </c>
      <c r="H33" s="14">
        <f t="shared" si="3"/>
        <v>984045</v>
      </c>
      <c r="I33" s="14">
        <f t="shared" si="3"/>
        <v>3449</v>
      </c>
      <c r="J33" s="14">
        <f t="shared" si="3"/>
        <v>2880</v>
      </c>
      <c r="K33" s="14">
        <f t="shared" si="3"/>
        <v>5580</v>
      </c>
      <c r="L33" s="14">
        <f t="shared" si="3"/>
        <v>1130226</v>
      </c>
      <c r="M33" s="14">
        <f t="shared" si="3"/>
        <v>9658</v>
      </c>
      <c r="N33" s="57">
        <f t="shared" si="3"/>
        <v>2247827</v>
      </c>
    </row>
    <row r="34" spans="1:14" ht="16.5">
      <c r="A34" s="8" t="s">
        <v>35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>
        <f t="shared" ref="N34:N66" si="4">SUM(B34:M34)</f>
        <v>0</v>
      </c>
    </row>
    <row r="35" spans="1:14" ht="16.5">
      <c r="A35" s="12" t="s">
        <v>146</v>
      </c>
      <c r="B35" s="18"/>
      <c r="C35" s="18"/>
      <c r="D35" s="18">
        <v>751</v>
      </c>
      <c r="E35" s="18"/>
      <c r="F35" s="18"/>
      <c r="G35" s="18">
        <v>754</v>
      </c>
      <c r="H35" s="18"/>
      <c r="I35" s="18"/>
      <c r="J35" s="18">
        <v>754</v>
      </c>
      <c r="K35" s="18"/>
      <c r="L35" s="18"/>
      <c r="M35" s="18">
        <v>754</v>
      </c>
      <c r="N35" s="18">
        <v>3013</v>
      </c>
    </row>
    <row r="36" spans="1:14" ht="16.5">
      <c r="A36" s="12" t="s">
        <v>36</v>
      </c>
      <c r="B36" s="18">
        <v>1788</v>
      </c>
      <c r="C36" s="18">
        <v>1789</v>
      </c>
      <c r="D36" s="18">
        <v>1788</v>
      </c>
      <c r="E36" s="18">
        <v>1789</v>
      </c>
      <c r="F36" s="18">
        <v>1788</v>
      </c>
      <c r="G36" s="18">
        <v>1789</v>
      </c>
      <c r="H36" s="18">
        <v>1788</v>
      </c>
      <c r="I36" s="18">
        <v>1790</v>
      </c>
      <c r="J36" s="18">
        <v>1789</v>
      </c>
      <c r="K36" s="18">
        <v>1790</v>
      </c>
      <c r="L36" s="18">
        <v>1789</v>
      </c>
      <c r="M36" s="18">
        <v>1790</v>
      </c>
      <c r="N36" s="18">
        <f t="shared" si="4"/>
        <v>21467</v>
      </c>
    </row>
    <row r="37" spans="1:14" ht="16.5">
      <c r="A37" s="12" t="s">
        <v>2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>
        <f t="shared" si="4"/>
        <v>0</v>
      </c>
    </row>
    <row r="38" spans="1:14" ht="32.25">
      <c r="A38" s="12" t="s">
        <v>189</v>
      </c>
      <c r="B38" s="18"/>
      <c r="C38" s="18"/>
      <c r="D38" s="18"/>
      <c r="E38" s="18">
        <v>545</v>
      </c>
      <c r="F38" s="18"/>
      <c r="G38" s="18"/>
      <c r="H38" s="18"/>
      <c r="I38" s="18">
        <v>545</v>
      </c>
      <c r="J38" s="18"/>
      <c r="K38" s="18">
        <v>545</v>
      </c>
      <c r="L38" s="18"/>
      <c r="M38" s="18">
        <v>545</v>
      </c>
      <c r="N38" s="18">
        <f>SUM(B38:M38)</f>
        <v>2180</v>
      </c>
    </row>
    <row r="39" spans="1:14" ht="16.5">
      <c r="A39" s="12" t="s">
        <v>59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>
        <f t="shared" si="4"/>
        <v>0</v>
      </c>
    </row>
    <row r="40" spans="1:14" ht="15.75">
      <c r="A40" s="6" t="s">
        <v>9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>
        <f t="shared" si="4"/>
        <v>0</v>
      </c>
    </row>
    <row r="41" spans="1:14" ht="15.75">
      <c r="A41" s="6" t="s">
        <v>10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>
        <f t="shared" si="4"/>
        <v>0</v>
      </c>
    </row>
    <row r="42" spans="1:14" ht="15.75">
      <c r="A42" s="6" t="s">
        <v>11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>
        <f t="shared" si="4"/>
        <v>0</v>
      </c>
    </row>
    <row r="43" spans="1:14" ht="63.75">
      <c r="A43" s="12" t="s">
        <v>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>
        <f t="shared" si="4"/>
        <v>0</v>
      </c>
    </row>
    <row r="44" spans="1:14" ht="16.5">
      <c r="A44" s="9" t="s">
        <v>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>
        <f t="shared" si="4"/>
        <v>0</v>
      </c>
    </row>
    <row r="45" spans="1:14" ht="48">
      <c r="A45" s="12" t="s">
        <v>3</v>
      </c>
      <c r="B45" s="18"/>
      <c r="C45" s="18"/>
      <c r="D45" s="18">
        <v>2018</v>
      </c>
      <c r="E45" s="18"/>
      <c r="F45" s="18"/>
      <c r="G45" s="18"/>
      <c r="H45" s="18">
        <v>2019</v>
      </c>
      <c r="I45" s="18"/>
      <c r="J45" s="18"/>
      <c r="K45" s="18">
        <v>2018</v>
      </c>
      <c r="L45" s="18"/>
      <c r="M45" s="18">
        <v>2020</v>
      </c>
      <c r="N45" s="18">
        <f>SUM(B45:M45)</f>
        <v>8075</v>
      </c>
    </row>
    <row r="46" spans="1:14" ht="16.5">
      <c r="A46" s="4" t="s">
        <v>40</v>
      </c>
      <c r="B46" s="18">
        <f>SUM(B34:B45)</f>
        <v>1788</v>
      </c>
      <c r="C46" s="18">
        <f t="shared" ref="C46:H46" si="5">SUM(C34:C45)</f>
        <v>1789</v>
      </c>
      <c r="D46" s="18">
        <f t="shared" si="5"/>
        <v>4557</v>
      </c>
      <c r="E46" s="18">
        <f t="shared" si="5"/>
        <v>2334</v>
      </c>
      <c r="F46" s="18">
        <f t="shared" si="5"/>
        <v>1788</v>
      </c>
      <c r="G46" s="18">
        <f t="shared" si="5"/>
        <v>2543</v>
      </c>
      <c r="H46" s="18">
        <f t="shared" si="5"/>
        <v>3807</v>
      </c>
      <c r="I46" s="18">
        <f t="shared" ref="I46:N46" si="6">SUM(I34:I45)</f>
        <v>2335</v>
      </c>
      <c r="J46" s="18">
        <f t="shared" si="6"/>
        <v>2543</v>
      </c>
      <c r="K46" s="18">
        <f t="shared" si="6"/>
        <v>4353</v>
      </c>
      <c r="L46" s="18">
        <f t="shared" si="6"/>
        <v>1789</v>
      </c>
      <c r="M46" s="18">
        <f t="shared" si="6"/>
        <v>5109</v>
      </c>
      <c r="N46" s="18">
        <f t="shared" si="6"/>
        <v>34735</v>
      </c>
    </row>
    <row r="47" spans="1:14" ht="16.5">
      <c r="A47" s="10" t="s">
        <v>43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>
        <f t="shared" si="4"/>
        <v>0</v>
      </c>
    </row>
    <row r="48" spans="1:14" ht="16.5">
      <c r="A48" s="11" t="s">
        <v>44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>
        <f t="shared" si="4"/>
        <v>0</v>
      </c>
    </row>
    <row r="49" spans="1:14" ht="16.5">
      <c r="A49" s="7" t="s">
        <v>12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>
        <f t="shared" si="4"/>
        <v>0</v>
      </c>
    </row>
    <row r="50" spans="1:14" ht="32.25">
      <c r="A50" s="8" t="s">
        <v>38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>
        <f t="shared" si="4"/>
        <v>0</v>
      </c>
    </row>
    <row r="51" spans="1:14" ht="15.75">
      <c r="A51" s="38" t="s">
        <v>6</v>
      </c>
      <c r="B51" s="37">
        <f>SUM(B46:B50)</f>
        <v>1788</v>
      </c>
      <c r="C51" s="37">
        <f t="shared" ref="C51:I51" si="7">SUM(C46:C50)</f>
        <v>1789</v>
      </c>
      <c r="D51" s="37">
        <f t="shared" si="7"/>
        <v>4557</v>
      </c>
      <c r="E51" s="37">
        <f t="shared" si="7"/>
        <v>2334</v>
      </c>
      <c r="F51" s="37">
        <f t="shared" si="7"/>
        <v>1788</v>
      </c>
      <c r="G51" s="37">
        <f t="shared" si="7"/>
        <v>2543</v>
      </c>
      <c r="H51" s="37">
        <f t="shared" si="7"/>
        <v>3807</v>
      </c>
      <c r="I51" s="37">
        <f t="shared" si="7"/>
        <v>2335</v>
      </c>
      <c r="J51" s="37">
        <f>SUM(J46:J50)</f>
        <v>2543</v>
      </c>
      <c r="K51" s="37">
        <f>SUM(K46:K50)</f>
        <v>4353</v>
      </c>
      <c r="L51" s="37">
        <f>SUM(L46:L50)</f>
        <v>1789</v>
      </c>
      <c r="M51" s="37">
        <f>SUM(M46:M50)</f>
        <v>5109</v>
      </c>
      <c r="N51" s="37">
        <f>SUM(N46:N50)</f>
        <v>34735</v>
      </c>
    </row>
    <row r="52" spans="1:14" ht="16.5">
      <c r="A52" s="55" t="s">
        <v>125</v>
      </c>
      <c r="B52" s="37"/>
      <c r="C52" s="37"/>
      <c r="D52" s="18"/>
      <c r="E52" s="18">
        <v>118673</v>
      </c>
      <c r="F52" s="18"/>
      <c r="G52" s="18"/>
      <c r="H52" s="18">
        <v>118673</v>
      </c>
      <c r="I52" s="18"/>
      <c r="J52" s="18">
        <v>118672</v>
      </c>
      <c r="K52" s="37"/>
      <c r="L52" s="37"/>
      <c r="M52" s="18">
        <f>118672-2180</f>
        <v>116492</v>
      </c>
      <c r="N52" s="18">
        <f t="shared" si="4"/>
        <v>472510</v>
      </c>
    </row>
    <row r="53" spans="1:14" ht="32.25">
      <c r="A53" s="12" t="s">
        <v>135</v>
      </c>
      <c r="B53" s="18">
        <v>9253</v>
      </c>
      <c r="C53" s="18">
        <v>9248</v>
      </c>
      <c r="D53" s="18">
        <v>9248</v>
      </c>
      <c r="E53" s="18">
        <v>9248</v>
      </c>
      <c r="F53" s="18">
        <v>9248</v>
      </c>
      <c r="G53" s="18">
        <v>9248</v>
      </c>
      <c r="H53" s="18">
        <v>9248</v>
      </c>
      <c r="I53" s="18">
        <v>9248</v>
      </c>
      <c r="J53" s="18">
        <v>9248</v>
      </c>
      <c r="K53" s="18">
        <v>9248</v>
      </c>
      <c r="L53" s="18">
        <v>9248</v>
      </c>
      <c r="M53" s="18">
        <v>9248</v>
      </c>
      <c r="N53" s="18">
        <f t="shared" si="4"/>
        <v>110981</v>
      </c>
    </row>
    <row r="54" spans="1:14" ht="16.5">
      <c r="A54" s="12" t="s">
        <v>16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>
        <f t="shared" si="4"/>
        <v>0</v>
      </c>
    </row>
    <row r="55" spans="1:14" ht="16.5">
      <c r="A55" s="12" t="s">
        <v>95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>
        <f t="shared" si="4"/>
        <v>0</v>
      </c>
    </row>
    <row r="56" spans="1:14" ht="48">
      <c r="A56" s="12" t="s">
        <v>3</v>
      </c>
      <c r="B56" s="18"/>
      <c r="C56" s="18"/>
      <c r="D56" s="18"/>
      <c r="E56" s="18"/>
      <c r="F56" s="18">
        <v>408928</v>
      </c>
      <c r="G56" s="18"/>
      <c r="H56" s="18"/>
      <c r="I56" s="18"/>
      <c r="J56" s="18">
        <v>406224</v>
      </c>
      <c r="K56" s="18"/>
      <c r="L56" s="18"/>
      <c r="M56" s="18">
        <v>812449</v>
      </c>
      <c r="N56" s="18">
        <f>SUM(B56:M56)</f>
        <v>1627601</v>
      </c>
    </row>
    <row r="57" spans="1:14" ht="32.25">
      <c r="A57" s="12" t="s">
        <v>8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>
        <f t="shared" si="4"/>
        <v>0</v>
      </c>
    </row>
    <row r="58" spans="1:14" ht="16.5">
      <c r="A58" s="8" t="s">
        <v>1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>
        <f t="shared" si="4"/>
        <v>0</v>
      </c>
    </row>
    <row r="59" spans="1:14" ht="16.5">
      <c r="A59" s="9" t="s">
        <v>5</v>
      </c>
      <c r="B59" s="18"/>
      <c r="C59" s="18"/>
      <c r="D59" s="18">
        <v>500</v>
      </c>
      <c r="E59" s="18"/>
      <c r="F59" s="18"/>
      <c r="G59" s="18">
        <v>500</v>
      </c>
      <c r="H59" s="18"/>
      <c r="I59" s="18"/>
      <c r="J59" s="18">
        <v>500</v>
      </c>
      <c r="K59" s="18"/>
      <c r="L59" s="18"/>
      <c r="M59" s="18">
        <v>500</v>
      </c>
      <c r="N59" s="18">
        <f t="shared" si="4"/>
        <v>2000</v>
      </c>
    </row>
    <row r="60" spans="1:14" ht="32.25">
      <c r="A60" s="4" t="s">
        <v>39</v>
      </c>
      <c r="B60" s="18">
        <f t="shared" ref="B60:N60" si="8">SUM(B52:B59)</f>
        <v>9253</v>
      </c>
      <c r="C60" s="18">
        <f t="shared" si="8"/>
        <v>9248</v>
      </c>
      <c r="D60" s="18">
        <f t="shared" si="8"/>
        <v>9748</v>
      </c>
      <c r="E60" s="18">
        <f t="shared" si="8"/>
        <v>127921</v>
      </c>
      <c r="F60" s="18">
        <f t="shared" si="8"/>
        <v>418176</v>
      </c>
      <c r="G60" s="18">
        <f t="shared" si="8"/>
        <v>9748</v>
      </c>
      <c r="H60" s="18">
        <f t="shared" si="8"/>
        <v>127921</v>
      </c>
      <c r="I60" s="18">
        <f t="shared" si="8"/>
        <v>9248</v>
      </c>
      <c r="J60" s="18">
        <f t="shared" si="8"/>
        <v>534644</v>
      </c>
      <c r="K60" s="18">
        <f t="shared" si="8"/>
        <v>9248</v>
      </c>
      <c r="L60" s="18">
        <f t="shared" si="8"/>
        <v>9248</v>
      </c>
      <c r="M60" s="18">
        <f t="shared" si="8"/>
        <v>938689</v>
      </c>
      <c r="N60" s="18">
        <f t="shared" si="8"/>
        <v>2213092</v>
      </c>
    </row>
    <row r="61" spans="1:14" ht="16.5">
      <c r="A61" s="10" t="s">
        <v>45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>
        <f t="shared" si="4"/>
        <v>0</v>
      </c>
    </row>
    <row r="62" spans="1:14" ht="16.5">
      <c r="A62" s="11" t="s">
        <v>46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>
        <f t="shared" si="4"/>
        <v>0</v>
      </c>
    </row>
    <row r="63" spans="1:14" ht="16.5">
      <c r="A63" s="7" t="s">
        <v>13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>
        <f t="shared" si="4"/>
        <v>0</v>
      </c>
    </row>
    <row r="64" spans="1:14" ht="32.25">
      <c r="A64" s="12" t="s">
        <v>42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>
        <f t="shared" si="4"/>
        <v>0</v>
      </c>
    </row>
    <row r="65" spans="1:14" ht="16.5">
      <c r="A65" s="13" t="s">
        <v>15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>
        <f t="shared" si="4"/>
        <v>0</v>
      </c>
    </row>
    <row r="66" spans="1:14" ht="32.25">
      <c r="A66" s="13" t="s">
        <v>41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>
        <f t="shared" si="4"/>
        <v>0</v>
      </c>
    </row>
    <row r="67" spans="1:14" ht="15.75">
      <c r="A67" s="38" t="s">
        <v>7</v>
      </c>
      <c r="B67" s="37">
        <f>SUM(B52:B59,B64:B66)</f>
        <v>9253</v>
      </c>
      <c r="C67" s="37">
        <f t="shared" ref="C67:M67" si="9">SUM(C52:C59,C64:C66)</f>
        <v>9248</v>
      </c>
      <c r="D67" s="37">
        <f t="shared" si="9"/>
        <v>9748</v>
      </c>
      <c r="E67" s="37">
        <f t="shared" si="9"/>
        <v>127921</v>
      </c>
      <c r="F67" s="37">
        <f t="shared" si="9"/>
        <v>418176</v>
      </c>
      <c r="G67" s="37">
        <f t="shared" si="9"/>
        <v>9748</v>
      </c>
      <c r="H67" s="37">
        <f t="shared" si="9"/>
        <v>127921</v>
      </c>
      <c r="I67" s="37">
        <f t="shared" si="9"/>
        <v>9248</v>
      </c>
      <c r="J67" s="37">
        <f t="shared" si="9"/>
        <v>534644</v>
      </c>
      <c r="K67" s="37">
        <f t="shared" si="9"/>
        <v>9248</v>
      </c>
      <c r="L67" s="37">
        <f t="shared" si="9"/>
        <v>9248</v>
      </c>
      <c r="M67" s="37">
        <f t="shared" si="9"/>
        <v>938689</v>
      </c>
      <c r="N67" s="56">
        <f>SUM(B67:M67)</f>
        <v>2213092</v>
      </c>
    </row>
    <row r="68" spans="1:14" ht="18">
      <c r="A68" s="15" t="s">
        <v>47</v>
      </c>
      <c r="B68" s="14">
        <f>SUM(B51,B67)</f>
        <v>11041</v>
      </c>
      <c r="C68" s="14">
        <f t="shared" ref="C68:N68" si="10">SUM(C51,C67)</f>
        <v>11037</v>
      </c>
      <c r="D68" s="14">
        <f t="shared" si="10"/>
        <v>14305</v>
      </c>
      <c r="E68" s="14">
        <f t="shared" si="10"/>
        <v>130255</v>
      </c>
      <c r="F68" s="14">
        <f t="shared" si="10"/>
        <v>419964</v>
      </c>
      <c r="G68" s="14">
        <f t="shared" si="10"/>
        <v>12291</v>
      </c>
      <c r="H68" s="14">
        <f t="shared" si="10"/>
        <v>131728</v>
      </c>
      <c r="I68" s="14">
        <f t="shared" si="10"/>
        <v>11583</v>
      </c>
      <c r="J68" s="14">
        <f t="shared" si="10"/>
        <v>537187</v>
      </c>
      <c r="K68" s="14">
        <f t="shared" si="10"/>
        <v>13601</v>
      </c>
      <c r="L68" s="14">
        <f t="shared" si="10"/>
        <v>11037</v>
      </c>
      <c r="M68" s="14">
        <f t="shared" si="10"/>
        <v>943798</v>
      </c>
      <c r="N68" s="57">
        <f t="shared" si="10"/>
        <v>2247827</v>
      </c>
    </row>
    <row r="69" spans="1:14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4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4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4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4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4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4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4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4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4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4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4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</sheetData>
  <mergeCells count="2">
    <mergeCell ref="A1:N1"/>
    <mergeCell ref="A2:N2"/>
  </mergeCells>
  <phoneticPr fontId="8" type="noConversion"/>
  <pageMargins left="0.75" right="0.75" top="1" bottom="1" header="0.5" footer="0.5"/>
  <pageSetup paperSize="9" scale="37" orientation="portrait" r:id="rId1"/>
  <headerFooter alignWithMargins="0">
    <oddHeader>&amp;R&amp;"Bookman Old Style,Normál"
11. MELLÉKLET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B4:G143"/>
  <sheetViews>
    <sheetView view="pageBreakPreview" topLeftCell="A97" zoomScale="60" workbookViewId="0">
      <selection activeCell="A3" sqref="A3:G75"/>
    </sheetView>
  </sheetViews>
  <sheetFormatPr defaultColWidth="8" defaultRowHeight="12.75"/>
  <cols>
    <col min="1" max="1" width="4" style="454" customWidth="1"/>
    <col min="2" max="2" width="6.140625" style="542" customWidth="1"/>
    <col min="3" max="3" width="9.140625" style="454" customWidth="1"/>
    <col min="4" max="4" width="41.85546875" style="454" customWidth="1"/>
    <col min="5" max="5" width="23.42578125" style="454" customWidth="1"/>
    <col min="6" max="6" width="20.140625" style="454" customWidth="1"/>
    <col min="7" max="7" width="14.140625" style="454" customWidth="1"/>
    <col min="8" max="16384" width="8" style="454"/>
  </cols>
  <sheetData>
    <row r="4" spans="2:7" ht="17.25" customHeight="1">
      <c r="B4" s="733" t="s">
        <v>326</v>
      </c>
      <c r="C4" s="733"/>
      <c r="D4" s="733"/>
      <c r="E4" s="733"/>
      <c r="F4" s="733"/>
      <c r="G4" s="733"/>
    </row>
    <row r="5" spans="2:7" ht="17.25" customHeight="1">
      <c r="B5" s="455"/>
      <c r="C5" s="455"/>
      <c r="D5" s="455"/>
      <c r="E5" s="455"/>
    </row>
    <row r="6" spans="2:7">
      <c r="B6" s="734" t="s">
        <v>508</v>
      </c>
      <c r="C6" s="734"/>
      <c r="D6" s="734"/>
      <c r="E6" s="734"/>
    </row>
    <row r="7" spans="2:7" ht="13.5" thickBot="1">
      <c r="B7" s="457"/>
      <c r="C7" s="457"/>
      <c r="D7" s="457"/>
      <c r="E7" s="457"/>
      <c r="F7" s="458"/>
      <c r="G7" s="458" t="s">
        <v>509</v>
      </c>
    </row>
    <row r="8" spans="2:7" ht="20.25" customHeight="1">
      <c r="B8" s="459"/>
      <c r="C8" s="728" t="s">
        <v>147</v>
      </c>
      <c r="D8" s="729"/>
      <c r="E8" s="461"/>
      <c r="F8" s="462" t="s">
        <v>510</v>
      </c>
      <c r="G8" s="463" t="s">
        <v>511</v>
      </c>
    </row>
    <row r="9" spans="2:7" ht="16.5" customHeight="1">
      <c r="B9" s="464"/>
      <c r="C9" s="465"/>
      <c r="D9" s="456"/>
      <c r="E9" s="466"/>
      <c r="F9" s="467" t="s">
        <v>512</v>
      </c>
      <c r="G9" s="468" t="s">
        <v>513</v>
      </c>
    </row>
    <row r="10" spans="2:7" ht="16.5" customHeight="1" thickBot="1">
      <c r="B10" s="469"/>
      <c r="C10" s="470"/>
      <c r="D10" s="457"/>
      <c r="E10" s="471"/>
      <c r="F10" s="472" t="s">
        <v>514</v>
      </c>
      <c r="G10" s="473" t="s">
        <v>515</v>
      </c>
    </row>
    <row r="11" spans="2:7" ht="16.5" customHeight="1">
      <c r="B11" s="474"/>
      <c r="C11" s="465"/>
      <c r="D11" s="456"/>
      <c r="E11" s="475"/>
      <c r="F11" s="476"/>
      <c r="G11" s="477"/>
    </row>
    <row r="12" spans="2:7" ht="14.25" customHeight="1">
      <c r="B12" s="478"/>
      <c r="C12" s="479" t="s">
        <v>516</v>
      </c>
      <c r="E12" s="479" t="s">
        <v>517</v>
      </c>
      <c r="F12" s="480"/>
      <c r="G12" s="480"/>
    </row>
    <row r="13" spans="2:7">
      <c r="B13" s="478"/>
      <c r="C13" s="479"/>
      <c r="E13" s="479" t="s">
        <v>518</v>
      </c>
      <c r="F13" s="480"/>
      <c r="G13" s="480"/>
    </row>
    <row r="14" spans="2:7" ht="15.6" customHeight="1">
      <c r="B14" s="481" t="s">
        <v>519</v>
      </c>
      <c r="C14" s="482" t="s">
        <v>516</v>
      </c>
      <c r="D14" s="483"/>
      <c r="E14" s="482" t="s">
        <v>520</v>
      </c>
      <c r="F14" s="484">
        <f>SUM(F12:F13)</f>
        <v>0</v>
      </c>
      <c r="G14" s="484">
        <f>SUM(G12:G13)</f>
        <v>0</v>
      </c>
    </row>
    <row r="15" spans="2:7" ht="15.6" customHeight="1">
      <c r="B15" s="485"/>
      <c r="C15" s="475"/>
      <c r="D15" s="486"/>
      <c r="E15" s="475"/>
      <c r="F15" s="487"/>
      <c r="G15" s="487"/>
    </row>
    <row r="16" spans="2:7" ht="15" customHeight="1">
      <c r="B16" s="478"/>
      <c r="C16" s="479" t="s">
        <v>521</v>
      </c>
      <c r="E16" s="479" t="s">
        <v>517</v>
      </c>
      <c r="F16" s="480"/>
      <c r="G16" s="480"/>
    </row>
    <row r="17" spans="2:7">
      <c r="B17" s="478"/>
      <c r="C17" s="479"/>
      <c r="E17" s="479" t="s">
        <v>518</v>
      </c>
      <c r="F17" s="480"/>
      <c r="G17" s="480"/>
    </row>
    <row r="18" spans="2:7" ht="15.6" customHeight="1">
      <c r="B18" s="481" t="s">
        <v>522</v>
      </c>
      <c r="C18" s="482" t="s">
        <v>521</v>
      </c>
      <c r="D18" s="483"/>
      <c r="E18" s="482" t="s">
        <v>520</v>
      </c>
      <c r="F18" s="484">
        <f>SUM(F16:F17)</f>
        <v>0</v>
      </c>
      <c r="G18" s="484">
        <f>SUM(G16:G17)</f>
        <v>0</v>
      </c>
    </row>
    <row r="19" spans="2:7" ht="15.6" customHeight="1">
      <c r="B19" s="485"/>
      <c r="C19" s="475"/>
      <c r="D19" s="486"/>
      <c r="E19" s="475"/>
      <c r="F19" s="487"/>
      <c r="G19" s="487"/>
    </row>
    <row r="20" spans="2:7">
      <c r="B20" s="478"/>
      <c r="C20" s="488" t="s">
        <v>523</v>
      </c>
      <c r="E20" s="479" t="s">
        <v>517</v>
      </c>
      <c r="F20" s="480">
        <f>+F12+F16</f>
        <v>0</v>
      </c>
      <c r="G20" s="480">
        <f>+G12+G16</f>
        <v>0</v>
      </c>
    </row>
    <row r="21" spans="2:7">
      <c r="B21" s="478"/>
      <c r="C21" s="479"/>
      <c r="E21" s="479" t="s">
        <v>518</v>
      </c>
      <c r="F21" s="480">
        <f>+F13+F17</f>
        <v>0</v>
      </c>
      <c r="G21" s="480">
        <f>+G13+G17</f>
        <v>0</v>
      </c>
    </row>
    <row r="22" spans="2:7" ht="15.6" customHeight="1" thickBot="1">
      <c r="B22" s="489" t="s">
        <v>524</v>
      </c>
      <c r="C22" s="490" t="s">
        <v>525</v>
      </c>
      <c r="D22" s="491"/>
      <c r="E22" s="490" t="s">
        <v>520</v>
      </c>
      <c r="F22" s="492">
        <f>SUM(F20:F21)</f>
        <v>0</v>
      </c>
      <c r="G22" s="492">
        <f>SUM(G20:G21)</f>
        <v>0</v>
      </c>
    </row>
    <row r="23" spans="2:7" ht="15.6" customHeight="1">
      <c r="B23" s="485"/>
      <c r="C23" s="475"/>
      <c r="D23" s="486"/>
      <c r="E23" s="475"/>
      <c r="F23" s="487"/>
      <c r="G23" s="487"/>
    </row>
    <row r="24" spans="2:7" ht="14.25" customHeight="1">
      <c r="B24" s="478"/>
      <c r="C24" s="479" t="s">
        <v>526</v>
      </c>
      <c r="E24" s="479" t="s">
        <v>517</v>
      </c>
      <c r="F24" s="480"/>
      <c r="G24" s="480"/>
    </row>
    <row r="25" spans="2:7">
      <c r="B25" s="478"/>
      <c r="C25" s="479"/>
      <c r="E25" s="479" t="s">
        <v>518</v>
      </c>
      <c r="F25" s="480"/>
      <c r="G25" s="480"/>
    </row>
    <row r="26" spans="2:7" ht="15.6" customHeight="1">
      <c r="B26" s="481" t="s">
        <v>527</v>
      </c>
      <c r="C26" s="482" t="s">
        <v>528</v>
      </c>
      <c r="D26" s="483"/>
      <c r="E26" s="482" t="s">
        <v>520</v>
      </c>
      <c r="F26" s="484">
        <f>SUM(F24:F25)</f>
        <v>0</v>
      </c>
      <c r="G26" s="484">
        <f>SUM(G24:G25)</f>
        <v>0</v>
      </c>
    </row>
    <row r="27" spans="2:7" ht="15.6" customHeight="1">
      <c r="B27" s="485"/>
      <c r="C27" s="475"/>
      <c r="D27" s="486"/>
      <c r="E27" s="475"/>
      <c r="F27" s="487"/>
      <c r="G27" s="487"/>
    </row>
    <row r="28" spans="2:7" ht="15" customHeight="1">
      <c r="B28" s="478"/>
      <c r="C28" s="479" t="s">
        <v>529</v>
      </c>
      <c r="E28" s="479" t="s">
        <v>517</v>
      </c>
      <c r="F28" s="480"/>
      <c r="G28" s="480"/>
    </row>
    <row r="29" spans="2:7">
      <c r="B29" s="478"/>
      <c r="C29" s="479"/>
      <c r="E29" s="479" t="s">
        <v>518</v>
      </c>
      <c r="F29" s="480"/>
      <c r="G29" s="480"/>
    </row>
    <row r="30" spans="2:7" ht="13.5" customHeight="1">
      <c r="B30" s="481" t="s">
        <v>530</v>
      </c>
      <c r="C30" s="482" t="s">
        <v>529</v>
      </c>
      <c r="D30" s="483"/>
      <c r="E30" s="482" t="s">
        <v>520</v>
      </c>
      <c r="F30" s="484">
        <f>SUM(F28:F29)</f>
        <v>0</v>
      </c>
      <c r="G30" s="484">
        <f>SUM(G28:G29)</f>
        <v>0</v>
      </c>
    </row>
    <row r="31" spans="2:7" ht="15.6" customHeight="1">
      <c r="B31" s="485"/>
      <c r="C31" s="475"/>
      <c r="D31" s="486"/>
      <c r="E31" s="475"/>
      <c r="F31" s="487"/>
      <c r="G31" s="487"/>
    </row>
    <row r="32" spans="2:7">
      <c r="B32" s="478"/>
      <c r="C32" s="479" t="s">
        <v>531</v>
      </c>
      <c r="E32" s="479" t="s">
        <v>517</v>
      </c>
      <c r="F32" s="480"/>
      <c r="G32" s="480"/>
    </row>
    <row r="33" spans="2:7">
      <c r="B33" s="478"/>
      <c r="C33" s="479"/>
      <c r="E33" s="479" t="s">
        <v>518</v>
      </c>
      <c r="F33" s="480"/>
      <c r="G33" s="480"/>
    </row>
    <row r="34" spans="2:7" ht="15.6" customHeight="1">
      <c r="B34" s="481" t="s">
        <v>532</v>
      </c>
      <c r="C34" s="482" t="s">
        <v>531</v>
      </c>
      <c r="D34" s="483"/>
      <c r="E34" s="482" t="s">
        <v>520</v>
      </c>
      <c r="F34" s="484">
        <f>SUM(F32:F33)</f>
        <v>0</v>
      </c>
      <c r="G34" s="484">
        <f>SUM(G32:G33)</f>
        <v>0</v>
      </c>
    </row>
    <row r="35" spans="2:7" ht="15.6" customHeight="1">
      <c r="B35" s="485"/>
      <c r="C35" s="475"/>
      <c r="D35" s="486"/>
      <c r="E35" s="475"/>
      <c r="F35" s="487"/>
      <c r="G35" s="487"/>
    </row>
    <row r="36" spans="2:7">
      <c r="B36" s="478"/>
      <c r="C36" s="479" t="s">
        <v>533</v>
      </c>
      <c r="E36" s="479" t="s">
        <v>517</v>
      </c>
      <c r="F36" s="480"/>
      <c r="G36" s="480"/>
    </row>
    <row r="37" spans="2:7">
      <c r="B37" s="478"/>
      <c r="C37" s="479"/>
      <c r="E37" s="479" t="s">
        <v>518</v>
      </c>
      <c r="F37" s="480">
        <v>134995</v>
      </c>
      <c r="G37" s="480">
        <v>2026440</v>
      </c>
    </row>
    <row r="38" spans="2:7" ht="15.6" customHeight="1">
      <c r="B38" s="481" t="s">
        <v>534</v>
      </c>
      <c r="C38" s="482" t="s">
        <v>308</v>
      </c>
      <c r="D38" s="483"/>
      <c r="E38" s="482" t="s">
        <v>520</v>
      </c>
      <c r="F38" s="484">
        <f>SUM(F36:F37)</f>
        <v>134995</v>
      </c>
      <c r="G38" s="484">
        <f>SUM(G36:G37)</f>
        <v>2026440</v>
      </c>
    </row>
    <row r="39" spans="2:7" ht="15.6" customHeight="1">
      <c r="B39" s="485"/>
      <c r="C39" s="475"/>
      <c r="D39" s="486"/>
      <c r="E39" s="475"/>
      <c r="F39" s="493"/>
      <c r="G39" s="493"/>
    </row>
    <row r="40" spans="2:7" ht="15" customHeight="1">
      <c r="B40" s="478"/>
      <c r="C40" s="488" t="s">
        <v>535</v>
      </c>
      <c r="E40" s="479" t="s">
        <v>517</v>
      </c>
      <c r="F40" s="494">
        <f>F24+F28+F36+F32</f>
        <v>0</v>
      </c>
      <c r="G40" s="494">
        <f>G24+G28+G36+G32</f>
        <v>0</v>
      </c>
    </row>
    <row r="41" spans="2:7">
      <c r="B41" s="478"/>
      <c r="C41" s="479"/>
      <c r="E41" s="479" t="s">
        <v>536</v>
      </c>
      <c r="F41" s="480">
        <f>F25+F29+F37+F33</f>
        <v>134995</v>
      </c>
      <c r="G41" s="480">
        <f>G25+G29+G37+G33</f>
        <v>2026440</v>
      </c>
    </row>
    <row r="42" spans="2:7" ht="15.6" customHeight="1" thickBot="1">
      <c r="B42" s="489" t="s">
        <v>537</v>
      </c>
      <c r="C42" s="490" t="s">
        <v>535</v>
      </c>
      <c r="D42" s="491"/>
      <c r="E42" s="490" t="s">
        <v>520</v>
      </c>
      <c r="F42" s="492">
        <f>SUM(F40:F41)</f>
        <v>134995</v>
      </c>
      <c r="G42" s="495">
        <f>SUM(G40:G41)</f>
        <v>2026440</v>
      </c>
    </row>
    <row r="43" spans="2:7" ht="15.6" customHeight="1">
      <c r="B43" s="485"/>
      <c r="C43" s="475"/>
      <c r="D43" s="486"/>
      <c r="E43" s="475"/>
      <c r="F43" s="487"/>
      <c r="G43" s="496"/>
    </row>
    <row r="44" spans="2:7" ht="15" customHeight="1">
      <c r="B44" s="478"/>
      <c r="C44" s="479" t="s">
        <v>538</v>
      </c>
      <c r="E44" s="479" t="s">
        <v>517</v>
      </c>
      <c r="F44" s="480"/>
      <c r="G44" s="480"/>
    </row>
    <row r="45" spans="2:7">
      <c r="B45" s="478"/>
      <c r="C45" s="479"/>
      <c r="E45" s="479" t="s">
        <v>518</v>
      </c>
      <c r="F45" s="480"/>
      <c r="G45" s="480"/>
    </row>
    <row r="46" spans="2:7" ht="15.6" customHeight="1">
      <c r="B46" s="481" t="s">
        <v>539</v>
      </c>
      <c r="C46" s="482" t="s">
        <v>540</v>
      </c>
      <c r="D46" s="483"/>
      <c r="E46" s="482" t="s">
        <v>520</v>
      </c>
      <c r="F46" s="484">
        <f>SUM(F44:F45)</f>
        <v>0</v>
      </c>
      <c r="G46" s="484">
        <f>SUM(G44:G45)</f>
        <v>0</v>
      </c>
    </row>
    <row r="47" spans="2:7" ht="15.6" customHeight="1">
      <c r="B47" s="485"/>
      <c r="C47" s="475"/>
      <c r="D47" s="486"/>
      <c r="E47" s="475"/>
      <c r="F47" s="487"/>
      <c r="G47" s="487"/>
    </row>
    <row r="48" spans="2:7" ht="15.75" customHeight="1">
      <c r="B48" s="478"/>
      <c r="C48" s="479" t="s">
        <v>541</v>
      </c>
      <c r="E48" s="479" t="s">
        <v>517</v>
      </c>
      <c r="F48" s="480">
        <v>0</v>
      </c>
      <c r="G48" s="480">
        <v>0</v>
      </c>
    </row>
    <row r="49" spans="2:7">
      <c r="B49" s="478"/>
      <c r="C49" s="479"/>
      <c r="E49" s="479" t="s">
        <v>518</v>
      </c>
      <c r="F49" s="480">
        <v>0</v>
      </c>
      <c r="G49" s="480">
        <v>0</v>
      </c>
    </row>
    <row r="50" spans="2:7" ht="15.6" customHeight="1">
      <c r="B50" s="481" t="s">
        <v>542</v>
      </c>
      <c r="C50" s="482" t="s">
        <v>541</v>
      </c>
      <c r="D50" s="483"/>
      <c r="E50" s="482" t="s">
        <v>520</v>
      </c>
      <c r="F50" s="484">
        <f>SUM(F49:F49)</f>
        <v>0</v>
      </c>
      <c r="G50" s="497">
        <f>SUM(G49:G49)</f>
        <v>0</v>
      </c>
    </row>
    <row r="51" spans="2:7" ht="15.6" customHeight="1">
      <c r="B51" s="485"/>
      <c r="C51" s="475"/>
      <c r="D51" s="486"/>
      <c r="E51" s="475"/>
      <c r="F51" s="498"/>
      <c r="G51" s="499"/>
    </row>
    <row r="52" spans="2:7" ht="15.75" customHeight="1">
      <c r="B52" s="478"/>
      <c r="C52" s="488" t="s">
        <v>543</v>
      </c>
      <c r="E52" s="479" t="s">
        <v>517</v>
      </c>
      <c r="F52" s="500">
        <f>F44+F48</f>
        <v>0</v>
      </c>
      <c r="G52" s="501">
        <f>G44+G48</f>
        <v>0</v>
      </c>
    </row>
    <row r="53" spans="2:7">
      <c r="B53" s="478"/>
      <c r="C53" s="475"/>
      <c r="E53" s="479" t="s">
        <v>518</v>
      </c>
      <c r="F53" s="502">
        <f>F45+F49</f>
        <v>0</v>
      </c>
      <c r="G53" s="501">
        <f>G45+G49</f>
        <v>0</v>
      </c>
    </row>
    <row r="54" spans="2:7" ht="15.6" customHeight="1" thickBot="1">
      <c r="B54" s="489" t="s">
        <v>544</v>
      </c>
      <c r="C54" s="490" t="s">
        <v>543</v>
      </c>
      <c r="D54" s="491"/>
      <c r="E54" s="490" t="s">
        <v>520</v>
      </c>
      <c r="F54" s="503">
        <f>SUM(F53:F53)</f>
        <v>0</v>
      </c>
      <c r="G54" s="504">
        <f>SUM(G52:G53)</f>
        <v>0</v>
      </c>
    </row>
    <row r="55" spans="2:7" ht="15.6" customHeight="1">
      <c r="B55" s="485"/>
      <c r="C55" s="475"/>
      <c r="D55" s="486"/>
      <c r="E55" s="475"/>
      <c r="F55" s="487"/>
      <c r="G55" s="487"/>
    </row>
    <row r="56" spans="2:7" ht="16.5" customHeight="1">
      <c r="B56" s="478"/>
      <c r="C56" s="479" t="s">
        <v>545</v>
      </c>
      <c r="E56" s="479" t="s">
        <v>517</v>
      </c>
      <c r="F56" s="480">
        <v>0</v>
      </c>
      <c r="G56" s="480">
        <v>0</v>
      </c>
    </row>
    <row r="57" spans="2:7">
      <c r="B57" s="478"/>
      <c r="C57" s="479"/>
      <c r="E57" s="479" t="s">
        <v>518</v>
      </c>
      <c r="F57" s="480">
        <v>0</v>
      </c>
      <c r="G57" s="480">
        <v>0</v>
      </c>
    </row>
    <row r="58" spans="2:7" ht="27" customHeight="1" thickBot="1">
      <c r="B58" s="505" t="s">
        <v>546</v>
      </c>
      <c r="C58" s="735" t="s">
        <v>547</v>
      </c>
      <c r="D58" s="736"/>
      <c r="E58" s="506" t="s">
        <v>520</v>
      </c>
      <c r="F58" s="493">
        <f>SUM(F56:F57)</f>
        <v>0</v>
      </c>
      <c r="G58" s="493">
        <f>SUM(G56:G57)</f>
        <v>0</v>
      </c>
    </row>
    <row r="59" spans="2:7" ht="15.6" customHeight="1">
      <c r="B59" s="507"/>
      <c r="C59" s="461"/>
      <c r="D59" s="508"/>
      <c r="E59" s="461"/>
      <c r="F59" s="509">
        <f>SUM(F58:F58)</f>
        <v>0</v>
      </c>
      <c r="G59" s="510">
        <f>SUM(G58:G58)</f>
        <v>0</v>
      </c>
    </row>
    <row r="60" spans="2:7" ht="15" customHeight="1">
      <c r="B60" s="511"/>
      <c r="C60" s="737" t="s">
        <v>548</v>
      </c>
      <c r="D60" s="738"/>
      <c r="E60" s="479" t="s">
        <v>517</v>
      </c>
      <c r="F60" s="500">
        <f>+F20+F40+F52+F56</f>
        <v>0</v>
      </c>
      <c r="G60" s="501">
        <f>+G20+G40+G52+G56</f>
        <v>0</v>
      </c>
    </row>
    <row r="61" spans="2:7" ht="13.5" thickBot="1">
      <c r="B61" s="512"/>
      <c r="C61" s="513"/>
      <c r="D61" s="514"/>
      <c r="E61" s="513" t="s">
        <v>518</v>
      </c>
      <c r="F61" s="515">
        <f>+F21+F41+F53+F57</f>
        <v>134995</v>
      </c>
      <c r="G61" s="516">
        <f>+G21+G41+G53+G57</f>
        <v>2026440</v>
      </c>
    </row>
    <row r="62" spans="2:7" s="517" customFormat="1" ht="39.75" customHeight="1" thickBot="1">
      <c r="B62" s="518" t="s">
        <v>549</v>
      </c>
      <c r="C62" s="731" t="s">
        <v>548</v>
      </c>
      <c r="D62" s="732"/>
      <c r="E62" s="519" t="s">
        <v>520</v>
      </c>
      <c r="F62" s="520">
        <f>SUM(F60:F61)</f>
        <v>134995</v>
      </c>
      <c r="G62" s="520">
        <f>SUM(G60:G61)</f>
        <v>2026440</v>
      </c>
    </row>
    <row r="63" spans="2:7" ht="16.5" customHeight="1">
      <c r="B63" s="521"/>
      <c r="C63" s="460"/>
      <c r="D63" s="522"/>
      <c r="E63" s="461"/>
      <c r="F63" s="462"/>
      <c r="G63" s="463"/>
    </row>
    <row r="64" spans="2:7" ht="15" customHeight="1">
      <c r="B64" s="511"/>
      <c r="C64" s="479" t="s">
        <v>550</v>
      </c>
      <c r="D64" s="523"/>
      <c r="E64" s="479" t="s">
        <v>517</v>
      </c>
      <c r="F64" s="500"/>
      <c r="G64" s="501"/>
    </row>
    <row r="65" spans="2:7">
      <c r="B65" s="511"/>
      <c r="C65" s="479"/>
      <c r="D65" s="523"/>
      <c r="E65" s="479" t="s">
        <v>518</v>
      </c>
      <c r="F65" s="500"/>
      <c r="G65" s="501"/>
    </row>
    <row r="66" spans="2:7" ht="15.6" customHeight="1" thickBot="1">
      <c r="B66" s="524" t="s">
        <v>551</v>
      </c>
      <c r="C66" s="490" t="s">
        <v>550</v>
      </c>
      <c r="D66" s="491"/>
      <c r="E66" s="490" t="s">
        <v>520</v>
      </c>
      <c r="F66" s="503">
        <f>SUM(F64:F65)</f>
        <v>0</v>
      </c>
      <c r="G66" s="504">
        <f>SUM(G64:G65)</f>
        <v>0</v>
      </c>
    </row>
    <row r="67" spans="2:7" ht="11.1" customHeight="1">
      <c r="B67" s="478"/>
      <c r="C67" s="479"/>
      <c r="E67" s="479"/>
      <c r="F67" s="480"/>
      <c r="G67" s="480"/>
    </row>
    <row r="68" spans="2:7">
      <c r="B68" s="478"/>
      <c r="C68" s="479" t="s">
        <v>552</v>
      </c>
      <c r="E68" s="479" t="s">
        <v>517</v>
      </c>
      <c r="F68" s="480">
        <v>0</v>
      </c>
      <c r="G68" s="480">
        <v>0</v>
      </c>
    </row>
    <row r="69" spans="2:7">
      <c r="B69" s="478"/>
      <c r="C69" s="479"/>
      <c r="E69" s="479" t="s">
        <v>518</v>
      </c>
      <c r="F69" s="480">
        <v>0</v>
      </c>
      <c r="G69" s="480">
        <v>0</v>
      </c>
    </row>
    <row r="70" spans="2:7" ht="15.6" customHeight="1" thickBot="1">
      <c r="B70" s="489" t="s">
        <v>553</v>
      </c>
      <c r="C70" s="490" t="s">
        <v>554</v>
      </c>
      <c r="D70" s="491"/>
      <c r="E70" s="490" t="s">
        <v>520</v>
      </c>
      <c r="F70" s="492">
        <f>SUM(F68:F69)</f>
        <v>0</v>
      </c>
      <c r="G70" s="492">
        <f>SUM(G68:G69)</f>
        <v>0</v>
      </c>
    </row>
    <row r="71" spans="2:7" ht="15.6" customHeight="1">
      <c r="B71" s="485"/>
      <c r="C71" s="475"/>
      <c r="D71" s="486"/>
      <c r="E71" s="475"/>
      <c r="F71" s="487"/>
      <c r="G71" s="487"/>
    </row>
    <row r="72" spans="2:7">
      <c r="B72" s="478"/>
      <c r="C72" s="479" t="s">
        <v>555</v>
      </c>
      <c r="E72" s="479" t="s">
        <v>517</v>
      </c>
      <c r="F72" s="480">
        <f>+F64+F68</f>
        <v>0</v>
      </c>
      <c r="G72" s="480">
        <f>+G64+G68</f>
        <v>0</v>
      </c>
    </row>
    <row r="73" spans="2:7" ht="13.5" thickBot="1">
      <c r="B73" s="478"/>
      <c r="C73" s="479"/>
      <c r="E73" s="479" t="s">
        <v>518</v>
      </c>
      <c r="F73" s="480">
        <f>+F65+F69</f>
        <v>0</v>
      </c>
      <c r="G73" s="480">
        <f>+G65+G69</f>
        <v>0</v>
      </c>
    </row>
    <row r="74" spans="2:7" s="517" customFormat="1" ht="30" customHeight="1" thickBot="1">
      <c r="B74" s="525" t="s">
        <v>556</v>
      </c>
      <c r="C74" s="726" t="s">
        <v>557</v>
      </c>
      <c r="D74" s="727"/>
      <c r="E74" s="526" t="s">
        <v>520</v>
      </c>
      <c r="F74" s="527">
        <f>SUM(F72:F73)</f>
        <v>0</v>
      </c>
      <c r="G74" s="527">
        <f>SUM(G72:G73)</f>
        <v>0</v>
      </c>
    </row>
    <row r="75" spans="2:7" s="528" customFormat="1" ht="30" customHeight="1">
      <c r="B75" s="529"/>
      <c r="C75" s="530"/>
      <c r="D75" s="531"/>
      <c r="E75" s="532"/>
      <c r="F75" s="533"/>
      <c r="G75" s="533"/>
    </row>
    <row r="76" spans="2:7" s="528" customFormat="1" ht="30" customHeight="1" thickBot="1">
      <c r="B76" s="529"/>
      <c r="C76" s="530"/>
      <c r="D76" s="531"/>
      <c r="E76" s="532"/>
      <c r="F76" s="533"/>
      <c r="G76" s="533"/>
    </row>
    <row r="77" spans="2:7" ht="20.25" customHeight="1">
      <c r="B77" s="459"/>
      <c r="C77" s="728" t="s">
        <v>147</v>
      </c>
      <c r="D77" s="729"/>
      <c r="E77" s="461"/>
      <c r="F77" s="462" t="s">
        <v>558</v>
      </c>
      <c r="G77" s="463" t="s">
        <v>511</v>
      </c>
    </row>
    <row r="78" spans="2:7" ht="16.5" customHeight="1">
      <c r="B78" s="464"/>
      <c r="C78" s="465"/>
      <c r="D78" s="456"/>
      <c r="E78" s="466"/>
      <c r="F78" s="467" t="s">
        <v>512</v>
      </c>
      <c r="G78" s="468" t="s">
        <v>513</v>
      </c>
    </row>
    <row r="79" spans="2:7" ht="16.5" customHeight="1" thickBot="1">
      <c r="B79" s="469"/>
      <c r="C79" s="470"/>
      <c r="D79" s="457"/>
      <c r="E79" s="471"/>
      <c r="F79" s="472" t="s">
        <v>514</v>
      </c>
      <c r="G79" s="473" t="s">
        <v>515</v>
      </c>
    </row>
    <row r="80" spans="2:7" ht="15.6" customHeight="1">
      <c r="B80" s="485"/>
      <c r="C80" s="475"/>
      <c r="D80" s="486"/>
      <c r="E80" s="475"/>
      <c r="F80" s="487"/>
      <c r="G80" s="487"/>
    </row>
    <row r="81" spans="2:7">
      <c r="B81" s="478"/>
      <c r="C81" s="479" t="s">
        <v>559</v>
      </c>
      <c r="E81" s="479" t="s">
        <v>517</v>
      </c>
      <c r="F81" s="480">
        <v>0</v>
      </c>
      <c r="G81" s="480">
        <v>0</v>
      </c>
    </row>
    <row r="82" spans="2:7">
      <c r="B82" s="478"/>
      <c r="C82" s="479"/>
      <c r="E82" s="479" t="s">
        <v>518</v>
      </c>
      <c r="F82" s="480">
        <v>0</v>
      </c>
      <c r="G82" s="480">
        <v>0</v>
      </c>
    </row>
    <row r="83" spans="2:7" ht="15.6" customHeight="1">
      <c r="B83" s="481" t="s">
        <v>560</v>
      </c>
      <c r="C83" s="482" t="s">
        <v>559</v>
      </c>
      <c r="D83" s="483"/>
      <c r="E83" s="482" t="s">
        <v>520</v>
      </c>
      <c r="F83" s="484">
        <f>SUM(F81:F82)</f>
        <v>0</v>
      </c>
      <c r="G83" s="484">
        <f>SUM(G81:G82)</f>
        <v>0</v>
      </c>
    </row>
    <row r="84" spans="2:7" ht="11.1" customHeight="1">
      <c r="B84" s="478"/>
      <c r="C84" s="479"/>
      <c r="E84" s="479"/>
      <c r="F84" s="480"/>
      <c r="G84" s="480"/>
    </row>
    <row r="85" spans="2:7">
      <c r="B85" s="478"/>
      <c r="C85" s="479" t="s">
        <v>561</v>
      </c>
      <c r="E85" s="479" t="s">
        <v>517</v>
      </c>
      <c r="F85" s="480"/>
      <c r="G85" s="480"/>
    </row>
    <row r="86" spans="2:7">
      <c r="B86" s="478"/>
      <c r="C86" s="534"/>
      <c r="E86" s="479" t="s">
        <v>518</v>
      </c>
      <c r="F86" s="480">
        <v>29</v>
      </c>
      <c r="G86" s="480">
        <v>68</v>
      </c>
    </row>
    <row r="87" spans="2:7" ht="15.6" customHeight="1">
      <c r="B87" s="481" t="s">
        <v>562</v>
      </c>
      <c r="C87" s="535" t="s">
        <v>561</v>
      </c>
      <c r="D87" s="483"/>
      <c r="E87" s="482" t="s">
        <v>520</v>
      </c>
      <c r="F87" s="484">
        <f>SUM(F85:F86)</f>
        <v>29</v>
      </c>
      <c r="G87" s="484">
        <f>SUM(G85:G86)</f>
        <v>68</v>
      </c>
    </row>
    <row r="88" spans="2:7" ht="11.1" customHeight="1">
      <c r="B88" s="478"/>
      <c r="C88" s="479"/>
      <c r="E88" s="479"/>
      <c r="F88" s="480"/>
      <c r="G88" s="480"/>
    </row>
    <row r="89" spans="2:7">
      <c r="B89" s="478"/>
      <c r="C89" s="479" t="s">
        <v>563</v>
      </c>
      <c r="E89" s="479" t="s">
        <v>517</v>
      </c>
      <c r="F89" s="480"/>
      <c r="G89" s="480"/>
    </row>
    <row r="90" spans="2:7">
      <c r="B90" s="478"/>
      <c r="C90" s="479"/>
      <c r="E90" s="479" t="s">
        <v>518</v>
      </c>
      <c r="F90" s="480">
        <v>422363</v>
      </c>
      <c r="G90" s="480">
        <v>201300</v>
      </c>
    </row>
    <row r="91" spans="2:7" ht="15.6" customHeight="1">
      <c r="B91" s="481" t="s">
        <v>564</v>
      </c>
      <c r="C91" s="535" t="s">
        <v>563</v>
      </c>
      <c r="D91" s="483"/>
      <c r="E91" s="482" t="s">
        <v>520</v>
      </c>
      <c r="F91" s="484">
        <f>SUM(F89:F90)</f>
        <v>422363</v>
      </c>
      <c r="G91" s="484">
        <f>SUM(G89:G90)</f>
        <v>201300</v>
      </c>
    </row>
    <row r="92" spans="2:7" ht="11.1" customHeight="1">
      <c r="B92" s="478"/>
      <c r="C92" s="479"/>
      <c r="E92" s="479"/>
      <c r="F92" s="480"/>
      <c r="G92" s="480"/>
    </row>
    <row r="93" spans="2:7">
      <c r="B93" s="478"/>
      <c r="C93" s="479" t="s">
        <v>565</v>
      </c>
      <c r="E93" s="479" t="s">
        <v>517</v>
      </c>
      <c r="F93" s="480"/>
      <c r="G93" s="480"/>
    </row>
    <row r="94" spans="2:7">
      <c r="B94" s="478"/>
      <c r="C94" s="479"/>
      <c r="E94" s="479" t="s">
        <v>518</v>
      </c>
      <c r="F94" s="480"/>
      <c r="G94" s="480"/>
    </row>
    <row r="95" spans="2:7" ht="15.6" customHeight="1">
      <c r="B95" s="481" t="s">
        <v>566</v>
      </c>
      <c r="C95" s="535" t="s">
        <v>565</v>
      </c>
      <c r="D95" s="483"/>
      <c r="E95" s="482" t="s">
        <v>520</v>
      </c>
      <c r="F95" s="484">
        <f>SUM(F93:F94)</f>
        <v>0</v>
      </c>
      <c r="G95" s="484">
        <f>SUM(G93:G94)</f>
        <v>0</v>
      </c>
    </row>
    <row r="96" spans="2:7" ht="11.1" customHeight="1">
      <c r="B96" s="478"/>
      <c r="C96" s="479"/>
      <c r="E96" s="479"/>
      <c r="F96" s="480"/>
      <c r="G96" s="480"/>
    </row>
    <row r="97" spans="2:7">
      <c r="B97" s="478"/>
      <c r="C97" s="479" t="s">
        <v>567</v>
      </c>
      <c r="E97" s="479" t="s">
        <v>517</v>
      </c>
      <c r="F97" s="480"/>
      <c r="G97" s="480"/>
    </row>
    <row r="98" spans="2:7">
      <c r="B98" s="478"/>
      <c r="C98" s="479"/>
      <c r="E98" s="479" t="s">
        <v>518</v>
      </c>
      <c r="F98" s="480"/>
      <c r="G98" s="480"/>
    </row>
    <row r="99" spans="2:7" ht="15.6" customHeight="1">
      <c r="B99" s="481" t="s">
        <v>568</v>
      </c>
      <c r="C99" s="482" t="s">
        <v>567</v>
      </c>
      <c r="D99" s="483"/>
      <c r="E99" s="482" t="s">
        <v>520</v>
      </c>
      <c r="F99" s="484">
        <f>SUM(F97:F98)</f>
        <v>0</v>
      </c>
      <c r="G99" s="484">
        <f>SUM(G97:G98)</f>
        <v>0</v>
      </c>
    </row>
    <row r="100" spans="2:7" ht="11.1" customHeight="1">
      <c r="B100" s="478"/>
      <c r="C100" s="479"/>
      <c r="E100" s="479"/>
      <c r="F100" s="480"/>
      <c r="G100" s="480"/>
    </row>
    <row r="101" spans="2:7">
      <c r="B101" s="478"/>
      <c r="C101" s="479" t="s">
        <v>569</v>
      </c>
      <c r="E101" s="479" t="s">
        <v>517</v>
      </c>
      <c r="F101" s="480">
        <f>+F81+F85+F89+F93+F97</f>
        <v>0</v>
      </c>
      <c r="G101" s="480">
        <f>+G81+G85+G89+G93+G97</f>
        <v>0</v>
      </c>
    </row>
    <row r="102" spans="2:7" ht="13.5" thickBot="1">
      <c r="B102" s="478"/>
      <c r="C102" s="479"/>
      <c r="E102" s="479" t="s">
        <v>518</v>
      </c>
      <c r="F102" s="480">
        <f>F82+F86+F90+F94+F98</f>
        <v>422392</v>
      </c>
      <c r="G102" s="480">
        <f>G82+G86+G90+G94+G98</f>
        <v>201368</v>
      </c>
    </row>
    <row r="103" spans="2:7" s="517" customFormat="1" ht="30" customHeight="1" thickBot="1">
      <c r="B103" s="525" t="s">
        <v>570</v>
      </c>
      <c r="C103" s="726" t="s">
        <v>569</v>
      </c>
      <c r="D103" s="727"/>
      <c r="E103" s="526" t="s">
        <v>520</v>
      </c>
      <c r="F103" s="527">
        <f>SUM(F101:F102)</f>
        <v>422392</v>
      </c>
      <c r="G103" s="527">
        <f>SUM(G101:G102)</f>
        <v>201368</v>
      </c>
    </row>
    <row r="104" spans="2:7" ht="15.6" customHeight="1">
      <c r="B104" s="485"/>
      <c r="C104" s="475"/>
      <c r="D104" s="486"/>
      <c r="E104" s="475"/>
      <c r="F104" s="487"/>
      <c r="G104" s="487"/>
    </row>
    <row r="105" spans="2:7">
      <c r="B105" s="478"/>
      <c r="C105" s="479" t="s">
        <v>571</v>
      </c>
      <c r="E105" s="479" t="s">
        <v>517</v>
      </c>
      <c r="F105" s="480"/>
      <c r="G105" s="480"/>
    </row>
    <row r="106" spans="2:7">
      <c r="B106" s="478"/>
      <c r="C106" s="479"/>
      <c r="E106" s="479" t="s">
        <v>518</v>
      </c>
      <c r="F106" s="480">
        <v>20532</v>
      </c>
      <c r="G106" s="480">
        <v>257654</v>
      </c>
    </row>
    <row r="107" spans="2:7" ht="15.6" customHeight="1">
      <c r="B107" s="481" t="s">
        <v>572</v>
      </c>
      <c r="C107" s="535" t="s">
        <v>571</v>
      </c>
      <c r="D107" s="483"/>
      <c r="E107" s="482" t="s">
        <v>520</v>
      </c>
      <c r="F107" s="484">
        <f>SUM(F105:F106)</f>
        <v>20532</v>
      </c>
      <c r="G107" s="484">
        <f>SUM(G105:G106)</f>
        <v>257654</v>
      </c>
    </row>
    <row r="108" spans="2:7" ht="12" customHeight="1">
      <c r="B108" s="478"/>
      <c r="C108" s="479"/>
      <c r="E108" s="479"/>
      <c r="F108" s="480"/>
      <c r="G108" s="480"/>
    </row>
    <row r="109" spans="2:7">
      <c r="B109" s="478"/>
      <c r="C109" s="479" t="s">
        <v>573</v>
      </c>
      <c r="E109" s="479" t="s">
        <v>517</v>
      </c>
      <c r="F109" s="480"/>
      <c r="G109" s="480"/>
    </row>
    <row r="110" spans="2:7">
      <c r="B110" s="478"/>
      <c r="C110" s="534"/>
      <c r="E110" s="479" t="s">
        <v>518</v>
      </c>
      <c r="F110" s="480"/>
      <c r="G110" s="480"/>
    </row>
    <row r="111" spans="2:7" ht="15.6" customHeight="1">
      <c r="B111" s="481" t="s">
        <v>574</v>
      </c>
      <c r="C111" s="535" t="s">
        <v>573</v>
      </c>
      <c r="D111" s="483"/>
      <c r="E111" s="482" t="s">
        <v>520</v>
      </c>
      <c r="F111" s="484">
        <f>SUM(F109:F110)</f>
        <v>0</v>
      </c>
      <c r="G111" s="484">
        <f>SUM(G109:G110)</f>
        <v>0</v>
      </c>
    </row>
    <row r="112" spans="2:7" ht="12" customHeight="1">
      <c r="B112" s="478"/>
      <c r="C112" s="479"/>
      <c r="E112" s="479"/>
      <c r="F112" s="480"/>
      <c r="G112" s="480"/>
    </row>
    <row r="113" spans="2:7">
      <c r="B113" s="478"/>
      <c r="C113" s="479" t="s">
        <v>575</v>
      </c>
      <c r="E113" s="479" t="s">
        <v>517</v>
      </c>
      <c r="F113" s="480"/>
      <c r="G113" s="480"/>
    </row>
    <row r="114" spans="2:7">
      <c r="B114" s="478"/>
      <c r="C114" s="479"/>
      <c r="E114" s="479" t="s">
        <v>518</v>
      </c>
      <c r="F114" s="480">
        <v>517862</v>
      </c>
      <c r="G114" s="480">
        <v>306626</v>
      </c>
    </row>
    <row r="115" spans="2:7" ht="15.6" customHeight="1">
      <c r="B115" s="481" t="s">
        <v>576</v>
      </c>
      <c r="C115" s="535" t="s">
        <v>575</v>
      </c>
      <c r="D115" s="483"/>
      <c r="E115" s="482" t="s">
        <v>520</v>
      </c>
      <c r="F115" s="484">
        <f>SUM(F113:F114)</f>
        <v>517862</v>
      </c>
      <c r="G115" s="484">
        <f>SUM(G113:G114)</f>
        <v>306626</v>
      </c>
    </row>
    <row r="116" spans="2:7" ht="12" customHeight="1">
      <c r="B116" s="485"/>
      <c r="C116" s="536"/>
      <c r="D116" s="486"/>
      <c r="E116" s="475"/>
      <c r="F116" s="487"/>
      <c r="G116" s="487"/>
    </row>
    <row r="117" spans="2:7">
      <c r="B117" s="478"/>
      <c r="C117" s="479" t="s">
        <v>577</v>
      </c>
      <c r="D117" s="523"/>
      <c r="E117" s="479" t="s">
        <v>517</v>
      </c>
      <c r="F117" s="480">
        <f>+F105+F109+F113</f>
        <v>0</v>
      </c>
      <c r="G117" s="480">
        <f>+G105+G109+G113</f>
        <v>0</v>
      </c>
    </row>
    <row r="118" spans="2:7" ht="13.5" thickBot="1">
      <c r="B118" s="478"/>
      <c r="C118" s="479"/>
      <c r="E118" s="479" t="s">
        <v>518</v>
      </c>
      <c r="F118" s="480">
        <f>+F106+F110+F114</f>
        <v>538394</v>
      </c>
      <c r="G118" s="480">
        <f>+G106+G110+G114</f>
        <v>564280</v>
      </c>
    </row>
    <row r="119" spans="2:7" s="517" customFormat="1" ht="30" customHeight="1" thickBot="1">
      <c r="B119" s="525" t="s">
        <v>578</v>
      </c>
      <c r="C119" s="726" t="s">
        <v>577</v>
      </c>
      <c r="D119" s="727"/>
      <c r="E119" s="526" t="s">
        <v>520</v>
      </c>
      <c r="F119" s="527">
        <f>SUM(F117:F118)</f>
        <v>538394</v>
      </c>
      <c r="G119" s="527">
        <f>SUM(G117:G118)</f>
        <v>564280</v>
      </c>
    </row>
    <row r="120" spans="2:7" ht="12" customHeight="1">
      <c r="B120" s="537"/>
      <c r="C120" s="538"/>
      <c r="D120" s="539"/>
      <c r="E120" s="540"/>
      <c r="F120" s="541"/>
      <c r="G120" s="541"/>
    </row>
    <row r="121" spans="2:7">
      <c r="B121" s="478"/>
      <c r="C121" s="479" t="s">
        <v>579</v>
      </c>
      <c r="D121" s="523"/>
      <c r="E121" s="479" t="s">
        <v>517</v>
      </c>
      <c r="F121" s="480"/>
      <c r="G121" s="480"/>
    </row>
    <row r="122" spans="2:7" ht="13.5" thickBot="1">
      <c r="B122" s="478"/>
      <c r="C122" s="479"/>
      <c r="E122" s="479" t="s">
        <v>518</v>
      </c>
      <c r="F122" s="480">
        <v>0</v>
      </c>
      <c r="G122" s="480">
        <v>380</v>
      </c>
    </row>
    <row r="123" spans="2:7" s="517" customFormat="1" ht="30" customHeight="1" thickBot="1">
      <c r="B123" s="525" t="s">
        <v>580</v>
      </c>
      <c r="C123" s="726" t="s">
        <v>579</v>
      </c>
      <c r="D123" s="727"/>
      <c r="E123" s="526" t="s">
        <v>520</v>
      </c>
      <c r="F123" s="527">
        <f>SUM(F121:F122)</f>
        <v>0</v>
      </c>
      <c r="G123" s="527">
        <f>SUM(G121:G122)</f>
        <v>380</v>
      </c>
    </row>
    <row r="124" spans="2:7" ht="15.6" customHeight="1">
      <c r="B124" s="485"/>
      <c r="C124" s="475"/>
      <c r="D124" s="486"/>
      <c r="E124" s="475"/>
      <c r="F124" s="487"/>
      <c r="G124" s="487"/>
    </row>
    <row r="125" spans="2:7">
      <c r="B125" s="478"/>
      <c r="C125" s="479" t="s">
        <v>581</v>
      </c>
      <c r="E125" s="479" t="s">
        <v>517</v>
      </c>
      <c r="F125" s="480"/>
      <c r="G125" s="480"/>
    </row>
    <row r="126" spans="2:7">
      <c r="B126" s="478"/>
      <c r="C126" s="479"/>
      <c r="E126" s="479" t="s">
        <v>518</v>
      </c>
      <c r="F126" s="480"/>
      <c r="G126" s="480"/>
    </row>
    <row r="127" spans="2:7" ht="31.5" customHeight="1">
      <c r="B127" s="481" t="s">
        <v>582</v>
      </c>
      <c r="C127" s="730" t="s">
        <v>581</v>
      </c>
      <c r="D127" s="714"/>
      <c r="E127" s="482" t="s">
        <v>520</v>
      </c>
      <c r="F127" s="484">
        <f>SUM(F125:F126)</f>
        <v>0</v>
      </c>
      <c r="G127" s="484">
        <f>SUM(G125:G126)</f>
        <v>0</v>
      </c>
    </row>
    <row r="128" spans="2:7" ht="11.1" customHeight="1">
      <c r="B128" s="478"/>
      <c r="C128" s="479"/>
      <c r="E128" s="479"/>
      <c r="F128" s="480"/>
      <c r="G128" s="480"/>
    </row>
    <row r="129" spans="2:7">
      <c r="B129" s="478"/>
      <c r="C129" s="479" t="s">
        <v>583</v>
      </c>
      <c r="E129" s="479" t="s">
        <v>517</v>
      </c>
      <c r="F129" s="480"/>
      <c r="G129" s="480"/>
    </row>
    <row r="130" spans="2:7">
      <c r="B130" s="478"/>
      <c r="C130" s="534"/>
      <c r="E130" s="479" t="s">
        <v>518</v>
      </c>
      <c r="F130" s="480"/>
      <c r="G130" s="480"/>
    </row>
    <row r="131" spans="2:7" ht="15.6" customHeight="1">
      <c r="B131" s="481" t="s">
        <v>584</v>
      </c>
      <c r="C131" s="535" t="s">
        <v>583</v>
      </c>
      <c r="D131" s="483"/>
      <c r="E131" s="482" t="s">
        <v>520</v>
      </c>
      <c r="F131" s="484">
        <f>SUM(F129:F130)</f>
        <v>0</v>
      </c>
      <c r="G131" s="484">
        <f>SUM(G129:G130)</f>
        <v>0</v>
      </c>
    </row>
    <row r="132" spans="2:7" ht="11.1" customHeight="1">
      <c r="B132" s="478"/>
      <c r="C132" s="479"/>
      <c r="E132" s="479"/>
      <c r="F132" s="480"/>
      <c r="G132" s="480"/>
    </row>
    <row r="133" spans="2:7">
      <c r="B133" s="478"/>
      <c r="C133" s="479" t="s">
        <v>585</v>
      </c>
      <c r="E133" s="479" t="s">
        <v>517</v>
      </c>
      <c r="F133" s="480"/>
      <c r="G133" s="480"/>
    </row>
    <row r="134" spans="2:7">
      <c r="B134" s="478"/>
      <c r="C134" s="479"/>
      <c r="E134" s="479" t="s">
        <v>586</v>
      </c>
      <c r="F134" s="480"/>
      <c r="G134" s="480"/>
    </row>
    <row r="135" spans="2:7" ht="15.6" customHeight="1">
      <c r="B135" s="481" t="s">
        <v>587</v>
      </c>
      <c r="C135" s="535" t="s">
        <v>585</v>
      </c>
      <c r="D135" s="483"/>
      <c r="E135" s="482" t="s">
        <v>520</v>
      </c>
      <c r="F135" s="484">
        <f>SUM(F133:F134)</f>
        <v>0</v>
      </c>
      <c r="G135" s="484">
        <f>SUM(G133:G134)</f>
        <v>0</v>
      </c>
    </row>
    <row r="136" spans="2:7">
      <c r="B136" s="478"/>
      <c r="C136" s="479"/>
      <c r="D136" s="523"/>
      <c r="E136" s="479"/>
      <c r="F136" s="480"/>
      <c r="G136" s="480"/>
    </row>
    <row r="137" spans="2:7">
      <c r="B137" s="478"/>
      <c r="C137" s="479" t="s">
        <v>588</v>
      </c>
      <c r="D137" s="523"/>
      <c r="E137" s="479" t="s">
        <v>517</v>
      </c>
      <c r="F137" s="480">
        <f>+F125+F129+F133</f>
        <v>0</v>
      </c>
      <c r="G137" s="480">
        <f>+G125+G129+G133</f>
        <v>0</v>
      </c>
    </row>
    <row r="138" spans="2:7" ht="13.5" thickBot="1">
      <c r="B138" s="478"/>
      <c r="C138" s="479"/>
      <c r="E138" s="479" t="s">
        <v>586</v>
      </c>
      <c r="F138" s="480">
        <f>+F126+F130+F134</f>
        <v>0</v>
      </c>
      <c r="G138" s="480">
        <f>+G126+G130+G134</f>
        <v>0</v>
      </c>
    </row>
    <row r="139" spans="2:7" s="517" customFormat="1" ht="30" customHeight="1" thickBot="1">
      <c r="B139" s="525" t="s">
        <v>589</v>
      </c>
      <c r="C139" s="726" t="s">
        <v>588</v>
      </c>
      <c r="D139" s="727"/>
      <c r="E139" s="526" t="s">
        <v>520</v>
      </c>
      <c r="F139" s="527">
        <f>SUM(F137:F138)</f>
        <v>0</v>
      </c>
      <c r="G139" s="527">
        <f>SUM(G137:G138)</f>
        <v>0</v>
      </c>
    </row>
    <row r="140" spans="2:7">
      <c r="B140" s="478"/>
      <c r="C140" s="479"/>
      <c r="E140" s="479"/>
      <c r="F140" s="480"/>
      <c r="G140" s="480"/>
    </row>
    <row r="141" spans="2:7">
      <c r="B141" s="478"/>
      <c r="C141" s="475" t="s">
        <v>508</v>
      </c>
      <c r="D141" s="523"/>
      <c r="E141" s="479" t="s">
        <v>517</v>
      </c>
      <c r="F141" s="480">
        <f>+F60+F72+F101+F117+F121+F137</f>
        <v>0</v>
      </c>
      <c r="G141" s="480">
        <f>+G60+G72+G101+G117+G121+G137</f>
        <v>0</v>
      </c>
    </row>
    <row r="142" spans="2:7" ht="13.5" thickBot="1">
      <c r="B142" s="478"/>
      <c r="C142" s="479"/>
      <c r="E142" s="479" t="s">
        <v>586</v>
      </c>
      <c r="F142" s="480">
        <f>+F61+F73+F102+F118+F122+F138</f>
        <v>1095781</v>
      </c>
      <c r="G142" s="480">
        <f>+G61+G73+G102+G118+G122+G138</f>
        <v>2792468</v>
      </c>
    </row>
    <row r="143" spans="2:7" s="517" customFormat="1" ht="30" customHeight="1" thickBot="1">
      <c r="B143" s="525"/>
      <c r="C143" s="726" t="s">
        <v>590</v>
      </c>
      <c r="D143" s="727"/>
      <c r="E143" s="526" t="s">
        <v>520</v>
      </c>
      <c r="F143" s="527">
        <f>SUM(F141:F142)</f>
        <v>1095781</v>
      </c>
      <c r="G143" s="527">
        <f>SUM(G141:G142)</f>
        <v>2792468</v>
      </c>
    </row>
  </sheetData>
  <mergeCells count="14">
    <mergeCell ref="C62:D62"/>
    <mergeCell ref="B4:G4"/>
    <mergeCell ref="B6:E6"/>
    <mergeCell ref="C8:D8"/>
    <mergeCell ref="C58:D58"/>
    <mergeCell ref="C60:D60"/>
    <mergeCell ref="C74:D74"/>
    <mergeCell ref="C77:D77"/>
    <mergeCell ref="C139:D139"/>
    <mergeCell ref="C143:D143"/>
    <mergeCell ref="C103:D103"/>
    <mergeCell ref="C119:D119"/>
    <mergeCell ref="C123:D123"/>
    <mergeCell ref="C127:D127"/>
  </mergeCells>
  <phoneticPr fontId="38" type="noConversion"/>
  <pageMargins left="0.75" right="0.75" top="1" bottom="1" header="0.5" footer="0.5"/>
  <pageSetup paperSize="9" scale="7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93"/>
  <sheetViews>
    <sheetView topLeftCell="A10" workbookViewId="0">
      <selection activeCell="L57" sqref="L57"/>
    </sheetView>
  </sheetViews>
  <sheetFormatPr defaultRowHeight="12.75"/>
  <cols>
    <col min="4" max="4" width="28.28515625" customWidth="1"/>
    <col min="6" max="6" width="16" customWidth="1"/>
    <col min="7" max="7" width="12" customWidth="1"/>
  </cols>
  <sheetData>
    <row r="1" spans="1:14">
      <c r="A1" s="543"/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</row>
    <row r="2" spans="1:14">
      <c r="A2" s="543"/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</row>
    <row r="3" spans="1:14" ht="33.75" customHeight="1">
      <c r="A3" s="739" t="s">
        <v>326</v>
      </c>
      <c r="B3" s="740"/>
      <c r="C3" s="740"/>
      <c r="D3" s="740"/>
      <c r="E3" s="740"/>
      <c r="F3" s="740"/>
      <c r="G3" s="740"/>
      <c r="H3" s="740"/>
      <c r="I3" s="740"/>
      <c r="J3" s="543"/>
      <c r="K3" s="543"/>
      <c r="L3" s="543"/>
      <c r="M3" s="543"/>
      <c r="N3" s="543"/>
    </row>
    <row r="4" spans="1:14">
      <c r="A4" s="543"/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</row>
    <row r="5" spans="1:14">
      <c r="A5" s="543"/>
      <c r="B5" s="734" t="s">
        <v>591</v>
      </c>
      <c r="C5" s="734"/>
      <c r="D5" s="734"/>
      <c r="E5" s="734"/>
      <c r="F5" s="734"/>
      <c r="G5" s="734"/>
      <c r="H5" s="454"/>
      <c r="I5" s="454"/>
      <c r="J5" s="543"/>
      <c r="K5" s="543"/>
      <c r="L5" s="543"/>
      <c r="M5" s="543"/>
      <c r="N5" s="543"/>
    </row>
    <row r="6" spans="1:14" ht="13.5" thickBot="1">
      <c r="A6" s="543"/>
      <c r="B6" s="456"/>
      <c r="C6" s="456"/>
      <c r="D6" s="456"/>
      <c r="E6" s="456"/>
      <c r="F6" s="544"/>
      <c r="G6" s="544" t="s">
        <v>509</v>
      </c>
      <c r="H6" s="454"/>
      <c r="I6" s="454"/>
      <c r="J6" s="543"/>
      <c r="K6" s="543"/>
      <c r="L6" s="543"/>
      <c r="M6" s="543"/>
      <c r="N6" s="543"/>
    </row>
    <row r="7" spans="1:14">
      <c r="A7" s="543"/>
      <c r="B7" s="459"/>
      <c r="C7" s="728" t="s">
        <v>147</v>
      </c>
      <c r="D7" s="741"/>
      <c r="E7" s="461"/>
      <c r="F7" s="462" t="s">
        <v>558</v>
      </c>
      <c r="G7" s="463" t="s">
        <v>511</v>
      </c>
      <c r="H7" s="454"/>
      <c r="I7" s="454"/>
      <c r="J7" s="543"/>
      <c r="K7" s="543"/>
      <c r="L7" s="543"/>
      <c r="M7" s="543"/>
      <c r="N7" s="543"/>
    </row>
    <row r="8" spans="1:14">
      <c r="A8" s="543"/>
      <c r="B8" s="464"/>
      <c r="C8" s="465"/>
      <c r="D8" s="456"/>
      <c r="E8" s="466"/>
      <c r="F8" s="467" t="s">
        <v>512</v>
      </c>
      <c r="G8" s="468" t="s">
        <v>513</v>
      </c>
      <c r="H8" s="454"/>
      <c r="I8" s="454"/>
      <c r="J8" s="543"/>
      <c r="K8" s="543"/>
      <c r="L8" s="543"/>
      <c r="M8" s="543"/>
      <c r="N8" s="543"/>
    </row>
    <row r="9" spans="1:14" ht="13.5" thickBot="1">
      <c r="A9" s="543"/>
      <c r="B9" s="469"/>
      <c r="C9" s="470"/>
      <c r="D9" s="457"/>
      <c r="E9" s="471"/>
      <c r="F9" s="472" t="s">
        <v>514</v>
      </c>
      <c r="G9" s="473" t="s">
        <v>515</v>
      </c>
      <c r="H9" s="454"/>
      <c r="I9" s="454"/>
      <c r="J9" s="543"/>
      <c r="K9" s="543"/>
      <c r="L9" s="543"/>
      <c r="M9" s="543"/>
      <c r="N9" s="543"/>
    </row>
    <row r="10" spans="1:14">
      <c r="A10" s="543"/>
      <c r="B10" s="485"/>
      <c r="C10" s="475"/>
      <c r="D10" s="486"/>
      <c r="E10" s="475"/>
      <c r="F10" s="487"/>
      <c r="G10" s="487"/>
      <c r="H10" s="454"/>
      <c r="I10" s="454"/>
      <c r="J10" s="543"/>
      <c r="K10" s="543"/>
      <c r="L10" s="543"/>
      <c r="M10" s="543"/>
      <c r="N10" s="543"/>
    </row>
    <row r="11" spans="1:14">
      <c r="A11" s="543"/>
      <c r="B11" s="478"/>
      <c r="C11" s="479" t="s">
        <v>592</v>
      </c>
      <c r="D11" s="454"/>
      <c r="E11" s="479" t="s">
        <v>517</v>
      </c>
      <c r="F11" s="480"/>
      <c r="G11" s="480"/>
      <c r="H11" s="454"/>
      <c r="I11" s="454"/>
      <c r="J11" s="543"/>
      <c r="K11" s="543"/>
      <c r="L11" s="543"/>
      <c r="M11" s="543"/>
      <c r="N11" s="543"/>
    </row>
    <row r="12" spans="1:14">
      <c r="A12" s="543"/>
      <c r="B12" s="478"/>
      <c r="C12" s="479"/>
      <c r="D12" s="454"/>
      <c r="E12" s="479" t="s">
        <v>518</v>
      </c>
      <c r="F12" s="480">
        <v>135274</v>
      </c>
      <c r="G12" s="480">
        <v>135274</v>
      </c>
      <c r="H12" s="454"/>
      <c r="I12" s="454"/>
      <c r="J12" s="543"/>
      <c r="K12" s="543"/>
      <c r="L12" s="543"/>
      <c r="M12" s="543"/>
      <c r="N12" s="543"/>
    </row>
    <row r="13" spans="1:14">
      <c r="A13" s="543"/>
      <c r="B13" s="481" t="s">
        <v>593</v>
      </c>
      <c r="C13" s="535" t="s">
        <v>592</v>
      </c>
      <c r="D13" s="483"/>
      <c r="E13" s="482" t="s">
        <v>520</v>
      </c>
      <c r="F13" s="484">
        <v>135274</v>
      </c>
      <c r="G13" s="484">
        <v>135274</v>
      </c>
      <c r="H13" s="454"/>
      <c r="I13" s="454"/>
      <c r="J13" s="543"/>
      <c r="K13" s="543"/>
      <c r="L13" s="543"/>
      <c r="M13" s="543"/>
      <c r="N13" s="543"/>
    </row>
    <row r="14" spans="1:14">
      <c r="A14" s="543"/>
      <c r="B14" s="478"/>
      <c r="C14" s="479"/>
      <c r="D14" s="454"/>
      <c r="E14" s="479"/>
      <c r="F14" s="480"/>
      <c r="G14" s="480"/>
      <c r="H14" s="454"/>
      <c r="I14" s="454"/>
      <c r="J14" s="543"/>
      <c r="K14" s="543"/>
      <c r="L14" s="543"/>
      <c r="M14" s="543"/>
      <c r="N14" s="543"/>
    </row>
    <row r="15" spans="1:14">
      <c r="A15" s="543"/>
      <c r="B15" s="478"/>
      <c r="C15" s="479" t="s">
        <v>594</v>
      </c>
      <c r="D15" s="454"/>
      <c r="E15" s="479" t="s">
        <v>517</v>
      </c>
      <c r="F15" s="480"/>
      <c r="G15" s="480"/>
      <c r="H15" s="454"/>
      <c r="I15" s="454"/>
      <c r="J15" s="543"/>
      <c r="K15" s="543"/>
      <c r="L15" s="543"/>
      <c r="M15" s="543"/>
      <c r="N15" s="543"/>
    </row>
    <row r="16" spans="1:14">
      <c r="A16" s="543"/>
      <c r="B16" s="478"/>
      <c r="C16" s="534"/>
      <c r="D16" s="454"/>
      <c r="E16" s="479" t="s">
        <v>518</v>
      </c>
      <c r="F16" s="480"/>
      <c r="G16" s="480"/>
      <c r="H16" s="454"/>
      <c r="I16" s="454"/>
      <c r="J16" s="543"/>
      <c r="K16" s="543"/>
      <c r="L16" s="543"/>
      <c r="M16" s="543"/>
      <c r="N16" s="543"/>
    </row>
    <row r="17" spans="1:14">
      <c r="A17" s="543"/>
      <c r="B17" s="481" t="s">
        <v>595</v>
      </c>
      <c r="C17" s="535" t="s">
        <v>594</v>
      </c>
      <c r="D17" s="483"/>
      <c r="E17" s="482" t="s">
        <v>520</v>
      </c>
      <c r="F17" s="484">
        <v>0</v>
      </c>
      <c r="G17" s="484">
        <v>0</v>
      </c>
      <c r="H17" s="543"/>
      <c r="I17" s="543"/>
      <c r="J17" s="543"/>
      <c r="K17" s="543"/>
      <c r="L17" s="543"/>
      <c r="M17" s="543"/>
      <c r="N17" s="543"/>
    </row>
    <row r="18" spans="1:14">
      <c r="A18" s="543"/>
      <c r="B18" s="478"/>
      <c r="C18" s="479"/>
      <c r="D18" s="454"/>
      <c r="E18" s="479"/>
      <c r="F18" s="480"/>
      <c r="G18" s="480"/>
      <c r="H18" s="543"/>
      <c r="I18" s="543"/>
      <c r="J18" s="543"/>
      <c r="K18" s="543"/>
      <c r="L18" s="543"/>
      <c r="M18" s="543"/>
      <c r="N18" s="543"/>
    </row>
    <row r="19" spans="1:14">
      <c r="A19" s="543"/>
      <c r="B19" s="478"/>
      <c r="C19" s="479" t="s">
        <v>596</v>
      </c>
      <c r="D19" s="454"/>
      <c r="E19" s="479" t="s">
        <v>517</v>
      </c>
      <c r="F19" s="480"/>
      <c r="G19" s="480"/>
      <c r="H19" s="543"/>
      <c r="I19" s="543"/>
      <c r="J19" s="543"/>
      <c r="K19" s="543"/>
      <c r="L19" s="543"/>
      <c r="M19" s="543"/>
      <c r="N19" s="543"/>
    </row>
    <row r="20" spans="1:14">
      <c r="A20" s="543"/>
      <c r="B20" s="478"/>
      <c r="C20" s="479"/>
      <c r="D20" s="454"/>
      <c r="E20" s="479" t="s">
        <v>518</v>
      </c>
      <c r="F20" s="480">
        <v>422392</v>
      </c>
      <c r="G20" s="480">
        <v>422392</v>
      </c>
      <c r="H20" s="543"/>
      <c r="I20" s="543"/>
      <c r="J20" s="543"/>
      <c r="K20" s="543"/>
      <c r="L20" s="543"/>
      <c r="M20" s="543"/>
      <c r="N20" s="543"/>
    </row>
    <row r="21" spans="1:14">
      <c r="A21" s="543"/>
      <c r="B21" s="481" t="s">
        <v>597</v>
      </c>
      <c r="C21" s="535" t="s">
        <v>596</v>
      </c>
      <c r="D21" s="483"/>
      <c r="E21" s="482" t="s">
        <v>520</v>
      </c>
      <c r="F21" s="484">
        <v>422392</v>
      </c>
      <c r="G21" s="484">
        <v>422392</v>
      </c>
      <c r="H21" s="543"/>
      <c r="I21" s="543"/>
      <c r="J21" s="543"/>
      <c r="K21" s="543"/>
      <c r="L21" s="543"/>
      <c r="M21" s="543"/>
      <c r="N21" s="543"/>
    </row>
    <row r="22" spans="1:14">
      <c r="A22" s="543"/>
      <c r="B22" s="478"/>
      <c r="C22" s="479"/>
      <c r="D22" s="454"/>
      <c r="E22" s="479"/>
      <c r="F22" s="480"/>
      <c r="G22" s="480"/>
      <c r="H22" s="543"/>
      <c r="I22" s="543"/>
      <c r="J22" s="543"/>
      <c r="K22" s="543"/>
      <c r="L22" s="543"/>
      <c r="M22" s="543"/>
      <c r="N22" s="543"/>
    </row>
    <row r="23" spans="1:14">
      <c r="A23" s="543"/>
      <c r="B23" s="478"/>
      <c r="C23" s="479" t="s">
        <v>598</v>
      </c>
      <c r="D23" s="454"/>
      <c r="E23" s="479" t="s">
        <v>517</v>
      </c>
      <c r="F23" s="480"/>
      <c r="G23" s="480"/>
      <c r="H23" s="543"/>
      <c r="I23" s="543"/>
      <c r="J23" s="543"/>
      <c r="K23" s="543"/>
      <c r="L23" s="543"/>
      <c r="M23" s="543"/>
      <c r="N23" s="543"/>
    </row>
    <row r="24" spans="1:14">
      <c r="A24" s="543"/>
      <c r="B24" s="478"/>
      <c r="C24" s="479"/>
      <c r="D24" s="454"/>
      <c r="E24" s="479" t="s">
        <v>518</v>
      </c>
      <c r="F24" s="480">
        <v>524409</v>
      </c>
      <c r="G24" s="480">
        <v>524409</v>
      </c>
      <c r="H24" s="543"/>
      <c r="I24" s="543"/>
      <c r="J24" s="543"/>
      <c r="K24" s="543"/>
      <c r="L24" s="543"/>
      <c r="M24" s="543"/>
      <c r="N24" s="543"/>
    </row>
    <row r="25" spans="1:14">
      <c r="A25" s="543"/>
      <c r="B25" s="481" t="s">
        <v>599</v>
      </c>
      <c r="C25" s="535" t="s">
        <v>598</v>
      </c>
      <c r="D25" s="483"/>
      <c r="E25" s="482" t="s">
        <v>520</v>
      </c>
      <c r="F25" s="484">
        <v>524409</v>
      </c>
      <c r="G25" s="484">
        <v>524409</v>
      </c>
      <c r="H25" s="543"/>
      <c r="I25" s="543"/>
      <c r="J25" s="543"/>
      <c r="K25" s="543"/>
      <c r="L25" s="543"/>
      <c r="M25" s="543"/>
      <c r="N25" s="543"/>
    </row>
    <row r="26" spans="1:14">
      <c r="A26" s="543"/>
      <c r="B26" s="478"/>
      <c r="C26" s="479"/>
      <c r="D26" s="454"/>
      <c r="E26" s="479"/>
      <c r="F26" s="480"/>
      <c r="G26" s="480"/>
      <c r="H26" s="543"/>
      <c r="I26" s="543"/>
      <c r="J26" s="543"/>
      <c r="K26" s="543"/>
      <c r="L26" s="543"/>
      <c r="M26" s="543"/>
      <c r="N26" s="543"/>
    </row>
    <row r="27" spans="1:14">
      <c r="A27" s="543"/>
      <c r="B27" s="478"/>
      <c r="C27" s="479" t="s">
        <v>600</v>
      </c>
      <c r="D27" s="454"/>
      <c r="E27" s="479" t="s">
        <v>517</v>
      </c>
      <c r="F27" s="480">
        <v>0</v>
      </c>
      <c r="G27" s="480">
        <v>0</v>
      </c>
      <c r="H27" s="543"/>
      <c r="I27" s="543"/>
      <c r="J27" s="543"/>
      <c r="K27" s="543"/>
      <c r="L27" s="543"/>
      <c r="M27" s="543"/>
      <c r="N27" s="543"/>
    </row>
    <row r="28" spans="1:14">
      <c r="A28" s="543"/>
      <c r="B28" s="478"/>
      <c r="C28" s="479"/>
      <c r="D28" s="454"/>
      <c r="E28" s="479" t="s">
        <v>518</v>
      </c>
      <c r="F28" s="480">
        <v>0</v>
      </c>
      <c r="G28" s="480">
        <v>0</v>
      </c>
      <c r="H28" s="543"/>
      <c r="I28" s="543"/>
      <c r="J28" s="543"/>
      <c r="K28" s="543"/>
      <c r="L28" s="543"/>
      <c r="M28" s="543"/>
      <c r="N28" s="543"/>
    </row>
    <row r="29" spans="1:14">
      <c r="A29" s="543"/>
      <c r="B29" s="481" t="s">
        <v>601</v>
      </c>
      <c r="C29" s="535" t="s">
        <v>600</v>
      </c>
      <c r="D29" s="483"/>
      <c r="E29" s="482" t="s">
        <v>520</v>
      </c>
      <c r="F29" s="484">
        <v>0</v>
      </c>
      <c r="G29" s="484">
        <v>0</v>
      </c>
      <c r="H29" s="543"/>
      <c r="I29" s="543"/>
      <c r="J29" s="543"/>
      <c r="K29" s="543"/>
      <c r="L29" s="543"/>
      <c r="M29" s="543"/>
      <c r="N29" s="543"/>
    </row>
    <row r="30" spans="1:14">
      <c r="A30" s="543"/>
      <c r="B30" s="478"/>
      <c r="C30" s="479"/>
      <c r="D30" s="454"/>
      <c r="E30" s="479"/>
      <c r="F30" s="480"/>
      <c r="G30" s="480"/>
      <c r="H30" s="543"/>
      <c r="I30" s="543"/>
      <c r="J30" s="543"/>
      <c r="K30" s="543"/>
      <c r="L30" s="543"/>
      <c r="M30" s="543"/>
      <c r="N30" s="543"/>
    </row>
    <row r="31" spans="1:14">
      <c r="A31" s="543"/>
      <c r="B31" s="478"/>
      <c r="C31" s="479" t="s">
        <v>602</v>
      </c>
      <c r="D31" s="454"/>
      <c r="E31" s="479" t="s">
        <v>517</v>
      </c>
      <c r="F31" s="480"/>
      <c r="G31" s="480"/>
      <c r="H31" s="543"/>
      <c r="I31" s="543"/>
      <c r="J31" s="543"/>
      <c r="K31" s="543"/>
      <c r="L31" s="543"/>
      <c r="M31" s="543"/>
      <c r="N31" s="543"/>
    </row>
    <row r="32" spans="1:14">
      <c r="A32" s="543"/>
      <c r="B32" s="478"/>
      <c r="C32" s="479"/>
      <c r="D32" s="454"/>
      <c r="E32" s="479" t="s">
        <v>518</v>
      </c>
      <c r="F32" s="480"/>
      <c r="G32" s="480">
        <v>-112532</v>
      </c>
      <c r="H32" s="543"/>
      <c r="I32" s="543"/>
      <c r="J32" s="543"/>
      <c r="K32" s="543"/>
      <c r="L32" s="543"/>
      <c r="M32" s="543"/>
      <c r="N32" s="543"/>
    </row>
    <row r="33" spans="1:14">
      <c r="A33" s="543"/>
      <c r="B33" s="481" t="s">
        <v>603</v>
      </c>
      <c r="C33" s="535" t="s">
        <v>602</v>
      </c>
      <c r="D33" s="483"/>
      <c r="E33" s="482" t="s">
        <v>520</v>
      </c>
      <c r="F33" s="484">
        <v>0</v>
      </c>
      <c r="G33" s="484">
        <v>-112532</v>
      </c>
      <c r="H33" s="543"/>
      <c r="I33" s="543"/>
      <c r="J33" s="543"/>
      <c r="K33" s="543"/>
      <c r="L33" s="543"/>
      <c r="M33" s="543"/>
      <c r="N33" s="543"/>
    </row>
    <row r="34" spans="1:14">
      <c r="A34" s="543"/>
      <c r="B34" s="485"/>
      <c r="C34" s="536"/>
      <c r="D34" s="486"/>
      <c r="E34" s="475"/>
      <c r="F34" s="487"/>
      <c r="G34" s="487"/>
      <c r="H34" s="543"/>
      <c r="I34" s="543"/>
      <c r="J34" s="543"/>
      <c r="K34" s="543"/>
      <c r="L34" s="543"/>
      <c r="M34" s="543"/>
      <c r="N34" s="543"/>
    </row>
    <row r="35" spans="1:14">
      <c r="A35" s="543"/>
      <c r="B35" s="478"/>
      <c r="C35" s="479" t="s">
        <v>604</v>
      </c>
      <c r="D35" s="523"/>
      <c r="E35" s="479" t="s">
        <v>517</v>
      </c>
      <c r="F35" s="480">
        <v>0</v>
      </c>
      <c r="G35" s="480">
        <v>0</v>
      </c>
      <c r="H35" s="543"/>
      <c r="I35" s="543"/>
      <c r="J35" s="543"/>
      <c r="K35" s="543"/>
      <c r="L35" s="543"/>
      <c r="M35" s="543"/>
      <c r="N35" s="543"/>
    </row>
    <row r="36" spans="1:14" ht="13.5" thickBot="1">
      <c r="A36" s="543"/>
      <c r="B36" s="478"/>
      <c r="C36" s="479"/>
      <c r="D36" s="454"/>
      <c r="E36" s="479" t="s">
        <v>518</v>
      </c>
      <c r="F36" s="480">
        <v>1082075</v>
      </c>
      <c r="G36" s="480">
        <v>969543</v>
      </c>
      <c r="H36" s="543"/>
      <c r="I36" s="543"/>
      <c r="J36" s="543"/>
      <c r="K36" s="543"/>
      <c r="L36" s="543"/>
      <c r="M36" s="543"/>
      <c r="N36" s="543"/>
    </row>
    <row r="37" spans="1:14" ht="15.75" thickBot="1">
      <c r="A37" s="543"/>
      <c r="B37" s="525" t="s">
        <v>605</v>
      </c>
      <c r="C37" s="726" t="s">
        <v>606</v>
      </c>
      <c r="D37" s="742"/>
      <c r="E37" s="526" t="s">
        <v>520</v>
      </c>
      <c r="F37" s="527">
        <v>1082075</v>
      </c>
      <c r="G37" s="527">
        <v>969543</v>
      </c>
      <c r="H37" s="543"/>
      <c r="I37" s="543"/>
      <c r="J37" s="543"/>
      <c r="K37" s="543"/>
      <c r="L37" s="543"/>
      <c r="M37" s="543"/>
      <c r="N37" s="543"/>
    </row>
    <row r="38" spans="1:14">
      <c r="A38" s="543"/>
      <c r="B38" s="485"/>
      <c r="C38" s="475"/>
      <c r="D38" s="486"/>
      <c r="E38" s="475"/>
      <c r="F38" s="487"/>
      <c r="G38" s="487"/>
      <c r="H38" s="543"/>
      <c r="I38" s="543"/>
      <c r="J38" s="543"/>
      <c r="K38" s="543"/>
      <c r="L38" s="543"/>
      <c r="M38" s="543"/>
      <c r="N38" s="543"/>
    </row>
    <row r="39" spans="1:14">
      <c r="A39" s="543"/>
      <c r="B39" s="478"/>
      <c r="C39" s="479" t="s">
        <v>607</v>
      </c>
      <c r="D39" s="454"/>
      <c r="E39" s="479" t="s">
        <v>517</v>
      </c>
      <c r="F39" s="480"/>
      <c r="G39" s="480"/>
      <c r="H39" s="543"/>
      <c r="I39" s="543"/>
      <c r="J39" s="543"/>
      <c r="K39" s="543"/>
      <c r="L39" s="543"/>
      <c r="M39" s="543"/>
      <c r="N39" s="543"/>
    </row>
    <row r="40" spans="1:14">
      <c r="A40" s="543"/>
      <c r="B40" s="478"/>
      <c r="C40" s="479"/>
      <c r="D40" s="454"/>
      <c r="E40" s="479" t="s">
        <v>518</v>
      </c>
      <c r="F40" s="480">
        <v>2916</v>
      </c>
      <c r="G40" s="480">
        <v>151698</v>
      </c>
      <c r="H40" s="543"/>
      <c r="I40" s="543"/>
      <c r="J40" s="543"/>
      <c r="K40" s="543"/>
      <c r="L40" s="543"/>
      <c r="M40" s="543"/>
      <c r="N40" s="543"/>
    </row>
    <row r="41" spans="1:14">
      <c r="A41" s="543"/>
      <c r="B41" s="481" t="s">
        <v>608</v>
      </c>
      <c r="C41" s="535" t="s">
        <v>607</v>
      </c>
      <c r="D41" s="483"/>
      <c r="E41" s="482" t="s">
        <v>520</v>
      </c>
      <c r="F41" s="484">
        <v>2916</v>
      </c>
      <c r="G41" s="484">
        <v>151698</v>
      </c>
      <c r="H41" s="543"/>
      <c r="I41" s="543"/>
      <c r="J41" s="543"/>
      <c r="K41" s="543"/>
      <c r="L41" s="543"/>
      <c r="M41" s="543"/>
      <c r="N41" s="543"/>
    </row>
    <row r="42" spans="1:14">
      <c r="A42" s="543"/>
      <c r="B42" s="478"/>
      <c r="C42" s="479"/>
      <c r="D42" s="454"/>
      <c r="E42" s="479"/>
      <c r="F42" s="480"/>
      <c r="G42" s="480"/>
      <c r="H42" s="543"/>
      <c r="I42" s="543"/>
      <c r="J42" s="543"/>
      <c r="K42" s="543"/>
      <c r="L42" s="543"/>
      <c r="M42" s="543"/>
      <c r="N42" s="543"/>
    </row>
    <row r="43" spans="1:14">
      <c r="A43" s="543"/>
      <c r="B43" s="478"/>
      <c r="C43" s="479" t="s">
        <v>609</v>
      </c>
      <c r="D43" s="454"/>
      <c r="E43" s="479" t="s">
        <v>517</v>
      </c>
      <c r="F43" s="480"/>
      <c r="G43" s="480"/>
      <c r="H43" s="543"/>
      <c r="I43" s="543"/>
      <c r="J43" s="543"/>
      <c r="K43" s="543"/>
      <c r="L43" s="543"/>
      <c r="M43" s="543"/>
      <c r="N43" s="543"/>
    </row>
    <row r="44" spans="1:14">
      <c r="A44" s="543"/>
      <c r="B44" s="478"/>
      <c r="C44" s="534"/>
      <c r="D44" s="454"/>
      <c r="E44" s="479" t="s">
        <v>518</v>
      </c>
      <c r="F44" s="480"/>
      <c r="G44" s="480"/>
      <c r="H44" s="543"/>
      <c r="I44" s="543"/>
      <c r="J44" s="543"/>
      <c r="K44" s="543"/>
      <c r="L44" s="543"/>
      <c r="M44" s="543"/>
      <c r="N44" s="543"/>
    </row>
    <row r="45" spans="1:14">
      <c r="A45" s="543"/>
      <c r="B45" s="481" t="s">
        <v>610</v>
      </c>
      <c r="C45" s="535" t="s">
        <v>609</v>
      </c>
      <c r="D45" s="483"/>
      <c r="E45" s="482" t="s">
        <v>520</v>
      </c>
      <c r="F45" s="484">
        <v>0</v>
      </c>
      <c r="G45" s="484">
        <v>0</v>
      </c>
      <c r="H45" s="543"/>
      <c r="I45" s="543"/>
      <c r="J45" s="543"/>
      <c r="K45" s="543"/>
      <c r="L45" s="543"/>
      <c r="M45" s="543"/>
      <c r="N45" s="543"/>
    </row>
    <row r="46" spans="1:14">
      <c r="A46" s="543"/>
      <c r="B46" s="478"/>
      <c r="C46" s="479"/>
      <c r="D46" s="454"/>
      <c r="E46" s="479"/>
      <c r="F46" s="480"/>
      <c r="G46" s="480"/>
      <c r="H46" s="543"/>
      <c r="I46" s="543"/>
      <c r="J46" s="543"/>
      <c r="K46" s="543"/>
      <c r="L46" s="543"/>
      <c r="M46" s="543"/>
      <c r="N46" s="543"/>
    </row>
    <row r="47" spans="1:14">
      <c r="A47" s="543"/>
      <c r="B47" s="478"/>
      <c r="C47" s="479" t="s">
        <v>611</v>
      </c>
      <c r="D47" s="454"/>
      <c r="E47" s="479" t="s">
        <v>517</v>
      </c>
      <c r="F47" s="480"/>
      <c r="G47" s="480"/>
      <c r="H47" s="543"/>
      <c r="I47" s="543"/>
      <c r="J47" s="543"/>
      <c r="K47" s="543"/>
      <c r="L47" s="543"/>
      <c r="M47" s="543"/>
      <c r="N47" s="543"/>
    </row>
    <row r="48" spans="1:14">
      <c r="A48" s="543"/>
      <c r="B48" s="478"/>
      <c r="C48" s="479"/>
      <c r="D48" s="454"/>
      <c r="E48" s="479" t="s">
        <v>518</v>
      </c>
      <c r="F48" s="480">
        <v>10790</v>
      </c>
      <c r="G48" s="480"/>
      <c r="H48" s="543"/>
      <c r="I48" s="543"/>
      <c r="J48" s="543"/>
      <c r="K48" s="543"/>
      <c r="L48" s="543"/>
      <c r="M48" s="543"/>
      <c r="N48" s="543"/>
    </row>
    <row r="49" spans="1:14">
      <c r="A49" s="543"/>
      <c r="B49" s="481" t="s">
        <v>612</v>
      </c>
      <c r="C49" s="535" t="s">
        <v>611</v>
      </c>
      <c r="D49" s="483"/>
      <c r="E49" s="482" t="s">
        <v>520</v>
      </c>
      <c r="F49" s="484">
        <v>10790</v>
      </c>
      <c r="G49" s="484">
        <v>0</v>
      </c>
      <c r="H49" s="454"/>
      <c r="I49" s="454"/>
      <c r="J49" s="454"/>
      <c r="K49" s="454"/>
      <c r="L49" s="454"/>
      <c r="M49" s="454"/>
      <c r="N49" s="454"/>
    </row>
    <row r="50" spans="1:14">
      <c r="A50" s="543"/>
      <c r="B50" s="485"/>
      <c r="C50" s="536"/>
      <c r="D50" s="486"/>
      <c r="E50" s="475"/>
      <c r="F50" s="487"/>
      <c r="G50" s="487"/>
      <c r="H50" s="454"/>
      <c r="I50" s="454"/>
      <c r="J50" s="454"/>
      <c r="K50" s="454"/>
      <c r="L50" s="454"/>
      <c r="M50" s="454"/>
      <c r="N50" s="454"/>
    </row>
    <row r="51" spans="1:14">
      <c r="A51" s="543"/>
      <c r="B51" s="478"/>
      <c r="C51" s="479" t="s">
        <v>613</v>
      </c>
      <c r="D51" s="523"/>
      <c r="E51" s="479" t="s">
        <v>517</v>
      </c>
      <c r="F51" s="480">
        <v>0</v>
      </c>
      <c r="G51" s="480">
        <v>0</v>
      </c>
      <c r="H51" s="454"/>
      <c r="I51" s="454"/>
      <c r="J51" s="454"/>
      <c r="K51" s="454"/>
      <c r="L51" s="454"/>
      <c r="M51" s="454"/>
      <c r="N51" s="454"/>
    </row>
    <row r="52" spans="1:14" ht="13.5" thickBot="1">
      <c r="A52" s="543"/>
      <c r="B52" s="478"/>
      <c r="C52" s="479"/>
      <c r="D52" s="454"/>
      <c r="E52" s="479" t="s">
        <v>518</v>
      </c>
      <c r="F52" s="480">
        <v>13706</v>
      </c>
      <c r="G52" s="480">
        <v>151698</v>
      </c>
      <c r="H52" s="454"/>
      <c r="I52" s="454"/>
      <c r="J52" s="454"/>
      <c r="K52" s="454"/>
      <c r="L52" s="454"/>
      <c r="M52" s="454"/>
      <c r="N52" s="454"/>
    </row>
    <row r="53" spans="1:14" ht="15.75" thickBot="1">
      <c r="A53" s="543"/>
      <c r="B53" s="525" t="s">
        <v>614</v>
      </c>
      <c r="C53" s="726" t="s">
        <v>613</v>
      </c>
      <c r="D53" s="742"/>
      <c r="E53" s="526" t="s">
        <v>520</v>
      </c>
      <c r="F53" s="527">
        <v>13706</v>
      </c>
      <c r="G53" s="527">
        <v>151698</v>
      </c>
      <c r="H53" s="523"/>
      <c r="I53" s="523"/>
      <c r="J53" s="523"/>
      <c r="K53" s="523"/>
      <c r="L53" s="523"/>
      <c r="M53" s="523"/>
      <c r="N53" s="523"/>
    </row>
    <row r="54" spans="1:14">
      <c r="A54" s="543"/>
      <c r="B54" s="537"/>
      <c r="C54" s="538"/>
      <c r="D54" s="545"/>
      <c r="E54" s="540"/>
      <c r="F54" s="541"/>
      <c r="G54" s="541"/>
      <c r="H54" s="523"/>
      <c r="I54" s="523"/>
      <c r="J54" s="523"/>
      <c r="K54" s="523"/>
      <c r="L54" s="523"/>
      <c r="M54" s="523"/>
      <c r="N54" s="523"/>
    </row>
    <row r="55" spans="1:14">
      <c r="A55" s="543"/>
      <c r="B55" s="478"/>
      <c r="C55" s="479" t="s">
        <v>579</v>
      </c>
      <c r="D55" s="523"/>
      <c r="E55" s="479" t="s">
        <v>517</v>
      </c>
      <c r="F55" s="480"/>
      <c r="G55" s="480"/>
      <c r="H55" s="523"/>
      <c r="I55" s="523"/>
      <c r="J55" s="523"/>
      <c r="K55" s="523"/>
      <c r="L55" s="523"/>
      <c r="M55" s="523"/>
      <c r="N55" s="523"/>
    </row>
    <row r="56" spans="1:14" ht="13.5" thickBot="1">
      <c r="A56" s="543"/>
      <c r="B56" s="478"/>
      <c r="C56" s="479"/>
      <c r="D56" s="454"/>
      <c r="E56" s="479" t="s">
        <v>518</v>
      </c>
      <c r="F56" s="480"/>
      <c r="G56" s="480"/>
      <c r="H56" s="523"/>
      <c r="I56" s="523"/>
      <c r="J56" s="523"/>
      <c r="K56" s="523"/>
      <c r="L56" s="523"/>
      <c r="M56" s="523"/>
      <c r="N56" s="523"/>
    </row>
    <row r="57" spans="1:14" ht="15.75" thickBot="1">
      <c r="A57" s="543"/>
      <c r="B57" s="525" t="s">
        <v>615</v>
      </c>
      <c r="C57" s="726" t="s">
        <v>579</v>
      </c>
      <c r="D57" s="742"/>
      <c r="E57" s="526" t="s">
        <v>520</v>
      </c>
      <c r="F57" s="527">
        <v>0</v>
      </c>
      <c r="G57" s="527">
        <v>0</v>
      </c>
      <c r="H57" s="523"/>
      <c r="I57" s="523"/>
      <c r="J57" s="523"/>
      <c r="K57" s="523"/>
      <c r="L57" s="523"/>
      <c r="M57" s="523"/>
      <c r="N57" s="523"/>
    </row>
    <row r="58" spans="1:14">
      <c r="A58" s="543"/>
      <c r="B58" s="537"/>
      <c r="C58" s="538"/>
      <c r="D58" s="545"/>
      <c r="E58" s="540"/>
      <c r="F58" s="541"/>
      <c r="G58" s="541"/>
      <c r="H58" s="523"/>
      <c r="I58" s="523"/>
      <c r="J58" s="523"/>
      <c r="K58" s="523"/>
      <c r="L58" s="523"/>
      <c r="M58" s="523"/>
      <c r="N58" s="523"/>
    </row>
    <row r="59" spans="1:14">
      <c r="A59" s="543"/>
      <c r="B59" s="478"/>
      <c r="C59" s="479" t="s">
        <v>616</v>
      </c>
      <c r="D59" s="523"/>
      <c r="E59" s="479" t="s">
        <v>517</v>
      </c>
      <c r="F59" s="480">
        <v>0</v>
      </c>
      <c r="G59" s="480">
        <v>0</v>
      </c>
      <c r="H59" s="523"/>
      <c r="I59" s="523"/>
      <c r="J59" s="523"/>
      <c r="K59" s="523"/>
      <c r="L59" s="523"/>
      <c r="M59" s="523"/>
      <c r="N59" s="523"/>
    </row>
    <row r="60" spans="1:14" ht="13.5" thickBot="1">
      <c r="A60" s="543"/>
      <c r="B60" s="478"/>
      <c r="C60" s="479"/>
      <c r="D60" s="454"/>
      <c r="E60" s="479" t="s">
        <v>518</v>
      </c>
      <c r="F60" s="480">
        <v>0</v>
      </c>
      <c r="G60" s="480">
        <v>0</v>
      </c>
      <c r="H60" s="523"/>
      <c r="I60" s="523"/>
      <c r="J60" s="523"/>
      <c r="K60" s="523"/>
      <c r="L60" s="523"/>
      <c r="M60" s="523"/>
      <c r="N60" s="523"/>
    </row>
    <row r="61" spans="1:14" ht="15.75" thickBot="1">
      <c r="A61" s="543"/>
      <c r="B61" s="525" t="s">
        <v>617</v>
      </c>
      <c r="C61" s="726" t="s">
        <v>616</v>
      </c>
      <c r="D61" s="742"/>
      <c r="E61" s="526" t="s">
        <v>520</v>
      </c>
      <c r="F61" s="527">
        <v>0</v>
      </c>
      <c r="G61" s="527">
        <v>0</v>
      </c>
      <c r="H61" s="523"/>
      <c r="I61" s="523"/>
      <c r="J61" s="523"/>
      <c r="K61" s="523"/>
      <c r="L61" s="523"/>
      <c r="M61" s="523"/>
      <c r="N61" s="523"/>
    </row>
    <row r="62" spans="1:14">
      <c r="A62" s="543"/>
      <c r="B62" s="485"/>
      <c r="C62" s="475"/>
      <c r="D62" s="486"/>
      <c r="E62" s="475"/>
      <c r="F62" s="487"/>
      <c r="G62" s="487"/>
      <c r="H62" s="454"/>
      <c r="I62" s="454"/>
      <c r="J62" s="454"/>
      <c r="K62" s="454"/>
      <c r="L62" s="454"/>
      <c r="M62" s="454"/>
      <c r="N62" s="454"/>
    </row>
    <row r="63" spans="1:14">
      <c r="A63" s="543"/>
      <c r="B63" s="478"/>
      <c r="C63" s="479" t="s">
        <v>618</v>
      </c>
      <c r="D63" s="454"/>
      <c r="E63" s="479" t="s">
        <v>517</v>
      </c>
      <c r="F63" s="480"/>
      <c r="G63" s="480"/>
      <c r="H63" s="523"/>
      <c r="I63" s="523"/>
      <c r="J63" s="523"/>
      <c r="K63" s="523"/>
      <c r="L63" s="523"/>
      <c r="M63" s="523"/>
      <c r="N63" s="454"/>
    </row>
    <row r="64" spans="1:14">
      <c r="A64" s="543"/>
      <c r="B64" s="478"/>
      <c r="C64" s="479"/>
      <c r="D64" s="454"/>
      <c r="E64" s="479" t="s">
        <v>518</v>
      </c>
      <c r="F64" s="480"/>
      <c r="G64" s="480"/>
      <c r="H64" s="454"/>
      <c r="I64" s="454"/>
      <c r="J64" s="454"/>
      <c r="K64" s="454"/>
      <c r="L64" s="454"/>
      <c r="M64" s="454"/>
      <c r="N64" s="454"/>
    </row>
    <row r="65" spans="1:14">
      <c r="A65" s="543"/>
      <c r="B65" s="481" t="s">
        <v>582</v>
      </c>
      <c r="C65" s="730" t="s">
        <v>619</v>
      </c>
      <c r="D65" s="743"/>
      <c r="E65" s="482" t="s">
        <v>520</v>
      </c>
      <c r="F65" s="484">
        <v>0</v>
      </c>
      <c r="G65" s="484">
        <v>0</v>
      </c>
      <c r="H65" s="543"/>
      <c r="I65" s="543"/>
      <c r="J65" s="543"/>
      <c r="K65" s="543"/>
      <c r="L65" s="543"/>
      <c r="M65" s="543"/>
      <c r="N65" s="543"/>
    </row>
    <row r="66" spans="1:14">
      <c r="A66" s="543"/>
      <c r="B66" s="478"/>
      <c r="C66" s="479"/>
      <c r="D66" s="454"/>
      <c r="E66" s="479"/>
      <c r="F66" s="480"/>
      <c r="G66" s="480"/>
      <c r="H66" s="543"/>
      <c r="I66" s="543"/>
      <c r="J66" s="543"/>
      <c r="K66" s="543"/>
      <c r="L66" s="543"/>
      <c r="M66" s="543"/>
      <c r="N66" s="543"/>
    </row>
    <row r="67" spans="1:14">
      <c r="A67" s="543"/>
      <c r="B67" s="478"/>
      <c r="C67" s="479" t="s">
        <v>583</v>
      </c>
      <c r="D67" s="454"/>
      <c r="E67" s="479" t="s">
        <v>517</v>
      </c>
      <c r="F67" s="480"/>
      <c r="G67" s="480"/>
      <c r="H67" s="543"/>
      <c r="I67" s="543"/>
      <c r="J67" s="543"/>
      <c r="K67" s="543"/>
      <c r="L67" s="543"/>
      <c r="M67" s="543"/>
      <c r="N67" s="543"/>
    </row>
    <row r="68" spans="1:14">
      <c r="A68" s="543"/>
      <c r="B68" s="478"/>
      <c r="C68" s="534"/>
      <c r="D68" s="454"/>
      <c r="E68" s="479" t="s">
        <v>518</v>
      </c>
      <c r="F68" s="480"/>
      <c r="G68" s="480"/>
      <c r="H68" s="543"/>
      <c r="I68" s="543"/>
      <c r="J68" s="543"/>
      <c r="K68" s="543"/>
      <c r="L68" s="543"/>
      <c r="M68" s="543"/>
      <c r="N68" s="543"/>
    </row>
    <row r="69" spans="1:14">
      <c r="A69" s="543"/>
      <c r="B69" s="481" t="s">
        <v>584</v>
      </c>
      <c r="C69" s="535" t="s">
        <v>620</v>
      </c>
      <c r="D69" s="483"/>
      <c r="E69" s="482" t="s">
        <v>520</v>
      </c>
      <c r="F69" s="484">
        <v>0</v>
      </c>
      <c r="G69" s="484">
        <v>0</v>
      </c>
      <c r="H69" s="543"/>
      <c r="I69" s="543"/>
      <c r="J69" s="543"/>
      <c r="K69" s="543"/>
      <c r="L69" s="543"/>
      <c r="M69" s="543"/>
      <c r="N69" s="543"/>
    </row>
    <row r="70" spans="1:14">
      <c r="A70" s="543"/>
      <c r="B70" s="478"/>
      <c r="C70" s="479"/>
      <c r="D70" s="454"/>
      <c r="E70" s="479"/>
      <c r="F70" s="480"/>
      <c r="G70" s="480"/>
      <c r="H70" s="543"/>
      <c r="I70" s="543"/>
      <c r="J70" s="543"/>
      <c r="K70" s="543"/>
      <c r="L70" s="543"/>
      <c r="M70" s="543"/>
      <c r="N70" s="543"/>
    </row>
    <row r="71" spans="1:14">
      <c r="A71" s="543"/>
      <c r="B71" s="478"/>
      <c r="C71" s="479" t="s">
        <v>585</v>
      </c>
      <c r="D71" s="454"/>
      <c r="E71" s="479" t="s">
        <v>517</v>
      </c>
      <c r="F71" s="480"/>
      <c r="G71" s="480"/>
      <c r="H71" s="543"/>
      <c r="I71" s="543"/>
      <c r="J71" s="543"/>
      <c r="K71" s="543"/>
      <c r="L71" s="543"/>
      <c r="M71" s="543"/>
      <c r="N71" s="543"/>
    </row>
    <row r="72" spans="1:14">
      <c r="A72" s="543"/>
      <c r="B72" s="478"/>
      <c r="C72" s="479"/>
      <c r="D72" s="454"/>
      <c r="E72" s="479" t="s">
        <v>518</v>
      </c>
      <c r="F72" s="480"/>
      <c r="G72" s="480">
        <v>2439</v>
      </c>
      <c r="H72" s="543"/>
      <c r="I72" s="543"/>
      <c r="J72" s="543"/>
      <c r="K72" s="543"/>
      <c r="L72" s="543"/>
      <c r="M72" s="543"/>
      <c r="N72" s="543"/>
    </row>
    <row r="73" spans="1:14">
      <c r="A73" s="543"/>
      <c r="B73" s="481" t="s">
        <v>587</v>
      </c>
      <c r="C73" s="535" t="s">
        <v>585</v>
      </c>
      <c r="D73" s="483"/>
      <c r="E73" s="482" t="s">
        <v>520</v>
      </c>
      <c r="F73" s="484">
        <v>0</v>
      </c>
      <c r="G73" s="484">
        <v>2439</v>
      </c>
      <c r="H73" s="543"/>
      <c r="I73" s="543"/>
      <c r="J73" s="543"/>
      <c r="K73" s="543"/>
      <c r="L73" s="543"/>
      <c r="M73" s="543"/>
      <c r="N73" s="543"/>
    </row>
    <row r="74" spans="1:14">
      <c r="A74" s="543"/>
      <c r="B74" s="478"/>
      <c r="C74" s="479"/>
      <c r="D74" s="523"/>
      <c r="E74" s="479"/>
      <c r="F74" s="480"/>
      <c r="G74" s="480"/>
      <c r="H74" s="543"/>
      <c r="I74" s="543"/>
      <c r="J74" s="543"/>
      <c r="K74" s="543"/>
      <c r="L74" s="543"/>
      <c r="M74" s="543"/>
      <c r="N74" s="543"/>
    </row>
    <row r="75" spans="1:14">
      <c r="A75" s="543"/>
      <c r="B75" s="478"/>
      <c r="C75" s="479" t="s">
        <v>621</v>
      </c>
      <c r="D75" s="523"/>
      <c r="E75" s="479" t="s">
        <v>517</v>
      </c>
      <c r="F75" s="480">
        <v>0</v>
      </c>
      <c r="G75" s="480">
        <v>0</v>
      </c>
      <c r="H75" s="543"/>
      <c r="I75" s="543"/>
      <c r="J75" s="543"/>
      <c r="K75" s="543"/>
      <c r="L75" s="543"/>
      <c r="M75" s="543"/>
      <c r="N75" s="543"/>
    </row>
    <row r="76" spans="1:14" ht="13.5" thickBot="1">
      <c r="A76" s="543"/>
      <c r="B76" s="478"/>
      <c r="C76" s="479"/>
      <c r="D76" s="454"/>
      <c r="E76" s="479" t="s">
        <v>518</v>
      </c>
      <c r="F76" s="480">
        <v>0</v>
      </c>
      <c r="G76" s="480">
        <v>1668788</v>
      </c>
      <c r="H76" s="543"/>
      <c r="I76" s="543"/>
      <c r="J76" s="543"/>
      <c r="K76" s="543"/>
      <c r="L76" s="543"/>
      <c r="M76" s="543"/>
      <c r="N76" s="543"/>
    </row>
    <row r="77" spans="1:14" ht="15.75" thickBot="1">
      <c r="A77" s="543"/>
      <c r="B77" s="525" t="s">
        <v>589</v>
      </c>
      <c r="C77" s="726" t="s">
        <v>622</v>
      </c>
      <c r="D77" s="742"/>
      <c r="E77" s="526" t="s">
        <v>520</v>
      </c>
      <c r="F77" s="527">
        <v>0</v>
      </c>
      <c r="G77" s="527">
        <v>1668788</v>
      </c>
      <c r="H77" s="543"/>
      <c r="I77" s="543"/>
      <c r="J77" s="543"/>
      <c r="K77" s="543"/>
      <c r="L77" s="543"/>
      <c r="M77" s="543"/>
      <c r="N77" s="543"/>
    </row>
    <row r="78" spans="1:14">
      <c r="A78" s="543"/>
      <c r="B78" s="478"/>
      <c r="C78" s="479"/>
      <c r="D78" s="454"/>
      <c r="E78" s="479"/>
      <c r="F78" s="480"/>
      <c r="G78" s="480"/>
      <c r="H78" s="543"/>
      <c r="I78" s="543"/>
      <c r="J78" s="543"/>
      <c r="K78" s="543"/>
      <c r="L78" s="543"/>
      <c r="M78" s="543"/>
      <c r="N78" s="543"/>
    </row>
    <row r="79" spans="1:14">
      <c r="A79" s="543"/>
      <c r="B79" s="478"/>
      <c r="C79" s="475" t="s">
        <v>591</v>
      </c>
      <c r="D79" s="523"/>
      <c r="E79" s="479" t="s">
        <v>517</v>
      </c>
      <c r="F79" s="480">
        <v>0</v>
      </c>
      <c r="G79" s="480">
        <v>0</v>
      </c>
      <c r="H79" s="543"/>
      <c r="I79" s="543"/>
      <c r="J79" s="543"/>
      <c r="K79" s="543"/>
      <c r="L79" s="543"/>
      <c r="M79" s="543"/>
      <c r="N79" s="543"/>
    </row>
    <row r="80" spans="1:14" ht="13.5" thickBot="1">
      <c r="A80" s="543"/>
      <c r="B80" s="478"/>
      <c r="C80" s="479"/>
      <c r="D80" s="454"/>
      <c r="E80" s="479" t="s">
        <v>518</v>
      </c>
      <c r="F80" s="480">
        <v>1095781</v>
      </c>
      <c r="G80" s="480">
        <v>2792468</v>
      </c>
      <c r="H80" s="543"/>
      <c r="I80" s="543"/>
      <c r="J80" s="543"/>
      <c r="K80" s="543"/>
      <c r="L80" s="543"/>
      <c r="M80" s="543"/>
      <c r="N80" s="543"/>
    </row>
    <row r="81" spans="1:14" ht="15.75" thickBot="1">
      <c r="A81" s="543"/>
      <c r="B81" s="525"/>
      <c r="C81" s="726" t="s">
        <v>623</v>
      </c>
      <c r="D81" s="742"/>
      <c r="E81" s="526" t="s">
        <v>520</v>
      </c>
      <c r="F81" s="527">
        <v>1095781</v>
      </c>
      <c r="G81" s="527">
        <v>2792468</v>
      </c>
      <c r="H81" s="517"/>
      <c r="I81" s="543"/>
      <c r="J81" s="543"/>
      <c r="K81" s="543"/>
      <c r="L81" s="543"/>
      <c r="M81" s="543"/>
      <c r="N81" s="543"/>
    </row>
    <row r="82" spans="1:14">
      <c r="A82" s="543"/>
      <c r="B82" s="542"/>
      <c r="C82" s="454"/>
      <c r="D82" s="454"/>
      <c r="E82" s="454"/>
      <c r="F82" s="454"/>
      <c r="G82" s="454"/>
      <c r="H82" s="454"/>
      <c r="I82" s="543"/>
      <c r="J82" s="543"/>
      <c r="K82" s="543"/>
      <c r="L82" s="543"/>
      <c r="M82" s="543"/>
      <c r="N82" s="543"/>
    </row>
    <row r="83" spans="1:14">
      <c r="A83" s="543"/>
      <c r="B83" s="542"/>
      <c r="C83" s="454"/>
      <c r="D83" s="454"/>
      <c r="E83" s="454"/>
      <c r="F83" s="546"/>
      <c r="G83" s="546"/>
      <c r="H83" s="454"/>
      <c r="I83" s="543"/>
      <c r="J83" s="543"/>
      <c r="K83" s="543"/>
      <c r="L83" s="543"/>
      <c r="M83" s="543"/>
      <c r="N83" s="543"/>
    </row>
    <row r="84" spans="1:14">
      <c r="A84" s="543"/>
      <c r="B84" s="542"/>
      <c r="C84" s="454"/>
      <c r="D84" s="454"/>
      <c r="E84" s="454"/>
      <c r="F84" s="546"/>
      <c r="G84" s="546"/>
      <c r="H84" s="454"/>
      <c r="I84" s="543"/>
      <c r="J84" s="543"/>
      <c r="K84" s="543"/>
      <c r="L84" s="543"/>
      <c r="M84" s="543"/>
      <c r="N84" s="543"/>
    </row>
    <row r="85" spans="1:14">
      <c r="A85" s="543"/>
      <c r="B85" s="543"/>
      <c r="C85" s="543"/>
      <c r="D85" s="543"/>
      <c r="E85" s="543"/>
      <c r="F85" s="543"/>
      <c r="G85" s="543"/>
      <c r="H85" s="543"/>
      <c r="I85" s="543"/>
      <c r="J85" s="543"/>
      <c r="K85" s="543"/>
      <c r="L85" s="543"/>
      <c r="M85" s="543"/>
      <c r="N85" s="543"/>
    </row>
    <row r="86" spans="1:14">
      <c r="A86" s="543"/>
      <c r="B86" s="543"/>
      <c r="C86" s="543"/>
      <c r="D86" s="543"/>
      <c r="E86" s="543"/>
      <c r="F86" s="543"/>
      <c r="G86" s="543"/>
      <c r="H86" s="543"/>
      <c r="I86" s="543"/>
      <c r="J86" s="543"/>
      <c r="K86" s="543"/>
      <c r="L86" s="543"/>
      <c r="M86" s="543"/>
      <c r="N86" s="543"/>
    </row>
    <row r="87" spans="1:14">
      <c r="A87" s="543"/>
      <c r="B87" s="542"/>
      <c r="C87" s="454"/>
      <c r="D87" s="454"/>
      <c r="E87" s="454"/>
      <c r="F87" s="454"/>
      <c r="G87" s="454"/>
      <c r="H87" s="454"/>
      <c r="I87" s="543"/>
      <c r="J87" s="543"/>
      <c r="K87" s="543"/>
      <c r="L87" s="543"/>
      <c r="M87" s="543"/>
      <c r="N87" s="543"/>
    </row>
    <row r="88" spans="1:14">
      <c r="A88" s="543"/>
      <c r="B88" s="542"/>
      <c r="C88" s="454"/>
      <c r="D88" s="454"/>
      <c r="E88" s="454"/>
      <c r="F88" s="454"/>
      <c r="G88" s="454"/>
      <c r="H88" s="454"/>
      <c r="I88" s="543"/>
      <c r="J88" s="543"/>
      <c r="K88" s="543"/>
      <c r="L88" s="543"/>
      <c r="M88" s="543"/>
      <c r="N88" s="543"/>
    </row>
    <row r="89" spans="1:14">
      <c r="A89" s="543"/>
      <c r="B89" s="542"/>
      <c r="C89" s="454"/>
      <c r="D89" s="454"/>
      <c r="E89" s="454"/>
      <c r="F89" s="454"/>
      <c r="G89" s="454"/>
      <c r="H89" s="546"/>
      <c r="I89" s="543"/>
      <c r="J89" s="543"/>
      <c r="K89" s="543"/>
      <c r="L89" s="543"/>
      <c r="M89" s="543"/>
      <c r="N89" s="543"/>
    </row>
    <row r="90" spans="1:14">
      <c r="A90" s="543"/>
      <c r="B90" s="542"/>
      <c r="C90" s="454"/>
      <c r="D90" s="454"/>
      <c r="E90" s="454"/>
      <c r="F90" s="454"/>
      <c r="G90" s="454"/>
      <c r="H90" s="546"/>
      <c r="I90" s="543"/>
      <c r="J90" s="543"/>
      <c r="K90" s="543"/>
      <c r="L90" s="543"/>
      <c r="M90" s="543"/>
      <c r="N90" s="543"/>
    </row>
    <row r="91" spans="1:14">
      <c r="A91" s="543"/>
      <c r="B91" s="542"/>
      <c r="C91" s="454"/>
      <c r="D91" s="454"/>
      <c r="E91" s="454"/>
      <c r="F91" s="454"/>
      <c r="G91" s="454"/>
      <c r="H91" s="546"/>
      <c r="I91" s="543"/>
      <c r="J91" s="543"/>
      <c r="K91" s="543"/>
      <c r="L91" s="543"/>
      <c r="M91" s="543"/>
      <c r="N91" s="543"/>
    </row>
    <row r="92" spans="1:14">
      <c r="A92" s="543"/>
      <c r="B92" s="543"/>
      <c r="C92" s="543"/>
      <c r="D92" s="543"/>
      <c r="E92" s="543"/>
      <c r="F92" s="543"/>
      <c r="G92" s="543"/>
      <c r="H92" s="543"/>
      <c r="I92" s="543"/>
      <c r="J92" s="543"/>
      <c r="K92" s="543"/>
      <c r="L92" s="543"/>
      <c r="M92" s="543"/>
      <c r="N92" s="543"/>
    </row>
    <row r="93" spans="1:14">
      <c r="A93" s="543"/>
      <c r="B93" s="542"/>
      <c r="C93" s="454"/>
      <c r="D93" s="454"/>
      <c r="E93" s="454"/>
      <c r="F93" s="454"/>
      <c r="G93" s="454"/>
      <c r="H93" s="454"/>
      <c r="I93" s="543"/>
      <c r="J93" s="543"/>
      <c r="K93" s="543"/>
      <c r="L93" s="543"/>
      <c r="M93" s="543"/>
      <c r="N93" s="543"/>
    </row>
  </sheetData>
  <mergeCells count="10">
    <mergeCell ref="A3:I3"/>
    <mergeCell ref="B5:G5"/>
    <mergeCell ref="C7:D7"/>
    <mergeCell ref="C81:D81"/>
    <mergeCell ref="C61:D61"/>
    <mergeCell ref="C65:D65"/>
    <mergeCell ref="C37:D37"/>
    <mergeCell ref="C53:D53"/>
    <mergeCell ref="C57:D57"/>
    <mergeCell ref="C77:D77"/>
  </mergeCells>
  <phoneticPr fontId="38" type="noConversion"/>
  <pageMargins left="0.75" right="0.75" top="1" bottom="1" header="0.5" footer="0.5"/>
  <pageSetup paperSize="9" scale="6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B2:I110"/>
  <sheetViews>
    <sheetView topLeftCell="B91" workbookViewId="0">
      <selection activeCell="D116" sqref="D116"/>
    </sheetView>
  </sheetViews>
  <sheetFormatPr defaultColWidth="8" defaultRowHeight="15"/>
  <cols>
    <col min="1" max="1" width="9.140625" style="547" customWidth="1"/>
    <col min="2" max="2" width="9.85546875" style="548" customWidth="1"/>
    <col min="3" max="3" width="7.5703125" style="547" customWidth="1"/>
    <col min="4" max="4" width="101.140625" style="547" customWidth="1"/>
    <col min="5" max="5" width="22.28515625" style="547" customWidth="1"/>
    <col min="6" max="6" width="20.140625" style="547" customWidth="1"/>
    <col min="7" max="7" width="20.7109375" style="547" customWidth="1"/>
    <col min="8" max="8" width="14.28515625" style="550" bestFit="1" customWidth="1"/>
    <col min="9" max="9" width="13.7109375" style="547" bestFit="1" customWidth="1"/>
    <col min="10" max="16384" width="8" style="547"/>
  </cols>
  <sheetData>
    <row r="2" spans="2:9" ht="18">
      <c r="E2" s="549"/>
      <c r="F2" s="550"/>
    </row>
    <row r="5" spans="2:9" ht="21.75" customHeight="1">
      <c r="B5" s="744" t="s">
        <v>624</v>
      </c>
      <c r="C5" s="744"/>
      <c r="D5" s="744"/>
      <c r="E5" s="744"/>
      <c r="F5" s="744"/>
      <c r="G5" s="744"/>
    </row>
    <row r="6" spans="2:9" ht="15.75" thickBot="1">
      <c r="G6" s="551" t="s">
        <v>509</v>
      </c>
    </row>
    <row r="7" spans="2:9" ht="16.5" thickBot="1">
      <c r="B7" s="552" t="s">
        <v>508</v>
      </c>
      <c r="C7" s="553"/>
      <c r="D7" s="553"/>
      <c r="E7" s="745"/>
      <c r="F7" s="746"/>
      <c r="G7" s="747"/>
    </row>
    <row r="8" spans="2:9" ht="16.5" thickBot="1">
      <c r="B8" s="555"/>
      <c r="C8" s="556"/>
      <c r="D8" s="556"/>
      <c r="E8" s="557" t="s">
        <v>625</v>
      </c>
      <c r="F8" s="558" t="s">
        <v>626</v>
      </c>
      <c r="G8" s="559" t="s">
        <v>627</v>
      </c>
    </row>
    <row r="9" spans="2:9" s="560" customFormat="1" ht="18.75" customHeight="1" thickBot="1">
      <c r="B9" s="561" t="s">
        <v>628</v>
      </c>
      <c r="C9" s="562" t="s">
        <v>629</v>
      </c>
      <c r="D9" s="562"/>
      <c r="E9" s="563">
        <f>+E10+E16+E51+E55</f>
        <v>2026440</v>
      </c>
      <c r="F9" s="563">
        <f>+F10+F16+F51+F55</f>
        <v>0</v>
      </c>
      <c r="G9" s="564">
        <f>+G10+G16+G51+G55</f>
        <v>2026440</v>
      </c>
      <c r="H9" s="565"/>
    </row>
    <row r="10" spans="2:9" s="566" customFormat="1" ht="16.5" thickBot="1">
      <c r="B10" s="567" t="s">
        <v>524</v>
      </c>
      <c r="C10" s="568" t="s">
        <v>630</v>
      </c>
      <c r="D10" s="568"/>
      <c r="E10" s="569">
        <f>SUM(E12:E14)</f>
        <v>0</v>
      </c>
      <c r="F10" s="569">
        <f>SUM(F12:F14)</f>
        <v>0</v>
      </c>
      <c r="G10" s="570">
        <f>SUM(G12:G14)</f>
        <v>0</v>
      </c>
      <c r="H10" s="571"/>
      <c r="I10" s="560"/>
    </row>
    <row r="11" spans="2:9" s="566" customFormat="1" ht="15.75">
      <c r="B11" s="572" t="s">
        <v>631</v>
      </c>
      <c r="C11" s="573" t="s">
        <v>516</v>
      </c>
      <c r="D11" s="573"/>
      <c r="E11" s="574">
        <f>SUM(E12:E13)</f>
        <v>0</v>
      </c>
      <c r="F11" s="574">
        <f>SUM(F12:F13)</f>
        <v>0</v>
      </c>
      <c r="G11" s="575">
        <f>SUM(G12:G13)</f>
        <v>0</v>
      </c>
      <c r="H11" s="571"/>
    </row>
    <row r="12" spans="2:9" s="576" customFormat="1" ht="15.75">
      <c r="B12" s="577"/>
      <c r="C12" s="578" t="s">
        <v>632</v>
      </c>
      <c r="D12" s="578"/>
      <c r="E12" s="579"/>
      <c r="F12" s="578"/>
      <c r="G12" s="580">
        <f>E12-F12</f>
        <v>0</v>
      </c>
      <c r="H12" s="571"/>
      <c r="I12" s="566"/>
    </row>
    <row r="13" spans="2:9" s="576" customFormat="1" ht="15.75">
      <c r="B13" s="577"/>
      <c r="C13" s="578" t="s">
        <v>633</v>
      </c>
      <c r="D13" s="578"/>
      <c r="E13" s="579"/>
      <c r="F13" s="578"/>
      <c r="G13" s="580">
        <f>E13-F13</f>
        <v>0</v>
      </c>
      <c r="H13" s="571"/>
      <c r="I13" s="566"/>
    </row>
    <row r="14" spans="2:9" s="566" customFormat="1" ht="15.75">
      <c r="B14" s="572" t="s">
        <v>522</v>
      </c>
      <c r="C14" s="573" t="s">
        <v>521</v>
      </c>
      <c r="D14" s="573"/>
      <c r="E14" s="574">
        <f>SUM(E15)</f>
        <v>0</v>
      </c>
      <c r="F14" s="574">
        <f>SUM(F15)</f>
        <v>0</v>
      </c>
      <c r="G14" s="575">
        <f>SUM(G15)</f>
        <v>0</v>
      </c>
      <c r="H14" s="571"/>
    </row>
    <row r="15" spans="2:9" s="576" customFormat="1" ht="16.5" thickBot="1">
      <c r="B15" s="577"/>
      <c r="C15" s="578" t="s">
        <v>632</v>
      </c>
      <c r="D15" s="578"/>
      <c r="E15" s="579"/>
      <c r="F15" s="578"/>
      <c r="G15" s="580">
        <f>E15-F15</f>
        <v>0</v>
      </c>
      <c r="H15" s="571"/>
      <c r="I15" s="566"/>
    </row>
    <row r="16" spans="2:9" s="566" customFormat="1" ht="16.5" thickBot="1">
      <c r="B16" s="567" t="s">
        <v>537</v>
      </c>
      <c r="C16" s="568" t="s">
        <v>634</v>
      </c>
      <c r="D16" s="568"/>
      <c r="E16" s="569">
        <f>+E17+E42+E46+E47</f>
        <v>2026440</v>
      </c>
      <c r="F16" s="569">
        <f>+F17+F42+F46+F47</f>
        <v>0</v>
      </c>
      <c r="G16" s="581">
        <f>E16-F16</f>
        <v>2026440</v>
      </c>
      <c r="H16" s="571"/>
    </row>
    <row r="17" spans="2:9" s="582" customFormat="1" ht="15.75">
      <c r="B17" s="583" t="s">
        <v>527</v>
      </c>
      <c r="C17" s="584" t="s">
        <v>526</v>
      </c>
      <c r="D17" s="584"/>
      <c r="E17" s="585">
        <f>+E18+E27+E37</f>
        <v>0</v>
      </c>
      <c r="F17" s="585">
        <f>+F18+F27+F37</f>
        <v>0</v>
      </c>
      <c r="G17" s="586">
        <f>+G18+G27+G37</f>
        <v>0</v>
      </c>
      <c r="H17" s="587"/>
      <c r="I17" s="566"/>
    </row>
    <row r="18" spans="2:9" s="576" customFormat="1" ht="15.75">
      <c r="B18" s="577"/>
      <c r="C18" s="588" t="s">
        <v>635</v>
      </c>
      <c r="D18" s="578"/>
      <c r="E18" s="589">
        <f>SUM(E19:E25)</f>
        <v>0</v>
      </c>
      <c r="F18" s="589">
        <f>SUM(F19:F25)</f>
        <v>0</v>
      </c>
      <c r="G18" s="590">
        <f>SUM(G19:G25)</f>
        <v>0</v>
      </c>
      <c r="H18" s="571"/>
      <c r="I18" s="566"/>
    </row>
    <row r="19" spans="2:9" s="576" customFormat="1" ht="15.75">
      <c r="B19" s="577"/>
      <c r="C19" s="591" t="s">
        <v>636</v>
      </c>
      <c r="D19" s="578" t="s">
        <v>637</v>
      </c>
      <c r="E19" s="579"/>
      <c r="F19" s="578"/>
      <c r="G19" s="580">
        <f t="shared" ref="G19:G25" si="0">E19-F19</f>
        <v>0</v>
      </c>
      <c r="H19" s="571"/>
      <c r="I19" s="566"/>
    </row>
    <row r="20" spans="2:9" s="576" customFormat="1" ht="15.75">
      <c r="B20" s="577"/>
      <c r="C20" s="591" t="s">
        <v>636</v>
      </c>
      <c r="D20" s="578" t="s">
        <v>638</v>
      </c>
      <c r="E20" s="579"/>
      <c r="F20" s="578"/>
      <c r="G20" s="580">
        <f t="shared" si="0"/>
        <v>0</v>
      </c>
      <c r="H20" s="571"/>
      <c r="I20" s="566"/>
    </row>
    <row r="21" spans="2:9" s="576" customFormat="1" ht="15.75">
      <c r="B21" s="577"/>
      <c r="C21" s="591" t="s">
        <v>636</v>
      </c>
      <c r="D21" s="578" t="s">
        <v>639</v>
      </c>
      <c r="E21" s="579"/>
      <c r="F21" s="578"/>
      <c r="G21" s="580">
        <f t="shared" si="0"/>
        <v>0</v>
      </c>
      <c r="H21" s="571"/>
      <c r="I21" s="566"/>
    </row>
    <row r="22" spans="2:9" s="576" customFormat="1" ht="15.75">
      <c r="B22" s="577"/>
      <c r="C22" s="591" t="s">
        <v>636</v>
      </c>
      <c r="D22" s="578" t="s">
        <v>640</v>
      </c>
      <c r="E22" s="579"/>
      <c r="F22" s="578"/>
      <c r="G22" s="580">
        <f t="shared" si="0"/>
        <v>0</v>
      </c>
      <c r="H22" s="571"/>
      <c r="I22" s="566"/>
    </row>
    <row r="23" spans="2:9" s="576" customFormat="1" ht="15.75">
      <c r="B23" s="577"/>
      <c r="C23" s="591" t="s">
        <v>636</v>
      </c>
      <c r="D23" s="578" t="s">
        <v>641</v>
      </c>
      <c r="E23" s="579"/>
      <c r="F23" s="578"/>
      <c r="G23" s="580">
        <f t="shared" si="0"/>
        <v>0</v>
      </c>
      <c r="H23" s="571"/>
      <c r="I23" s="566"/>
    </row>
    <row r="24" spans="2:9" s="576" customFormat="1" ht="15.75">
      <c r="B24" s="577"/>
      <c r="C24" s="591" t="s">
        <v>636</v>
      </c>
      <c r="D24" s="578" t="s">
        <v>642</v>
      </c>
      <c r="E24" s="579"/>
      <c r="F24" s="578"/>
      <c r="G24" s="580">
        <f t="shared" si="0"/>
        <v>0</v>
      </c>
      <c r="H24" s="571"/>
      <c r="I24" s="566"/>
    </row>
    <row r="25" spans="2:9" s="576" customFormat="1" ht="15.75">
      <c r="B25" s="577"/>
      <c r="C25" s="591" t="s">
        <v>636</v>
      </c>
      <c r="D25" s="578" t="s">
        <v>643</v>
      </c>
      <c r="E25" s="579"/>
      <c r="F25" s="578"/>
      <c r="G25" s="580">
        <f t="shared" si="0"/>
        <v>0</v>
      </c>
      <c r="H25" s="571"/>
      <c r="I25" s="566"/>
    </row>
    <row r="26" spans="2:9" s="576" customFormat="1" ht="15.75">
      <c r="B26" s="577"/>
      <c r="C26" s="592" t="s">
        <v>644</v>
      </c>
      <c r="D26" s="578" t="s">
        <v>645</v>
      </c>
      <c r="E26" s="579"/>
      <c r="F26" s="578"/>
      <c r="G26" s="580"/>
      <c r="H26" s="571"/>
      <c r="I26" s="566"/>
    </row>
    <row r="27" spans="2:9" s="576" customFormat="1" ht="15.75">
      <c r="B27" s="577"/>
      <c r="C27" s="588" t="s">
        <v>646</v>
      </c>
      <c r="D27" s="578"/>
      <c r="E27" s="589">
        <f>SUM(E28:E36)</f>
        <v>0</v>
      </c>
      <c r="F27" s="589">
        <f>SUM(F28:F36)</f>
        <v>0</v>
      </c>
      <c r="G27" s="590">
        <f>SUM(G28:G36)</f>
        <v>0</v>
      </c>
      <c r="H27" s="571"/>
      <c r="I27" s="566"/>
    </row>
    <row r="28" spans="2:9" s="576" customFormat="1" ht="15.75">
      <c r="B28" s="577"/>
      <c r="C28" s="591" t="s">
        <v>636</v>
      </c>
      <c r="D28" s="578" t="s">
        <v>647</v>
      </c>
      <c r="E28" s="579"/>
      <c r="F28" s="578"/>
      <c r="G28" s="580">
        <f t="shared" ref="G28:G35" si="1">E28-F28</f>
        <v>0</v>
      </c>
      <c r="H28" s="571"/>
      <c r="I28" s="566"/>
    </row>
    <row r="29" spans="2:9" s="576" customFormat="1" ht="15.75">
      <c r="B29" s="577"/>
      <c r="C29" s="591" t="s">
        <v>636</v>
      </c>
      <c r="D29" s="578" t="s">
        <v>648</v>
      </c>
      <c r="E29" s="579"/>
      <c r="F29" s="578"/>
      <c r="G29" s="580">
        <f t="shared" si="1"/>
        <v>0</v>
      </c>
      <c r="H29" s="571"/>
      <c r="I29" s="566"/>
    </row>
    <row r="30" spans="2:9" s="576" customFormat="1" ht="15.75">
      <c r="B30" s="577"/>
      <c r="C30" s="591" t="s">
        <v>636</v>
      </c>
      <c r="D30" s="578" t="s">
        <v>649</v>
      </c>
      <c r="E30" s="579"/>
      <c r="F30" s="578"/>
      <c r="G30" s="580">
        <f t="shared" si="1"/>
        <v>0</v>
      </c>
      <c r="H30" s="571"/>
      <c r="I30" s="566"/>
    </row>
    <row r="31" spans="2:9" s="576" customFormat="1" ht="15.75">
      <c r="B31" s="577"/>
      <c r="C31" s="591" t="s">
        <v>636</v>
      </c>
      <c r="D31" s="578" t="s">
        <v>650</v>
      </c>
      <c r="E31" s="579"/>
      <c r="F31" s="578"/>
      <c r="G31" s="580">
        <f t="shared" si="1"/>
        <v>0</v>
      </c>
      <c r="H31" s="571"/>
      <c r="I31" s="566"/>
    </row>
    <row r="32" spans="2:9" s="576" customFormat="1" ht="15.75">
      <c r="B32" s="577"/>
      <c r="C32" s="591" t="s">
        <v>636</v>
      </c>
      <c r="D32" s="578" t="s">
        <v>651</v>
      </c>
      <c r="E32" s="579"/>
      <c r="F32" s="578"/>
      <c r="G32" s="580">
        <f t="shared" si="1"/>
        <v>0</v>
      </c>
      <c r="H32" s="571"/>
      <c r="I32" s="566"/>
    </row>
    <row r="33" spans="2:9" s="576" customFormat="1" ht="15.75">
      <c r="B33" s="577"/>
      <c r="C33" s="591" t="s">
        <v>636</v>
      </c>
      <c r="D33" s="578" t="s">
        <v>641</v>
      </c>
      <c r="E33" s="579"/>
      <c r="F33" s="578"/>
      <c r="G33" s="580">
        <f t="shared" si="1"/>
        <v>0</v>
      </c>
      <c r="H33" s="571"/>
      <c r="I33" s="566"/>
    </row>
    <row r="34" spans="2:9" s="576" customFormat="1" ht="15.75">
      <c r="B34" s="577"/>
      <c r="C34" s="591" t="s">
        <v>636</v>
      </c>
      <c r="D34" s="578" t="s">
        <v>642</v>
      </c>
      <c r="E34" s="579"/>
      <c r="F34" s="578"/>
      <c r="G34" s="580">
        <f t="shared" si="1"/>
        <v>0</v>
      </c>
      <c r="H34" s="571"/>
      <c r="I34" s="566"/>
    </row>
    <row r="35" spans="2:9" s="576" customFormat="1" ht="15.75">
      <c r="B35" s="577"/>
      <c r="C35" s="591" t="s">
        <v>636</v>
      </c>
      <c r="D35" s="578" t="s">
        <v>652</v>
      </c>
      <c r="E35" s="579"/>
      <c r="F35" s="578"/>
      <c r="G35" s="580">
        <f t="shared" si="1"/>
        <v>0</v>
      </c>
      <c r="H35" s="571"/>
      <c r="I35" s="566"/>
    </row>
    <row r="36" spans="2:9" s="576" customFormat="1" ht="15.75">
      <c r="B36" s="577"/>
      <c r="C36" s="578"/>
      <c r="D36" s="578" t="s">
        <v>653</v>
      </c>
      <c r="E36" s="579"/>
      <c r="F36" s="578"/>
      <c r="G36" s="580"/>
      <c r="H36" s="571"/>
      <c r="I36" s="566"/>
    </row>
    <row r="37" spans="2:9" s="576" customFormat="1" ht="15.75">
      <c r="B37" s="577"/>
      <c r="C37" s="588" t="s">
        <v>633</v>
      </c>
      <c r="D37" s="578"/>
      <c r="E37" s="589">
        <f>SUM(E38:E41)</f>
        <v>0</v>
      </c>
      <c r="F37" s="589">
        <f>SUM(F38:F41)</f>
        <v>0</v>
      </c>
      <c r="G37" s="590">
        <f>SUM(G38:G41)</f>
        <v>0</v>
      </c>
      <c r="H37" s="571"/>
      <c r="I37" s="566"/>
    </row>
    <row r="38" spans="2:9" s="576" customFormat="1" ht="15.75">
      <c r="B38" s="577"/>
      <c r="C38" s="591" t="s">
        <v>636</v>
      </c>
      <c r="D38" s="578" t="s">
        <v>654</v>
      </c>
      <c r="E38" s="579"/>
      <c r="F38" s="578"/>
      <c r="G38" s="580">
        <f>E38-F38</f>
        <v>0</v>
      </c>
      <c r="H38" s="571"/>
      <c r="I38" s="566"/>
    </row>
    <row r="39" spans="2:9" s="576" customFormat="1" ht="15.75">
      <c r="B39" s="577"/>
      <c r="C39" s="591" t="s">
        <v>636</v>
      </c>
      <c r="D39" s="578" t="s">
        <v>641</v>
      </c>
      <c r="E39" s="579"/>
      <c r="F39" s="578"/>
      <c r="G39" s="580">
        <f>E39-F39</f>
        <v>0</v>
      </c>
      <c r="H39" s="571"/>
      <c r="I39" s="566"/>
    </row>
    <row r="40" spans="2:9" s="576" customFormat="1" ht="15.75">
      <c r="B40" s="577"/>
      <c r="C40" s="591" t="s">
        <v>636</v>
      </c>
      <c r="D40" s="578" t="s">
        <v>655</v>
      </c>
      <c r="E40" s="579"/>
      <c r="F40" s="578"/>
      <c r="G40" s="580">
        <f>E40-F40</f>
        <v>0</v>
      </c>
      <c r="H40" s="571"/>
      <c r="I40" s="566"/>
    </row>
    <row r="41" spans="2:9" s="576" customFormat="1" ht="15.75">
      <c r="B41" s="577"/>
      <c r="C41" s="578"/>
      <c r="D41" s="578" t="s">
        <v>645</v>
      </c>
      <c r="E41" s="579"/>
      <c r="F41" s="578"/>
      <c r="G41" s="580"/>
      <c r="H41" s="571"/>
      <c r="I41" s="566"/>
    </row>
    <row r="42" spans="2:9" s="593" customFormat="1" ht="15.75">
      <c r="B42" s="594" t="s">
        <v>656</v>
      </c>
      <c r="C42" s="595" t="s">
        <v>657</v>
      </c>
      <c r="D42" s="595"/>
      <c r="E42" s="596"/>
      <c r="F42" s="596"/>
      <c r="G42" s="597">
        <f>SUM(G43:G45)</f>
        <v>0</v>
      </c>
      <c r="H42" s="598"/>
      <c r="I42" s="566"/>
    </row>
    <row r="43" spans="2:9" ht="15.75">
      <c r="B43" s="555"/>
      <c r="C43" s="556" t="s">
        <v>658</v>
      </c>
      <c r="D43" s="556"/>
      <c r="E43" s="599"/>
      <c r="F43" s="556"/>
      <c r="G43" s="600">
        <f>E43-F43</f>
        <v>0</v>
      </c>
      <c r="H43" s="601"/>
    </row>
    <row r="44" spans="2:9" ht="15.75">
      <c r="B44" s="555"/>
      <c r="C44" s="556" t="s">
        <v>659</v>
      </c>
      <c r="D44" s="556"/>
      <c r="E44" s="599"/>
      <c r="F44" s="556"/>
      <c r="G44" s="600">
        <f>E44-F44</f>
        <v>0</v>
      </c>
      <c r="H44" s="601"/>
    </row>
    <row r="45" spans="2:9" ht="15.75">
      <c r="B45" s="555"/>
      <c r="C45" s="556" t="s">
        <v>660</v>
      </c>
      <c r="D45" s="556"/>
      <c r="E45" s="599"/>
      <c r="F45" s="556"/>
      <c r="G45" s="600">
        <f>E45-F45</f>
        <v>0</v>
      </c>
      <c r="H45" s="601"/>
    </row>
    <row r="46" spans="2:9" s="593" customFormat="1" ht="15.75">
      <c r="B46" s="594" t="s">
        <v>532</v>
      </c>
      <c r="C46" s="595" t="s">
        <v>661</v>
      </c>
      <c r="D46" s="595"/>
      <c r="E46" s="596">
        <v>0</v>
      </c>
      <c r="F46" s="596">
        <v>0</v>
      </c>
      <c r="G46" s="597">
        <f>E46-F46</f>
        <v>0</v>
      </c>
      <c r="H46" s="598"/>
    </row>
    <row r="47" spans="2:9" s="593" customFormat="1" ht="15.75">
      <c r="B47" s="594" t="s">
        <v>662</v>
      </c>
      <c r="C47" s="595" t="s">
        <v>533</v>
      </c>
      <c r="D47" s="595"/>
      <c r="E47" s="596">
        <f>SUM(E48:E49)</f>
        <v>2026440</v>
      </c>
      <c r="F47" s="596">
        <f>SUM(F48:F49)</f>
        <v>0</v>
      </c>
      <c r="G47" s="597">
        <f>SUM(G48:G49)</f>
        <v>2026440</v>
      </c>
      <c r="H47" s="598"/>
    </row>
    <row r="48" spans="2:9" ht="15.75">
      <c r="B48" s="555"/>
      <c r="C48" s="602" t="s">
        <v>663</v>
      </c>
      <c r="D48" s="602"/>
      <c r="E48" s="603">
        <v>2026440</v>
      </c>
      <c r="F48" s="602">
        <v>0</v>
      </c>
      <c r="G48" s="600">
        <f>E48-F48</f>
        <v>2026440</v>
      </c>
      <c r="H48" s="601"/>
    </row>
    <row r="49" spans="2:8" ht="15.75">
      <c r="B49" s="555"/>
      <c r="C49" s="602" t="s">
        <v>664</v>
      </c>
      <c r="D49" s="602"/>
      <c r="E49" s="603"/>
      <c r="F49" s="602">
        <v>0</v>
      </c>
      <c r="G49" s="600">
        <f>E49-F49</f>
        <v>0</v>
      </c>
      <c r="H49" s="601"/>
    </row>
    <row r="50" spans="2:8" s="593" customFormat="1" ht="16.5" thickBot="1">
      <c r="B50" s="594" t="s">
        <v>665</v>
      </c>
      <c r="C50" s="595" t="s">
        <v>666</v>
      </c>
      <c r="D50" s="604"/>
      <c r="E50" s="605">
        <v>0</v>
      </c>
      <c r="F50" s="604">
        <v>0</v>
      </c>
      <c r="G50" s="597">
        <f>E50-F50</f>
        <v>0</v>
      </c>
      <c r="H50" s="598"/>
    </row>
    <row r="51" spans="2:8" s="606" customFormat="1" ht="16.5" thickBot="1">
      <c r="B51" s="554" t="s">
        <v>544</v>
      </c>
      <c r="C51" s="607" t="s">
        <v>667</v>
      </c>
      <c r="D51" s="608"/>
      <c r="E51" s="609"/>
      <c r="F51" s="608"/>
      <c r="G51" s="610">
        <f>SUM(G52:G54)</f>
        <v>0</v>
      </c>
      <c r="H51" s="601"/>
    </row>
    <row r="52" spans="2:8" s="593" customFormat="1" ht="15.75">
      <c r="B52" s="594" t="s">
        <v>668</v>
      </c>
      <c r="C52" s="595" t="s">
        <v>669</v>
      </c>
      <c r="D52" s="604"/>
      <c r="E52" s="605"/>
      <c r="F52" s="604"/>
      <c r="G52" s="597"/>
      <c r="H52" s="598"/>
    </row>
    <row r="53" spans="2:8" s="593" customFormat="1" ht="15.75">
      <c r="B53" s="594" t="s">
        <v>542</v>
      </c>
      <c r="C53" s="595" t="s">
        <v>670</v>
      </c>
      <c r="D53" s="604"/>
      <c r="E53" s="605"/>
      <c r="F53" s="604"/>
      <c r="G53" s="597"/>
      <c r="H53" s="598"/>
    </row>
    <row r="54" spans="2:8" s="593" customFormat="1" ht="16.5" thickBot="1">
      <c r="B54" s="594" t="s">
        <v>671</v>
      </c>
      <c r="C54" s="595" t="s">
        <v>672</v>
      </c>
      <c r="D54" s="604"/>
      <c r="E54" s="605"/>
      <c r="F54" s="604"/>
      <c r="G54" s="597"/>
      <c r="H54" s="598"/>
    </row>
    <row r="55" spans="2:8" s="606" customFormat="1" ht="16.5" thickBot="1">
      <c r="B55" s="554" t="s">
        <v>673</v>
      </c>
      <c r="C55" s="748" t="s">
        <v>674</v>
      </c>
      <c r="D55" s="749"/>
      <c r="E55" s="611">
        <v>0</v>
      </c>
      <c r="F55" s="607">
        <v>0</v>
      </c>
      <c r="G55" s="610">
        <f>+E55-F55</f>
        <v>0</v>
      </c>
      <c r="H55" s="601"/>
    </row>
    <row r="56" spans="2:8" ht="15.75" customHeight="1" thickBot="1">
      <c r="B56" s="555"/>
      <c r="C56" s="612"/>
      <c r="D56" s="602"/>
      <c r="E56" s="603"/>
      <c r="F56" s="602"/>
      <c r="G56" s="600"/>
      <c r="H56" s="601"/>
    </row>
    <row r="57" spans="2:8" s="613" customFormat="1" ht="16.5" customHeight="1" thickBot="1">
      <c r="B57" s="614" t="s">
        <v>675</v>
      </c>
      <c r="C57" s="615" t="s">
        <v>676</v>
      </c>
      <c r="D57" s="616"/>
      <c r="E57" s="617" t="s">
        <v>644</v>
      </c>
      <c r="F57" s="616"/>
      <c r="G57" s="618">
        <f>SUM(G58:G59)</f>
        <v>0</v>
      </c>
      <c r="H57" s="601"/>
    </row>
    <row r="58" spans="2:8" s="593" customFormat="1" ht="15.75">
      <c r="B58" s="594" t="s">
        <v>551</v>
      </c>
      <c r="C58" s="595" t="s">
        <v>677</v>
      </c>
      <c r="D58" s="604"/>
      <c r="E58" s="605" t="s">
        <v>644</v>
      </c>
      <c r="F58" s="604"/>
      <c r="G58" s="597"/>
      <c r="H58" s="598"/>
    </row>
    <row r="59" spans="2:8" s="593" customFormat="1" ht="15.75">
      <c r="B59" s="594" t="s">
        <v>553</v>
      </c>
      <c r="C59" s="595" t="s">
        <v>552</v>
      </c>
      <c r="D59" s="604"/>
      <c r="E59" s="605" t="s">
        <v>644</v>
      </c>
      <c r="F59" s="604"/>
      <c r="G59" s="597"/>
      <c r="H59" s="598"/>
    </row>
    <row r="60" spans="2:8" ht="15.75" thickBot="1">
      <c r="B60" s="555"/>
      <c r="C60" s="556"/>
      <c r="D60" s="602"/>
      <c r="E60" s="603"/>
      <c r="F60" s="602"/>
      <c r="G60" s="600"/>
    </row>
    <row r="61" spans="2:8" s="613" customFormat="1" ht="16.5" customHeight="1" thickBot="1">
      <c r="B61" s="614" t="s">
        <v>570</v>
      </c>
      <c r="C61" s="615" t="s">
        <v>678</v>
      </c>
      <c r="D61" s="616"/>
      <c r="E61" s="617"/>
      <c r="F61" s="616"/>
      <c r="G61" s="618">
        <f>SUM(G62:G66)</f>
        <v>201368</v>
      </c>
      <c r="H61" s="601"/>
    </row>
    <row r="62" spans="2:8" s="593" customFormat="1" ht="16.5" customHeight="1">
      <c r="B62" s="594" t="s">
        <v>560</v>
      </c>
      <c r="C62" s="595" t="s">
        <v>559</v>
      </c>
      <c r="D62" s="604"/>
      <c r="E62" s="605"/>
      <c r="F62" s="604"/>
      <c r="G62" s="619"/>
      <c r="H62" s="598"/>
    </row>
    <row r="63" spans="2:8" s="593" customFormat="1" ht="16.5" customHeight="1">
      <c r="B63" s="594" t="s">
        <v>562</v>
      </c>
      <c r="C63" s="595" t="s">
        <v>561</v>
      </c>
      <c r="D63" s="604"/>
      <c r="E63" s="605"/>
      <c r="F63" s="604"/>
      <c r="G63" s="619">
        <v>68</v>
      </c>
      <c r="H63" s="598"/>
    </row>
    <row r="64" spans="2:8" s="593" customFormat="1" ht="16.5" customHeight="1">
      <c r="B64" s="594" t="s">
        <v>564</v>
      </c>
      <c r="C64" s="595" t="s">
        <v>563</v>
      </c>
      <c r="D64" s="604"/>
      <c r="E64" s="605"/>
      <c r="F64" s="604"/>
      <c r="G64" s="619">
        <v>201300</v>
      </c>
      <c r="H64" s="598"/>
    </row>
    <row r="65" spans="2:8" s="593" customFormat="1" ht="16.5" customHeight="1">
      <c r="B65" s="594" t="s">
        <v>679</v>
      </c>
      <c r="C65" s="595" t="s">
        <v>565</v>
      </c>
      <c r="D65" s="604"/>
      <c r="E65" s="605"/>
      <c r="F65" s="604"/>
      <c r="G65" s="619"/>
      <c r="H65" s="598"/>
    </row>
    <row r="66" spans="2:8" s="593" customFormat="1" ht="16.5" customHeight="1">
      <c r="B66" s="594" t="s">
        <v>568</v>
      </c>
      <c r="C66" s="595" t="s">
        <v>680</v>
      </c>
      <c r="D66" s="604"/>
      <c r="E66" s="605"/>
      <c r="F66" s="604"/>
      <c r="G66" s="619"/>
      <c r="H66" s="598"/>
    </row>
    <row r="67" spans="2:8" ht="15.75" thickBot="1">
      <c r="B67" s="555"/>
      <c r="C67" s="556"/>
      <c r="D67" s="602"/>
      <c r="E67" s="603"/>
      <c r="F67" s="602"/>
      <c r="G67" s="600"/>
    </row>
    <row r="68" spans="2:8" s="613" customFormat="1" ht="16.5" customHeight="1" thickBot="1">
      <c r="B68" s="614" t="s">
        <v>578</v>
      </c>
      <c r="C68" s="615" t="s">
        <v>681</v>
      </c>
      <c r="D68" s="616"/>
      <c r="E68" s="617"/>
      <c r="F68" s="616"/>
      <c r="G68" s="618">
        <f>SUM(G69:G71)</f>
        <v>564280</v>
      </c>
      <c r="H68" s="601"/>
    </row>
    <row r="69" spans="2:8" s="593" customFormat="1" ht="15.75">
      <c r="B69" s="594" t="s">
        <v>682</v>
      </c>
      <c r="C69" s="595" t="s">
        <v>571</v>
      </c>
      <c r="D69" s="620"/>
      <c r="E69" s="621"/>
      <c r="F69" s="620"/>
      <c r="G69" s="597">
        <v>257654</v>
      </c>
      <c r="H69" s="598"/>
    </row>
    <row r="70" spans="2:8" s="593" customFormat="1" ht="15.75">
      <c r="B70" s="594" t="s">
        <v>683</v>
      </c>
      <c r="C70" s="595" t="s">
        <v>573</v>
      </c>
      <c r="D70" s="620"/>
      <c r="E70" s="621"/>
      <c r="F70" s="620"/>
      <c r="G70" s="597"/>
      <c r="H70" s="598"/>
    </row>
    <row r="71" spans="2:8" s="593" customFormat="1" ht="15.75">
      <c r="B71" s="594" t="s">
        <v>576</v>
      </c>
      <c r="C71" s="595" t="s">
        <v>575</v>
      </c>
      <c r="D71" s="620"/>
      <c r="E71" s="621"/>
      <c r="F71" s="620"/>
      <c r="G71" s="597">
        <v>306626</v>
      </c>
      <c r="H71" s="598"/>
    </row>
    <row r="72" spans="2:8" s="593" customFormat="1" ht="16.5" thickBot="1">
      <c r="B72" s="594"/>
      <c r="C72" s="595"/>
      <c r="D72" s="620"/>
      <c r="E72" s="621"/>
      <c r="F72" s="620"/>
      <c r="G72" s="597"/>
      <c r="H72" s="598"/>
    </row>
    <row r="73" spans="2:8" s="613" customFormat="1" ht="16.5" customHeight="1" thickBot="1">
      <c r="B73" s="614" t="s">
        <v>580</v>
      </c>
      <c r="C73" s="615" t="s">
        <v>684</v>
      </c>
      <c r="D73" s="616"/>
      <c r="E73" s="617"/>
      <c r="F73" s="616"/>
      <c r="G73" s="618">
        <v>380</v>
      </c>
      <c r="H73" s="601"/>
    </row>
    <row r="74" spans="2:8" s="593" customFormat="1" ht="16.5" thickBot="1">
      <c r="B74" s="594"/>
      <c r="C74" s="595"/>
      <c r="D74" s="620"/>
      <c r="E74" s="621"/>
      <c r="F74" s="620"/>
      <c r="G74" s="597"/>
      <c r="H74" s="598"/>
    </row>
    <row r="75" spans="2:8" s="613" customFormat="1" ht="16.5" customHeight="1" thickBot="1">
      <c r="B75" s="614" t="s">
        <v>685</v>
      </c>
      <c r="C75" s="615" t="s">
        <v>686</v>
      </c>
      <c r="D75" s="616"/>
      <c r="E75" s="617"/>
      <c r="F75" s="616"/>
      <c r="G75" s="618"/>
      <c r="H75" s="601"/>
    </row>
    <row r="76" spans="2:8" s="593" customFormat="1" ht="15.75">
      <c r="B76" s="594"/>
      <c r="C76" s="595"/>
      <c r="D76" s="620"/>
      <c r="E76" s="621"/>
      <c r="F76" s="620"/>
      <c r="G76" s="597"/>
      <c r="H76" s="598"/>
    </row>
    <row r="77" spans="2:8" ht="9.75" customHeight="1" thickBot="1">
      <c r="B77" s="555"/>
      <c r="C77" s="556"/>
      <c r="D77" s="602"/>
      <c r="E77" s="603"/>
      <c r="F77" s="602"/>
      <c r="G77" s="600"/>
    </row>
    <row r="78" spans="2:8" ht="16.5" thickBot="1">
      <c r="B78" s="552" t="s">
        <v>591</v>
      </c>
      <c r="C78" s="553"/>
      <c r="D78" s="622"/>
      <c r="E78" s="623"/>
      <c r="F78" s="622"/>
      <c r="G78" s="624"/>
    </row>
    <row r="79" spans="2:8" ht="15.75" thickBot="1">
      <c r="B79" s="555"/>
      <c r="C79" s="556"/>
      <c r="D79" s="602"/>
      <c r="E79" s="603"/>
      <c r="F79" s="602"/>
      <c r="G79" s="600"/>
    </row>
    <row r="80" spans="2:8" s="613" customFormat="1" ht="16.5" customHeight="1" thickBot="1">
      <c r="B80" s="614" t="s">
        <v>687</v>
      </c>
      <c r="C80" s="615" t="s">
        <v>688</v>
      </c>
      <c r="D80" s="616"/>
      <c r="E80" s="617">
        <v>969543</v>
      </c>
      <c r="F80" s="616"/>
      <c r="G80" s="618">
        <v>963543</v>
      </c>
      <c r="H80" s="601"/>
    </row>
    <row r="81" spans="2:8" ht="15.75" thickBot="1">
      <c r="B81" s="555"/>
      <c r="C81" s="556"/>
      <c r="D81" s="602"/>
      <c r="E81" s="603"/>
      <c r="F81" s="602"/>
      <c r="G81" s="625"/>
    </row>
    <row r="82" spans="2:8" s="613" customFormat="1" ht="16.5" customHeight="1" thickBot="1">
      <c r="B82" s="614" t="s">
        <v>689</v>
      </c>
      <c r="C82" s="615" t="s">
        <v>690</v>
      </c>
      <c r="D82" s="616"/>
      <c r="E82" s="617"/>
      <c r="F82" s="616"/>
      <c r="G82" s="618">
        <f>SUM(G83:G85)</f>
        <v>151698</v>
      </c>
      <c r="H82" s="601"/>
    </row>
    <row r="83" spans="2:8">
      <c r="B83" s="555" t="s">
        <v>608</v>
      </c>
      <c r="C83" s="556" t="s">
        <v>691</v>
      </c>
      <c r="D83" s="602"/>
      <c r="E83" s="603"/>
      <c r="F83" s="602"/>
      <c r="G83" s="600">
        <v>151698</v>
      </c>
    </row>
    <row r="84" spans="2:8">
      <c r="B84" s="555" t="s">
        <v>610</v>
      </c>
      <c r="C84" s="556" t="s">
        <v>692</v>
      </c>
      <c r="D84" s="602"/>
      <c r="E84" s="603"/>
      <c r="F84" s="602"/>
      <c r="G84" s="600"/>
    </row>
    <row r="85" spans="2:8">
      <c r="B85" s="555" t="s">
        <v>612</v>
      </c>
      <c r="C85" s="556" t="s">
        <v>611</v>
      </c>
      <c r="D85" s="602"/>
      <c r="E85" s="603"/>
      <c r="F85" s="602"/>
      <c r="G85" s="600"/>
    </row>
    <row r="86" spans="2:8" ht="15.75" thickBot="1">
      <c r="B86" s="555"/>
      <c r="C86" s="556"/>
      <c r="D86" s="602"/>
      <c r="E86" s="603"/>
      <c r="F86" s="602"/>
      <c r="G86" s="600"/>
    </row>
    <row r="87" spans="2:8" s="613" customFormat="1" ht="16.5" customHeight="1" thickBot="1">
      <c r="B87" s="614" t="s">
        <v>693</v>
      </c>
      <c r="C87" s="615" t="s">
        <v>694</v>
      </c>
      <c r="D87" s="616"/>
      <c r="E87" s="617"/>
      <c r="F87" s="616"/>
      <c r="G87" s="618">
        <v>0</v>
      </c>
      <c r="H87" s="601"/>
    </row>
    <row r="88" spans="2:8" ht="15.75" thickBot="1">
      <c r="B88" s="555"/>
      <c r="C88" s="556"/>
      <c r="D88" s="602"/>
      <c r="E88" s="603"/>
      <c r="F88" s="602"/>
      <c r="G88" s="600"/>
    </row>
    <row r="89" spans="2:8" s="613" customFormat="1" ht="16.5" customHeight="1" thickBot="1">
      <c r="B89" s="614" t="s">
        <v>695</v>
      </c>
      <c r="C89" s="615" t="s">
        <v>696</v>
      </c>
      <c r="D89" s="616"/>
      <c r="E89" s="617"/>
      <c r="F89" s="616"/>
      <c r="G89" s="618">
        <v>0</v>
      </c>
      <c r="H89" s="601"/>
    </row>
    <row r="90" spans="2:8" ht="15.75" thickBot="1">
      <c r="B90" s="555"/>
      <c r="C90" s="556"/>
      <c r="D90" s="602"/>
      <c r="E90" s="603"/>
      <c r="F90" s="602"/>
      <c r="G90" s="600"/>
    </row>
    <row r="91" spans="2:8" s="613" customFormat="1" ht="16.5" customHeight="1" thickBot="1">
      <c r="B91" s="614" t="s">
        <v>697</v>
      </c>
      <c r="C91" s="615" t="s">
        <v>698</v>
      </c>
      <c r="D91" s="616"/>
      <c r="E91" s="617"/>
      <c r="F91" s="616"/>
      <c r="G91" s="618">
        <v>1671227</v>
      </c>
      <c r="H91" s="601"/>
    </row>
    <row r="92" spans="2:8">
      <c r="B92" s="555"/>
      <c r="C92" s="556"/>
      <c r="D92" s="602"/>
      <c r="E92" s="603"/>
      <c r="F92" s="602"/>
      <c r="G92" s="600"/>
    </row>
    <row r="93" spans="2:8">
      <c r="B93" s="555"/>
      <c r="C93" s="556"/>
      <c r="D93" s="556"/>
      <c r="E93" s="599" t="s">
        <v>644</v>
      </c>
      <c r="F93" s="556"/>
      <c r="G93" s="600"/>
    </row>
    <row r="94" spans="2:8" ht="6" customHeight="1">
      <c r="B94" s="555"/>
      <c r="C94" s="556"/>
      <c r="D94" s="556"/>
      <c r="E94" s="599"/>
      <c r="F94" s="556"/>
      <c r="G94" s="600"/>
    </row>
    <row r="95" spans="2:8" s="606" customFormat="1" ht="15.75">
      <c r="B95" s="626" t="s">
        <v>699</v>
      </c>
      <c r="C95" s="627"/>
      <c r="D95" s="627"/>
      <c r="E95" s="628"/>
      <c r="F95" s="627"/>
      <c r="G95" s="629"/>
      <c r="H95" s="601"/>
    </row>
    <row r="96" spans="2:8" s="606" customFormat="1" ht="15.75">
      <c r="B96" s="630"/>
      <c r="C96" s="595" t="s">
        <v>700</v>
      </c>
      <c r="D96" s="627"/>
      <c r="E96" s="628">
        <f>SUM(E97:E99)</f>
        <v>278</v>
      </c>
      <c r="F96" s="627">
        <v>278</v>
      </c>
      <c r="G96" s="600">
        <v>0</v>
      </c>
      <c r="H96" s="601"/>
    </row>
    <row r="97" spans="2:8" s="606" customFormat="1" ht="15.75">
      <c r="B97" s="630"/>
      <c r="C97" s="556" t="s">
        <v>630</v>
      </c>
      <c r="D97" s="627"/>
      <c r="E97" s="579"/>
      <c r="F97" s="627"/>
      <c r="G97" s="629"/>
      <c r="H97" s="601"/>
    </row>
    <row r="98" spans="2:8" s="606" customFormat="1" ht="15.75">
      <c r="B98" s="630"/>
      <c r="C98" s="556" t="s">
        <v>701</v>
      </c>
      <c r="D98" s="627"/>
      <c r="E98" s="579"/>
      <c r="F98" s="627"/>
      <c r="G98" s="629"/>
      <c r="H98" s="601"/>
    </row>
    <row r="99" spans="2:8" s="606" customFormat="1" ht="15.75">
      <c r="B99" s="630"/>
      <c r="C99" s="556" t="s">
        <v>702</v>
      </c>
      <c r="D99" s="627"/>
      <c r="E99" s="579">
        <v>278</v>
      </c>
      <c r="F99" s="627">
        <v>278</v>
      </c>
      <c r="G99" s="629">
        <v>0</v>
      </c>
      <c r="H99" s="601"/>
    </row>
    <row r="100" spans="2:8" s="606" customFormat="1" ht="15.75">
      <c r="B100" s="630"/>
      <c r="C100" s="556"/>
      <c r="D100" s="627"/>
      <c r="E100" s="579"/>
      <c r="F100" s="627"/>
      <c r="G100" s="629"/>
      <c r="H100" s="601"/>
    </row>
    <row r="101" spans="2:8" s="593" customFormat="1" ht="15.75">
      <c r="B101" s="594"/>
      <c r="C101" s="595" t="s">
        <v>703</v>
      </c>
      <c r="D101" s="595"/>
      <c r="E101" s="585">
        <f>SUM(E102:E104)</f>
        <v>0</v>
      </c>
      <c r="F101" s="595"/>
      <c r="G101" s="597"/>
      <c r="H101" s="598"/>
    </row>
    <row r="102" spans="2:8" s="606" customFormat="1" ht="15.75">
      <c r="B102" s="630"/>
      <c r="C102" s="556" t="s">
        <v>704</v>
      </c>
      <c r="D102" s="627"/>
      <c r="E102" s="579"/>
      <c r="F102" s="627"/>
      <c r="G102" s="629"/>
      <c r="H102" s="601"/>
    </row>
    <row r="103" spans="2:8" s="606" customFormat="1" ht="15.75">
      <c r="B103" s="630"/>
      <c r="C103" s="556" t="s">
        <v>705</v>
      </c>
      <c r="D103" s="627"/>
      <c r="E103" s="579"/>
      <c r="F103" s="627"/>
      <c r="G103" s="629"/>
      <c r="H103" s="601"/>
    </row>
    <row r="104" spans="2:8" s="606" customFormat="1" ht="15.75">
      <c r="B104" s="630"/>
      <c r="C104" s="556" t="s">
        <v>706</v>
      </c>
      <c r="D104" s="627"/>
      <c r="E104" s="579"/>
      <c r="F104" s="627"/>
      <c r="G104" s="629"/>
      <c r="H104" s="601"/>
    </row>
    <row r="105" spans="2:8" s="576" customFormat="1">
      <c r="B105" s="577"/>
      <c r="C105" s="578"/>
      <c r="D105" s="578"/>
      <c r="E105" s="579"/>
      <c r="F105" s="578"/>
      <c r="G105" s="580"/>
    </row>
    <row r="106" spans="2:8" s="576" customFormat="1" ht="15.75">
      <c r="B106" s="577"/>
      <c r="C106" s="584" t="s">
        <v>707</v>
      </c>
      <c r="D106" s="578"/>
      <c r="E106" s="579"/>
      <c r="F106" s="578"/>
      <c r="G106" s="580"/>
    </row>
    <row r="107" spans="2:8" s="582" customFormat="1" ht="15.75">
      <c r="B107" s="583"/>
      <c r="C107" s="584"/>
      <c r="D107" s="584"/>
      <c r="E107" s="585"/>
      <c r="F107" s="584"/>
      <c r="G107" s="586"/>
    </row>
    <row r="108" spans="2:8" s="576" customFormat="1">
      <c r="B108" s="577"/>
      <c r="C108" s="578"/>
      <c r="D108" s="578"/>
      <c r="E108" s="579"/>
      <c r="F108" s="578"/>
      <c r="G108" s="580"/>
    </row>
    <row r="109" spans="2:8" s="576" customFormat="1" ht="15.75">
      <c r="B109" s="577"/>
      <c r="C109" s="584" t="s">
        <v>708</v>
      </c>
      <c r="D109" s="578"/>
      <c r="E109" s="579"/>
      <c r="F109" s="578"/>
      <c r="G109" s="580"/>
    </row>
    <row r="110" spans="2:8" ht="15.75" thickBot="1">
      <c r="B110" s="631"/>
      <c r="C110" s="632"/>
      <c r="D110" s="632"/>
      <c r="E110" s="633"/>
      <c r="F110" s="632"/>
      <c r="G110" s="634"/>
    </row>
  </sheetData>
  <mergeCells count="3">
    <mergeCell ref="B5:G5"/>
    <mergeCell ref="E7:G7"/>
    <mergeCell ref="C55:D55"/>
  </mergeCells>
  <phoneticPr fontId="38" type="noConversion"/>
  <pageMargins left="0.75" right="0.75" top="1" bottom="1" header="0.5" footer="0.5"/>
  <pageSetup paperSize="9" scale="27" orientation="portrait" r:id="rId1"/>
  <headerFooter alignWithMargins="0"/>
  <colBreaks count="1" manualBreakCount="1">
    <brk id="1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>
  <dimension ref="A1:Q104"/>
  <sheetViews>
    <sheetView workbookViewId="0">
      <selection activeCell="B5" sqref="B5"/>
    </sheetView>
  </sheetViews>
  <sheetFormatPr defaultRowHeight="12.75"/>
  <cols>
    <col min="2" max="2" width="63.140625" customWidth="1"/>
    <col min="3" max="3" width="22.5703125" customWidth="1"/>
  </cols>
  <sheetData>
    <row r="1" spans="1:17" ht="15">
      <c r="A1" s="635"/>
      <c r="B1" s="636"/>
      <c r="C1" s="636"/>
      <c r="D1" s="636"/>
      <c r="E1" s="636"/>
      <c r="F1" s="636"/>
      <c r="G1" s="636"/>
      <c r="H1" s="635"/>
      <c r="I1" s="635"/>
      <c r="J1" s="635"/>
      <c r="K1" s="635"/>
      <c r="L1" s="635"/>
      <c r="M1" s="635"/>
      <c r="N1" s="635"/>
      <c r="O1" s="635"/>
      <c r="P1" s="635"/>
      <c r="Q1" s="635"/>
    </row>
    <row r="2" spans="1:17" ht="15">
      <c r="A2" s="635"/>
      <c r="B2" s="636"/>
      <c r="C2" s="636"/>
      <c r="D2" s="636"/>
      <c r="E2" s="636"/>
      <c r="F2" s="636"/>
      <c r="G2" s="636"/>
      <c r="H2" s="635"/>
      <c r="I2" s="635"/>
      <c r="J2" s="635"/>
      <c r="K2" s="635"/>
      <c r="L2" s="635"/>
      <c r="M2" s="635"/>
      <c r="N2" s="635"/>
      <c r="O2" s="635"/>
      <c r="P2" s="635"/>
      <c r="Q2" s="635"/>
    </row>
    <row r="3" spans="1:17" ht="15">
      <c r="A3" s="635"/>
      <c r="B3" s="636"/>
      <c r="C3" s="636"/>
      <c r="D3" s="636"/>
      <c r="E3" s="636"/>
      <c r="F3" s="636"/>
      <c r="G3" s="636"/>
      <c r="H3" s="635"/>
      <c r="I3" s="635"/>
      <c r="J3" s="635"/>
      <c r="K3" s="635"/>
      <c r="L3" s="635"/>
      <c r="M3" s="635"/>
      <c r="N3" s="635"/>
      <c r="O3" s="635"/>
      <c r="P3" s="635"/>
      <c r="Q3" s="635"/>
    </row>
    <row r="4" spans="1:17" ht="43.5" customHeight="1">
      <c r="A4" s="635"/>
      <c r="B4" s="750" t="s">
        <v>716</v>
      </c>
      <c r="C4" s="750"/>
      <c r="D4" s="636"/>
      <c r="E4" s="636"/>
      <c r="F4" s="636"/>
      <c r="G4" s="636"/>
      <c r="H4" s="635"/>
      <c r="I4" s="635"/>
      <c r="J4" s="635"/>
      <c r="K4" s="635"/>
      <c r="L4" s="635"/>
      <c r="M4" s="635"/>
      <c r="N4" s="635"/>
      <c r="O4" s="635"/>
      <c r="P4" s="635"/>
      <c r="Q4" s="635"/>
    </row>
    <row r="5" spans="1:17" ht="15.75" thickBot="1">
      <c r="A5" s="635"/>
      <c r="B5" s="636"/>
      <c r="C5" s="637" t="s">
        <v>709</v>
      </c>
      <c r="D5" s="636"/>
      <c r="E5" s="636"/>
      <c r="F5" s="636"/>
      <c r="G5" s="636"/>
      <c r="H5" s="635"/>
      <c r="I5" s="635"/>
      <c r="J5" s="635"/>
      <c r="K5" s="635"/>
      <c r="L5" s="635"/>
      <c r="M5" s="635"/>
      <c r="N5" s="635"/>
      <c r="O5" s="635"/>
      <c r="P5" s="635"/>
      <c r="Q5" s="635"/>
    </row>
    <row r="6" spans="1:17" ht="27.75" customHeight="1">
      <c r="A6" s="635"/>
      <c r="B6" s="638" t="s">
        <v>710</v>
      </c>
      <c r="C6" s="639">
        <v>422392</v>
      </c>
      <c r="D6" s="640"/>
      <c r="E6" s="641"/>
      <c r="F6" s="640"/>
      <c r="G6" s="640"/>
      <c r="H6" s="635"/>
      <c r="I6" s="635"/>
      <c r="J6" s="635"/>
      <c r="K6" s="635"/>
      <c r="L6" s="635"/>
      <c r="M6" s="635"/>
      <c r="N6" s="635"/>
      <c r="O6" s="635"/>
      <c r="P6" s="635"/>
      <c r="Q6" s="635"/>
    </row>
    <row r="7" spans="1:17" ht="28.5" customHeight="1">
      <c r="A7" s="635"/>
      <c r="B7" s="642" t="s">
        <v>711</v>
      </c>
      <c r="C7" s="643">
        <v>2897794</v>
      </c>
      <c r="D7" s="644"/>
      <c r="E7" s="645"/>
      <c r="F7" s="644"/>
      <c r="G7" s="644"/>
      <c r="H7" s="635"/>
      <c r="I7" s="635"/>
      <c r="J7" s="635"/>
      <c r="K7" s="635"/>
      <c r="L7" s="635"/>
      <c r="M7" s="635"/>
      <c r="N7" s="635"/>
      <c r="O7" s="635"/>
      <c r="P7" s="635"/>
      <c r="Q7" s="635"/>
    </row>
    <row r="8" spans="1:17" ht="24" customHeight="1">
      <c r="A8" s="635"/>
      <c r="B8" s="642" t="s">
        <v>712</v>
      </c>
      <c r="C8" s="643">
        <v>-2389421</v>
      </c>
      <c r="D8" s="644"/>
      <c r="E8" s="644"/>
      <c r="F8" s="644"/>
      <c r="G8" s="644"/>
      <c r="H8" s="635"/>
      <c r="I8" s="635"/>
      <c r="J8" s="635"/>
      <c r="K8" s="635"/>
      <c r="L8" s="635"/>
      <c r="M8" s="635"/>
      <c r="N8" s="635"/>
      <c r="O8" s="635"/>
      <c r="P8" s="635"/>
      <c r="Q8" s="635"/>
    </row>
    <row r="9" spans="1:17" ht="23.25" customHeight="1">
      <c r="A9" s="635"/>
      <c r="B9" s="646" t="s">
        <v>713</v>
      </c>
      <c r="C9" s="647">
        <v>-929464</v>
      </c>
      <c r="D9" s="640"/>
      <c r="E9" s="645"/>
      <c r="F9" s="640"/>
      <c r="G9" s="640"/>
      <c r="H9" s="635"/>
      <c r="I9" s="635"/>
      <c r="J9" s="635"/>
      <c r="K9" s="635"/>
      <c r="L9" s="635"/>
      <c r="M9" s="635"/>
      <c r="N9" s="635"/>
      <c r="O9" s="635"/>
      <c r="P9" s="635"/>
      <c r="Q9" s="635"/>
    </row>
    <row r="10" spans="1:17" ht="26.25" customHeight="1">
      <c r="A10" s="635"/>
      <c r="B10" s="648" t="s">
        <v>714</v>
      </c>
      <c r="C10" s="649">
        <v>200067</v>
      </c>
      <c r="D10" s="640"/>
      <c r="E10" s="645"/>
      <c r="F10" s="640"/>
      <c r="G10" s="640"/>
      <c r="H10" s="635"/>
      <c r="I10" s="635"/>
      <c r="J10" s="635"/>
      <c r="K10" s="635"/>
      <c r="L10" s="635"/>
      <c r="M10" s="635"/>
      <c r="N10" s="635"/>
      <c r="O10" s="635"/>
      <c r="P10" s="635"/>
      <c r="Q10" s="635"/>
    </row>
    <row r="11" spans="1:17" ht="30.75" customHeight="1" thickBot="1">
      <c r="A11" s="635"/>
      <c r="B11" s="650" t="s">
        <v>715</v>
      </c>
      <c r="C11" s="651">
        <v>201368</v>
      </c>
      <c r="D11" s="640"/>
      <c r="E11" s="652"/>
      <c r="F11" s="640"/>
      <c r="G11" s="640"/>
      <c r="H11" s="635"/>
      <c r="I11" s="635"/>
      <c r="J11" s="635"/>
      <c r="K11" s="635"/>
      <c r="L11" s="635"/>
      <c r="M11" s="635"/>
      <c r="N11" s="635"/>
      <c r="O11" s="635"/>
      <c r="P11" s="635"/>
      <c r="Q11" s="635"/>
    </row>
    <row r="12" spans="1:17" ht="15.75">
      <c r="A12" s="635"/>
      <c r="B12" s="636"/>
      <c r="C12" s="751"/>
      <c r="D12" s="752"/>
      <c r="E12" s="752"/>
      <c r="F12" s="752"/>
      <c r="G12" s="752"/>
      <c r="H12" s="635"/>
      <c r="I12" s="635"/>
      <c r="J12" s="635"/>
      <c r="K12" s="635"/>
      <c r="L12" s="635"/>
      <c r="M12" s="635"/>
      <c r="N12" s="635"/>
      <c r="O12" s="635"/>
      <c r="P12" s="635"/>
      <c r="Q12" s="635"/>
    </row>
    <row r="13" spans="1:17" ht="15">
      <c r="A13" s="635"/>
      <c r="B13" s="636"/>
      <c r="C13" s="636"/>
      <c r="D13" s="636"/>
      <c r="E13" s="645"/>
      <c r="F13" s="636"/>
      <c r="G13" s="636"/>
      <c r="H13" s="635"/>
      <c r="I13" s="635"/>
      <c r="J13" s="635"/>
      <c r="K13" s="635"/>
      <c r="L13" s="635"/>
      <c r="M13" s="635"/>
      <c r="N13" s="635"/>
      <c r="O13" s="635"/>
      <c r="P13" s="635"/>
      <c r="Q13" s="635"/>
    </row>
    <row r="14" spans="1:17" ht="15">
      <c r="A14" s="635"/>
      <c r="B14" s="636"/>
      <c r="C14" s="636"/>
      <c r="D14" s="636"/>
      <c r="E14" s="636"/>
      <c r="F14" s="636"/>
      <c r="G14" s="636"/>
      <c r="H14" s="635"/>
      <c r="I14" s="635"/>
      <c r="J14" s="635"/>
      <c r="K14" s="635"/>
      <c r="L14" s="635"/>
      <c r="M14" s="635"/>
      <c r="N14" s="635"/>
      <c r="O14" s="635"/>
      <c r="P14" s="635"/>
      <c r="Q14" s="635"/>
    </row>
    <row r="15" spans="1:17" ht="15">
      <c r="A15" s="635"/>
      <c r="B15" s="636"/>
      <c r="C15" s="636"/>
      <c r="D15" s="636"/>
      <c r="E15" s="636"/>
      <c r="F15" s="636"/>
      <c r="G15" s="636"/>
      <c r="H15" s="635"/>
      <c r="I15" s="635"/>
      <c r="J15" s="635"/>
      <c r="K15" s="635"/>
      <c r="L15" s="635"/>
      <c r="M15" s="635"/>
      <c r="N15" s="635"/>
      <c r="O15" s="635"/>
      <c r="P15" s="635"/>
      <c r="Q15" s="635"/>
    </row>
    <row r="16" spans="1:17" ht="15">
      <c r="A16" s="635"/>
      <c r="B16" s="636"/>
      <c r="C16" s="636"/>
      <c r="D16" s="636"/>
      <c r="E16" s="636"/>
      <c r="F16" s="636"/>
      <c r="G16" s="636"/>
      <c r="H16" s="635"/>
      <c r="I16" s="635"/>
      <c r="J16" s="635"/>
      <c r="K16" s="635"/>
      <c r="L16" s="635"/>
      <c r="M16" s="635"/>
      <c r="N16" s="635"/>
      <c r="O16" s="635"/>
      <c r="P16" s="635"/>
      <c r="Q16" s="635"/>
    </row>
    <row r="17" spans="1:17">
      <c r="A17" s="635"/>
      <c r="B17" s="635"/>
      <c r="C17" s="635"/>
      <c r="D17" s="635"/>
      <c r="E17" s="635"/>
      <c r="F17" s="635"/>
      <c r="G17" s="635"/>
      <c r="H17" s="635"/>
      <c r="I17" s="635"/>
      <c r="J17" s="635"/>
      <c r="K17" s="635"/>
      <c r="L17" s="635"/>
      <c r="M17" s="635"/>
      <c r="N17" s="635"/>
      <c r="O17" s="635"/>
      <c r="P17" s="635"/>
      <c r="Q17" s="635"/>
    </row>
    <row r="18" spans="1:17">
      <c r="A18" s="635"/>
      <c r="B18" s="635"/>
      <c r="C18" s="635"/>
      <c r="D18" s="635"/>
      <c r="E18" s="635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635"/>
      <c r="Q18" s="635"/>
    </row>
    <row r="19" spans="1:17">
      <c r="A19" s="635"/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5"/>
    </row>
    <row r="20" spans="1:17">
      <c r="A20" s="635"/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</row>
    <row r="21" spans="1:17">
      <c r="A21" s="635"/>
      <c r="B21" s="635"/>
      <c r="C21" s="635"/>
      <c r="D21" s="635"/>
      <c r="E21" s="635"/>
      <c r="F21" s="635"/>
      <c r="G21" s="635"/>
      <c r="H21" s="635"/>
      <c r="I21" s="635"/>
      <c r="J21" s="635"/>
      <c r="K21" s="635"/>
      <c r="L21" s="635"/>
      <c r="M21" s="635"/>
      <c r="N21" s="635"/>
      <c r="O21" s="635"/>
      <c r="P21" s="635"/>
      <c r="Q21" s="635"/>
    </row>
    <row r="22" spans="1:17">
      <c r="A22" s="635"/>
      <c r="B22" s="635"/>
      <c r="C22" s="635"/>
      <c r="D22" s="635"/>
      <c r="E22" s="635"/>
      <c r="F22" s="635"/>
      <c r="G22" s="635"/>
      <c r="H22" s="635"/>
      <c r="I22" s="635"/>
      <c r="J22" s="635"/>
      <c r="K22" s="635"/>
      <c r="L22" s="635"/>
      <c r="M22" s="635"/>
      <c r="N22" s="635"/>
      <c r="O22" s="635"/>
      <c r="P22" s="635"/>
      <c r="Q22" s="635"/>
    </row>
    <row r="23" spans="1:17">
      <c r="A23" s="635"/>
      <c r="B23" s="635"/>
      <c r="C23" s="635"/>
      <c r="D23" s="635"/>
      <c r="E23" s="635"/>
      <c r="F23" s="635"/>
      <c r="G23" s="635"/>
      <c r="H23" s="635"/>
      <c r="I23" s="635"/>
      <c r="J23" s="635"/>
      <c r="K23" s="635"/>
      <c r="L23" s="635"/>
      <c r="M23" s="635"/>
      <c r="N23" s="635"/>
      <c r="O23" s="635"/>
      <c r="P23" s="635"/>
      <c r="Q23" s="635"/>
    </row>
    <row r="24" spans="1:17">
      <c r="A24" s="635"/>
      <c r="B24" s="635"/>
      <c r="C24" s="635"/>
      <c r="D24" s="635"/>
      <c r="E24" s="635"/>
      <c r="F24" s="635"/>
      <c r="G24" s="635"/>
      <c r="H24" s="635"/>
      <c r="I24" s="635"/>
      <c r="J24" s="635"/>
      <c r="K24" s="635"/>
      <c r="L24" s="635"/>
      <c r="M24" s="635"/>
      <c r="N24" s="635"/>
      <c r="O24" s="635"/>
      <c r="P24" s="635"/>
      <c r="Q24" s="635"/>
    </row>
    <row r="25" spans="1:17">
      <c r="A25" s="635"/>
      <c r="B25" s="635"/>
      <c r="C25" s="635"/>
      <c r="D25" s="635"/>
      <c r="E25" s="635"/>
      <c r="F25" s="635"/>
      <c r="G25" s="635"/>
      <c r="H25" s="635"/>
      <c r="I25" s="635"/>
      <c r="J25" s="635"/>
      <c r="K25" s="635"/>
      <c r="L25" s="635"/>
      <c r="M25" s="635"/>
      <c r="N25" s="635"/>
      <c r="O25" s="635"/>
      <c r="P25" s="635"/>
      <c r="Q25" s="635"/>
    </row>
    <row r="26" spans="1:17">
      <c r="A26" s="635"/>
      <c r="B26" s="635"/>
      <c r="C26" s="635"/>
      <c r="D26" s="635"/>
      <c r="E26" s="635"/>
      <c r="F26" s="635"/>
      <c r="G26" s="635"/>
      <c r="H26" s="635"/>
      <c r="I26" s="635"/>
      <c r="J26" s="635"/>
      <c r="K26" s="635"/>
      <c r="L26" s="635"/>
      <c r="M26" s="635"/>
      <c r="N26" s="635"/>
      <c r="O26" s="635"/>
      <c r="P26" s="635"/>
      <c r="Q26" s="635"/>
    </row>
    <row r="27" spans="1:17">
      <c r="A27" s="635"/>
      <c r="B27" s="635"/>
      <c r="C27" s="635"/>
      <c r="D27" s="635"/>
      <c r="E27" s="635"/>
      <c r="F27" s="635"/>
      <c r="G27" s="635"/>
      <c r="H27" s="635"/>
      <c r="I27" s="635"/>
      <c r="J27" s="635"/>
      <c r="K27" s="635"/>
      <c r="L27" s="635"/>
      <c r="M27" s="635"/>
      <c r="N27" s="635"/>
      <c r="O27" s="635"/>
      <c r="P27" s="635"/>
      <c r="Q27" s="635"/>
    </row>
    <row r="28" spans="1:17">
      <c r="A28" s="635"/>
      <c r="B28" s="635"/>
      <c r="C28" s="635"/>
      <c r="D28" s="635"/>
      <c r="E28" s="635"/>
      <c r="F28" s="635"/>
      <c r="G28" s="635"/>
      <c r="H28" s="635"/>
      <c r="I28" s="635"/>
      <c r="J28" s="635"/>
      <c r="K28" s="635"/>
      <c r="L28" s="635"/>
      <c r="M28" s="635"/>
      <c r="N28" s="635"/>
      <c r="O28" s="635"/>
      <c r="P28" s="635"/>
      <c r="Q28" s="635"/>
    </row>
    <row r="29" spans="1:17">
      <c r="A29" s="635"/>
      <c r="B29" s="635"/>
      <c r="C29" s="635"/>
      <c r="D29" s="635"/>
      <c r="E29" s="635"/>
      <c r="F29" s="635"/>
      <c r="G29" s="635"/>
      <c r="H29" s="635"/>
      <c r="I29" s="635"/>
      <c r="J29" s="635"/>
      <c r="K29" s="635"/>
      <c r="L29" s="635"/>
      <c r="M29" s="635"/>
      <c r="N29" s="635"/>
      <c r="O29" s="635"/>
      <c r="P29" s="635"/>
      <c r="Q29" s="635"/>
    </row>
    <row r="30" spans="1:17">
      <c r="A30" s="635"/>
      <c r="B30" s="635"/>
      <c r="C30" s="635"/>
      <c r="D30" s="635"/>
      <c r="E30" s="635"/>
      <c r="F30" s="635"/>
      <c r="G30" s="635"/>
      <c r="H30" s="635"/>
      <c r="I30" s="635"/>
      <c r="J30" s="635"/>
      <c r="K30" s="635"/>
      <c r="L30" s="635"/>
      <c r="M30" s="635"/>
      <c r="N30" s="635"/>
      <c r="O30" s="635"/>
      <c r="P30" s="635"/>
      <c r="Q30" s="635"/>
    </row>
    <row r="31" spans="1:17">
      <c r="A31" s="635"/>
      <c r="B31" s="635"/>
      <c r="C31" s="635"/>
      <c r="D31" s="635"/>
      <c r="E31" s="635"/>
      <c r="F31" s="635"/>
      <c r="G31" s="635"/>
      <c r="H31" s="635"/>
      <c r="I31" s="635"/>
      <c r="J31" s="635"/>
      <c r="K31" s="635"/>
      <c r="L31" s="635"/>
      <c r="M31" s="635"/>
      <c r="N31" s="635"/>
      <c r="O31" s="635"/>
      <c r="P31" s="635"/>
      <c r="Q31" s="635"/>
    </row>
    <row r="32" spans="1:17">
      <c r="A32" s="635"/>
      <c r="B32" s="635"/>
      <c r="C32" s="635"/>
      <c r="D32" s="635"/>
      <c r="E32" s="635"/>
      <c r="F32" s="635"/>
      <c r="G32" s="635"/>
      <c r="H32" s="635"/>
      <c r="I32" s="635"/>
      <c r="J32" s="635"/>
      <c r="K32" s="635"/>
      <c r="L32" s="635"/>
      <c r="M32" s="635"/>
      <c r="N32" s="635"/>
      <c r="O32" s="635"/>
      <c r="P32" s="635"/>
      <c r="Q32" s="635"/>
    </row>
    <row r="33" spans="1:17">
      <c r="A33" s="635"/>
      <c r="B33" s="635"/>
      <c r="C33" s="635"/>
      <c r="D33" s="635"/>
      <c r="E33" s="635"/>
      <c r="F33" s="635"/>
      <c r="G33" s="635"/>
      <c r="H33" s="635"/>
      <c r="I33" s="635"/>
      <c r="J33" s="635"/>
      <c r="K33" s="635"/>
      <c r="L33" s="635"/>
      <c r="M33" s="635"/>
      <c r="N33" s="635"/>
      <c r="O33" s="635"/>
      <c r="P33" s="635"/>
      <c r="Q33" s="635"/>
    </row>
    <row r="34" spans="1:17">
      <c r="A34" s="635"/>
      <c r="B34" s="635"/>
      <c r="C34" s="635"/>
      <c r="D34" s="635"/>
      <c r="E34" s="635"/>
      <c r="F34" s="635"/>
      <c r="G34" s="635"/>
      <c r="H34" s="635"/>
      <c r="I34" s="635"/>
      <c r="J34" s="635"/>
      <c r="K34" s="635"/>
      <c r="L34" s="635"/>
      <c r="M34" s="635"/>
      <c r="N34" s="635"/>
      <c r="O34" s="635"/>
      <c r="P34" s="635"/>
      <c r="Q34" s="635"/>
    </row>
    <row r="35" spans="1:17">
      <c r="A35" s="635"/>
      <c r="B35" s="635"/>
      <c r="C35" s="635"/>
      <c r="D35" s="635"/>
      <c r="E35" s="635"/>
      <c r="F35" s="635"/>
      <c r="G35" s="635"/>
      <c r="H35" s="635"/>
      <c r="I35" s="635"/>
      <c r="J35" s="635"/>
      <c r="K35" s="635"/>
      <c r="L35" s="635"/>
      <c r="M35" s="635"/>
      <c r="N35" s="635"/>
      <c r="O35" s="635"/>
      <c r="P35" s="635"/>
      <c r="Q35" s="635"/>
    </row>
    <row r="36" spans="1:17">
      <c r="A36" s="635"/>
      <c r="B36" s="635"/>
      <c r="C36" s="635"/>
      <c r="D36" s="635"/>
      <c r="E36" s="635"/>
      <c r="F36" s="635"/>
      <c r="G36" s="635"/>
      <c r="H36" s="635"/>
      <c r="I36" s="635"/>
      <c r="J36" s="635"/>
      <c r="K36" s="635"/>
      <c r="L36" s="635"/>
      <c r="M36" s="635"/>
      <c r="N36" s="635"/>
      <c r="O36" s="635"/>
      <c r="P36" s="635"/>
      <c r="Q36" s="635"/>
    </row>
    <row r="37" spans="1:17">
      <c r="A37" s="635"/>
      <c r="B37" s="635"/>
      <c r="C37" s="635"/>
      <c r="D37" s="635"/>
      <c r="E37" s="635"/>
      <c r="F37" s="635"/>
      <c r="G37" s="635"/>
      <c r="H37" s="635"/>
      <c r="I37" s="635"/>
      <c r="J37" s="635"/>
      <c r="K37" s="635"/>
      <c r="L37" s="635"/>
      <c r="M37" s="635"/>
      <c r="N37" s="635"/>
      <c r="O37" s="635"/>
      <c r="P37" s="635"/>
      <c r="Q37" s="635"/>
    </row>
    <row r="38" spans="1:17">
      <c r="A38" s="635"/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</row>
    <row r="39" spans="1:17">
      <c r="A39" s="635"/>
      <c r="B39" s="635"/>
      <c r="C39" s="635"/>
      <c r="D39" s="635"/>
      <c r="E39" s="635"/>
      <c r="F39" s="635"/>
      <c r="G39" s="635"/>
      <c r="H39" s="635"/>
      <c r="I39" s="635"/>
      <c r="J39" s="635"/>
      <c r="K39" s="635"/>
      <c r="L39" s="635"/>
      <c r="M39" s="635"/>
      <c r="N39" s="635"/>
      <c r="O39" s="635"/>
      <c r="P39" s="635"/>
      <c r="Q39" s="635"/>
    </row>
    <row r="40" spans="1:17">
      <c r="A40" s="635"/>
      <c r="B40" s="635"/>
      <c r="C40" s="635"/>
      <c r="D40" s="635"/>
      <c r="E40" s="635"/>
      <c r="F40" s="635"/>
      <c r="G40" s="635"/>
      <c r="H40" s="635"/>
      <c r="I40" s="635"/>
      <c r="J40" s="635"/>
      <c r="K40" s="635"/>
      <c r="L40" s="635"/>
      <c r="M40" s="635"/>
      <c r="N40" s="635"/>
      <c r="O40" s="635"/>
      <c r="P40" s="635"/>
      <c r="Q40" s="635"/>
    </row>
    <row r="41" spans="1:17">
      <c r="A41" s="635"/>
      <c r="B41" s="635"/>
      <c r="C41" s="635"/>
      <c r="D41" s="635"/>
      <c r="E41" s="635"/>
      <c r="F41" s="635"/>
      <c r="G41" s="635"/>
      <c r="H41" s="635"/>
      <c r="I41" s="635"/>
      <c r="J41" s="635"/>
      <c r="K41" s="635"/>
      <c r="L41" s="635"/>
      <c r="M41" s="635"/>
      <c r="N41" s="635"/>
      <c r="O41" s="635"/>
      <c r="P41" s="635"/>
      <c r="Q41" s="635"/>
    </row>
    <row r="42" spans="1:17">
      <c r="A42" s="635"/>
      <c r="B42" s="635"/>
      <c r="C42" s="635"/>
      <c r="D42" s="635"/>
      <c r="E42" s="635"/>
      <c r="F42" s="635"/>
      <c r="G42" s="635"/>
      <c r="H42" s="635"/>
      <c r="I42" s="635"/>
      <c r="J42" s="635"/>
      <c r="K42" s="635"/>
      <c r="L42" s="635"/>
      <c r="M42" s="635"/>
      <c r="N42" s="635"/>
      <c r="O42" s="635"/>
      <c r="P42" s="635"/>
      <c r="Q42" s="635"/>
    </row>
    <row r="43" spans="1:17">
      <c r="A43" s="635"/>
      <c r="B43" s="635"/>
      <c r="C43" s="635"/>
      <c r="D43" s="635"/>
      <c r="E43" s="635"/>
      <c r="F43" s="635"/>
      <c r="G43" s="635"/>
      <c r="H43" s="635"/>
      <c r="I43" s="635"/>
      <c r="J43" s="635"/>
      <c r="K43" s="635"/>
      <c r="L43" s="635"/>
      <c r="M43" s="635"/>
      <c r="N43" s="635"/>
      <c r="O43" s="635"/>
      <c r="P43" s="635"/>
      <c r="Q43" s="635"/>
    </row>
    <row r="44" spans="1:17">
      <c r="A44" s="635"/>
      <c r="B44" s="635"/>
      <c r="C44" s="635"/>
      <c r="D44" s="635"/>
      <c r="E44" s="635"/>
      <c r="F44" s="635"/>
      <c r="G44" s="635"/>
      <c r="H44" s="635"/>
      <c r="I44" s="635"/>
      <c r="J44" s="635"/>
      <c r="K44" s="635"/>
      <c r="L44" s="635"/>
      <c r="M44" s="635"/>
      <c r="N44" s="635"/>
      <c r="O44" s="635"/>
      <c r="P44" s="635"/>
      <c r="Q44" s="635"/>
    </row>
    <row r="45" spans="1:17">
      <c r="A45" s="635"/>
      <c r="B45" s="635"/>
      <c r="C45" s="635"/>
      <c r="D45" s="635"/>
      <c r="E45" s="635"/>
      <c r="F45" s="635"/>
      <c r="G45" s="635"/>
      <c r="H45" s="635"/>
      <c r="I45" s="635"/>
      <c r="J45" s="635"/>
      <c r="K45" s="635"/>
      <c r="L45" s="635"/>
      <c r="M45" s="635"/>
      <c r="N45" s="635"/>
      <c r="O45" s="635"/>
      <c r="P45" s="635"/>
      <c r="Q45" s="635"/>
    </row>
    <row r="46" spans="1:17">
      <c r="A46" s="635"/>
      <c r="B46" s="635"/>
      <c r="C46" s="635"/>
      <c r="D46" s="635"/>
      <c r="E46" s="635"/>
      <c r="F46" s="635"/>
      <c r="G46" s="635"/>
      <c r="H46" s="635"/>
      <c r="I46" s="635"/>
      <c r="J46" s="635"/>
      <c r="K46" s="635"/>
      <c r="L46" s="635"/>
      <c r="M46" s="635"/>
      <c r="N46" s="635"/>
      <c r="O46" s="635"/>
      <c r="P46" s="635"/>
      <c r="Q46" s="635"/>
    </row>
    <row r="47" spans="1:17">
      <c r="A47" s="635"/>
      <c r="B47" s="635"/>
      <c r="C47" s="635"/>
      <c r="D47" s="635"/>
      <c r="E47" s="635"/>
      <c r="F47" s="635"/>
      <c r="G47" s="635"/>
      <c r="H47" s="635"/>
      <c r="I47" s="635"/>
      <c r="J47" s="635"/>
      <c r="K47" s="635"/>
      <c r="L47" s="635"/>
      <c r="M47" s="635"/>
      <c r="N47" s="635"/>
      <c r="O47" s="635"/>
      <c r="P47" s="635"/>
      <c r="Q47" s="635"/>
    </row>
    <row r="48" spans="1:17">
      <c r="A48" s="635"/>
      <c r="B48" s="635"/>
      <c r="C48" s="635"/>
      <c r="D48" s="635"/>
      <c r="E48" s="635"/>
      <c r="F48" s="635"/>
      <c r="G48" s="635"/>
      <c r="H48" s="635"/>
      <c r="I48" s="635"/>
      <c r="J48" s="635"/>
      <c r="K48" s="635"/>
      <c r="L48" s="635"/>
      <c r="M48" s="635"/>
      <c r="N48" s="635"/>
      <c r="O48" s="635"/>
      <c r="P48" s="635"/>
      <c r="Q48" s="635"/>
    </row>
    <row r="49" spans="1:17">
      <c r="A49" s="635"/>
      <c r="B49" s="635"/>
      <c r="C49" s="635"/>
      <c r="D49" s="635"/>
      <c r="E49" s="635"/>
      <c r="F49" s="635"/>
      <c r="G49" s="635"/>
      <c r="H49" s="635"/>
      <c r="I49" s="635"/>
      <c r="J49" s="635"/>
      <c r="K49" s="635"/>
      <c r="L49" s="635"/>
      <c r="M49" s="635"/>
      <c r="N49" s="635"/>
      <c r="O49" s="635"/>
      <c r="P49" s="635"/>
      <c r="Q49" s="635"/>
    </row>
    <row r="50" spans="1:17">
      <c r="A50" s="635"/>
      <c r="B50" s="635"/>
      <c r="C50" s="635"/>
      <c r="D50" s="635"/>
      <c r="E50" s="635"/>
      <c r="F50" s="635"/>
      <c r="G50" s="635"/>
      <c r="H50" s="635"/>
      <c r="I50" s="635"/>
      <c r="J50" s="635"/>
      <c r="K50" s="635"/>
      <c r="L50" s="635"/>
      <c r="M50" s="635"/>
      <c r="N50" s="635"/>
      <c r="O50" s="635"/>
      <c r="P50" s="635"/>
      <c r="Q50" s="635"/>
    </row>
    <row r="51" spans="1:17">
      <c r="A51" s="635"/>
      <c r="B51" s="635"/>
      <c r="C51" s="635"/>
      <c r="D51" s="635"/>
      <c r="E51" s="635"/>
      <c r="F51" s="635"/>
      <c r="G51" s="635"/>
      <c r="H51" s="635"/>
      <c r="I51" s="635"/>
      <c r="J51" s="635"/>
      <c r="K51" s="635"/>
      <c r="L51" s="635"/>
      <c r="M51" s="635"/>
      <c r="N51" s="635"/>
      <c r="O51" s="635"/>
      <c r="P51" s="635"/>
      <c r="Q51" s="635"/>
    </row>
    <row r="52" spans="1:17">
      <c r="A52" s="635"/>
      <c r="B52" s="635"/>
      <c r="C52" s="635"/>
      <c r="D52" s="635"/>
      <c r="E52" s="635"/>
      <c r="F52" s="635"/>
      <c r="G52" s="635"/>
      <c r="H52" s="635"/>
      <c r="I52" s="635"/>
      <c r="J52" s="635"/>
      <c r="K52" s="635"/>
      <c r="L52" s="635"/>
      <c r="M52" s="635"/>
      <c r="N52" s="635"/>
      <c r="O52" s="635"/>
      <c r="P52" s="635"/>
      <c r="Q52" s="635"/>
    </row>
    <row r="53" spans="1:17">
      <c r="A53" s="635"/>
      <c r="B53" s="635"/>
      <c r="C53" s="635"/>
      <c r="D53" s="635"/>
      <c r="E53" s="635"/>
      <c r="F53" s="635"/>
      <c r="G53" s="635"/>
      <c r="H53" s="635"/>
      <c r="I53" s="635"/>
      <c r="J53" s="635"/>
      <c r="K53" s="635"/>
      <c r="L53" s="635"/>
      <c r="M53" s="635"/>
      <c r="N53" s="635"/>
      <c r="O53" s="635"/>
      <c r="P53" s="635"/>
      <c r="Q53" s="635"/>
    </row>
    <row r="54" spans="1:17">
      <c r="A54" s="635"/>
      <c r="B54" s="635"/>
      <c r="C54" s="635"/>
      <c r="D54" s="635"/>
      <c r="E54" s="635"/>
      <c r="F54" s="635"/>
      <c r="G54" s="635"/>
      <c r="H54" s="635"/>
      <c r="I54" s="635"/>
      <c r="J54" s="635"/>
      <c r="K54" s="635"/>
      <c r="L54" s="635"/>
      <c r="M54" s="635"/>
      <c r="N54" s="635"/>
      <c r="O54" s="635"/>
      <c r="P54" s="635"/>
      <c r="Q54" s="635"/>
    </row>
    <row r="55" spans="1:17">
      <c r="A55" s="635"/>
      <c r="B55" s="635"/>
      <c r="C55" s="635"/>
      <c r="D55" s="635"/>
      <c r="E55" s="635"/>
      <c r="F55" s="635"/>
      <c r="G55" s="635"/>
      <c r="H55" s="635"/>
      <c r="I55" s="635"/>
      <c r="J55" s="635"/>
      <c r="K55" s="635"/>
      <c r="L55" s="635"/>
      <c r="M55" s="635"/>
      <c r="N55" s="635"/>
      <c r="O55" s="635"/>
      <c r="P55" s="635"/>
      <c r="Q55" s="635"/>
    </row>
    <row r="56" spans="1:17">
      <c r="A56" s="635"/>
      <c r="B56" s="635"/>
      <c r="C56" s="635"/>
      <c r="D56" s="635"/>
      <c r="E56" s="635"/>
      <c r="F56" s="635"/>
      <c r="G56" s="635"/>
      <c r="H56" s="635"/>
      <c r="I56" s="635"/>
      <c r="J56" s="635"/>
      <c r="K56" s="635"/>
      <c r="L56" s="635"/>
      <c r="M56" s="635"/>
      <c r="N56" s="635"/>
      <c r="O56" s="635"/>
      <c r="P56" s="635"/>
      <c r="Q56" s="635"/>
    </row>
    <row r="57" spans="1:17">
      <c r="A57" s="635"/>
      <c r="B57" s="635"/>
      <c r="C57" s="635"/>
      <c r="D57" s="635"/>
      <c r="E57" s="635"/>
      <c r="F57" s="635"/>
      <c r="G57" s="635"/>
      <c r="H57" s="635"/>
      <c r="I57" s="635"/>
      <c r="J57" s="635"/>
      <c r="K57" s="635"/>
      <c r="L57" s="635"/>
      <c r="M57" s="635"/>
      <c r="N57" s="635"/>
      <c r="O57" s="635"/>
      <c r="P57" s="635"/>
      <c r="Q57" s="635"/>
    </row>
    <row r="58" spans="1:17">
      <c r="A58" s="635"/>
      <c r="B58" s="635"/>
      <c r="C58" s="635"/>
      <c r="D58" s="635"/>
      <c r="E58" s="635"/>
      <c r="F58" s="635"/>
      <c r="G58" s="635"/>
      <c r="H58" s="635"/>
      <c r="I58" s="635"/>
      <c r="J58" s="635"/>
      <c r="K58" s="635"/>
      <c r="L58" s="635"/>
      <c r="M58" s="635"/>
      <c r="N58" s="635"/>
      <c r="O58" s="635"/>
      <c r="P58" s="635"/>
      <c r="Q58" s="635"/>
    </row>
    <row r="59" spans="1:17">
      <c r="A59" s="635"/>
      <c r="B59" s="635"/>
      <c r="C59" s="635"/>
      <c r="D59" s="635"/>
      <c r="E59" s="635"/>
      <c r="F59" s="635"/>
      <c r="G59" s="635"/>
      <c r="H59" s="635"/>
      <c r="I59" s="635"/>
      <c r="J59" s="635"/>
      <c r="K59" s="635"/>
      <c r="L59" s="635"/>
      <c r="M59" s="635"/>
      <c r="N59" s="635"/>
      <c r="O59" s="635"/>
      <c r="P59" s="635"/>
      <c r="Q59" s="635"/>
    </row>
    <row r="60" spans="1:17">
      <c r="A60" s="635"/>
      <c r="B60" s="635"/>
      <c r="C60" s="635"/>
      <c r="D60" s="635"/>
      <c r="E60" s="635"/>
      <c r="F60" s="635"/>
      <c r="G60" s="635"/>
      <c r="H60" s="635"/>
      <c r="I60" s="635"/>
      <c r="J60" s="635"/>
      <c r="K60" s="635"/>
      <c r="L60" s="635"/>
      <c r="M60" s="635"/>
      <c r="N60" s="635"/>
      <c r="O60" s="635"/>
      <c r="P60" s="635"/>
      <c r="Q60" s="635"/>
    </row>
    <row r="61" spans="1:17">
      <c r="A61" s="635"/>
      <c r="B61" s="635"/>
      <c r="C61" s="635"/>
      <c r="D61" s="635"/>
      <c r="E61" s="635"/>
      <c r="F61" s="635"/>
      <c r="G61" s="635"/>
      <c r="H61" s="635"/>
      <c r="I61" s="635"/>
      <c r="J61" s="635"/>
      <c r="K61" s="635"/>
      <c r="L61" s="635"/>
      <c r="M61" s="635"/>
      <c r="N61" s="635"/>
      <c r="O61" s="635"/>
      <c r="P61" s="635"/>
      <c r="Q61" s="635"/>
    </row>
    <row r="62" spans="1:17">
      <c r="A62" s="635"/>
      <c r="B62" s="635"/>
      <c r="C62" s="635"/>
      <c r="D62" s="635"/>
      <c r="E62" s="635"/>
      <c r="F62" s="635"/>
      <c r="G62" s="635"/>
      <c r="H62" s="635"/>
      <c r="I62" s="635"/>
      <c r="J62" s="635"/>
      <c r="K62" s="635"/>
      <c r="L62" s="635"/>
      <c r="M62" s="635"/>
      <c r="N62" s="635"/>
      <c r="O62" s="635"/>
      <c r="P62" s="635"/>
      <c r="Q62" s="635"/>
    </row>
    <row r="63" spans="1:17">
      <c r="A63" s="635"/>
      <c r="B63" s="635"/>
      <c r="C63" s="635"/>
      <c r="D63" s="635"/>
      <c r="E63" s="635"/>
      <c r="F63" s="635"/>
      <c r="G63" s="635"/>
      <c r="H63" s="635"/>
      <c r="I63" s="635"/>
      <c r="J63" s="635"/>
      <c r="K63" s="635"/>
      <c r="L63" s="635"/>
      <c r="M63" s="635"/>
      <c r="N63" s="635"/>
      <c r="O63" s="635"/>
      <c r="P63" s="635"/>
      <c r="Q63" s="635"/>
    </row>
    <row r="64" spans="1:17">
      <c r="A64" s="635"/>
      <c r="B64" s="635"/>
      <c r="C64" s="635"/>
      <c r="D64" s="635"/>
      <c r="E64" s="635"/>
      <c r="F64" s="635"/>
      <c r="G64" s="635"/>
      <c r="H64" s="635"/>
      <c r="I64" s="635"/>
      <c r="J64" s="635"/>
      <c r="K64" s="635"/>
      <c r="L64" s="635"/>
      <c r="M64" s="635"/>
      <c r="N64" s="635"/>
      <c r="O64" s="635"/>
      <c r="P64" s="635"/>
      <c r="Q64" s="635"/>
    </row>
    <row r="65" spans="1:17">
      <c r="A65" s="635"/>
      <c r="B65" s="635"/>
      <c r="C65" s="635"/>
      <c r="D65" s="635"/>
      <c r="E65" s="635"/>
      <c r="F65" s="635"/>
      <c r="G65" s="635"/>
      <c r="H65" s="635"/>
      <c r="I65" s="635"/>
      <c r="J65" s="635"/>
      <c r="K65" s="635"/>
      <c r="L65" s="635"/>
      <c r="M65" s="635"/>
      <c r="N65" s="635"/>
      <c r="O65" s="635"/>
      <c r="P65" s="635"/>
      <c r="Q65" s="635"/>
    </row>
    <row r="66" spans="1:17">
      <c r="A66" s="635"/>
      <c r="B66" s="635"/>
      <c r="C66" s="635"/>
      <c r="D66" s="635"/>
      <c r="E66" s="635"/>
      <c r="F66" s="635"/>
      <c r="G66" s="635"/>
      <c r="H66" s="635"/>
      <c r="I66" s="635"/>
      <c r="J66" s="635"/>
      <c r="K66" s="635"/>
      <c r="L66" s="635"/>
      <c r="M66" s="635"/>
      <c r="N66" s="635"/>
      <c r="O66" s="635"/>
      <c r="P66" s="635"/>
      <c r="Q66" s="635"/>
    </row>
    <row r="67" spans="1:17">
      <c r="A67" s="635"/>
      <c r="B67" s="635"/>
      <c r="C67" s="635"/>
      <c r="D67" s="635"/>
      <c r="E67" s="635"/>
      <c r="F67" s="635"/>
      <c r="G67" s="635"/>
      <c r="H67" s="635"/>
      <c r="I67" s="635"/>
      <c r="J67" s="635"/>
      <c r="K67" s="635"/>
      <c r="L67" s="635"/>
      <c r="M67" s="635"/>
      <c r="N67" s="635"/>
      <c r="O67" s="635"/>
      <c r="P67" s="635"/>
      <c r="Q67" s="635"/>
    </row>
    <row r="68" spans="1:17">
      <c r="A68" s="635"/>
      <c r="B68" s="635"/>
      <c r="C68" s="635"/>
      <c r="D68" s="635"/>
      <c r="E68" s="635"/>
      <c r="F68" s="635"/>
      <c r="G68" s="635"/>
      <c r="H68" s="635"/>
      <c r="I68" s="635"/>
      <c r="J68" s="635"/>
      <c r="K68" s="635"/>
      <c r="L68" s="635"/>
      <c r="M68" s="635"/>
      <c r="N68" s="635"/>
      <c r="O68" s="635"/>
      <c r="P68" s="635"/>
      <c r="Q68" s="635"/>
    </row>
    <row r="69" spans="1:17">
      <c r="A69" s="635"/>
      <c r="B69" s="635"/>
      <c r="C69" s="635"/>
      <c r="D69" s="635"/>
      <c r="E69" s="635"/>
      <c r="F69" s="635"/>
      <c r="G69" s="635"/>
      <c r="H69" s="635"/>
      <c r="I69" s="635"/>
      <c r="J69" s="635"/>
      <c r="K69" s="635"/>
      <c r="L69" s="635"/>
      <c r="M69" s="635"/>
      <c r="N69" s="635"/>
      <c r="O69" s="635"/>
      <c r="P69" s="635"/>
      <c r="Q69" s="635"/>
    </row>
    <row r="70" spans="1:17">
      <c r="A70" s="635"/>
      <c r="B70" s="635"/>
      <c r="C70" s="635"/>
      <c r="D70" s="635"/>
      <c r="E70" s="635"/>
      <c r="F70" s="635"/>
      <c r="G70" s="635"/>
      <c r="H70" s="635"/>
      <c r="I70" s="635"/>
      <c r="J70" s="635"/>
      <c r="K70" s="635"/>
      <c r="L70" s="635"/>
      <c r="M70" s="635"/>
      <c r="N70" s="635"/>
      <c r="O70" s="635"/>
      <c r="P70" s="635"/>
      <c r="Q70" s="635"/>
    </row>
    <row r="71" spans="1:17">
      <c r="A71" s="635"/>
      <c r="B71" s="635"/>
      <c r="C71" s="635"/>
      <c r="D71" s="635"/>
      <c r="E71" s="635"/>
      <c r="F71" s="635"/>
      <c r="G71" s="635"/>
      <c r="H71" s="635"/>
      <c r="I71" s="635"/>
      <c r="J71" s="635"/>
      <c r="K71" s="635"/>
      <c r="L71" s="635"/>
      <c r="M71" s="635"/>
      <c r="N71" s="635"/>
      <c r="O71" s="635"/>
      <c r="P71" s="635"/>
      <c r="Q71" s="635"/>
    </row>
    <row r="72" spans="1:17">
      <c r="A72" s="635"/>
      <c r="B72" s="635"/>
      <c r="C72" s="635"/>
      <c r="D72" s="635"/>
      <c r="E72" s="635"/>
      <c r="F72" s="635"/>
      <c r="G72" s="635"/>
      <c r="H72" s="635"/>
      <c r="I72" s="635"/>
      <c r="J72" s="635"/>
      <c r="K72" s="635"/>
      <c r="L72" s="635"/>
      <c r="M72" s="635"/>
      <c r="N72" s="635"/>
      <c r="O72" s="635"/>
      <c r="P72" s="635"/>
      <c r="Q72" s="635"/>
    </row>
    <row r="73" spans="1:17">
      <c r="A73" s="635"/>
      <c r="B73" s="635"/>
      <c r="C73" s="635"/>
      <c r="D73" s="635"/>
      <c r="E73" s="635"/>
      <c r="F73" s="635"/>
      <c r="G73" s="635"/>
      <c r="H73" s="635"/>
      <c r="I73" s="635"/>
      <c r="J73" s="635"/>
      <c r="K73" s="635"/>
      <c r="L73" s="635"/>
      <c r="M73" s="635"/>
      <c r="N73" s="635"/>
      <c r="O73" s="635"/>
      <c r="P73" s="635"/>
      <c r="Q73" s="635"/>
    </row>
    <row r="74" spans="1:17">
      <c r="A74" s="635"/>
      <c r="B74" s="635"/>
      <c r="C74" s="635"/>
      <c r="D74" s="635"/>
      <c r="E74" s="635"/>
      <c r="F74" s="635"/>
      <c r="G74" s="635"/>
      <c r="H74" s="635"/>
      <c r="I74" s="635"/>
      <c r="J74" s="635"/>
      <c r="K74" s="635"/>
      <c r="L74" s="635"/>
      <c r="M74" s="635"/>
      <c r="N74" s="635"/>
      <c r="O74" s="635"/>
      <c r="P74" s="635"/>
      <c r="Q74" s="635"/>
    </row>
    <row r="75" spans="1:17">
      <c r="A75" s="635"/>
      <c r="B75" s="635"/>
      <c r="C75" s="635"/>
      <c r="D75" s="635"/>
      <c r="E75" s="635"/>
      <c r="F75" s="635"/>
      <c r="G75" s="635"/>
      <c r="H75" s="635"/>
      <c r="I75" s="635"/>
      <c r="J75" s="635"/>
      <c r="K75" s="635"/>
      <c r="L75" s="635"/>
      <c r="M75" s="635"/>
      <c r="N75" s="635"/>
      <c r="O75" s="635"/>
      <c r="P75" s="635"/>
      <c r="Q75" s="635"/>
    </row>
    <row r="76" spans="1:17">
      <c r="A76" s="635"/>
      <c r="B76" s="635"/>
      <c r="C76" s="635"/>
      <c r="D76" s="635"/>
      <c r="E76" s="635"/>
      <c r="F76" s="635"/>
      <c r="G76" s="635"/>
      <c r="H76" s="635"/>
      <c r="I76" s="635"/>
      <c r="J76" s="635"/>
      <c r="K76" s="635"/>
      <c r="L76" s="635"/>
      <c r="M76" s="635"/>
      <c r="N76" s="635"/>
      <c r="O76" s="635"/>
      <c r="P76" s="635"/>
      <c r="Q76" s="635"/>
    </row>
    <row r="77" spans="1:17">
      <c r="A77" s="635"/>
      <c r="B77" s="635"/>
      <c r="C77" s="635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</row>
    <row r="78" spans="1:17">
      <c r="A78" s="635"/>
      <c r="B78" s="635"/>
      <c r="C78" s="635"/>
      <c r="D78" s="635"/>
      <c r="E78" s="635"/>
      <c r="F78" s="635"/>
      <c r="G78" s="635"/>
      <c r="H78" s="635"/>
      <c r="I78" s="635"/>
      <c r="J78" s="635"/>
      <c r="K78" s="635"/>
      <c r="L78" s="635"/>
      <c r="M78" s="635"/>
      <c r="N78" s="635"/>
      <c r="O78" s="635"/>
      <c r="P78" s="635"/>
      <c r="Q78" s="635"/>
    </row>
    <row r="79" spans="1:17">
      <c r="A79" s="635"/>
      <c r="B79" s="635"/>
      <c r="C79" s="635"/>
      <c r="D79" s="635"/>
      <c r="E79" s="635"/>
      <c r="F79" s="635"/>
      <c r="G79" s="635"/>
      <c r="H79" s="635"/>
      <c r="I79" s="635"/>
      <c r="J79" s="635"/>
      <c r="K79" s="635"/>
      <c r="L79" s="635"/>
      <c r="M79" s="635"/>
      <c r="N79" s="635"/>
      <c r="O79" s="635"/>
      <c r="P79" s="635"/>
      <c r="Q79" s="635"/>
    </row>
    <row r="80" spans="1:17">
      <c r="A80" s="635"/>
      <c r="B80" s="635"/>
      <c r="C80" s="635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</row>
    <row r="81" spans="1:17">
      <c r="A81" s="635"/>
      <c r="B81" s="635"/>
      <c r="C81" s="635"/>
      <c r="D81" s="635"/>
      <c r="E81" s="635"/>
      <c r="F81" s="635"/>
      <c r="G81" s="635"/>
      <c r="H81" s="635"/>
      <c r="I81" s="635"/>
      <c r="J81" s="635"/>
      <c r="K81" s="635"/>
      <c r="L81" s="635"/>
      <c r="M81" s="635"/>
      <c r="N81" s="635"/>
      <c r="O81" s="635"/>
      <c r="P81" s="635"/>
      <c r="Q81" s="635"/>
    </row>
    <row r="82" spans="1:17">
      <c r="A82" s="635"/>
      <c r="B82" s="635"/>
      <c r="C82" s="635"/>
      <c r="D82" s="635"/>
      <c r="E82" s="635"/>
      <c r="F82" s="635"/>
      <c r="G82" s="635"/>
      <c r="H82" s="635"/>
      <c r="I82" s="635"/>
      <c r="J82" s="635"/>
      <c r="K82" s="635"/>
      <c r="L82" s="635"/>
      <c r="M82" s="635"/>
      <c r="N82" s="635"/>
      <c r="O82" s="635"/>
      <c r="P82" s="635"/>
      <c r="Q82" s="635"/>
    </row>
    <row r="83" spans="1:17">
      <c r="A83" s="635"/>
      <c r="B83" s="635"/>
      <c r="C83" s="635"/>
      <c r="D83" s="635"/>
      <c r="E83" s="635"/>
      <c r="F83" s="635"/>
      <c r="G83" s="635"/>
      <c r="H83" s="635"/>
      <c r="I83" s="635"/>
      <c r="J83" s="635"/>
      <c r="K83" s="635"/>
      <c r="L83" s="635"/>
      <c r="M83" s="635"/>
      <c r="N83" s="635"/>
      <c r="O83" s="635"/>
      <c r="P83" s="635"/>
      <c r="Q83" s="635"/>
    </row>
    <row r="84" spans="1:17">
      <c r="A84" s="635"/>
      <c r="B84" s="635"/>
      <c r="C84" s="635"/>
      <c r="D84" s="635"/>
      <c r="E84" s="635"/>
      <c r="F84" s="635"/>
      <c r="G84" s="635"/>
      <c r="H84" s="635"/>
      <c r="I84" s="635"/>
      <c r="J84" s="635"/>
      <c r="K84" s="635"/>
      <c r="L84" s="635"/>
      <c r="M84" s="635"/>
      <c r="N84" s="635"/>
      <c r="O84" s="635"/>
      <c r="P84" s="635"/>
      <c r="Q84" s="635"/>
    </row>
    <row r="85" spans="1:17">
      <c r="A85" s="635"/>
      <c r="B85" s="635"/>
      <c r="C85" s="635"/>
      <c r="D85" s="635"/>
      <c r="E85" s="635"/>
      <c r="F85" s="635"/>
      <c r="G85" s="635"/>
      <c r="H85" s="635"/>
      <c r="I85" s="635"/>
      <c r="J85" s="635"/>
      <c r="K85" s="635"/>
      <c r="L85" s="635"/>
      <c r="M85" s="635"/>
      <c r="N85" s="635"/>
      <c r="O85" s="635"/>
      <c r="P85" s="635"/>
      <c r="Q85" s="635"/>
    </row>
    <row r="86" spans="1:17">
      <c r="A86" s="635"/>
      <c r="B86" s="635"/>
      <c r="C86" s="635"/>
      <c r="D86" s="635"/>
      <c r="E86" s="635"/>
      <c r="F86" s="635"/>
      <c r="G86" s="635"/>
      <c r="H86" s="635"/>
      <c r="I86" s="635"/>
      <c r="J86" s="635"/>
      <c r="K86" s="635"/>
      <c r="L86" s="635"/>
      <c r="M86" s="635"/>
      <c r="N86" s="635"/>
      <c r="O86" s="635"/>
      <c r="P86" s="635"/>
      <c r="Q86" s="635"/>
    </row>
    <row r="87" spans="1:17">
      <c r="A87" s="635"/>
      <c r="B87" s="635"/>
      <c r="C87" s="635"/>
      <c r="D87" s="635"/>
      <c r="E87" s="635"/>
      <c r="F87" s="635"/>
      <c r="G87" s="635"/>
      <c r="H87" s="635"/>
      <c r="I87" s="635"/>
      <c r="J87" s="635"/>
      <c r="K87" s="635"/>
      <c r="L87" s="635"/>
      <c r="M87" s="635"/>
      <c r="N87" s="635"/>
      <c r="O87" s="635"/>
      <c r="P87" s="635"/>
      <c r="Q87" s="635"/>
    </row>
    <row r="88" spans="1:17">
      <c r="A88" s="635"/>
      <c r="B88" s="635"/>
      <c r="C88" s="635"/>
      <c r="D88" s="635"/>
      <c r="E88" s="635"/>
      <c r="F88" s="635"/>
      <c r="G88" s="635"/>
      <c r="H88" s="635"/>
      <c r="I88" s="635"/>
      <c r="J88" s="635"/>
      <c r="K88" s="635"/>
      <c r="L88" s="635"/>
      <c r="M88" s="635"/>
      <c r="N88" s="635"/>
      <c r="O88" s="635"/>
      <c r="P88" s="635"/>
      <c r="Q88" s="635"/>
    </row>
    <row r="89" spans="1:17">
      <c r="A89" s="635"/>
      <c r="B89" s="635"/>
      <c r="C89" s="635"/>
      <c r="D89" s="635"/>
      <c r="E89" s="635"/>
      <c r="F89" s="635"/>
      <c r="G89" s="635"/>
      <c r="H89" s="635"/>
      <c r="I89" s="635"/>
      <c r="J89" s="635"/>
      <c r="K89" s="635"/>
      <c r="L89" s="635"/>
      <c r="M89" s="635"/>
      <c r="N89" s="635"/>
      <c r="O89" s="635"/>
      <c r="P89" s="635"/>
      <c r="Q89" s="635"/>
    </row>
    <row r="90" spans="1:17">
      <c r="A90" s="635"/>
      <c r="B90" s="635"/>
      <c r="C90" s="635"/>
      <c r="D90" s="635"/>
      <c r="E90" s="635"/>
      <c r="F90" s="635"/>
      <c r="G90" s="635"/>
      <c r="H90" s="635"/>
      <c r="I90" s="635"/>
      <c r="J90" s="635"/>
      <c r="K90" s="635"/>
      <c r="L90" s="635"/>
      <c r="M90" s="635"/>
      <c r="N90" s="635"/>
      <c r="O90" s="635"/>
      <c r="P90" s="635"/>
      <c r="Q90" s="635"/>
    </row>
    <row r="91" spans="1:17">
      <c r="A91" s="635"/>
      <c r="B91" s="635"/>
      <c r="C91" s="635"/>
      <c r="D91" s="635"/>
      <c r="E91" s="635"/>
      <c r="F91" s="635"/>
      <c r="G91" s="635"/>
      <c r="H91" s="635"/>
      <c r="I91" s="635"/>
      <c r="J91" s="635"/>
      <c r="K91" s="635"/>
      <c r="L91" s="635"/>
      <c r="M91" s="635"/>
      <c r="N91" s="635"/>
      <c r="O91" s="635"/>
      <c r="P91" s="635"/>
      <c r="Q91" s="635"/>
    </row>
    <row r="92" spans="1:17">
      <c r="A92" s="635"/>
      <c r="B92" s="635"/>
      <c r="C92" s="635"/>
      <c r="D92" s="635"/>
      <c r="E92" s="635"/>
      <c r="F92" s="635"/>
      <c r="G92" s="635"/>
      <c r="H92" s="635"/>
      <c r="I92" s="635"/>
      <c r="J92" s="635"/>
      <c r="K92" s="635"/>
      <c r="L92" s="635"/>
      <c r="M92" s="635"/>
      <c r="N92" s="635"/>
      <c r="O92" s="635"/>
      <c r="P92" s="635"/>
      <c r="Q92" s="635"/>
    </row>
    <row r="93" spans="1:17">
      <c r="A93" s="635"/>
      <c r="B93" s="635"/>
      <c r="C93" s="635"/>
      <c r="D93" s="635"/>
      <c r="E93" s="635"/>
      <c r="F93" s="635"/>
      <c r="G93" s="635"/>
      <c r="H93" s="635"/>
      <c r="I93" s="635"/>
      <c r="J93" s="635"/>
      <c r="K93" s="635"/>
      <c r="L93" s="635"/>
      <c r="M93" s="635"/>
      <c r="N93" s="635"/>
      <c r="O93" s="635"/>
      <c r="P93" s="635"/>
      <c r="Q93" s="635"/>
    </row>
    <row r="94" spans="1:17">
      <c r="A94" s="635"/>
      <c r="B94" s="635"/>
      <c r="C94" s="635"/>
      <c r="D94" s="635"/>
      <c r="E94" s="635"/>
      <c r="F94" s="635"/>
      <c r="G94" s="635"/>
      <c r="H94" s="635"/>
      <c r="I94" s="635"/>
      <c r="J94" s="635"/>
      <c r="K94" s="635"/>
      <c r="L94" s="635"/>
      <c r="M94" s="635"/>
      <c r="N94" s="635"/>
      <c r="O94" s="635"/>
      <c r="P94" s="635"/>
      <c r="Q94" s="635"/>
    </row>
    <row r="95" spans="1:17">
      <c r="A95" s="635"/>
      <c r="B95" s="635"/>
      <c r="C95" s="635"/>
      <c r="D95" s="635"/>
      <c r="E95" s="635"/>
      <c r="F95" s="635"/>
      <c r="G95" s="635"/>
      <c r="H95" s="635"/>
      <c r="I95" s="635"/>
      <c r="J95" s="635"/>
      <c r="K95" s="635"/>
      <c r="L95" s="635"/>
      <c r="M95" s="635"/>
      <c r="N95" s="635"/>
      <c r="O95" s="635"/>
      <c r="P95" s="635"/>
      <c r="Q95" s="635"/>
    </row>
    <row r="96" spans="1:17">
      <c r="A96" s="635"/>
      <c r="B96" s="635"/>
      <c r="C96" s="635"/>
      <c r="D96" s="635"/>
      <c r="E96" s="635"/>
      <c r="F96" s="635"/>
      <c r="G96" s="635"/>
      <c r="H96" s="635"/>
      <c r="I96" s="635"/>
      <c r="J96" s="635"/>
      <c r="K96" s="635"/>
      <c r="L96" s="635"/>
      <c r="M96" s="635"/>
      <c r="N96" s="635"/>
      <c r="O96" s="635"/>
      <c r="P96" s="635"/>
      <c r="Q96" s="635"/>
    </row>
    <row r="97" spans="1:17">
      <c r="A97" s="635"/>
      <c r="B97" s="635"/>
      <c r="C97" s="635"/>
      <c r="D97" s="635"/>
      <c r="E97" s="635"/>
      <c r="F97" s="635"/>
      <c r="G97" s="635"/>
      <c r="H97" s="635"/>
      <c r="I97" s="635"/>
      <c r="J97" s="635"/>
      <c r="K97" s="635"/>
      <c r="L97" s="635"/>
      <c r="M97" s="635"/>
      <c r="N97" s="635"/>
      <c r="O97" s="635"/>
      <c r="P97" s="635"/>
      <c r="Q97" s="635"/>
    </row>
    <row r="98" spans="1:17">
      <c r="A98" s="635"/>
      <c r="B98" s="635"/>
      <c r="C98" s="635"/>
      <c r="D98" s="635"/>
      <c r="E98" s="635"/>
      <c r="F98" s="635"/>
      <c r="G98" s="635"/>
      <c r="H98" s="635"/>
      <c r="I98" s="635"/>
      <c r="J98" s="635"/>
      <c r="K98" s="635"/>
      <c r="L98" s="635"/>
      <c r="M98" s="635"/>
      <c r="N98" s="635"/>
      <c r="O98" s="635"/>
      <c r="P98" s="635"/>
      <c r="Q98" s="635"/>
    </row>
    <row r="99" spans="1:17">
      <c r="A99" s="635"/>
      <c r="B99" s="635"/>
      <c r="C99" s="635"/>
      <c r="D99" s="635"/>
      <c r="E99" s="635"/>
      <c r="F99" s="635"/>
      <c r="G99" s="635"/>
      <c r="H99" s="635"/>
      <c r="I99" s="635"/>
      <c r="J99" s="635"/>
      <c r="K99" s="635"/>
      <c r="L99" s="635"/>
      <c r="M99" s="635"/>
      <c r="N99" s="635"/>
      <c r="O99" s="635"/>
      <c r="P99" s="635"/>
      <c r="Q99" s="635"/>
    </row>
    <row r="100" spans="1:17">
      <c r="A100" s="635"/>
      <c r="B100" s="635"/>
      <c r="C100" s="635"/>
      <c r="D100" s="635"/>
      <c r="E100" s="635"/>
      <c r="F100" s="635"/>
      <c r="G100" s="635"/>
      <c r="H100" s="635"/>
      <c r="I100" s="635"/>
      <c r="J100" s="635"/>
      <c r="K100" s="635"/>
      <c r="L100" s="635"/>
      <c r="M100" s="635"/>
      <c r="N100" s="635"/>
      <c r="O100" s="635"/>
      <c r="P100" s="635"/>
      <c r="Q100" s="635"/>
    </row>
    <row r="101" spans="1:17">
      <c r="A101" s="635"/>
      <c r="B101" s="635"/>
      <c r="C101" s="635"/>
      <c r="D101" s="635"/>
      <c r="E101" s="635"/>
      <c r="F101" s="635"/>
      <c r="G101" s="635"/>
      <c r="H101" s="635"/>
      <c r="I101" s="635"/>
      <c r="J101" s="635"/>
      <c r="K101" s="635"/>
      <c r="L101" s="635"/>
      <c r="M101" s="635"/>
      <c r="N101" s="635"/>
      <c r="O101" s="635"/>
      <c r="P101" s="635"/>
      <c r="Q101" s="635"/>
    </row>
    <row r="102" spans="1:17">
      <c r="A102" s="635"/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</row>
    <row r="103" spans="1:17">
      <c r="A103" s="635"/>
      <c r="B103" s="635"/>
      <c r="C103" s="635"/>
      <c r="D103" s="635"/>
      <c r="E103" s="635"/>
      <c r="F103" s="635"/>
      <c r="G103" s="635"/>
      <c r="H103" s="635"/>
      <c r="I103" s="635"/>
      <c r="J103" s="635"/>
      <c r="K103" s="635"/>
      <c r="L103" s="635"/>
      <c r="M103" s="635"/>
      <c r="N103" s="635"/>
      <c r="O103" s="635"/>
      <c r="P103" s="635"/>
      <c r="Q103" s="635"/>
    </row>
    <row r="104" spans="1:17">
      <c r="A104" s="635"/>
      <c r="B104" s="635"/>
      <c r="C104" s="635"/>
      <c r="D104" s="635"/>
      <c r="E104" s="635"/>
      <c r="F104" s="635"/>
      <c r="G104" s="635"/>
      <c r="H104" s="635"/>
      <c r="I104" s="635"/>
      <c r="J104" s="635"/>
      <c r="K104" s="635"/>
      <c r="L104" s="635"/>
      <c r="M104" s="635"/>
      <c r="N104" s="635"/>
      <c r="O104" s="635"/>
      <c r="P104" s="635"/>
      <c r="Q104" s="635"/>
    </row>
  </sheetData>
  <mergeCells count="2">
    <mergeCell ref="B4:C4"/>
    <mergeCell ref="C12:G12"/>
  </mergeCells>
  <phoneticPr fontId="38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2:I29"/>
  <sheetViews>
    <sheetView tabSelected="1" workbookViewId="0">
      <selection activeCell="E28" sqref="E28"/>
    </sheetView>
  </sheetViews>
  <sheetFormatPr defaultRowHeight="15"/>
  <cols>
    <col min="1" max="1" width="72.85546875" style="655" customWidth="1"/>
    <col min="2" max="2" width="17.7109375" style="656" customWidth="1"/>
    <col min="3" max="16384" width="9.140625" style="655"/>
  </cols>
  <sheetData>
    <row r="2" spans="1:9" ht="15.75">
      <c r="A2" s="665"/>
      <c r="B2" s="665"/>
    </row>
    <row r="3" spans="1:9" s="661" customFormat="1" ht="20.25">
      <c r="A3" s="664" t="s">
        <v>143</v>
      </c>
      <c r="B3" s="664"/>
      <c r="C3" s="664"/>
      <c r="D3" s="664"/>
      <c r="E3" s="664"/>
      <c r="F3" s="664"/>
    </row>
    <row r="4" spans="1:9" s="661" customFormat="1" ht="18">
      <c r="A4" s="663" t="s">
        <v>736</v>
      </c>
      <c r="B4" s="663"/>
      <c r="C4"/>
    </row>
    <row r="5" spans="1:9" s="661" customFormat="1" ht="18.75" thickBot="1">
      <c r="A5" s="662"/>
      <c r="B5" s="662"/>
      <c r="C5"/>
    </row>
    <row r="6" spans="1:9" s="660" customFormat="1" ht="31.5">
      <c r="A6" s="666" t="s">
        <v>147</v>
      </c>
      <c r="B6" s="667" t="s">
        <v>737</v>
      </c>
    </row>
    <row r="7" spans="1:9">
      <c r="A7" s="668" t="s">
        <v>735</v>
      </c>
      <c r="B7" s="669">
        <v>1968330</v>
      </c>
      <c r="C7" s="659"/>
      <c r="D7" s="659"/>
      <c r="E7" s="659"/>
      <c r="F7" s="659"/>
      <c r="G7" s="659"/>
      <c r="H7" s="659"/>
      <c r="I7" s="659"/>
    </row>
    <row r="8" spans="1:9">
      <c r="A8" s="668" t="s">
        <v>734</v>
      </c>
      <c r="B8" s="669">
        <v>2389420</v>
      </c>
    </row>
    <row r="9" spans="1:9" ht="15.75">
      <c r="A9" s="670" t="s">
        <v>733</v>
      </c>
      <c r="B9" s="671">
        <v>-421090</v>
      </c>
    </row>
    <row r="10" spans="1:9">
      <c r="A10" s="668" t="s">
        <v>732</v>
      </c>
      <c r="B10" s="669">
        <v>929464</v>
      </c>
    </row>
    <row r="11" spans="1:9">
      <c r="A11" s="668" t="s">
        <v>731</v>
      </c>
      <c r="B11" s="669"/>
    </row>
    <row r="12" spans="1:9" ht="15.75">
      <c r="A12" s="670" t="s">
        <v>730</v>
      </c>
      <c r="B12" s="671">
        <v>929464</v>
      </c>
    </row>
    <row r="13" spans="1:9" ht="15.75">
      <c r="A13" s="670" t="s">
        <v>729</v>
      </c>
      <c r="B13" s="671">
        <v>508374</v>
      </c>
    </row>
    <row r="14" spans="1:9">
      <c r="A14" s="668" t="s">
        <v>728</v>
      </c>
      <c r="B14" s="669"/>
    </row>
    <row r="15" spans="1:9">
      <c r="A15" s="668" t="s">
        <v>727</v>
      </c>
      <c r="B15" s="669"/>
    </row>
    <row r="16" spans="1:9" ht="15.75">
      <c r="A16" s="670" t="s">
        <v>726</v>
      </c>
      <c r="B16" s="671"/>
    </row>
    <row r="17" spans="1:2">
      <c r="A17" s="668" t="s">
        <v>725</v>
      </c>
      <c r="B17" s="669"/>
    </row>
    <row r="18" spans="1:2">
      <c r="A18" s="668" t="s">
        <v>724</v>
      </c>
      <c r="B18" s="669"/>
    </row>
    <row r="19" spans="1:2" ht="15.75">
      <c r="A19" s="670" t="s">
        <v>723</v>
      </c>
      <c r="B19" s="671"/>
    </row>
    <row r="20" spans="1:2" ht="15.75">
      <c r="A20" s="670" t="s">
        <v>722</v>
      </c>
      <c r="B20" s="671"/>
    </row>
    <row r="21" spans="1:2" ht="15.75">
      <c r="A21" s="670" t="s">
        <v>721</v>
      </c>
      <c r="B21" s="671">
        <v>508374</v>
      </c>
    </row>
    <row r="22" spans="1:2" ht="15.75">
      <c r="A22" s="670" t="s">
        <v>720</v>
      </c>
      <c r="B22" s="671">
        <v>508374</v>
      </c>
    </row>
    <row r="23" spans="1:2" ht="15.75">
      <c r="A23" s="670" t="s">
        <v>719</v>
      </c>
      <c r="B23" s="671"/>
    </row>
    <row r="24" spans="1:2" ht="30">
      <c r="A24" s="670" t="s">
        <v>718</v>
      </c>
      <c r="B24" s="671"/>
    </row>
    <row r="25" spans="1:2" ht="16.5" thickBot="1">
      <c r="A25" s="672" t="s">
        <v>717</v>
      </c>
      <c r="B25" s="673"/>
    </row>
    <row r="27" spans="1:2" s="657" customFormat="1" ht="18">
      <c r="B27" s="658"/>
    </row>
    <row r="28" spans="1:2" s="657" customFormat="1" ht="18">
      <c r="B28" s="658"/>
    </row>
    <row r="29" spans="1:2" s="657" customFormat="1" ht="18">
      <c r="B29" s="658"/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49"/>
  <sheetViews>
    <sheetView workbookViewId="0">
      <selection activeCell="A83" sqref="A83:IV83"/>
    </sheetView>
  </sheetViews>
  <sheetFormatPr defaultRowHeight="12.75"/>
  <cols>
    <col min="1" max="1" width="73.42578125" customWidth="1"/>
    <col min="2" max="4" width="24.140625" customWidth="1"/>
    <col min="5" max="5" width="21.7109375" customWidth="1"/>
    <col min="6" max="6" width="18.42578125" customWidth="1"/>
  </cols>
  <sheetData>
    <row r="1" spans="1:7" ht="15">
      <c r="A1" s="691" t="s">
        <v>143</v>
      </c>
      <c r="B1" s="694"/>
      <c r="C1" s="110"/>
      <c r="D1" s="110"/>
      <c r="E1" s="2"/>
    </row>
    <row r="2" spans="1:7" ht="15">
      <c r="A2" s="691" t="s">
        <v>171</v>
      </c>
      <c r="B2" s="694"/>
      <c r="C2" s="110"/>
      <c r="D2" s="110"/>
      <c r="E2" s="2"/>
    </row>
    <row r="3" spans="1:7" ht="15">
      <c r="A3" s="2"/>
      <c r="B3" s="2"/>
      <c r="C3" s="2"/>
      <c r="D3" s="2"/>
      <c r="E3" s="2"/>
      <c r="F3" s="2"/>
      <c r="G3" s="2"/>
    </row>
    <row r="4" spans="1:7" ht="15.75" thickBot="1">
      <c r="A4" s="757" t="s">
        <v>147</v>
      </c>
      <c r="B4" s="759" t="s">
        <v>199</v>
      </c>
      <c r="C4" s="760"/>
      <c r="D4" s="760"/>
      <c r="E4" s="761"/>
      <c r="F4" s="2"/>
      <c r="G4" s="2"/>
    </row>
    <row r="5" spans="1:7" ht="39.75">
      <c r="A5" s="758"/>
      <c r="B5" s="438" t="s">
        <v>159</v>
      </c>
      <c r="C5" s="178" t="s">
        <v>210</v>
      </c>
      <c r="D5" s="178" t="s">
        <v>224</v>
      </c>
      <c r="E5" s="178" t="s">
        <v>200</v>
      </c>
      <c r="F5" s="74" t="s">
        <v>506</v>
      </c>
      <c r="G5" s="2"/>
    </row>
    <row r="6" spans="1:7" ht="16.5">
      <c r="A6" s="430" t="s">
        <v>32</v>
      </c>
      <c r="B6" s="202">
        <v>8000</v>
      </c>
      <c r="C6" s="18">
        <v>8085</v>
      </c>
      <c r="D6" s="18"/>
      <c r="E6" s="84">
        <f>C6+D6</f>
        <v>8085</v>
      </c>
      <c r="F6" s="99">
        <v>7366</v>
      </c>
      <c r="G6" s="2"/>
    </row>
    <row r="7" spans="1:7" ht="32.25">
      <c r="A7" s="430" t="s">
        <v>28</v>
      </c>
      <c r="B7" s="202">
        <v>2000</v>
      </c>
      <c r="C7" s="18">
        <v>2023</v>
      </c>
      <c r="D7" s="18"/>
      <c r="E7" s="84">
        <f t="shared" ref="E7:E36" si="0">C7+D7</f>
        <v>2023</v>
      </c>
      <c r="F7" s="99">
        <v>1906</v>
      </c>
      <c r="G7" s="2"/>
    </row>
    <row r="8" spans="1:7" ht="16.5">
      <c r="A8" s="430" t="s">
        <v>29</v>
      </c>
      <c r="B8" s="202">
        <v>14480</v>
      </c>
      <c r="C8" s="18">
        <v>14480</v>
      </c>
      <c r="D8" s="18"/>
      <c r="E8" s="84">
        <f t="shared" si="0"/>
        <v>14480</v>
      </c>
      <c r="F8" s="753">
        <v>479554</v>
      </c>
      <c r="G8" s="2"/>
    </row>
    <row r="9" spans="1:7" ht="48">
      <c r="A9" s="430" t="s">
        <v>201</v>
      </c>
      <c r="B9" s="202">
        <v>10255</v>
      </c>
      <c r="C9" s="18">
        <v>31796</v>
      </c>
      <c r="D9" s="18">
        <v>30593</v>
      </c>
      <c r="E9" s="84">
        <f t="shared" si="0"/>
        <v>62389</v>
      </c>
      <c r="F9" s="754"/>
      <c r="G9" s="2"/>
    </row>
    <row r="10" spans="1:7" ht="32.25">
      <c r="A10" s="430" t="s">
        <v>202</v>
      </c>
      <c r="B10" s="202"/>
      <c r="C10" s="18">
        <v>429578</v>
      </c>
      <c r="D10" s="18"/>
      <c r="E10" s="84">
        <f t="shared" si="0"/>
        <v>429578</v>
      </c>
      <c r="F10" s="754"/>
      <c r="G10" s="2"/>
    </row>
    <row r="11" spans="1:7" ht="45.75" customHeight="1">
      <c r="A11" s="430" t="s">
        <v>209</v>
      </c>
      <c r="B11" s="202"/>
      <c r="C11" s="18">
        <v>2000</v>
      </c>
      <c r="D11" s="18">
        <v>1000</v>
      </c>
      <c r="E11" s="84">
        <f t="shared" si="0"/>
        <v>3000</v>
      </c>
      <c r="F11" s="725"/>
      <c r="G11" s="2"/>
    </row>
    <row r="12" spans="1:7" ht="16.5">
      <c r="A12" s="430" t="s">
        <v>30</v>
      </c>
      <c r="B12" s="202"/>
      <c r="C12" s="18"/>
      <c r="D12" s="18"/>
      <c r="E12" s="84">
        <f t="shared" si="0"/>
        <v>0</v>
      </c>
      <c r="F12" s="99"/>
      <c r="G12" s="2"/>
    </row>
    <row r="13" spans="1:7" ht="16.5">
      <c r="A13" s="430" t="s">
        <v>31</v>
      </c>
      <c r="B13" s="202"/>
      <c r="C13" s="18"/>
      <c r="D13" s="18"/>
      <c r="E13" s="84">
        <f t="shared" si="0"/>
        <v>0</v>
      </c>
      <c r="F13" s="99"/>
      <c r="G13" s="2"/>
    </row>
    <row r="14" spans="1:7" ht="32.25">
      <c r="A14" s="431" t="s">
        <v>49</v>
      </c>
      <c r="B14" s="202"/>
      <c r="C14" s="18"/>
      <c r="D14" s="18"/>
      <c r="E14" s="84">
        <f t="shared" si="0"/>
        <v>0</v>
      </c>
      <c r="F14" s="99"/>
      <c r="G14" s="2"/>
    </row>
    <row r="15" spans="1:7" ht="16.5">
      <c r="A15" s="431" t="s">
        <v>50</v>
      </c>
      <c r="B15" s="202"/>
      <c r="C15" s="18"/>
      <c r="D15" s="18"/>
      <c r="E15" s="84">
        <f t="shared" si="0"/>
        <v>0</v>
      </c>
      <c r="F15" s="99"/>
      <c r="G15" s="2"/>
    </row>
    <row r="16" spans="1:7" ht="32.25">
      <c r="A16" s="431" t="s">
        <v>51</v>
      </c>
      <c r="B16" s="202"/>
      <c r="C16" s="18"/>
      <c r="D16" s="18"/>
      <c r="E16" s="84">
        <f t="shared" si="0"/>
        <v>0</v>
      </c>
      <c r="F16" s="99"/>
      <c r="G16" s="2"/>
    </row>
    <row r="17" spans="1:7" ht="32.25">
      <c r="A17" s="431" t="s">
        <v>52</v>
      </c>
      <c r="B17" s="202"/>
      <c r="C17" s="18"/>
      <c r="D17" s="18"/>
      <c r="E17" s="84">
        <f t="shared" si="0"/>
        <v>0</v>
      </c>
      <c r="F17" s="99"/>
      <c r="G17" s="2"/>
    </row>
    <row r="18" spans="1:7" ht="32.25">
      <c r="A18" s="432" t="s">
        <v>27</v>
      </c>
      <c r="B18" s="202"/>
      <c r="C18" s="18"/>
      <c r="D18" s="18"/>
      <c r="E18" s="84">
        <f t="shared" si="0"/>
        <v>0</v>
      </c>
      <c r="F18" s="99"/>
      <c r="G18" s="2"/>
    </row>
    <row r="19" spans="1:7" ht="16.5">
      <c r="A19" s="433" t="s">
        <v>17</v>
      </c>
      <c r="B19" s="202"/>
      <c r="C19" s="18">
        <v>31593</v>
      </c>
      <c r="D19" s="18">
        <v>-31593</v>
      </c>
      <c r="E19" s="84"/>
      <c r="F19" s="99"/>
      <c r="G19" s="2"/>
    </row>
    <row r="20" spans="1:7" ht="16.5">
      <c r="A20" s="433" t="s">
        <v>18</v>
      </c>
      <c r="B20" s="202"/>
      <c r="C20" s="18"/>
      <c r="D20" s="18"/>
      <c r="E20" s="84">
        <f t="shared" si="0"/>
        <v>0</v>
      </c>
      <c r="F20" s="99"/>
      <c r="G20" s="2"/>
    </row>
    <row r="21" spans="1:7" ht="16.5">
      <c r="A21" s="434" t="s">
        <v>6</v>
      </c>
      <c r="B21" s="439">
        <f>SUM(B6:B20)</f>
        <v>34735</v>
      </c>
      <c r="C21" s="45">
        <f>SUM(C6:C20)</f>
        <v>519555</v>
      </c>
      <c r="D21" s="45">
        <v>0</v>
      </c>
      <c r="E21" s="125">
        <f t="shared" si="0"/>
        <v>519555</v>
      </c>
      <c r="F21" s="125">
        <f>F6+F7+F8</f>
        <v>488826</v>
      </c>
      <c r="G21" s="2"/>
    </row>
    <row r="22" spans="1:7" ht="16.5">
      <c r="A22" s="430" t="s">
        <v>21</v>
      </c>
      <c r="B22" s="202">
        <v>2206773</v>
      </c>
      <c r="C22" s="18">
        <v>2165528</v>
      </c>
      <c r="D22" s="18"/>
      <c r="E22" s="84">
        <v>2505239</v>
      </c>
      <c r="F22" s="99">
        <v>1900594</v>
      </c>
      <c r="G22" s="2"/>
    </row>
    <row r="23" spans="1:7" ht="16.5">
      <c r="A23" s="430" t="s">
        <v>20</v>
      </c>
      <c r="B23" s="202"/>
      <c r="C23" s="18"/>
      <c r="D23" s="18"/>
      <c r="E23" s="84">
        <f t="shared" si="0"/>
        <v>0</v>
      </c>
      <c r="F23" s="99"/>
      <c r="G23" s="2"/>
    </row>
    <row r="24" spans="1:7" ht="16.5">
      <c r="A24" s="430" t="s">
        <v>22</v>
      </c>
      <c r="B24" s="202"/>
      <c r="C24" s="18"/>
      <c r="D24" s="18"/>
      <c r="E24" s="84">
        <f t="shared" si="0"/>
        <v>0</v>
      </c>
      <c r="F24" s="99"/>
      <c r="G24" s="2"/>
    </row>
    <row r="25" spans="1:7" ht="48">
      <c r="A25" s="431" t="s">
        <v>53</v>
      </c>
      <c r="B25" s="202"/>
      <c r="C25" s="18"/>
      <c r="D25" s="18"/>
      <c r="E25" s="84">
        <f t="shared" si="0"/>
        <v>0</v>
      </c>
      <c r="F25" s="99"/>
      <c r="G25" s="2"/>
    </row>
    <row r="26" spans="1:7" ht="16.5">
      <c r="A26" s="431" t="s">
        <v>54</v>
      </c>
      <c r="B26" s="202"/>
      <c r="C26" s="18"/>
      <c r="D26" s="18"/>
      <c r="E26" s="84">
        <f t="shared" si="0"/>
        <v>0</v>
      </c>
      <c r="F26" s="99"/>
      <c r="G26" s="2"/>
    </row>
    <row r="27" spans="1:7" ht="32.25">
      <c r="A27" s="431" t="s">
        <v>55</v>
      </c>
      <c r="B27" s="202"/>
      <c r="C27" s="18"/>
      <c r="D27" s="18"/>
      <c r="E27" s="84">
        <f t="shared" si="0"/>
        <v>0</v>
      </c>
      <c r="F27" s="99"/>
      <c r="G27" s="2"/>
    </row>
    <row r="28" spans="1:7" ht="32.25">
      <c r="A28" s="431" t="s">
        <v>56</v>
      </c>
      <c r="B28" s="202"/>
      <c r="C28" s="18"/>
      <c r="D28" s="18"/>
      <c r="E28" s="84">
        <f t="shared" si="0"/>
        <v>0</v>
      </c>
      <c r="F28" s="99"/>
      <c r="G28" s="2"/>
    </row>
    <row r="29" spans="1:7" ht="16.5">
      <c r="A29" s="433" t="s">
        <v>34</v>
      </c>
      <c r="B29" s="202">
        <v>6319</v>
      </c>
      <c r="C29" s="18">
        <v>6319</v>
      </c>
      <c r="D29" s="18"/>
      <c r="E29" s="84">
        <f t="shared" si="0"/>
        <v>6319</v>
      </c>
      <c r="F29" s="99"/>
      <c r="G29" s="2"/>
    </row>
    <row r="30" spans="1:7" ht="16.5">
      <c r="A30" s="433" t="s">
        <v>33</v>
      </c>
      <c r="B30" s="202"/>
      <c r="C30" s="18"/>
      <c r="D30" s="18"/>
      <c r="E30" s="84">
        <f t="shared" si="0"/>
        <v>0</v>
      </c>
      <c r="F30" s="99"/>
      <c r="G30" s="2"/>
    </row>
    <row r="31" spans="1:7" ht="32.25">
      <c r="A31" s="435" t="s">
        <v>26</v>
      </c>
      <c r="B31" s="202"/>
      <c r="C31" s="18"/>
      <c r="D31" s="18"/>
      <c r="E31" s="84">
        <f t="shared" si="0"/>
        <v>0</v>
      </c>
      <c r="F31" s="99"/>
      <c r="G31" s="2"/>
    </row>
    <row r="32" spans="1:7" ht="16.5">
      <c r="A32" s="436" t="s">
        <v>23</v>
      </c>
      <c r="B32" s="202"/>
      <c r="C32" s="18"/>
      <c r="D32" s="18"/>
      <c r="E32" s="84">
        <f t="shared" si="0"/>
        <v>0</v>
      </c>
      <c r="F32" s="99"/>
      <c r="G32" s="2"/>
    </row>
    <row r="33" spans="1:8" ht="16.5">
      <c r="A33" s="436" t="s">
        <v>25</v>
      </c>
      <c r="B33" s="202"/>
      <c r="C33" s="18"/>
      <c r="D33" s="18"/>
      <c r="E33" s="84">
        <f t="shared" si="0"/>
        <v>0</v>
      </c>
      <c r="F33" s="99"/>
      <c r="G33" s="2"/>
    </row>
    <row r="34" spans="1:8" ht="16.5">
      <c r="A34" s="436" t="s">
        <v>24</v>
      </c>
      <c r="B34" s="202"/>
      <c r="C34" s="18"/>
      <c r="D34" s="18"/>
      <c r="E34" s="84">
        <f t="shared" si="0"/>
        <v>0</v>
      </c>
      <c r="F34" s="99"/>
      <c r="G34" s="2"/>
    </row>
    <row r="35" spans="1:8" ht="31.5" customHeight="1">
      <c r="A35" s="434" t="s">
        <v>7</v>
      </c>
      <c r="B35" s="440">
        <f>SUM(B22:B34)</f>
        <v>2213092</v>
      </c>
      <c r="C35" s="441">
        <f>SUM(C22:C34)</f>
        <v>2171847</v>
      </c>
      <c r="D35" s="441">
        <v>0</v>
      </c>
      <c r="E35" s="125">
        <f>E22+E23+E24+E25+E26+E28+E29+E30+E30+E34</f>
        <v>2511558</v>
      </c>
      <c r="F35" s="125">
        <f>F22+F23+F24+F25+F26+F28+F29+F30+F30+F34</f>
        <v>1900594</v>
      </c>
      <c r="G35" s="2"/>
    </row>
    <row r="36" spans="1:8" ht="31.5" customHeight="1" thickBot="1">
      <c r="A36" s="437" t="s">
        <v>19</v>
      </c>
      <c r="B36" s="442">
        <f>B21+B35</f>
        <v>2247827</v>
      </c>
      <c r="C36" s="198">
        <f>C21+C35</f>
        <v>2691402</v>
      </c>
      <c r="D36" s="198">
        <v>0</v>
      </c>
      <c r="E36" s="224">
        <f t="shared" si="0"/>
        <v>2691402</v>
      </c>
      <c r="F36" s="224">
        <f>F21+F35</f>
        <v>2389420</v>
      </c>
      <c r="G36" s="2"/>
    </row>
    <row r="37" spans="1:8" ht="18.75">
      <c r="A37" s="52"/>
      <c r="B37" s="34"/>
      <c r="C37" s="34"/>
      <c r="D37" s="34"/>
      <c r="E37" s="34"/>
      <c r="F37" s="2"/>
      <c r="G37" s="2"/>
    </row>
    <row r="38" spans="1:8" ht="15.75" thickBot="1">
      <c r="A38" s="2"/>
      <c r="B38" s="34"/>
      <c r="C38" s="34"/>
      <c r="D38" s="34"/>
      <c r="E38" s="34"/>
      <c r="F38" s="2"/>
      <c r="G38" s="2"/>
    </row>
    <row r="39" spans="1:8" ht="39.75">
      <c r="A39" s="755" t="s">
        <v>48</v>
      </c>
      <c r="B39" s="204" t="s">
        <v>159</v>
      </c>
      <c r="C39" s="178" t="s">
        <v>210</v>
      </c>
      <c r="D39" s="178" t="s">
        <v>225</v>
      </c>
      <c r="E39" s="178" t="s">
        <v>200</v>
      </c>
      <c r="F39" s="178" t="s">
        <v>507</v>
      </c>
      <c r="G39" s="2"/>
      <c r="H39" s="53"/>
    </row>
    <row r="40" spans="1:8" ht="15">
      <c r="A40" s="756"/>
      <c r="B40" s="18"/>
      <c r="C40" s="18"/>
      <c r="D40" s="18"/>
      <c r="E40" s="102"/>
      <c r="F40" s="99"/>
      <c r="G40" s="2"/>
    </row>
    <row r="41" spans="1:8" ht="16.5">
      <c r="A41" s="8" t="s">
        <v>35</v>
      </c>
      <c r="B41" s="18"/>
      <c r="C41" s="18"/>
      <c r="D41" s="18"/>
      <c r="E41" s="102"/>
      <c r="F41" s="99"/>
      <c r="G41" s="2"/>
    </row>
    <row r="42" spans="1:8" ht="16.5">
      <c r="A42" s="12" t="s">
        <v>126</v>
      </c>
      <c r="B42" s="18">
        <v>3013</v>
      </c>
      <c r="C42" s="18">
        <v>3013</v>
      </c>
      <c r="D42" s="18"/>
      <c r="E42" s="84">
        <f t="shared" ref="E42:E50" si="1">C42+D42</f>
        <v>3013</v>
      </c>
      <c r="F42" s="99">
        <v>307</v>
      </c>
      <c r="G42" s="2"/>
    </row>
    <row r="43" spans="1:8" ht="16.5">
      <c r="A43" s="12" t="s">
        <v>36</v>
      </c>
      <c r="B43" s="18">
        <v>21467</v>
      </c>
      <c r="C43" s="18">
        <v>21575</v>
      </c>
      <c r="D43" s="18"/>
      <c r="E43" s="84">
        <f t="shared" si="1"/>
        <v>21575</v>
      </c>
      <c r="F43" s="99">
        <v>10203</v>
      </c>
      <c r="G43" s="2"/>
    </row>
    <row r="44" spans="1:8" ht="16.5">
      <c r="A44" s="12" t="s">
        <v>2</v>
      </c>
      <c r="B44" s="18"/>
      <c r="C44" s="18"/>
      <c r="D44" s="18"/>
      <c r="E44" s="84">
        <f t="shared" si="1"/>
        <v>0</v>
      </c>
      <c r="F44" s="99"/>
      <c r="G44" s="2"/>
    </row>
    <row r="45" spans="1:8" ht="16.5">
      <c r="A45" s="12" t="s">
        <v>59</v>
      </c>
      <c r="B45" s="18"/>
      <c r="C45" s="18"/>
      <c r="D45" s="18"/>
      <c r="E45" s="84">
        <f t="shared" si="1"/>
        <v>0</v>
      </c>
      <c r="F45" s="99"/>
      <c r="G45" s="2"/>
    </row>
    <row r="46" spans="1:8" ht="16.5">
      <c r="A46" s="12" t="s">
        <v>188</v>
      </c>
      <c r="B46" s="18">
        <v>2180</v>
      </c>
      <c r="C46" s="18">
        <v>98087</v>
      </c>
      <c r="D46" s="18"/>
      <c r="E46" s="84">
        <f t="shared" si="1"/>
        <v>98087</v>
      </c>
      <c r="F46" s="99">
        <v>6357</v>
      </c>
      <c r="G46" s="2"/>
    </row>
    <row r="47" spans="1:8" ht="15.75">
      <c r="A47" s="6" t="s">
        <v>9</v>
      </c>
      <c r="B47" s="18"/>
      <c r="C47" s="18"/>
      <c r="D47" s="18"/>
      <c r="E47" s="84">
        <f t="shared" si="1"/>
        <v>0</v>
      </c>
      <c r="F47" s="99"/>
      <c r="G47" s="2"/>
    </row>
    <row r="48" spans="1:8" ht="15.75">
      <c r="A48" s="6" t="s">
        <v>10</v>
      </c>
      <c r="B48" s="18"/>
      <c r="C48" s="18"/>
      <c r="D48" s="18"/>
      <c r="E48" s="84">
        <f t="shared" si="1"/>
        <v>0</v>
      </c>
      <c r="F48" s="99"/>
      <c r="G48" s="2"/>
    </row>
    <row r="49" spans="1:7" ht="15.75">
      <c r="A49" s="6" t="s">
        <v>11</v>
      </c>
      <c r="B49" s="18"/>
      <c r="C49" s="18"/>
      <c r="D49" s="18"/>
      <c r="E49" s="84">
        <f t="shared" si="1"/>
        <v>0</v>
      </c>
      <c r="F49" s="99"/>
      <c r="G49" s="2"/>
    </row>
    <row r="50" spans="1:7" ht="48">
      <c r="A50" s="12" t="s">
        <v>0</v>
      </c>
      <c r="B50" s="18"/>
      <c r="C50" s="18"/>
      <c r="D50" s="18"/>
      <c r="E50" s="84">
        <f t="shared" si="1"/>
        <v>0</v>
      </c>
      <c r="F50" s="99"/>
      <c r="G50" s="2"/>
    </row>
    <row r="51" spans="1:7" ht="48">
      <c r="A51" s="19" t="s">
        <v>151</v>
      </c>
      <c r="B51" s="18">
        <v>8075</v>
      </c>
      <c r="C51" s="18">
        <v>370045</v>
      </c>
      <c r="D51" s="18"/>
      <c r="E51" s="84">
        <v>225441</v>
      </c>
      <c r="F51" s="99">
        <v>225440</v>
      </c>
      <c r="G51" s="2"/>
    </row>
    <row r="52" spans="1:7" ht="16.5">
      <c r="A52" s="4" t="s">
        <v>40</v>
      </c>
      <c r="B52" s="443">
        <f>SUM(B40:B51)</f>
        <v>34735</v>
      </c>
      <c r="C52" s="443">
        <f>SUM(E40:E51)</f>
        <v>348116</v>
      </c>
      <c r="D52" s="443"/>
      <c r="E52" s="444">
        <f>C52+D52</f>
        <v>348116</v>
      </c>
      <c r="F52" s="445">
        <f>F42+F43+F46+F51</f>
        <v>242307</v>
      </c>
      <c r="G52" s="2"/>
    </row>
    <row r="53" spans="1:7" ht="16.5">
      <c r="A53" s="10" t="s">
        <v>43</v>
      </c>
      <c r="B53" s="446"/>
      <c r="C53" s="446"/>
      <c r="D53" s="446"/>
      <c r="E53" s="109">
        <f>C53+D53</f>
        <v>0</v>
      </c>
      <c r="F53" s="447">
        <f>D53+E53</f>
        <v>0</v>
      </c>
      <c r="G53" s="2"/>
    </row>
    <row r="54" spans="1:7" ht="16.5">
      <c r="A54" s="11" t="s">
        <v>44</v>
      </c>
      <c r="B54" s="448"/>
      <c r="C54" s="448"/>
      <c r="D54" s="448"/>
      <c r="E54" s="111">
        <f>C54+D54</f>
        <v>0</v>
      </c>
      <c r="F54" s="449">
        <f>D54+E54</f>
        <v>0</v>
      </c>
      <c r="G54" s="2"/>
    </row>
    <row r="55" spans="1:7" ht="16.5">
      <c r="A55" s="7" t="s">
        <v>12</v>
      </c>
      <c r="B55" s="450"/>
      <c r="C55" s="450"/>
      <c r="D55" s="450"/>
      <c r="E55" s="450"/>
      <c r="F55" s="192">
        <f>C55+D55</f>
        <v>0</v>
      </c>
      <c r="G55" s="2"/>
    </row>
    <row r="56" spans="1:7" ht="32.25">
      <c r="A56" s="8" t="s">
        <v>38</v>
      </c>
      <c r="B56" s="18"/>
      <c r="C56" s="18">
        <v>26835</v>
      </c>
      <c r="D56" s="18"/>
      <c r="E56" s="84">
        <v>227897</v>
      </c>
      <c r="F56" s="99">
        <v>227897</v>
      </c>
      <c r="G56" s="2"/>
    </row>
    <row r="57" spans="1:7" ht="16.5">
      <c r="A57" s="38" t="s">
        <v>6</v>
      </c>
      <c r="B57" s="451">
        <f>B52+B53+B54+B55+B56</f>
        <v>34735</v>
      </c>
      <c r="C57" s="451">
        <f>C52+C53+C54+C55+C56</f>
        <v>374951</v>
      </c>
      <c r="D57" s="451"/>
      <c r="E57" s="125">
        <f>C57+D57</f>
        <v>374951</v>
      </c>
      <c r="F57" s="128">
        <f>F52+F56</f>
        <v>470204</v>
      </c>
      <c r="G57" s="2"/>
    </row>
    <row r="58" spans="1:7" ht="16.5">
      <c r="A58" s="12" t="s">
        <v>125</v>
      </c>
      <c r="B58" s="18">
        <f>474690-2180</f>
        <v>472510</v>
      </c>
      <c r="C58" s="18">
        <v>376603</v>
      </c>
      <c r="D58" s="18"/>
      <c r="E58" s="84">
        <v>28223</v>
      </c>
      <c r="F58" s="99"/>
      <c r="G58" s="2"/>
    </row>
    <row r="59" spans="1:7" ht="16.5">
      <c r="A59" s="12" t="s">
        <v>135</v>
      </c>
      <c r="B59" s="18">
        <v>110981</v>
      </c>
      <c r="C59" s="18">
        <v>110981</v>
      </c>
      <c r="D59" s="18"/>
      <c r="E59" s="84">
        <f>C59+D59</f>
        <v>110981</v>
      </c>
      <c r="F59" s="99">
        <v>52797</v>
      </c>
      <c r="G59" s="2"/>
    </row>
    <row r="60" spans="1:7" ht="16.5">
      <c r="A60" s="12" t="s">
        <v>16</v>
      </c>
      <c r="B60" s="18"/>
      <c r="C60" s="18"/>
      <c r="D60" s="18"/>
      <c r="E60" s="84">
        <f>C60+D60</f>
        <v>0</v>
      </c>
      <c r="F60" s="99"/>
      <c r="G60" s="2"/>
    </row>
    <row r="61" spans="1:7" ht="16.5">
      <c r="A61" s="12" t="s">
        <v>95</v>
      </c>
      <c r="B61" s="18">
        <v>1627601</v>
      </c>
      <c r="C61" s="18">
        <v>1297116</v>
      </c>
      <c r="D61" s="18"/>
      <c r="E61" s="84">
        <v>1668787</v>
      </c>
      <c r="F61" s="99">
        <v>1668788</v>
      </c>
      <c r="G61" s="2"/>
    </row>
    <row r="62" spans="1:7" ht="32.25">
      <c r="A62" s="12" t="s">
        <v>3</v>
      </c>
      <c r="B62" s="18"/>
      <c r="C62" s="18"/>
      <c r="D62" s="18"/>
      <c r="E62" s="84">
        <f t="shared" ref="E62:E69" si="2">C62+D62</f>
        <v>0</v>
      </c>
      <c r="F62" s="99"/>
      <c r="G62" s="2"/>
    </row>
    <row r="63" spans="1:7" ht="32.25">
      <c r="A63" s="12" t="s">
        <v>8</v>
      </c>
      <c r="B63" s="18"/>
      <c r="C63" s="18"/>
      <c r="D63" s="18"/>
      <c r="E63" s="84">
        <f t="shared" si="2"/>
        <v>0</v>
      </c>
      <c r="F63" s="99"/>
      <c r="G63" s="2"/>
    </row>
    <row r="64" spans="1:7" ht="16.5">
      <c r="A64" s="8" t="s">
        <v>1</v>
      </c>
      <c r="B64" s="18"/>
      <c r="C64" s="18"/>
      <c r="D64" s="18"/>
      <c r="E64" s="84">
        <f t="shared" si="2"/>
        <v>0</v>
      </c>
      <c r="F64" s="99"/>
      <c r="G64" s="2"/>
    </row>
    <row r="65" spans="1:7" ht="16.5">
      <c r="A65" s="9" t="s">
        <v>5</v>
      </c>
      <c r="B65" s="18">
        <v>2000</v>
      </c>
      <c r="C65" s="18">
        <v>2000</v>
      </c>
      <c r="D65" s="18"/>
      <c r="E65" s="84">
        <f t="shared" si="2"/>
        <v>2000</v>
      </c>
      <c r="F65" s="99">
        <v>4438</v>
      </c>
      <c r="G65" s="2"/>
    </row>
    <row r="66" spans="1:7" ht="16.5">
      <c r="A66" s="4" t="s">
        <v>39</v>
      </c>
      <c r="B66" s="452">
        <f>SUM(B58:B65)</f>
        <v>2213092</v>
      </c>
      <c r="C66" s="452">
        <f>SUM(C58:C65)</f>
        <v>1786700</v>
      </c>
      <c r="D66" s="452"/>
      <c r="E66" s="444">
        <f t="shared" si="2"/>
        <v>1786700</v>
      </c>
      <c r="F66" s="445">
        <f>F58+F59+F60+F61+F62+F64+F65</f>
        <v>1726023</v>
      </c>
      <c r="G66" s="2"/>
    </row>
    <row r="67" spans="1:7" ht="16.5">
      <c r="A67" s="10" t="s">
        <v>45</v>
      </c>
      <c r="B67" s="18"/>
      <c r="C67" s="18"/>
      <c r="D67" s="18"/>
      <c r="E67" s="84">
        <f t="shared" si="2"/>
        <v>0</v>
      </c>
      <c r="F67" s="99"/>
      <c r="G67" s="2"/>
    </row>
    <row r="68" spans="1:7" ht="16.5">
      <c r="A68" s="11" t="s">
        <v>46</v>
      </c>
      <c r="B68" s="18"/>
      <c r="C68" s="18"/>
      <c r="D68" s="18"/>
      <c r="E68" s="84">
        <f t="shared" si="2"/>
        <v>0</v>
      </c>
      <c r="F68" s="99"/>
      <c r="G68" s="2"/>
    </row>
    <row r="69" spans="1:7" ht="16.5">
      <c r="A69" s="7" t="s">
        <v>13</v>
      </c>
      <c r="B69" s="18"/>
      <c r="C69" s="18"/>
      <c r="D69" s="18"/>
      <c r="E69" s="84">
        <f t="shared" si="2"/>
        <v>0</v>
      </c>
      <c r="F69" s="99"/>
      <c r="G69" s="2"/>
    </row>
    <row r="70" spans="1:7" ht="32.25">
      <c r="A70" s="12" t="s">
        <v>42</v>
      </c>
      <c r="B70" s="18"/>
      <c r="C70" s="18">
        <v>385147</v>
      </c>
      <c r="D70" s="18"/>
      <c r="E70" s="84">
        <v>701567</v>
      </c>
      <c r="F70" s="99">
        <v>701567</v>
      </c>
      <c r="G70" s="2"/>
    </row>
    <row r="71" spans="1:7" ht="16.5">
      <c r="A71" s="13" t="s">
        <v>15</v>
      </c>
      <c r="B71" s="18"/>
      <c r="C71" s="18"/>
      <c r="D71" s="18"/>
      <c r="E71" s="84">
        <f>C71+D71</f>
        <v>0</v>
      </c>
      <c r="F71" s="99"/>
      <c r="G71" s="2"/>
    </row>
    <row r="72" spans="1:7" ht="16.5">
      <c r="A72" s="13" t="s">
        <v>41</v>
      </c>
      <c r="B72" s="18"/>
      <c r="C72" s="18"/>
      <c r="D72" s="18"/>
      <c r="E72" s="84">
        <f>C72+D72</f>
        <v>0</v>
      </c>
      <c r="F72" s="99"/>
      <c r="G72" s="2"/>
    </row>
    <row r="73" spans="1:7" ht="16.5">
      <c r="A73" s="38" t="s">
        <v>7</v>
      </c>
      <c r="B73" s="45">
        <f>SUM(B66:B72)</f>
        <v>2213092</v>
      </c>
      <c r="C73" s="45">
        <f>SUM(C66:C72)</f>
        <v>2171847</v>
      </c>
      <c r="D73" s="45"/>
      <c r="E73" s="453">
        <f>C73+D73</f>
        <v>2171847</v>
      </c>
      <c r="F73" s="150">
        <f>F66+F70</f>
        <v>2427590</v>
      </c>
      <c r="G73" s="2"/>
    </row>
    <row r="74" spans="1:7" ht="19.5" thickBot="1">
      <c r="A74" s="15" t="s">
        <v>47</v>
      </c>
      <c r="B74" s="184">
        <f>SUM(B57,B73)</f>
        <v>2247827</v>
      </c>
      <c r="C74" s="184">
        <f>SUM(C57,C73)</f>
        <v>2546798</v>
      </c>
      <c r="D74" s="184"/>
      <c r="E74" s="224">
        <f>C74+D74</f>
        <v>2546798</v>
      </c>
      <c r="F74" s="224">
        <f>F57+F73</f>
        <v>2897794</v>
      </c>
      <c r="G74" s="2"/>
    </row>
    <row r="75" spans="1:7" ht="15">
      <c r="A75" s="2"/>
      <c r="B75" s="46"/>
      <c r="C75" s="46"/>
      <c r="D75" s="46"/>
      <c r="E75" s="2"/>
      <c r="F75" s="2"/>
      <c r="G75" s="2"/>
    </row>
    <row r="76" spans="1:7" ht="15">
      <c r="A76" s="2"/>
      <c r="B76" s="46"/>
      <c r="C76" s="46"/>
      <c r="D76" s="46"/>
      <c r="E76" s="2"/>
      <c r="F76" s="2"/>
      <c r="G76" s="2"/>
    </row>
    <row r="77" spans="1:7" ht="15">
      <c r="A77" s="2"/>
      <c r="B77" s="46"/>
      <c r="C77" s="46"/>
      <c r="D77" s="46"/>
      <c r="E77" s="2"/>
      <c r="F77" s="2"/>
      <c r="G77" s="2"/>
    </row>
    <row r="78" spans="1:7" ht="15">
      <c r="A78" s="2"/>
      <c r="B78" s="46"/>
      <c r="C78" s="46"/>
      <c r="D78" s="46"/>
      <c r="E78" s="2"/>
      <c r="F78" s="2"/>
      <c r="G78" s="2"/>
    </row>
    <row r="79" spans="1:7" ht="15">
      <c r="A79" s="2"/>
      <c r="B79" s="46"/>
      <c r="C79" s="46"/>
      <c r="D79" s="46"/>
      <c r="E79" s="2"/>
      <c r="F79" s="2"/>
      <c r="G79" s="2"/>
    </row>
    <row r="80" spans="1:7" ht="15">
      <c r="A80" s="2"/>
      <c r="B80" s="46"/>
      <c r="C80" s="46"/>
      <c r="D80" s="46"/>
      <c r="E80" s="2"/>
      <c r="F80" s="2"/>
      <c r="G80" s="2"/>
    </row>
    <row r="81" spans="1:7" ht="15">
      <c r="A81" s="2"/>
      <c r="B81" s="46"/>
      <c r="C81" s="46"/>
      <c r="D81" s="46"/>
      <c r="E81" s="2"/>
      <c r="F81" s="2"/>
      <c r="G81" s="2"/>
    </row>
    <row r="82" spans="1:7" ht="15">
      <c r="A82" s="2"/>
      <c r="B82" s="46"/>
      <c r="C82" s="46"/>
      <c r="D82" s="46"/>
      <c r="E82" s="2"/>
      <c r="F82" s="2"/>
      <c r="G82" s="2"/>
    </row>
    <row r="83" spans="1:7" ht="15">
      <c r="A83" s="2"/>
      <c r="B83" s="46"/>
      <c r="C83" s="46"/>
      <c r="D83" s="46"/>
      <c r="E83" s="2"/>
      <c r="F83" s="2"/>
      <c r="G83" s="2"/>
    </row>
    <row r="84" spans="1:7" ht="15">
      <c r="A84" s="2"/>
      <c r="B84" s="46"/>
      <c r="C84" s="46"/>
      <c r="D84" s="46"/>
      <c r="E84" s="2"/>
      <c r="F84" s="2"/>
      <c r="G84" s="2"/>
    </row>
    <row r="85" spans="1:7" ht="15">
      <c r="A85" s="2"/>
      <c r="B85" s="46"/>
      <c r="C85" s="46"/>
      <c r="D85" s="46"/>
      <c r="E85" s="2"/>
      <c r="F85" s="2"/>
      <c r="G85" s="2"/>
    </row>
    <row r="86" spans="1:7" ht="15">
      <c r="A86" s="2"/>
      <c r="B86" s="46"/>
      <c r="C86" s="46"/>
      <c r="D86" s="46"/>
      <c r="E86" s="2"/>
      <c r="F86" s="2"/>
      <c r="G86" s="2"/>
    </row>
    <row r="87" spans="1:7" ht="15">
      <c r="A87" s="2"/>
      <c r="B87" s="46"/>
      <c r="C87" s="46"/>
      <c r="D87" s="46"/>
      <c r="E87" s="2"/>
      <c r="F87" s="2"/>
      <c r="G87" s="2"/>
    </row>
    <row r="88" spans="1:7" ht="15">
      <c r="A88" s="2"/>
      <c r="B88" s="46"/>
      <c r="C88" s="46"/>
      <c r="D88" s="46"/>
      <c r="E88" s="2"/>
      <c r="F88" s="2"/>
      <c r="G88" s="2"/>
    </row>
    <row r="89" spans="1:7" ht="15">
      <c r="A89" s="2"/>
      <c r="B89" s="46"/>
      <c r="C89" s="46"/>
      <c r="D89" s="46"/>
      <c r="E89" s="2"/>
      <c r="F89" s="2"/>
      <c r="G89" s="2"/>
    </row>
    <row r="90" spans="1:7" ht="15">
      <c r="A90" s="2"/>
      <c r="B90" s="46"/>
      <c r="C90" s="46"/>
      <c r="D90" s="46"/>
      <c r="E90" s="2"/>
      <c r="F90" s="2"/>
      <c r="G90" s="2"/>
    </row>
    <row r="91" spans="1:7" ht="15">
      <c r="A91" s="2"/>
      <c r="B91" s="46"/>
      <c r="C91" s="46"/>
      <c r="D91" s="46"/>
      <c r="E91" s="2"/>
      <c r="F91" s="2"/>
      <c r="G91" s="2"/>
    </row>
    <row r="92" spans="1:7" ht="15">
      <c r="A92" s="2"/>
      <c r="B92" s="46"/>
      <c r="C92" s="46"/>
      <c r="D92" s="46"/>
      <c r="E92" s="2"/>
      <c r="F92" s="2"/>
      <c r="G92" s="2"/>
    </row>
    <row r="93" spans="1:7" ht="15">
      <c r="A93" s="2"/>
      <c r="B93" s="46"/>
      <c r="C93" s="46"/>
      <c r="D93" s="46"/>
      <c r="E93" s="2"/>
      <c r="F93" s="2"/>
      <c r="G93" s="2"/>
    </row>
    <row r="94" spans="1:7" ht="15">
      <c r="A94" s="2"/>
      <c r="B94" s="46"/>
      <c r="C94" s="46"/>
      <c r="D94" s="46"/>
      <c r="E94" s="2"/>
      <c r="F94" s="2"/>
      <c r="G94" s="2"/>
    </row>
    <row r="95" spans="1:7" ht="15">
      <c r="A95" s="2"/>
      <c r="B95" s="46"/>
      <c r="C95" s="46"/>
      <c r="D95" s="46"/>
      <c r="E95" s="2"/>
      <c r="F95" s="2"/>
      <c r="G95" s="2"/>
    </row>
    <row r="96" spans="1:7" ht="15">
      <c r="A96" s="2"/>
      <c r="B96" s="46"/>
      <c r="C96" s="46"/>
      <c r="D96" s="46"/>
      <c r="E96" s="2"/>
      <c r="F96" s="2"/>
      <c r="G96" s="2"/>
    </row>
    <row r="97" spans="1:7" ht="15">
      <c r="A97" s="2"/>
      <c r="B97" s="46"/>
      <c r="C97" s="46"/>
      <c r="D97" s="46"/>
      <c r="E97" s="2"/>
      <c r="F97" s="2"/>
      <c r="G97" s="2"/>
    </row>
    <row r="98" spans="1:7" ht="15">
      <c r="A98" s="2"/>
      <c r="B98" s="46"/>
      <c r="C98" s="46"/>
      <c r="D98" s="46"/>
      <c r="E98" s="2"/>
      <c r="F98" s="2"/>
      <c r="G98" s="2"/>
    </row>
    <row r="99" spans="1:7" ht="15">
      <c r="A99" s="2"/>
      <c r="B99" s="46"/>
      <c r="C99" s="46"/>
      <c r="D99" s="46"/>
      <c r="E99" s="2"/>
      <c r="F99" s="2"/>
      <c r="G99" s="2"/>
    </row>
    <row r="100" spans="1:7" ht="15">
      <c r="A100" s="2"/>
      <c r="B100" s="46"/>
      <c r="C100" s="46"/>
      <c r="D100" s="46"/>
      <c r="E100" s="2"/>
      <c r="F100" s="2"/>
      <c r="G100" s="2"/>
    </row>
    <row r="101" spans="1:7" ht="15">
      <c r="A101" s="2"/>
      <c r="B101" s="46"/>
      <c r="C101" s="46"/>
      <c r="D101" s="46"/>
      <c r="E101" s="2"/>
      <c r="F101" s="2"/>
      <c r="G101" s="2"/>
    </row>
    <row r="102" spans="1:7" ht="15">
      <c r="A102" s="2"/>
      <c r="B102" s="46"/>
      <c r="C102" s="46"/>
      <c r="D102" s="46"/>
      <c r="E102" s="2"/>
      <c r="F102" s="2"/>
      <c r="G102" s="2"/>
    </row>
    <row r="103" spans="1:7" ht="15">
      <c r="A103" s="2"/>
      <c r="B103" s="46"/>
      <c r="C103" s="46"/>
      <c r="D103" s="46"/>
      <c r="E103" s="2"/>
      <c r="F103" s="2"/>
      <c r="G103" s="2"/>
    </row>
    <row r="104" spans="1:7" ht="15">
      <c r="A104" s="2"/>
      <c r="B104" s="46"/>
      <c r="C104" s="46"/>
      <c r="D104" s="46"/>
      <c r="E104" s="2"/>
      <c r="F104" s="2"/>
      <c r="G104" s="2"/>
    </row>
    <row r="105" spans="1:7" ht="15">
      <c r="A105" s="2"/>
      <c r="B105" s="46"/>
      <c r="C105" s="46"/>
      <c r="D105" s="46"/>
      <c r="E105" s="2"/>
      <c r="F105" s="2"/>
      <c r="G105" s="2"/>
    </row>
    <row r="106" spans="1:7" ht="15">
      <c r="A106" s="2"/>
      <c r="B106" s="46"/>
      <c r="C106" s="46"/>
      <c r="D106" s="46"/>
      <c r="E106" s="2"/>
      <c r="F106" s="2"/>
      <c r="G106" s="2"/>
    </row>
    <row r="107" spans="1:7" ht="15">
      <c r="A107" s="2"/>
      <c r="B107" s="46"/>
      <c r="C107" s="46"/>
      <c r="D107" s="46"/>
      <c r="E107" s="2"/>
      <c r="F107" s="2"/>
      <c r="G107" s="2"/>
    </row>
    <row r="108" spans="1:7" ht="15">
      <c r="A108" s="2"/>
      <c r="B108" s="46"/>
      <c r="C108" s="46"/>
      <c r="D108" s="46"/>
      <c r="E108" s="2"/>
      <c r="F108" s="2"/>
      <c r="G108" s="2"/>
    </row>
    <row r="109" spans="1:7" ht="15">
      <c r="A109" s="2"/>
      <c r="B109" s="46"/>
      <c r="C109" s="46"/>
      <c r="D109" s="46"/>
      <c r="E109" s="2"/>
      <c r="F109" s="2"/>
      <c r="G109" s="2"/>
    </row>
    <row r="110" spans="1:7" ht="15">
      <c r="A110" s="2"/>
      <c r="B110" s="46"/>
      <c r="C110" s="46"/>
      <c r="D110" s="46"/>
      <c r="E110" s="2"/>
      <c r="F110" s="2"/>
      <c r="G110" s="2"/>
    </row>
    <row r="111" spans="1:7" ht="15">
      <c r="A111" s="2"/>
      <c r="B111" s="46"/>
      <c r="C111" s="46"/>
      <c r="D111" s="46"/>
      <c r="E111" s="2"/>
      <c r="F111" s="2"/>
      <c r="G111" s="2"/>
    </row>
    <row r="112" spans="1:7" ht="15">
      <c r="A112" s="2"/>
      <c r="B112" s="46"/>
      <c r="C112" s="46"/>
      <c r="D112" s="46"/>
      <c r="E112" s="2"/>
      <c r="F112" s="2"/>
      <c r="G112" s="2"/>
    </row>
    <row r="113" spans="1:7" ht="15">
      <c r="A113" s="2"/>
      <c r="B113" s="46"/>
      <c r="C113" s="46"/>
      <c r="D113" s="46"/>
      <c r="E113" s="2"/>
      <c r="F113" s="2"/>
      <c r="G113" s="2"/>
    </row>
    <row r="114" spans="1:7" ht="15">
      <c r="A114" s="2"/>
      <c r="B114" s="46"/>
      <c r="C114" s="46"/>
      <c r="D114" s="46"/>
      <c r="E114" s="2"/>
      <c r="F114" s="2"/>
      <c r="G114" s="2"/>
    </row>
    <row r="115" spans="1:7" ht="15">
      <c r="A115" s="2"/>
      <c r="B115" s="46"/>
      <c r="C115" s="46"/>
      <c r="D115" s="46"/>
      <c r="E115" s="2"/>
      <c r="F115" s="2"/>
      <c r="G115" s="2"/>
    </row>
    <row r="116" spans="1:7" ht="15">
      <c r="A116" s="2"/>
      <c r="B116" s="46"/>
      <c r="C116" s="46"/>
      <c r="D116" s="46"/>
      <c r="E116" s="2"/>
      <c r="F116" s="2"/>
      <c r="G116" s="2"/>
    </row>
    <row r="117" spans="1:7" ht="15">
      <c r="A117" s="2"/>
      <c r="B117" s="47"/>
      <c r="C117" s="47"/>
      <c r="D117" s="47"/>
    </row>
    <row r="118" spans="1:7">
      <c r="B118" s="47"/>
      <c r="C118" s="47"/>
      <c r="D118" s="47"/>
    </row>
    <row r="119" spans="1:7">
      <c r="B119" s="47"/>
      <c r="C119" s="47"/>
      <c r="D119" s="47"/>
    </row>
    <row r="120" spans="1:7">
      <c r="B120" s="47"/>
      <c r="C120" s="47"/>
      <c r="D120" s="47"/>
    </row>
    <row r="121" spans="1:7">
      <c r="B121" s="47"/>
      <c r="C121" s="47"/>
      <c r="D121" s="47"/>
    </row>
    <row r="122" spans="1:7">
      <c r="B122" s="47"/>
      <c r="C122" s="47"/>
      <c r="D122" s="47"/>
    </row>
    <row r="123" spans="1:7">
      <c r="B123" s="47"/>
      <c r="C123" s="47"/>
      <c r="D123" s="47"/>
    </row>
    <row r="124" spans="1:7">
      <c r="B124" s="47"/>
      <c r="C124" s="47"/>
      <c r="D124" s="47"/>
    </row>
    <row r="125" spans="1:7">
      <c r="B125" s="47"/>
      <c r="C125" s="47"/>
      <c r="D125" s="47"/>
    </row>
    <row r="126" spans="1:7">
      <c r="B126" s="47"/>
      <c r="C126" s="47"/>
      <c r="D126" s="47"/>
    </row>
    <row r="127" spans="1:7">
      <c r="B127" s="47"/>
      <c r="C127" s="47"/>
      <c r="D127" s="47"/>
    </row>
    <row r="128" spans="1:7">
      <c r="B128" s="47"/>
      <c r="C128" s="47"/>
      <c r="D128" s="47"/>
    </row>
    <row r="129" spans="2:4">
      <c r="B129" s="47"/>
      <c r="C129" s="47"/>
      <c r="D129" s="47"/>
    </row>
    <row r="130" spans="2:4">
      <c r="B130" s="47"/>
      <c r="C130" s="47"/>
      <c r="D130" s="47"/>
    </row>
    <row r="131" spans="2:4">
      <c r="B131" s="47"/>
      <c r="C131" s="47"/>
      <c r="D131" s="47"/>
    </row>
    <row r="132" spans="2:4">
      <c r="B132" s="47"/>
      <c r="C132" s="47"/>
      <c r="D132" s="47"/>
    </row>
    <row r="133" spans="2:4">
      <c r="B133" s="47"/>
      <c r="C133" s="47"/>
      <c r="D133" s="47"/>
    </row>
    <row r="134" spans="2:4">
      <c r="B134" s="47"/>
      <c r="C134" s="47"/>
      <c r="D134" s="47"/>
    </row>
    <row r="135" spans="2:4">
      <c r="B135" s="47"/>
      <c r="C135" s="47"/>
      <c r="D135" s="47"/>
    </row>
    <row r="136" spans="2:4">
      <c r="B136" s="47"/>
      <c r="C136" s="47"/>
      <c r="D136" s="47"/>
    </row>
    <row r="137" spans="2:4">
      <c r="B137" s="47"/>
      <c r="C137" s="47"/>
      <c r="D137" s="47"/>
    </row>
    <row r="138" spans="2:4">
      <c r="B138" s="47"/>
      <c r="C138" s="47"/>
      <c r="D138" s="47"/>
    </row>
    <row r="139" spans="2:4">
      <c r="B139" s="47"/>
      <c r="C139" s="47"/>
      <c r="D139" s="47"/>
    </row>
    <row r="140" spans="2:4">
      <c r="B140" s="47"/>
      <c r="C140" s="47"/>
      <c r="D140" s="47"/>
    </row>
    <row r="141" spans="2:4">
      <c r="B141" s="47"/>
      <c r="C141" s="47"/>
      <c r="D141" s="47"/>
    </row>
    <row r="142" spans="2:4">
      <c r="B142" s="47"/>
      <c r="C142" s="47"/>
      <c r="D142" s="47"/>
    </row>
    <row r="143" spans="2:4">
      <c r="B143" s="47"/>
      <c r="C143" s="47"/>
      <c r="D143" s="47"/>
    </row>
    <row r="144" spans="2:4">
      <c r="B144" s="47"/>
      <c r="C144" s="47"/>
      <c r="D144" s="47"/>
    </row>
    <row r="145" spans="2:4">
      <c r="B145" s="47"/>
      <c r="C145" s="47"/>
      <c r="D145" s="47"/>
    </row>
    <row r="146" spans="2:4">
      <c r="B146" s="47"/>
      <c r="C146" s="47"/>
      <c r="D146" s="47"/>
    </row>
    <row r="147" spans="2:4">
      <c r="B147" s="47"/>
      <c r="C147" s="47"/>
      <c r="D147" s="47"/>
    </row>
    <row r="148" spans="2:4">
      <c r="B148" s="47"/>
      <c r="C148" s="47"/>
      <c r="D148" s="47"/>
    </row>
    <row r="149" spans="2:4">
      <c r="B149" s="47"/>
      <c r="C149" s="47"/>
      <c r="D149" s="47"/>
    </row>
  </sheetData>
  <mergeCells count="6">
    <mergeCell ref="F8:F11"/>
    <mergeCell ref="A39:A40"/>
    <mergeCell ref="A1:B1"/>
    <mergeCell ref="A2:B2"/>
    <mergeCell ref="A4:A5"/>
    <mergeCell ref="B4:E4"/>
  </mergeCells>
  <phoneticPr fontId="8" type="noConversion"/>
  <pageMargins left="1.1811023622047245" right="0.78740157480314965" top="0.98425196850393704" bottom="0.98425196850393704" header="0.51181102362204722" footer="0.51181102362204722"/>
  <pageSetup paperSize="9" scale="38" orientation="portrait" r:id="rId1"/>
  <headerFooter alignWithMargins="0">
    <oddHeader>&amp;R&amp;"Bookman Old Style,Normál"12. MELLÉKLET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Q42"/>
  <sheetViews>
    <sheetView topLeftCell="A7" workbookViewId="0">
      <selection activeCell="Q34" sqref="Q34"/>
    </sheetView>
  </sheetViews>
  <sheetFormatPr defaultRowHeight="12.75"/>
  <cols>
    <col min="4" max="4" width="13.140625" customWidth="1"/>
    <col min="5" max="5" width="12" customWidth="1"/>
    <col min="6" max="6" width="12.5703125" customWidth="1"/>
    <col min="7" max="7" width="11.85546875" customWidth="1"/>
    <col min="8" max="8" width="15.140625" customWidth="1"/>
    <col min="9" max="9" width="19.5703125" customWidth="1"/>
    <col min="10" max="10" width="12.42578125" customWidth="1"/>
    <col min="11" max="11" width="11.5703125" customWidth="1"/>
    <col min="12" max="12" width="12.42578125" customWidth="1"/>
    <col min="13" max="13" width="12.28515625" customWidth="1"/>
    <col min="14" max="15" width="14" customWidth="1"/>
    <col min="16" max="16" width="15" customWidth="1"/>
    <col min="17" max="17" width="14.7109375" customWidth="1"/>
  </cols>
  <sheetData>
    <row r="2" spans="1:17" ht="13.5" thickBot="1"/>
    <row r="3" spans="1:17">
      <c r="A3" s="232" t="s">
        <v>246</v>
      </c>
      <c r="B3" s="233"/>
      <c r="C3" s="234"/>
      <c r="D3" s="678" t="s">
        <v>247</v>
      </c>
      <c r="E3" s="682"/>
      <c r="F3" s="679"/>
      <c r="G3" s="678">
        <v>2010</v>
      </c>
      <c r="H3" s="679"/>
      <c r="I3" s="678">
        <v>2011</v>
      </c>
      <c r="J3" s="679"/>
      <c r="K3" s="678">
        <v>2012</v>
      </c>
      <c r="L3" s="679"/>
      <c r="M3" s="678">
        <v>2013</v>
      </c>
      <c r="N3" s="679"/>
      <c r="O3" s="678">
        <v>2014</v>
      </c>
      <c r="P3" s="679"/>
      <c r="Q3" s="235" t="s">
        <v>248</v>
      </c>
    </row>
    <row r="4" spans="1:17">
      <c r="A4" s="236"/>
      <c r="B4" s="115"/>
      <c r="C4" s="237"/>
      <c r="D4" s="236" t="s">
        <v>249</v>
      </c>
      <c r="E4" s="115" t="s">
        <v>250</v>
      </c>
      <c r="F4" s="237" t="s">
        <v>251</v>
      </c>
      <c r="G4" s="236" t="s">
        <v>250</v>
      </c>
      <c r="H4" s="237" t="s">
        <v>251</v>
      </c>
      <c r="I4" s="236" t="s">
        <v>250</v>
      </c>
      <c r="J4" s="237" t="s">
        <v>251</v>
      </c>
      <c r="K4" s="236" t="s">
        <v>250</v>
      </c>
      <c r="L4" s="237" t="s">
        <v>251</v>
      </c>
      <c r="M4" s="236" t="s">
        <v>250</v>
      </c>
      <c r="N4" s="237" t="s">
        <v>251</v>
      </c>
      <c r="O4" s="238" t="s">
        <v>250</v>
      </c>
      <c r="P4" s="237" t="s">
        <v>251</v>
      </c>
      <c r="Q4" s="239" t="s">
        <v>252</v>
      </c>
    </row>
    <row r="5" spans="1:17" ht="13.5" thickBot="1">
      <c r="A5" s="240"/>
      <c r="B5" s="241"/>
      <c r="C5" s="242"/>
      <c r="D5" s="680" t="s">
        <v>253</v>
      </c>
      <c r="E5" s="683"/>
      <c r="F5" s="681"/>
      <c r="G5" s="680" t="s">
        <v>253</v>
      </c>
      <c r="H5" s="681"/>
      <c r="I5" s="680" t="s">
        <v>253</v>
      </c>
      <c r="J5" s="681"/>
      <c r="K5" s="680" t="s">
        <v>253</v>
      </c>
      <c r="L5" s="681"/>
      <c r="M5" s="680" t="s">
        <v>253</v>
      </c>
      <c r="N5" s="681"/>
      <c r="O5" s="680" t="s">
        <v>253</v>
      </c>
      <c r="P5" s="681"/>
      <c r="Q5" s="243"/>
    </row>
    <row r="6" spans="1:17">
      <c r="A6" s="115" t="s">
        <v>254</v>
      </c>
      <c r="B6" s="115"/>
      <c r="C6" s="115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244">
        <v>69700</v>
      </c>
      <c r="P6" s="244">
        <v>348500</v>
      </c>
      <c r="Q6" s="245">
        <f t="shared" ref="Q6:Q34" si="0">SUM(D6:P6)</f>
        <v>418200</v>
      </c>
    </row>
    <row r="7" spans="1:17">
      <c r="A7" s="246" t="s">
        <v>255</v>
      </c>
      <c r="B7" s="115"/>
      <c r="C7" s="115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8">
        <v>126800</v>
      </c>
      <c r="P7" s="248">
        <v>634000</v>
      </c>
      <c r="Q7" s="101">
        <f t="shared" si="0"/>
        <v>760800</v>
      </c>
    </row>
    <row r="8" spans="1:17">
      <c r="A8" s="246" t="s">
        <v>256</v>
      </c>
      <c r="B8" s="115"/>
      <c r="C8" s="115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8">
        <v>32600</v>
      </c>
      <c r="P8" s="248">
        <v>163000</v>
      </c>
      <c r="Q8" s="101">
        <f t="shared" si="0"/>
        <v>195600</v>
      </c>
    </row>
    <row r="9" spans="1:17">
      <c r="A9" t="s">
        <v>257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113"/>
      <c r="P9" s="113">
        <v>901500</v>
      </c>
      <c r="Q9" s="101">
        <f t="shared" si="0"/>
        <v>901500</v>
      </c>
    </row>
    <row r="10" spans="1:17">
      <c r="A10" t="s">
        <v>258</v>
      </c>
      <c r="D10" s="84"/>
      <c r="E10" s="84"/>
      <c r="F10" s="84"/>
      <c r="G10" s="84"/>
      <c r="H10" s="84"/>
      <c r="I10" s="84"/>
      <c r="J10" s="84"/>
      <c r="K10" s="84"/>
      <c r="L10" s="84"/>
      <c r="M10" s="84">
        <v>32300</v>
      </c>
      <c r="N10" s="84">
        <v>161500</v>
      </c>
      <c r="O10" s="113">
        <v>32300</v>
      </c>
      <c r="P10" s="113">
        <v>161500</v>
      </c>
      <c r="Q10" s="101">
        <f t="shared" si="0"/>
        <v>387600</v>
      </c>
    </row>
    <row r="11" spans="1:17">
      <c r="A11" t="s">
        <v>259</v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113">
        <v>22200</v>
      </c>
      <c r="P11" s="113">
        <v>111000</v>
      </c>
      <c r="Q11" s="101">
        <f t="shared" si="0"/>
        <v>133200</v>
      </c>
    </row>
    <row r="12" spans="1:17">
      <c r="A12" t="s">
        <v>260</v>
      </c>
      <c r="D12" s="84"/>
      <c r="E12" s="84"/>
      <c r="F12" s="84"/>
      <c r="G12" s="84"/>
      <c r="H12" s="84"/>
      <c r="I12" s="84"/>
      <c r="J12" s="84"/>
      <c r="K12" s="84"/>
      <c r="L12" s="84"/>
      <c r="M12" s="84">
        <v>58200</v>
      </c>
      <c r="N12" s="84">
        <v>291000</v>
      </c>
      <c r="O12" s="113">
        <v>58200</v>
      </c>
      <c r="P12" s="113">
        <v>291000</v>
      </c>
      <c r="Q12" s="101">
        <f t="shared" si="0"/>
        <v>698400</v>
      </c>
    </row>
    <row r="13" spans="1:17">
      <c r="A13" t="s">
        <v>261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113">
        <v>47600</v>
      </c>
      <c r="P13" s="113">
        <v>238000</v>
      </c>
      <c r="Q13" s="101">
        <f t="shared" si="0"/>
        <v>285600</v>
      </c>
    </row>
    <row r="14" spans="1:17">
      <c r="A14" t="s">
        <v>262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113">
        <v>17500</v>
      </c>
      <c r="P14" s="113">
        <v>87500</v>
      </c>
      <c r="Q14" s="101">
        <f t="shared" si="0"/>
        <v>105000</v>
      </c>
    </row>
    <row r="15" spans="1:17">
      <c r="A15" t="s">
        <v>263</v>
      </c>
      <c r="D15" s="84">
        <v>101320</v>
      </c>
      <c r="E15" s="84">
        <v>253300</v>
      </c>
      <c r="F15" s="84">
        <v>506600</v>
      </c>
      <c r="G15" s="84">
        <v>253300</v>
      </c>
      <c r="H15" s="84">
        <v>1266500</v>
      </c>
      <c r="I15" s="84">
        <v>253300</v>
      </c>
      <c r="J15" s="84">
        <v>1266500</v>
      </c>
      <c r="K15" s="84">
        <v>253300</v>
      </c>
      <c r="L15" s="84">
        <v>1266500</v>
      </c>
      <c r="M15" s="84">
        <v>253300</v>
      </c>
      <c r="N15" s="84">
        <v>1266500</v>
      </c>
      <c r="O15" s="113">
        <v>253300</v>
      </c>
      <c r="P15" s="113">
        <v>1266500</v>
      </c>
      <c r="Q15" s="101">
        <f t="shared" si="0"/>
        <v>8460220</v>
      </c>
    </row>
    <row r="16" spans="1:17">
      <c r="A16" t="s">
        <v>264</v>
      </c>
      <c r="D16" s="84"/>
      <c r="E16" s="84"/>
      <c r="F16" s="84"/>
      <c r="G16" s="84"/>
      <c r="H16" s="84"/>
      <c r="I16" s="84"/>
      <c r="J16" s="84"/>
      <c r="K16" s="84"/>
      <c r="L16" s="84"/>
      <c r="M16" s="84">
        <v>47800</v>
      </c>
      <c r="N16" s="84">
        <v>239000</v>
      </c>
      <c r="O16" s="113">
        <v>47800</v>
      </c>
      <c r="P16" s="113">
        <v>239000</v>
      </c>
      <c r="Q16" s="101">
        <f t="shared" si="0"/>
        <v>573600</v>
      </c>
    </row>
    <row r="17" spans="1:17">
      <c r="A17" t="s">
        <v>265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113"/>
      <c r="P17" s="113">
        <v>199000</v>
      </c>
      <c r="Q17" s="101">
        <f t="shared" si="0"/>
        <v>199000</v>
      </c>
    </row>
    <row r="18" spans="1:17">
      <c r="A18" t="s">
        <v>266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113">
        <v>28300</v>
      </c>
      <c r="P18" s="113">
        <v>141500</v>
      </c>
      <c r="Q18" s="101">
        <f t="shared" si="0"/>
        <v>169800</v>
      </c>
    </row>
    <row r="19" spans="1:17">
      <c r="A19" t="s">
        <v>267</v>
      </c>
      <c r="D19" s="84"/>
      <c r="E19" s="84"/>
      <c r="F19" s="84"/>
      <c r="G19" s="84"/>
      <c r="H19" s="84"/>
      <c r="I19" s="84"/>
      <c r="J19" s="84"/>
      <c r="K19" s="84"/>
      <c r="L19" s="84"/>
      <c r="M19" s="84">
        <v>24100</v>
      </c>
      <c r="N19" s="84">
        <v>120500</v>
      </c>
      <c r="O19" s="113">
        <v>24100</v>
      </c>
      <c r="P19" s="113">
        <v>120500</v>
      </c>
      <c r="Q19" s="101">
        <f t="shared" si="0"/>
        <v>289200</v>
      </c>
    </row>
    <row r="20" spans="1:17">
      <c r="A20" t="s">
        <v>268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113">
        <v>12700</v>
      </c>
      <c r="P20" s="113">
        <v>63500</v>
      </c>
      <c r="Q20" s="101">
        <f t="shared" si="0"/>
        <v>76200</v>
      </c>
    </row>
    <row r="21" spans="1:17">
      <c r="A21" t="s">
        <v>269</v>
      </c>
      <c r="D21" s="84"/>
      <c r="E21" s="84"/>
      <c r="F21" s="84"/>
      <c r="G21" s="84"/>
      <c r="H21" s="84"/>
      <c r="I21" s="84"/>
      <c r="J21" s="84"/>
      <c r="K21" s="84"/>
      <c r="L21" s="84"/>
      <c r="M21" s="84">
        <v>39000</v>
      </c>
      <c r="N21" s="84">
        <v>195000</v>
      </c>
      <c r="O21" s="113">
        <v>39000</v>
      </c>
      <c r="P21" s="113">
        <v>195000</v>
      </c>
      <c r="Q21" s="101">
        <f t="shared" si="0"/>
        <v>468000</v>
      </c>
    </row>
    <row r="22" spans="1:17">
      <c r="A22" t="s">
        <v>270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113">
        <v>61400</v>
      </c>
      <c r="P22" s="113">
        <v>307000</v>
      </c>
      <c r="Q22" s="101">
        <f t="shared" si="0"/>
        <v>368400</v>
      </c>
    </row>
    <row r="23" spans="1:17">
      <c r="A23" t="s">
        <v>271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113">
        <v>44300</v>
      </c>
      <c r="P23" s="113">
        <v>221500</v>
      </c>
      <c r="Q23" s="101">
        <f t="shared" si="0"/>
        <v>265800</v>
      </c>
    </row>
    <row r="24" spans="1:17">
      <c r="A24" t="s">
        <v>272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113">
        <v>69100</v>
      </c>
      <c r="P24" s="113">
        <v>345500</v>
      </c>
      <c r="Q24" s="101">
        <f t="shared" si="0"/>
        <v>414600</v>
      </c>
    </row>
    <row r="25" spans="1:17">
      <c r="A25" t="s">
        <v>273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113">
        <v>67600</v>
      </c>
      <c r="P25" s="113">
        <v>338000</v>
      </c>
      <c r="Q25" s="101">
        <f t="shared" si="0"/>
        <v>405600</v>
      </c>
    </row>
    <row r="26" spans="1:17">
      <c r="A26" t="s">
        <v>274</v>
      </c>
      <c r="D26" s="84">
        <v>9760</v>
      </c>
      <c r="E26" s="84"/>
      <c r="F26" s="84"/>
      <c r="G26" s="84">
        <v>24400</v>
      </c>
      <c r="H26" s="84">
        <v>122000</v>
      </c>
      <c r="I26" s="84">
        <v>24400</v>
      </c>
      <c r="J26" s="84">
        <v>122000</v>
      </c>
      <c r="K26" s="84">
        <v>24400</v>
      </c>
      <c r="L26" s="84">
        <v>122000</v>
      </c>
      <c r="M26" s="84">
        <v>24400</v>
      </c>
      <c r="N26" s="84">
        <v>122000</v>
      </c>
      <c r="O26" s="113">
        <v>24400</v>
      </c>
      <c r="P26" s="113">
        <v>122000</v>
      </c>
      <c r="Q26" s="101">
        <f t="shared" si="0"/>
        <v>741760</v>
      </c>
    </row>
    <row r="27" spans="1:17">
      <c r="A27" t="s">
        <v>275</v>
      </c>
      <c r="D27" s="84"/>
      <c r="E27" s="84"/>
      <c r="F27" s="84"/>
      <c r="G27" s="84"/>
      <c r="H27" s="84"/>
      <c r="I27" s="84"/>
      <c r="J27" s="84"/>
      <c r="K27" s="84"/>
      <c r="L27" s="84"/>
      <c r="M27" s="84">
        <v>69000</v>
      </c>
      <c r="N27" s="84">
        <v>345000</v>
      </c>
      <c r="O27" s="113">
        <v>69000</v>
      </c>
      <c r="P27" s="113">
        <v>345000</v>
      </c>
      <c r="Q27" s="101">
        <f t="shared" si="0"/>
        <v>828000</v>
      </c>
    </row>
    <row r="28" spans="1:17">
      <c r="A28" t="s">
        <v>276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113">
        <v>7953400</v>
      </c>
      <c r="P28" s="113">
        <v>39767000</v>
      </c>
      <c r="Q28" s="101">
        <f t="shared" si="0"/>
        <v>47720400</v>
      </c>
    </row>
    <row r="29" spans="1:17">
      <c r="A29" t="s">
        <v>277</v>
      </c>
      <c r="D29" s="84"/>
      <c r="E29" s="84"/>
      <c r="F29" s="60"/>
      <c r="G29" s="84"/>
      <c r="H29" s="84"/>
      <c r="I29" s="84"/>
      <c r="J29" s="84"/>
      <c r="K29" s="84"/>
      <c r="L29" s="84"/>
      <c r="M29" s="84"/>
      <c r="N29" s="84"/>
      <c r="O29" s="113">
        <v>33300</v>
      </c>
      <c r="P29" s="113">
        <v>166500</v>
      </c>
      <c r="Q29" s="101">
        <f t="shared" si="0"/>
        <v>199800</v>
      </c>
    </row>
    <row r="30" spans="1:17">
      <c r="A30" t="s">
        <v>278</v>
      </c>
      <c r="D30" s="84"/>
      <c r="E30" s="84"/>
      <c r="F30" s="60"/>
      <c r="G30" s="84"/>
      <c r="H30" s="84"/>
      <c r="I30" s="84"/>
      <c r="J30" s="84"/>
      <c r="K30" s="84"/>
      <c r="L30" s="84"/>
      <c r="M30" s="84"/>
      <c r="N30" s="84"/>
      <c r="O30" s="113">
        <v>79200</v>
      </c>
      <c r="P30" s="113">
        <v>396000</v>
      </c>
      <c r="Q30" s="101">
        <f t="shared" si="0"/>
        <v>475200</v>
      </c>
    </row>
    <row r="31" spans="1:17">
      <c r="A31" t="s">
        <v>279</v>
      </c>
      <c r="D31" s="84"/>
      <c r="E31" s="84"/>
      <c r="F31" s="60"/>
      <c r="G31" s="84"/>
      <c r="H31" s="84"/>
      <c r="I31" s="84"/>
      <c r="J31" s="84"/>
      <c r="K31" s="84"/>
      <c r="L31" s="84"/>
      <c r="M31" s="84"/>
      <c r="N31" s="84"/>
      <c r="O31" s="113"/>
      <c r="P31" s="113">
        <f>1242000-124200</f>
        <v>1117800</v>
      </c>
      <c r="Q31" s="101">
        <f t="shared" si="0"/>
        <v>1117800</v>
      </c>
    </row>
    <row r="32" spans="1:17">
      <c r="A32" t="s">
        <v>280</v>
      </c>
      <c r="D32" s="84"/>
      <c r="E32" s="84"/>
      <c r="F32" s="60"/>
      <c r="G32" s="84"/>
      <c r="H32" s="84"/>
      <c r="I32" s="84"/>
      <c r="J32" s="84"/>
      <c r="K32" s="84"/>
      <c r="L32" s="84"/>
      <c r="M32" s="84"/>
      <c r="N32" s="84"/>
      <c r="O32" s="113">
        <v>146300</v>
      </c>
      <c r="P32" s="113">
        <v>731500</v>
      </c>
      <c r="Q32" s="101">
        <f t="shared" si="0"/>
        <v>877800</v>
      </c>
    </row>
    <row r="33" spans="1:17">
      <c r="A33" t="s">
        <v>281</v>
      </c>
      <c r="D33" s="84"/>
      <c r="E33" s="84"/>
      <c r="F33" s="60"/>
      <c r="G33" s="84"/>
      <c r="H33" s="84"/>
      <c r="I33" s="84"/>
      <c r="J33" s="84"/>
      <c r="K33" s="84"/>
      <c r="L33" s="84"/>
      <c r="M33" s="84"/>
      <c r="N33" s="84"/>
      <c r="O33" s="113">
        <v>350400</v>
      </c>
      <c r="P33" s="113">
        <v>1752000</v>
      </c>
      <c r="Q33" s="101">
        <f t="shared" si="0"/>
        <v>2102400</v>
      </c>
    </row>
    <row r="34" spans="1:17">
      <c r="D34" s="249">
        <f t="shared" ref="D34:L34" si="1">SUM(D9:D33)</f>
        <v>111080</v>
      </c>
      <c r="E34" s="249">
        <f t="shared" si="1"/>
        <v>253300</v>
      </c>
      <c r="F34" s="249">
        <f t="shared" si="1"/>
        <v>506600</v>
      </c>
      <c r="G34" s="249">
        <f t="shared" si="1"/>
        <v>277700</v>
      </c>
      <c r="H34" s="249">
        <f t="shared" si="1"/>
        <v>1388500</v>
      </c>
      <c r="I34" s="249">
        <f t="shared" si="1"/>
        <v>277700</v>
      </c>
      <c r="J34" s="249">
        <f t="shared" si="1"/>
        <v>1388500</v>
      </c>
      <c r="K34" s="249">
        <f t="shared" si="1"/>
        <v>277700</v>
      </c>
      <c r="L34" s="249">
        <f t="shared" si="1"/>
        <v>1388500</v>
      </c>
      <c r="M34" s="249">
        <f>SUM(M6:M33)</f>
        <v>548100</v>
      </c>
      <c r="N34" s="249">
        <f>SUM(N6:N33)</f>
        <v>2740500</v>
      </c>
      <c r="O34" s="250">
        <f>SUM(O6:O33)</f>
        <v>9710500</v>
      </c>
      <c r="P34" s="250">
        <f>SUM(P6:P33)</f>
        <v>50770800</v>
      </c>
      <c r="Q34" s="251">
        <f t="shared" si="0"/>
        <v>69639480</v>
      </c>
    </row>
    <row r="38" spans="1:17">
      <c r="E38" t="s">
        <v>282</v>
      </c>
      <c r="I38" s="88">
        <f>D34+E34+G34+I34+K34+M34+O34</f>
        <v>11456080</v>
      </c>
    </row>
    <row r="39" spans="1:17">
      <c r="D39" s="88"/>
    </row>
    <row r="40" spans="1:17">
      <c r="E40" t="s">
        <v>283</v>
      </c>
      <c r="I40" s="88">
        <f>F34+H34+J34+L34+N34+P34</f>
        <v>58183400</v>
      </c>
    </row>
    <row r="42" spans="1:17">
      <c r="E42" t="s">
        <v>153</v>
      </c>
      <c r="I42" s="88">
        <f>I38+I40</f>
        <v>69639480</v>
      </c>
    </row>
  </sheetData>
  <mergeCells count="12">
    <mergeCell ref="I5:J5"/>
    <mergeCell ref="I3:J3"/>
    <mergeCell ref="D3:F3"/>
    <mergeCell ref="G3:H3"/>
    <mergeCell ref="D5:F5"/>
    <mergeCell ref="G5:H5"/>
    <mergeCell ref="K3:L3"/>
    <mergeCell ref="M3:N3"/>
    <mergeCell ref="O3:P3"/>
    <mergeCell ref="M5:N5"/>
    <mergeCell ref="O5:P5"/>
    <mergeCell ref="K5:L5"/>
  </mergeCells>
  <phoneticPr fontId="38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0"/>
  <sheetViews>
    <sheetView workbookViewId="0">
      <selection sqref="A1:J35"/>
    </sheetView>
  </sheetViews>
  <sheetFormatPr defaultRowHeight="12.75"/>
  <cols>
    <col min="2" max="2" width="103.85546875" customWidth="1"/>
    <col min="3" max="4" width="0" hidden="1" customWidth="1"/>
    <col min="5" max="8" width="19.28515625" customWidth="1"/>
    <col min="9" max="9" width="21.28515625" customWidth="1"/>
    <col min="10" max="10" width="19.140625" customWidth="1"/>
    <col min="17" max="17" width="27.28515625" customWidth="1"/>
  </cols>
  <sheetData>
    <row r="1" spans="1:16" ht="15.75" customHeight="1">
      <c r="A1" s="690" t="s">
        <v>143</v>
      </c>
      <c r="B1" s="676"/>
      <c r="C1" s="676"/>
      <c r="D1" s="676"/>
      <c r="E1" s="676"/>
      <c r="F1" s="676"/>
      <c r="G1" s="676"/>
      <c r="H1" s="676"/>
      <c r="I1" s="676"/>
    </row>
    <row r="2" spans="1:16" ht="15.75">
      <c r="A2" s="690" t="s">
        <v>203</v>
      </c>
      <c r="B2" s="676"/>
      <c r="C2" s="676"/>
      <c r="D2" s="676"/>
      <c r="E2" s="676"/>
      <c r="F2" s="676"/>
      <c r="G2" s="676"/>
      <c r="H2" s="676"/>
      <c r="I2" s="676"/>
    </row>
    <row r="3" spans="1:16" ht="20.25" customHeight="1" thickBot="1"/>
    <row r="4" spans="1:16" ht="36" customHeight="1">
      <c r="A4" s="174"/>
      <c r="B4" s="175" t="s">
        <v>147</v>
      </c>
      <c r="C4" s="176"/>
      <c r="D4" s="176"/>
      <c r="E4" s="177" t="s">
        <v>159</v>
      </c>
      <c r="F4" s="178" t="s">
        <v>210</v>
      </c>
      <c r="G4" s="178" t="s">
        <v>211</v>
      </c>
      <c r="H4" s="178" t="s">
        <v>226</v>
      </c>
      <c r="I4" s="185" t="s">
        <v>200</v>
      </c>
      <c r="J4" s="74" t="s">
        <v>238</v>
      </c>
    </row>
    <row r="5" spans="1:16" ht="15.75">
      <c r="A5" s="189" t="s">
        <v>239</v>
      </c>
      <c r="B5" s="19" t="s">
        <v>32</v>
      </c>
      <c r="C5" s="60"/>
      <c r="D5" s="60"/>
      <c r="E5" s="60">
        <v>8000</v>
      </c>
      <c r="F5" s="60">
        <v>85</v>
      </c>
      <c r="G5" s="60"/>
      <c r="H5" s="60"/>
      <c r="I5" s="113">
        <f t="shared" ref="I5:I16" si="0">E5+F5+G5+H5</f>
        <v>8085</v>
      </c>
      <c r="J5" s="101">
        <v>7366</v>
      </c>
      <c r="P5">
        <f>1985+147+100+5200+653</f>
        <v>8085</v>
      </c>
    </row>
    <row r="6" spans="1:16" ht="15.75">
      <c r="A6" s="189" t="s">
        <v>240</v>
      </c>
      <c r="B6" s="19" t="s">
        <v>28</v>
      </c>
      <c r="C6" s="60"/>
      <c r="D6" s="60"/>
      <c r="E6" s="60">
        <v>2000</v>
      </c>
      <c r="F6" s="60">
        <v>23</v>
      </c>
      <c r="G6" s="60"/>
      <c r="H6" s="60"/>
      <c r="I6" s="113">
        <f t="shared" si="0"/>
        <v>2023</v>
      </c>
      <c r="J6" s="101">
        <v>1906</v>
      </c>
      <c r="P6">
        <f>1843+180</f>
        <v>2023</v>
      </c>
    </row>
    <row r="7" spans="1:16" ht="15.75">
      <c r="A7" s="684" t="s">
        <v>241</v>
      </c>
      <c r="B7" s="19" t="s">
        <v>29</v>
      </c>
      <c r="C7" s="60"/>
      <c r="D7" s="60"/>
      <c r="E7" s="60">
        <v>14480</v>
      </c>
      <c r="F7" s="60">
        <v>0</v>
      </c>
      <c r="G7" s="60"/>
      <c r="H7" s="60">
        <v>-1886</v>
      </c>
      <c r="I7" s="113">
        <f t="shared" si="0"/>
        <v>12594</v>
      </c>
      <c r="J7" s="101"/>
    </row>
    <row r="8" spans="1:16" ht="33" customHeight="1">
      <c r="A8" s="685"/>
      <c r="B8" s="19" t="s">
        <v>202</v>
      </c>
      <c r="C8" s="18">
        <v>429578</v>
      </c>
      <c r="D8" s="60"/>
      <c r="E8" s="60"/>
      <c r="F8" s="60">
        <v>429578</v>
      </c>
      <c r="G8" s="60"/>
      <c r="H8" s="60"/>
      <c r="I8" s="113">
        <f t="shared" si="0"/>
        <v>429578</v>
      </c>
      <c r="J8" s="687">
        <v>479554</v>
      </c>
      <c r="P8" s="89"/>
    </row>
    <row r="9" spans="1:16" ht="31.5">
      <c r="A9" s="685"/>
      <c r="B9" s="19" t="s">
        <v>201</v>
      </c>
      <c r="C9" s="60"/>
      <c r="D9" s="60"/>
      <c r="E9" s="60">
        <v>10255</v>
      </c>
      <c r="F9" s="60">
        <f>31796-E9</f>
        <v>21541</v>
      </c>
      <c r="G9" s="60">
        <v>30593</v>
      </c>
      <c r="H9" s="60"/>
      <c r="I9" s="113">
        <f t="shared" si="0"/>
        <v>62389</v>
      </c>
      <c r="J9" s="688"/>
    </row>
    <row r="10" spans="1:16" ht="38.25" customHeight="1">
      <c r="A10" s="685"/>
      <c r="B10" s="19" t="s">
        <v>178</v>
      </c>
      <c r="C10" s="60"/>
      <c r="D10" s="60"/>
      <c r="E10" s="60"/>
      <c r="F10" s="60">
        <v>2000</v>
      </c>
      <c r="G10" s="60">
        <v>1000</v>
      </c>
      <c r="H10" s="60">
        <v>1886</v>
      </c>
      <c r="I10" s="113">
        <f t="shared" si="0"/>
        <v>4886</v>
      </c>
      <c r="J10" s="688"/>
    </row>
    <row r="11" spans="1:16" ht="15.75">
      <c r="A11" s="685"/>
      <c r="B11" s="19" t="s">
        <v>30</v>
      </c>
      <c r="C11" s="60"/>
      <c r="D11" s="60"/>
      <c r="E11" s="60"/>
      <c r="F11" s="60"/>
      <c r="G11" s="60"/>
      <c r="H11" s="60"/>
      <c r="I11" s="113">
        <f t="shared" si="0"/>
        <v>0</v>
      </c>
      <c r="J11" s="688"/>
    </row>
    <row r="12" spans="1:16" ht="15.75">
      <c r="A12" s="686"/>
      <c r="B12" s="19" t="s">
        <v>31</v>
      </c>
      <c r="C12" s="60"/>
      <c r="D12" s="60"/>
      <c r="E12" s="60"/>
      <c r="F12" s="60"/>
      <c r="G12" s="60"/>
      <c r="H12" s="60"/>
      <c r="I12" s="113">
        <f t="shared" si="0"/>
        <v>0</v>
      </c>
      <c r="J12" s="689"/>
    </row>
    <row r="13" spans="1:16" ht="31.5">
      <c r="A13" s="179"/>
      <c r="B13" s="8" t="s">
        <v>49</v>
      </c>
      <c r="C13" s="60"/>
      <c r="D13" s="60"/>
      <c r="E13" s="60"/>
      <c r="F13" s="60"/>
      <c r="G13" s="60"/>
      <c r="H13" s="60"/>
      <c r="I13" s="113">
        <f t="shared" si="0"/>
        <v>0</v>
      </c>
      <c r="J13" s="101"/>
    </row>
    <row r="14" spans="1:16" ht="15.75">
      <c r="A14" s="179"/>
      <c r="B14" s="8" t="s">
        <v>50</v>
      </c>
      <c r="C14" s="60"/>
      <c r="D14" s="60"/>
      <c r="E14" s="60"/>
      <c r="F14" s="60"/>
      <c r="G14" s="60"/>
      <c r="H14" s="60"/>
      <c r="I14" s="113">
        <f t="shared" si="0"/>
        <v>0</v>
      </c>
      <c r="J14" s="101"/>
    </row>
    <row r="15" spans="1:16" ht="15.75">
      <c r="A15" s="179"/>
      <c r="B15" s="8" t="s">
        <v>51</v>
      </c>
      <c r="C15" s="60"/>
      <c r="D15" s="60"/>
      <c r="E15" s="60"/>
      <c r="F15" s="60"/>
      <c r="G15" s="60"/>
      <c r="H15" s="60"/>
      <c r="I15" s="113">
        <f t="shared" si="0"/>
        <v>0</v>
      </c>
      <c r="J15" s="101"/>
    </row>
    <row r="16" spans="1:16" ht="15.75">
      <c r="A16" s="179"/>
      <c r="B16" s="8" t="s">
        <v>52</v>
      </c>
      <c r="C16" s="60"/>
      <c r="D16" s="60"/>
      <c r="E16" s="60"/>
      <c r="F16" s="60"/>
      <c r="G16" s="60"/>
      <c r="H16" s="60"/>
      <c r="I16" s="113">
        <f t="shared" si="0"/>
        <v>0</v>
      </c>
      <c r="J16" s="101"/>
    </row>
    <row r="17" spans="1:17" ht="31.5">
      <c r="A17" s="179"/>
      <c r="B17" s="16" t="s">
        <v>27</v>
      </c>
      <c r="C17" s="60"/>
      <c r="D17" s="60"/>
      <c r="E17" s="180"/>
      <c r="F17" s="180"/>
      <c r="G17" s="180"/>
      <c r="H17" s="180"/>
      <c r="I17" s="180"/>
      <c r="J17" s="192"/>
    </row>
    <row r="18" spans="1:17" ht="15.75">
      <c r="A18" s="179"/>
      <c r="B18" s="3" t="s">
        <v>17</v>
      </c>
      <c r="C18" s="60"/>
      <c r="D18" s="60"/>
      <c r="E18" s="87"/>
      <c r="F18" s="87">
        <v>31593</v>
      </c>
      <c r="G18" s="87">
        <v>0</v>
      </c>
      <c r="H18" s="87"/>
      <c r="I18" s="113">
        <f t="shared" ref="I18:I29" si="1">E18+F18+G18+H18</f>
        <v>31593</v>
      </c>
      <c r="J18" s="101"/>
    </row>
    <row r="19" spans="1:17" ht="15.75">
      <c r="A19" s="179"/>
      <c r="B19" s="3" t="s">
        <v>18</v>
      </c>
      <c r="C19" s="60" t="s">
        <v>127</v>
      </c>
      <c r="D19" s="60"/>
      <c r="E19" s="60"/>
      <c r="F19" s="60"/>
      <c r="G19" s="60"/>
      <c r="H19" s="60"/>
      <c r="I19" s="113">
        <f t="shared" si="1"/>
        <v>0</v>
      </c>
      <c r="J19" s="101"/>
    </row>
    <row r="20" spans="1:17" ht="24.75" customHeight="1">
      <c r="A20" s="179"/>
      <c r="B20" s="38" t="s">
        <v>6</v>
      </c>
      <c r="C20" s="45" t="e">
        <f>SUM(C5,C6,C7,C11,C12,C17,C18,C19+C9)</f>
        <v>#VALUE!</v>
      </c>
      <c r="D20" s="45">
        <f>SUM(D5,D6,D7,D11,D12,D17,D18,D19+D9)</f>
        <v>0</v>
      </c>
      <c r="E20" s="45">
        <f>SUM(E5:E19)</f>
        <v>34735</v>
      </c>
      <c r="F20" s="45">
        <f>SUM(F5:F19)</f>
        <v>484820</v>
      </c>
      <c r="G20" s="45">
        <v>0</v>
      </c>
      <c r="H20" s="45">
        <f>SUM(H5:H19)</f>
        <v>0</v>
      </c>
      <c r="I20" s="186">
        <f t="shared" si="1"/>
        <v>519555</v>
      </c>
      <c r="J20" s="128">
        <f>SUM(J5:J19)</f>
        <v>488826</v>
      </c>
    </row>
    <row r="21" spans="1:17" ht="20.25" customHeight="1">
      <c r="A21" s="189" t="s">
        <v>242</v>
      </c>
      <c r="B21" s="19" t="s">
        <v>21</v>
      </c>
      <c r="C21" s="60"/>
      <c r="D21" s="60"/>
      <c r="E21" s="84">
        <v>2206773</v>
      </c>
      <c r="F21" s="84">
        <v>-41245</v>
      </c>
      <c r="G21" s="84">
        <v>0</v>
      </c>
      <c r="H21" s="84">
        <v>339711</v>
      </c>
      <c r="I21" s="113">
        <f t="shared" si="1"/>
        <v>2505239</v>
      </c>
      <c r="J21" s="101">
        <v>1900594</v>
      </c>
      <c r="Q21" s="88"/>
    </row>
    <row r="22" spans="1:17" ht="15.75">
      <c r="A22" s="179"/>
      <c r="B22" s="19" t="s">
        <v>20</v>
      </c>
      <c r="C22" s="60"/>
      <c r="D22" s="60"/>
      <c r="E22" s="60"/>
      <c r="F22" s="60"/>
      <c r="G22" s="60"/>
      <c r="H22" s="60"/>
      <c r="I22" s="113">
        <f t="shared" si="1"/>
        <v>0</v>
      </c>
      <c r="J22" s="101"/>
      <c r="Q22" s="88"/>
    </row>
    <row r="23" spans="1:17" ht="15.75">
      <c r="A23" s="179"/>
      <c r="B23" s="19" t="s">
        <v>22</v>
      </c>
      <c r="C23" s="60"/>
      <c r="D23" s="87" t="e">
        <f>SUM(#REF!,#REF!)</f>
        <v>#REF!</v>
      </c>
      <c r="E23" s="60"/>
      <c r="F23" s="60"/>
      <c r="G23" s="60"/>
      <c r="H23" s="60"/>
      <c r="I23" s="113">
        <f t="shared" si="1"/>
        <v>0</v>
      </c>
      <c r="J23" s="101"/>
      <c r="Q23" s="88"/>
    </row>
    <row r="24" spans="1:17" ht="47.25">
      <c r="A24" s="179"/>
      <c r="B24" s="8" t="s">
        <v>53</v>
      </c>
      <c r="C24" s="60"/>
      <c r="D24" s="60"/>
      <c r="E24" s="84">
        <v>2206773</v>
      </c>
      <c r="F24" s="84">
        <v>-41245</v>
      </c>
      <c r="G24" s="84">
        <v>0</v>
      </c>
      <c r="H24" s="84">
        <v>339711</v>
      </c>
      <c r="I24" s="113">
        <f t="shared" si="1"/>
        <v>2505239</v>
      </c>
      <c r="J24" s="101">
        <v>1900594</v>
      </c>
      <c r="Q24" s="89"/>
    </row>
    <row r="25" spans="1:17" ht="15.75">
      <c r="A25" s="179"/>
      <c r="B25" s="8" t="s">
        <v>54</v>
      </c>
      <c r="C25" s="60"/>
      <c r="D25" s="60"/>
      <c r="E25" s="60"/>
      <c r="F25" s="60"/>
      <c r="G25" s="60"/>
      <c r="H25" s="60"/>
      <c r="I25" s="113">
        <f t="shared" si="1"/>
        <v>0</v>
      </c>
      <c r="J25" s="101"/>
    </row>
    <row r="26" spans="1:17" ht="15.75">
      <c r="A26" s="179"/>
      <c r="B26" s="8" t="s">
        <v>55</v>
      </c>
      <c r="C26" s="60"/>
      <c r="D26" s="60"/>
      <c r="E26" s="60"/>
      <c r="F26" s="60"/>
      <c r="G26" s="60"/>
      <c r="H26" s="60"/>
      <c r="I26" s="113">
        <f t="shared" si="1"/>
        <v>0</v>
      </c>
      <c r="J26" s="101"/>
    </row>
    <row r="27" spans="1:17" ht="15.75">
      <c r="A27" s="179"/>
      <c r="B27" s="8" t="s">
        <v>56</v>
      </c>
      <c r="C27" s="60"/>
      <c r="D27" s="60"/>
      <c r="E27" s="60"/>
      <c r="F27" s="60"/>
      <c r="G27" s="60"/>
      <c r="H27" s="60"/>
      <c r="I27" s="113">
        <f t="shared" si="1"/>
        <v>0</v>
      </c>
      <c r="J27" s="101"/>
    </row>
    <row r="28" spans="1:17" ht="15.75">
      <c r="A28" s="179"/>
      <c r="B28" s="3" t="s">
        <v>34</v>
      </c>
      <c r="C28" s="60"/>
      <c r="D28" s="60"/>
      <c r="E28" s="87">
        <f>8499-2180</f>
        <v>6319</v>
      </c>
      <c r="F28" s="87">
        <v>0</v>
      </c>
      <c r="G28" s="87">
        <v>0</v>
      </c>
      <c r="H28" s="87"/>
      <c r="I28" s="113">
        <f t="shared" si="1"/>
        <v>6319</v>
      </c>
      <c r="J28" s="101"/>
    </row>
    <row r="29" spans="1:17" ht="15.75">
      <c r="A29" s="179"/>
      <c r="B29" s="3" t="s">
        <v>33</v>
      </c>
      <c r="C29" s="87" t="s">
        <v>128</v>
      </c>
      <c r="D29" s="60">
        <v>6408</v>
      </c>
      <c r="E29" s="60"/>
      <c r="F29" s="60"/>
      <c r="G29" s="60"/>
      <c r="H29" s="60"/>
      <c r="I29" s="113">
        <f t="shared" si="1"/>
        <v>0</v>
      </c>
      <c r="J29" s="101"/>
    </row>
    <row r="30" spans="1:17" ht="15.75">
      <c r="A30" s="179"/>
      <c r="B30" s="17" t="s">
        <v>26</v>
      </c>
      <c r="C30" s="60"/>
      <c r="D30" s="60">
        <v>17369</v>
      </c>
      <c r="E30" s="180"/>
      <c r="F30" s="180"/>
      <c r="G30" s="180"/>
      <c r="H30" s="181"/>
      <c r="I30" s="181"/>
      <c r="J30" s="191"/>
    </row>
    <row r="31" spans="1:17" ht="15.75">
      <c r="A31" s="179"/>
      <c r="B31" s="5" t="s">
        <v>23</v>
      </c>
      <c r="C31" s="60"/>
      <c r="D31" s="85">
        <f>SUM(D29:D30)</f>
        <v>23777</v>
      </c>
      <c r="E31" s="60"/>
      <c r="F31" s="60"/>
      <c r="G31" s="60"/>
      <c r="H31" s="60"/>
      <c r="I31" s="113">
        <f>E31+F31+G31+H31</f>
        <v>0</v>
      </c>
      <c r="J31" s="101"/>
    </row>
    <row r="32" spans="1:17" ht="15.75">
      <c r="A32" s="179"/>
      <c r="B32" s="5" t="s">
        <v>25</v>
      </c>
      <c r="C32" s="60"/>
      <c r="D32" s="60"/>
      <c r="E32" s="60"/>
      <c r="F32" s="60"/>
      <c r="G32" s="60"/>
      <c r="H32" s="60"/>
      <c r="I32" s="113">
        <f>E32+F32+G32+H32</f>
        <v>0</v>
      </c>
      <c r="J32" s="101"/>
    </row>
    <row r="33" spans="1:10" ht="15.75">
      <c r="A33" s="179"/>
      <c r="B33" s="5" t="s">
        <v>24</v>
      </c>
      <c r="C33" s="60"/>
      <c r="D33" s="60"/>
      <c r="E33" s="60"/>
      <c r="F33" s="60"/>
      <c r="G33" s="60"/>
      <c r="H33" s="60"/>
      <c r="I33" s="113">
        <f>E33+F33+G33+H33</f>
        <v>0</v>
      </c>
      <c r="J33" s="101"/>
    </row>
    <row r="34" spans="1:10" ht="24" customHeight="1">
      <c r="A34" s="179"/>
      <c r="B34" s="38" t="s">
        <v>7</v>
      </c>
      <c r="C34" s="45">
        <f>SUM(C21,C22,C23,C28,C29,C30,C31,C32,C33)</f>
        <v>0</v>
      </c>
      <c r="D34" s="45" t="e">
        <f>SUM(D21,D22,D23,D28,D29,D30,D31,D32,D33)</f>
        <v>#REF!</v>
      </c>
      <c r="E34" s="45">
        <f>SUM(E24:E33)</f>
        <v>2213092</v>
      </c>
      <c r="F34" s="45">
        <f>SUM(F24:F33)</f>
        <v>-41245</v>
      </c>
      <c r="G34" s="45">
        <f>SUM(G24:G33)</f>
        <v>0</v>
      </c>
      <c r="H34" s="45">
        <f>SUM(H24:H33)</f>
        <v>339711</v>
      </c>
      <c r="I34" s="187">
        <f>E34+F34+G34+H34</f>
        <v>2511558</v>
      </c>
      <c r="J34" s="150">
        <v>1900594</v>
      </c>
    </row>
    <row r="35" spans="1:10" ht="36" customHeight="1" thickBot="1">
      <c r="A35" s="182"/>
      <c r="B35" s="183" t="s">
        <v>19</v>
      </c>
      <c r="C35" s="184" t="e">
        <f t="shared" ref="C35:H35" si="2">SUM(C20,C34)</f>
        <v>#VALUE!</v>
      </c>
      <c r="D35" s="184" t="e">
        <f t="shared" si="2"/>
        <v>#REF!</v>
      </c>
      <c r="E35" s="184">
        <f t="shared" si="2"/>
        <v>2247827</v>
      </c>
      <c r="F35" s="184">
        <f t="shared" si="2"/>
        <v>443575</v>
      </c>
      <c r="G35" s="184">
        <f t="shared" si="2"/>
        <v>0</v>
      </c>
      <c r="H35" s="184">
        <f t="shared" si="2"/>
        <v>339711</v>
      </c>
      <c r="I35" s="188">
        <f>E35+F35+G35+H35</f>
        <v>3031113</v>
      </c>
      <c r="J35" s="190">
        <f>J20+J34</f>
        <v>2389420</v>
      </c>
    </row>
    <row r="40" spans="1:10">
      <c r="E40" s="92"/>
      <c r="F40" s="92"/>
      <c r="G40" s="92"/>
      <c r="H40" s="92"/>
    </row>
  </sheetData>
  <mergeCells count="4">
    <mergeCell ref="A7:A12"/>
    <mergeCell ref="J8:J12"/>
    <mergeCell ref="A1:I1"/>
    <mergeCell ref="A2:I2"/>
  </mergeCells>
  <phoneticPr fontId="8" type="noConversion"/>
  <pageMargins left="0.75" right="0.75" top="1" bottom="1" header="0.5" footer="0.5"/>
  <pageSetup paperSize="9" scale="57" orientation="landscape" r:id="rId1"/>
  <headerFooter alignWithMargins="0">
    <oddHeader>&amp;R&amp;"Bookman Old Style,Normál"2.MELLÉKLET</oddHeader>
    <oddFooter>&amp;C&amp;"Bookman Old Style,Normál"2013. ÉVI KÖLTSÉGVETÉS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8"/>
  <sheetViews>
    <sheetView workbookViewId="0">
      <selection sqref="A1:H18"/>
    </sheetView>
  </sheetViews>
  <sheetFormatPr defaultRowHeight="12.75"/>
  <cols>
    <col min="1" max="1" width="75.5703125" customWidth="1"/>
    <col min="2" max="2" width="21.42578125" customWidth="1"/>
    <col min="3" max="3" width="21.28515625" hidden="1" customWidth="1"/>
    <col min="4" max="5" width="17.85546875" customWidth="1"/>
    <col min="6" max="6" width="19" customWidth="1"/>
    <col min="7" max="7" width="22.42578125" customWidth="1"/>
    <col min="8" max="8" width="18.5703125" customWidth="1"/>
  </cols>
  <sheetData>
    <row r="1" spans="1:8" ht="15.75">
      <c r="A1" s="691" t="s">
        <v>143</v>
      </c>
      <c r="B1" s="692"/>
    </row>
    <row r="2" spans="1:8" ht="15.75">
      <c r="A2" s="691" t="s">
        <v>204</v>
      </c>
      <c r="B2" s="691"/>
    </row>
    <row r="3" spans="1:8" ht="13.5" thickBot="1"/>
    <row r="4" spans="1:8" ht="46.5" customHeight="1">
      <c r="A4" s="73" t="s">
        <v>147</v>
      </c>
      <c r="B4" s="178" t="s">
        <v>141</v>
      </c>
      <c r="C4" s="176"/>
      <c r="D4" s="177" t="s">
        <v>160</v>
      </c>
      <c r="E4" s="177" t="s">
        <v>213</v>
      </c>
      <c r="F4" s="177" t="s">
        <v>214</v>
      </c>
      <c r="G4" s="178" t="s">
        <v>200</v>
      </c>
      <c r="H4" s="74" t="s">
        <v>243</v>
      </c>
    </row>
    <row r="5" spans="1:8" ht="30.75">
      <c r="A5" s="193" t="s">
        <v>116</v>
      </c>
      <c r="B5" s="18"/>
      <c r="C5" s="60"/>
      <c r="D5" s="60"/>
      <c r="E5" s="60"/>
      <c r="F5" s="60"/>
      <c r="G5" s="60"/>
      <c r="H5" s="157"/>
    </row>
    <row r="6" spans="1:8" ht="45.75">
      <c r="A6" s="193" t="s">
        <v>119</v>
      </c>
      <c r="B6" s="18"/>
      <c r="C6" s="60"/>
      <c r="D6" s="60"/>
      <c r="E6" s="60"/>
      <c r="F6" s="60"/>
      <c r="G6" s="60"/>
      <c r="H6" s="157"/>
    </row>
    <row r="7" spans="1:8" ht="15.75">
      <c r="A7" s="193" t="s">
        <v>117</v>
      </c>
      <c r="B7" s="18"/>
      <c r="C7" s="60"/>
      <c r="D7" s="60"/>
      <c r="E7" s="60"/>
      <c r="F7" s="60"/>
      <c r="G7" s="60"/>
      <c r="H7" s="157"/>
    </row>
    <row r="8" spans="1:8" ht="45.75">
      <c r="A8" s="193" t="s">
        <v>118</v>
      </c>
      <c r="B8" s="18"/>
      <c r="C8" s="60"/>
      <c r="D8" s="60"/>
      <c r="E8" s="60"/>
      <c r="F8" s="60"/>
      <c r="G8" s="43"/>
      <c r="H8" s="157"/>
    </row>
    <row r="9" spans="1:8" ht="30.75">
      <c r="A9" s="193" t="s">
        <v>115</v>
      </c>
      <c r="B9" s="18"/>
      <c r="C9" s="60"/>
      <c r="D9" s="60"/>
      <c r="E9" s="60"/>
      <c r="F9" s="60"/>
      <c r="G9" s="60"/>
      <c r="H9" s="157"/>
    </row>
    <row r="10" spans="1:8" ht="16.5">
      <c r="A10" s="194" t="s">
        <v>57</v>
      </c>
      <c r="B10" s="18">
        <v>0</v>
      </c>
      <c r="C10" s="60"/>
      <c r="D10" s="60"/>
      <c r="E10" s="60"/>
      <c r="F10" s="60"/>
      <c r="G10" s="50">
        <f>SUM(G5:G9)</f>
        <v>0</v>
      </c>
      <c r="H10" s="157"/>
    </row>
    <row r="11" spans="1:8" ht="15.75" thickBot="1">
      <c r="A11" s="195"/>
      <c r="B11" s="60"/>
      <c r="C11" s="60"/>
      <c r="D11" s="60"/>
      <c r="E11" s="60"/>
      <c r="F11" s="60"/>
      <c r="G11" s="60"/>
      <c r="H11" s="157"/>
    </row>
    <row r="12" spans="1:8" ht="40.5" customHeight="1">
      <c r="A12" s="196" t="s">
        <v>147</v>
      </c>
      <c r="B12" s="39" t="s">
        <v>141</v>
      </c>
      <c r="C12" s="39" t="s">
        <v>149</v>
      </c>
      <c r="D12" s="85" t="s">
        <v>160</v>
      </c>
      <c r="E12" s="85"/>
      <c r="F12" s="85"/>
      <c r="G12" s="39" t="s">
        <v>200</v>
      </c>
      <c r="H12" s="74" t="s">
        <v>243</v>
      </c>
    </row>
    <row r="13" spans="1:8" ht="45.75">
      <c r="A13" s="193" t="s">
        <v>120</v>
      </c>
      <c r="B13" s="43"/>
      <c r="C13" s="43"/>
      <c r="D13" s="60"/>
      <c r="E13" s="60"/>
      <c r="F13" s="60"/>
      <c r="G13" s="60"/>
      <c r="H13" s="157"/>
    </row>
    <row r="14" spans="1:8" ht="30.75">
      <c r="A14" s="193" t="s">
        <v>123</v>
      </c>
      <c r="B14" s="43"/>
      <c r="C14" s="43"/>
      <c r="D14" s="60"/>
      <c r="E14" s="60"/>
      <c r="F14" s="60"/>
      <c r="G14" s="60"/>
      <c r="H14" s="157"/>
    </row>
    <row r="15" spans="1:8" ht="15.75">
      <c r="A15" s="193" t="s">
        <v>121</v>
      </c>
      <c r="B15" s="43"/>
      <c r="C15" s="43"/>
      <c r="D15" s="60"/>
      <c r="E15" s="60"/>
      <c r="F15" s="60"/>
      <c r="G15" s="60"/>
      <c r="H15" s="157"/>
    </row>
    <row r="16" spans="1:8" ht="30.75">
      <c r="A16" s="193" t="s">
        <v>140</v>
      </c>
      <c r="B16" s="43">
        <v>256580</v>
      </c>
      <c r="C16" s="43">
        <v>256580</v>
      </c>
      <c r="D16" s="43"/>
      <c r="E16" s="43">
        <v>411982</v>
      </c>
      <c r="F16" s="43">
        <v>0</v>
      </c>
      <c r="G16" s="43">
        <v>929464</v>
      </c>
      <c r="H16" s="252">
        <v>929464</v>
      </c>
    </row>
    <row r="17" spans="1:8" ht="45.75">
      <c r="A17" s="193" t="s">
        <v>122</v>
      </c>
      <c r="B17" s="43"/>
      <c r="C17" s="43"/>
      <c r="D17" s="60"/>
      <c r="E17" s="60"/>
      <c r="F17" s="60"/>
      <c r="G17" s="60"/>
      <c r="H17" s="157"/>
    </row>
    <row r="18" spans="1:8" ht="16.5" thickBot="1">
      <c r="A18" s="197" t="s">
        <v>58</v>
      </c>
      <c r="B18" s="198">
        <f>SUM(B13:B17)</f>
        <v>256580</v>
      </c>
      <c r="C18" s="198">
        <f>SUM(C13:C17)</f>
        <v>256580</v>
      </c>
      <c r="D18" s="198">
        <f>SUM(D13:D17)</f>
        <v>0</v>
      </c>
      <c r="E18" s="198">
        <f>SUM(E13:E17)</f>
        <v>411982</v>
      </c>
      <c r="F18" s="198">
        <v>0</v>
      </c>
      <c r="G18" s="198">
        <f>SUM(G13:G17)</f>
        <v>929464</v>
      </c>
      <c r="H18" s="198">
        <f>SUM(H13:H17)</f>
        <v>929464</v>
      </c>
    </row>
  </sheetData>
  <mergeCells count="2">
    <mergeCell ref="A1:B1"/>
    <mergeCell ref="A2:B2"/>
  </mergeCells>
  <phoneticPr fontId="8" type="noConversion"/>
  <pageMargins left="0.75" right="0.75" top="1" bottom="1" header="0.5" footer="0.5"/>
  <pageSetup paperSize="9" scale="68" orientation="landscape" r:id="rId1"/>
  <headerFooter alignWithMargins="0">
    <oddHeader>&amp;R&amp;"Bookman Old Style,Normál"3.MELLÉKLET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5"/>
  <sheetViews>
    <sheetView workbookViewId="0">
      <selection activeCell="C26" sqref="C26"/>
    </sheetView>
  </sheetViews>
  <sheetFormatPr defaultRowHeight="12.75"/>
  <cols>
    <col min="1" max="1" width="69.28515625" customWidth="1"/>
    <col min="2" max="2" width="19.7109375" customWidth="1"/>
    <col min="3" max="5" width="19.140625" customWidth="1"/>
    <col min="6" max="6" width="18.5703125" customWidth="1"/>
    <col min="7" max="7" width="15.5703125" customWidth="1"/>
  </cols>
  <sheetData>
    <row r="1" spans="1:7" ht="15.75">
      <c r="A1" s="690" t="s">
        <v>143</v>
      </c>
      <c r="B1" s="677"/>
      <c r="C1" s="677"/>
      <c r="D1" s="677"/>
      <c r="E1" s="677"/>
      <c r="F1" s="677"/>
      <c r="G1" s="677"/>
    </row>
    <row r="2" spans="1:7" ht="15.75">
      <c r="A2" s="690" t="s">
        <v>165</v>
      </c>
      <c r="B2" s="677"/>
      <c r="C2" s="677"/>
      <c r="D2" s="677"/>
      <c r="E2" s="677"/>
      <c r="F2" s="677"/>
      <c r="G2" s="677"/>
    </row>
    <row r="3" spans="1:7" ht="13.5" thickBot="1"/>
    <row r="4" spans="1:7" ht="39">
      <c r="A4" s="73" t="s">
        <v>147</v>
      </c>
      <c r="B4" s="178" t="s">
        <v>141</v>
      </c>
      <c r="C4" s="177" t="s">
        <v>159</v>
      </c>
      <c r="D4" s="177" t="s">
        <v>215</v>
      </c>
      <c r="E4" s="177" t="s">
        <v>228</v>
      </c>
      <c r="F4" s="178" t="s">
        <v>200</v>
      </c>
      <c r="G4" s="74" t="s">
        <v>244</v>
      </c>
    </row>
    <row r="5" spans="1:7" ht="15">
      <c r="A5" s="80" t="s">
        <v>133</v>
      </c>
      <c r="B5" s="43">
        <v>0</v>
      </c>
      <c r="C5" s="60"/>
      <c r="D5" s="60"/>
      <c r="E5" s="60"/>
      <c r="F5" s="60"/>
      <c r="G5" s="157"/>
    </row>
    <row r="6" spans="1:7" ht="15">
      <c r="A6" s="80" t="s">
        <v>134</v>
      </c>
      <c r="B6" s="43">
        <v>1732959</v>
      </c>
      <c r="C6" s="43">
        <v>2206773</v>
      </c>
      <c r="D6" s="43">
        <v>2165528</v>
      </c>
      <c r="E6" s="43">
        <v>339711</v>
      </c>
      <c r="F6" s="43">
        <f>D6+E6</f>
        <v>2505239</v>
      </c>
      <c r="G6" s="101">
        <v>1900594</v>
      </c>
    </row>
    <row r="7" spans="1:7" ht="15.75">
      <c r="A7" s="200" t="s">
        <v>148</v>
      </c>
      <c r="B7" s="50">
        <f>SUM(B5:B6)</f>
        <v>1732959</v>
      </c>
      <c r="C7" s="50">
        <f>SUM(C5:C6)</f>
        <v>2206773</v>
      </c>
      <c r="D7" s="50">
        <v>2165528</v>
      </c>
      <c r="E7" s="44">
        <v>339711</v>
      </c>
      <c r="F7" s="50">
        <f>SUM(F5:F6)</f>
        <v>2505239</v>
      </c>
      <c r="G7" s="199">
        <v>1900594</v>
      </c>
    </row>
    <row r="8" spans="1:7">
      <c r="A8" s="201"/>
      <c r="B8" s="60"/>
      <c r="C8" s="60"/>
      <c r="D8" s="60"/>
      <c r="E8" s="60"/>
      <c r="F8" s="60"/>
      <c r="G8" s="157"/>
    </row>
    <row r="9" spans="1:7">
      <c r="A9" s="201"/>
      <c r="B9" s="60"/>
      <c r="C9" s="60"/>
      <c r="D9" s="60"/>
      <c r="E9" s="60"/>
      <c r="F9" s="60"/>
      <c r="G9" s="157"/>
    </row>
    <row r="10" spans="1:7">
      <c r="A10" s="179"/>
      <c r="B10" s="60"/>
      <c r="C10" s="60"/>
      <c r="D10" s="60"/>
      <c r="E10" s="60"/>
      <c r="F10" s="60"/>
      <c r="G10" s="157"/>
    </row>
    <row r="11" spans="1:7" ht="39">
      <c r="A11" s="196" t="s">
        <v>147</v>
      </c>
      <c r="B11" s="39" t="s">
        <v>141</v>
      </c>
      <c r="C11" s="85" t="s">
        <v>159</v>
      </c>
      <c r="D11" s="85"/>
      <c r="E11" s="85"/>
      <c r="F11" s="39" t="s">
        <v>200</v>
      </c>
      <c r="G11" s="127" t="s">
        <v>244</v>
      </c>
    </row>
    <row r="12" spans="1:7" ht="15">
      <c r="A12" s="202"/>
      <c r="B12" s="18"/>
      <c r="C12" s="60"/>
      <c r="D12" s="60"/>
      <c r="E12" s="60"/>
      <c r="F12" s="60"/>
      <c r="G12" s="157"/>
    </row>
    <row r="13" spans="1:7" ht="15">
      <c r="A13" s="202"/>
      <c r="B13" s="18"/>
      <c r="C13" s="60"/>
      <c r="D13" s="60"/>
      <c r="E13" s="60"/>
      <c r="F13" s="60"/>
      <c r="G13" s="157"/>
    </row>
    <row r="14" spans="1:7" ht="15">
      <c r="A14" s="202"/>
      <c r="B14" s="18"/>
      <c r="C14" s="60"/>
      <c r="D14" s="60"/>
      <c r="E14" s="60"/>
      <c r="F14" s="60"/>
      <c r="G14" s="157"/>
    </row>
    <row r="15" spans="1:7" ht="15">
      <c r="A15" s="202"/>
      <c r="B15" s="18"/>
      <c r="C15" s="60"/>
      <c r="D15" s="60"/>
      <c r="E15" s="60"/>
      <c r="F15" s="60"/>
      <c r="G15" s="157"/>
    </row>
    <row r="16" spans="1:7" ht="16.5">
      <c r="A16" s="200" t="s">
        <v>61</v>
      </c>
      <c r="B16" s="18">
        <v>0</v>
      </c>
      <c r="C16" s="60"/>
      <c r="D16" s="60"/>
      <c r="E16" s="60"/>
      <c r="F16" s="60"/>
      <c r="G16" s="157"/>
    </row>
    <row r="17" spans="1:7">
      <c r="A17" s="179"/>
      <c r="B17" s="60"/>
      <c r="C17" s="60"/>
      <c r="D17" s="60"/>
      <c r="E17" s="60"/>
      <c r="F17" s="60"/>
      <c r="G17" s="157"/>
    </row>
    <row r="18" spans="1:7" ht="13.5" thickBot="1">
      <c r="A18" s="182"/>
      <c r="B18" s="203"/>
      <c r="C18" s="203"/>
      <c r="D18" s="203"/>
      <c r="E18" s="203"/>
      <c r="F18" s="203"/>
      <c r="G18" s="168"/>
    </row>
    <row r="19" spans="1:7" ht="72" customHeight="1">
      <c r="A19" s="692" t="s">
        <v>175</v>
      </c>
      <c r="B19" s="692"/>
    </row>
    <row r="21" spans="1:7" ht="42" customHeight="1">
      <c r="A21" s="59" t="s">
        <v>147</v>
      </c>
      <c r="B21" s="21" t="s">
        <v>176</v>
      </c>
      <c r="C21" s="21" t="s">
        <v>177</v>
      </c>
      <c r="D21" s="114"/>
      <c r="E21" s="114"/>
    </row>
    <row r="22" spans="1:7" ht="15">
      <c r="A22" s="18" t="s">
        <v>142</v>
      </c>
      <c r="B22" s="18"/>
      <c r="C22" s="60"/>
      <c r="D22" s="115"/>
      <c r="E22" s="115"/>
    </row>
    <row r="23" spans="1:7" ht="15">
      <c r="A23" s="18"/>
      <c r="B23" s="18"/>
      <c r="C23" s="60"/>
      <c r="D23" s="115"/>
      <c r="E23" s="115"/>
    </row>
    <row r="24" spans="1:7" ht="15">
      <c r="A24" s="18"/>
      <c r="B24" s="18"/>
      <c r="C24" s="60"/>
      <c r="D24" s="115"/>
      <c r="E24" s="115"/>
    </row>
    <row r="25" spans="1:7" ht="16.5">
      <c r="A25" s="22" t="s">
        <v>62</v>
      </c>
      <c r="B25" s="18">
        <v>0</v>
      </c>
      <c r="C25" s="60">
        <v>0</v>
      </c>
      <c r="D25" s="115"/>
      <c r="E25" s="115"/>
    </row>
  </sheetData>
  <mergeCells count="3">
    <mergeCell ref="A19:B19"/>
    <mergeCell ref="A1:G1"/>
    <mergeCell ref="A2:G2"/>
  </mergeCells>
  <phoneticPr fontId="8" type="noConversion"/>
  <pageMargins left="0.75" right="0.75" top="1" bottom="1" header="0.5" footer="0.5"/>
  <pageSetup paperSize="9" scale="53" orientation="portrait" r:id="rId1"/>
  <headerFooter alignWithMargins="0">
    <oddHeader>&amp;R&amp;"Bookman Old Style,Normál"4. MELLÉKLET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3"/>
  <sheetViews>
    <sheetView workbookViewId="0">
      <selection activeCell="H6" sqref="H6"/>
    </sheetView>
  </sheetViews>
  <sheetFormatPr defaultRowHeight="12.75"/>
  <cols>
    <col min="1" max="1" width="46.28515625" customWidth="1"/>
    <col min="2" max="3" width="16.5703125" customWidth="1"/>
    <col min="4" max="4" width="13" customWidth="1"/>
    <col min="5" max="5" width="13.5703125" customWidth="1"/>
    <col min="6" max="6" width="16.28515625" customWidth="1"/>
    <col min="7" max="7" width="17.42578125" customWidth="1"/>
    <col min="8" max="9" width="22.28515625" customWidth="1"/>
    <col min="10" max="10" width="21.7109375" customWidth="1"/>
  </cols>
  <sheetData>
    <row r="1" spans="1:11" ht="15.75">
      <c r="A1" s="691" t="s">
        <v>143</v>
      </c>
      <c r="B1" s="692"/>
      <c r="C1" s="692"/>
      <c r="D1" s="694"/>
      <c r="E1" s="694"/>
      <c r="F1" s="694"/>
      <c r="G1" s="694"/>
    </row>
    <row r="2" spans="1:11" ht="15.75">
      <c r="A2" s="691" t="s">
        <v>166</v>
      </c>
      <c r="B2" s="691"/>
      <c r="C2" s="691"/>
      <c r="D2" s="694"/>
      <c r="E2" s="694"/>
      <c r="F2" s="694"/>
      <c r="G2" s="694"/>
    </row>
    <row r="4" spans="1:11" ht="15.75">
      <c r="A4" s="23" t="s">
        <v>63</v>
      </c>
      <c r="B4" s="695" t="s">
        <v>134</v>
      </c>
      <c r="C4" s="695"/>
      <c r="D4" s="696"/>
      <c r="E4" s="696"/>
      <c r="F4" s="696"/>
      <c r="G4" s="696"/>
      <c r="H4" s="2"/>
      <c r="I4" s="89"/>
      <c r="K4" s="89"/>
    </row>
    <row r="5" spans="1:11" ht="17.25" thickBot="1">
      <c r="A5" s="24"/>
      <c r="B5" s="24"/>
      <c r="C5" s="24"/>
      <c r="D5" s="61"/>
      <c r="E5" s="61"/>
      <c r="F5" s="61"/>
      <c r="G5" s="26" t="s">
        <v>172</v>
      </c>
      <c r="H5" s="2"/>
      <c r="I5" s="104" t="s">
        <v>191</v>
      </c>
    </row>
    <row r="6" spans="1:11" ht="18">
      <c r="A6" s="62" t="s">
        <v>64</v>
      </c>
      <c r="B6" s="63" t="s">
        <v>155</v>
      </c>
      <c r="C6" s="63" t="s">
        <v>190</v>
      </c>
      <c r="D6" s="63" t="s">
        <v>75</v>
      </c>
      <c r="E6" s="63" t="s">
        <v>156</v>
      </c>
      <c r="F6" s="63" t="s">
        <v>157</v>
      </c>
      <c r="G6" s="64" t="s">
        <v>62</v>
      </c>
      <c r="I6" s="88"/>
    </row>
    <row r="7" spans="1:11" ht="15.75">
      <c r="A7" s="65" t="s">
        <v>66</v>
      </c>
      <c r="B7" s="29">
        <v>1635675</v>
      </c>
      <c r="C7" s="29">
        <v>1635675</v>
      </c>
      <c r="D7" s="29">
        <v>259417</v>
      </c>
      <c r="E7" s="30"/>
      <c r="F7" s="30">
        <v>529036</v>
      </c>
      <c r="G7" s="66">
        <f>SUM(C7:F7)</f>
        <v>2424128</v>
      </c>
      <c r="H7" s="2"/>
      <c r="I7" s="104" t="s">
        <v>192</v>
      </c>
      <c r="J7" s="88">
        <v>7140000</v>
      </c>
    </row>
    <row r="8" spans="1:11" ht="15.75">
      <c r="A8" s="65" t="s">
        <v>67</v>
      </c>
      <c r="B8" s="29"/>
      <c r="C8" s="29"/>
      <c r="D8" s="29"/>
      <c r="E8" s="30"/>
      <c r="F8" s="30"/>
      <c r="G8" s="66">
        <f>SUM(C8:F8)</f>
        <v>0</v>
      </c>
      <c r="H8" s="2"/>
      <c r="I8" s="104" t="s">
        <v>193</v>
      </c>
      <c r="J8" s="88">
        <v>8775000</v>
      </c>
    </row>
    <row r="9" spans="1:11" ht="15.75">
      <c r="A9" s="65" t="s">
        <v>68</v>
      </c>
      <c r="B9" s="29">
        <v>581353</v>
      </c>
      <c r="C9" s="29">
        <v>581353</v>
      </c>
      <c r="D9" s="91">
        <v>294037</v>
      </c>
      <c r="E9" s="30"/>
      <c r="F9" s="30">
        <v>3967</v>
      </c>
      <c r="G9" s="66">
        <f>SUM(C9:F9)</f>
        <v>879357</v>
      </c>
      <c r="H9" s="2"/>
      <c r="I9" s="104" t="s">
        <v>194</v>
      </c>
      <c r="J9" s="88">
        <v>1500000</v>
      </c>
    </row>
    <row r="10" spans="1:11" ht="16.5">
      <c r="A10" s="67" t="s">
        <v>62</v>
      </c>
      <c r="B10" s="31">
        <f>SUM(B7:B9)</f>
        <v>2217028</v>
      </c>
      <c r="C10" s="31">
        <f>SUM(C7:C9)</f>
        <v>2217028</v>
      </c>
      <c r="D10" s="31">
        <f>SUM(D7:D9)</f>
        <v>553454</v>
      </c>
      <c r="E10" s="31">
        <f>SUM(E7:E9)</f>
        <v>0</v>
      </c>
      <c r="F10" s="31">
        <f>SUM(F7:F9)</f>
        <v>533003</v>
      </c>
      <c r="G10" s="107">
        <f>SUM(C10:F10)</f>
        <v>3303485</v>
      </c>
      <c r="H10" s="2"/>
      <c r="I10" s="105" t="s">
        <v>195</v>
      </c>
      <c r="J10" s="106">
        <v>12544237</v>
      </c>
    </row>
    <row r="11" spans="1:11" ht="15">
      <c r="A11" s="697"/>
      <c r="B11" s="698"/>
      <c r="C11" s="698"/>
      <c r="D11" s="698"/>
      <c r="E11" s="698"/>
      <c r="F11" s="698"/>
      <c r="G11" s="699"/>
      <c r="H11" s="2"/>
      <c r="I11" s="105" t="s">
        <v>196</v>
      </c>
      <c r="J11" s="88">
        <f>SUM(J7:J10)</f>
        <v>29959237</v>
      </c>
    </row>
    <row r="12" spans="1:11" ht="18.75">
      <c r="A12" s="68" t="s">
        <v>69</v>
      </c>
      <c r="B12" s="28" t="s">
        <v>74</v>
      </c>
      <c r="C12" s="28"/>
      <c r="D12" s="28" t="s">
        <v>75</v>
      </c>
      <c r="E12" s="28" t="s">
        <v>156</v>
      </c>
      <c r="F12" s="28" t="s">
        <v>158</v>
      </c>
      <c r="G12" s="69" t="s">
        <v>62</v>
      </c>
      <c r="H12" s="2"/>
      <c r="I12" s="90"/>
    </row>
    <row r="13" spans="1:11" ht="15">
      <c r="A13" s="70" t="s">
        <v>32</v>
      </c>
      <c r="B13" s="33"/>
      <c r="C13" s="33"/>
      <c r="D13" s="30"/>
      <c r="E13" s="30"/>
      <c r="F13" s="30"/>
      <c r="G13" s="66">
        <v>0</v>
      </c>
      <c r="H13" s="2"/>
      <c r="I13" s="105" t="s">
        <v>197</v>
      </c>
      <c r="J13" s="88">
        <f>J11*1.27</f>
        <v>38048230.990000002</v>
      </c>
    </row>
    <row r="14" spans="1:11" ht="15">
      <c r="A14" s="70" t="s">
        <v>70</v>
      </c>
      <c r="B14" s="33"/>
      <c r="C14" s="33"/>
      <c r="D14" s="30"/>
      <c r="E14" s="30"/>
      <c r="F14" s="30"/>
      <c r="G14" s="66">
        <v>0</v>
      </c>
      <c r="H14" s="2"/>
      <c r="I14" s="89"/>
    </row>
    <row r="15" spans="1:11" ht="15">
      <c r="A15" s="70" t="s">
        <v>29</v>
      </c>
      <c r="B15" s="33">
        <v>10255</v>
      </c>
      <c r="C15" s="33">
        <v>38048</v>
      </c>
      <c r="D15" s="30">
        <v>3212</v>
      </c>
      <c r="E15" s="30"/>
      <c r="F15" s="30">
        <v>2381</v>
      </c>
      <c r="G15" s="66">
        <f>C15+D15+F15</f>
        <v>43641</v>
      </c>
      <c r="H15" s="46"/>
      <c r="I15" s="89"/>
    </row>
    <row r="16" spans="1:11" ht="15">
      <c r="A16" s="70" t="s">
        <v>20</v>
      </c>
      <c r="B16" s="60"/>
      <c r="C16" s="60"/>
      <c r="D16" s="60"/>
      <c r="E16" s="30"/>
      <c r="F16" s="30"/>
      <c r="G16" s="66">
        <f>C16+D16+F16</f>
        <v>0</v>
      </c>
      <c r="H16" s="2"/>
      <c r="I16" s="89"/>
    </row>
    <row r="17" spans="1:10" ht="15.75">
      <c r="A17" s="70" t="s">
        <v>71</v>
      </c>
      <c r="B17" s="29">
        <v>2206773</v>
      </c>
      <c r="C17" s="29">
        <v>2178980</v>
      </c>
      <c r="D17" s="29">
        <v>550242</v>
      </c>
      <c r="E17" s="30"/>
      <c r="F17" s="30">
        <v>530622</v>
      </c>
      <c r="G17" s="66">
        <f>C17+D17+F17</f>
        <v>3259844</v>
      </c>
      <c r="H17" s="2"/>
      <c r="I17" s="89"/>
      <c r="J17" s="89"/>
    </row>
    <row r="18" spans="1:10" ht="15">
      <c r="A18" s="70" t="s">
        <v>72</v>
      </c>
      <c r="B18" s="33"/>
      <c r="C18" s="33"/>
      <c r="D18" s="30"/>
      <c r="E18" s="30"/>
      <c r="F18" s="30"/>
      <c r="G18" s="66">
        <f>C18+D18+F18</f>
        <v>0</v>
      </c>
      <c r="H18" s="2"/>
    </row>
    <row r="19" spans="1:10" ht="17.25" thickBot="1">
      <c r="A19" s="71" t="s">
        <v>62</v>
      </c>
      <c r="B19" s="72">
        <f>SUM(B13:B18)</f>
        <v>2217028</v>
      </c>
      <c r="C19" s="72">
        <f>SUM(C13:C18)</f>
        <v>2217028</v>
      </c>
      <c r="D19" s="72">
        <f>SUM(D13:D18)</f>
        <v>553454</v>
      </c>
      <c r="E19" s="72">
        <f>SUM(E13:E18)</f>
        <v>0</v>
      </c>
      <c r="F19" s="72">
        <f>SUM(F13:F18)</f>
        <v>533003</v>
      </c>
      <c r="G19" s="107">
        <f>C19+D19+F19</f>
        <v>3303485</v>
      </c>
      <c r="H19" s="2"/>
    </row>
    <row r="20" spans="1:10" ht="15">
      <c r="A20" s="34"/>
      <c r="B20" s="34"/>
      <c r="C20" s="34"/>
      <c r="D20" s="34"/>
      <c r="E20" s="34"/>
      <c r="F20" s="34"/>
      <c r="G20" s="34"/>
      <c r="H20" s="2"/>
    </row>
    <row r="21" spans="1:10" ht="15">
      <c r="A21" s="34"/>
      <c r="B21" s="34"/>
      <c r="C21" s="34"/>
      <c r="D21" s="34"/>
      <c r="E21" s="34"/>
      <c r="F21" s="34"/>
      <c r="G21" s="34"/>
      <c r="H21" s="2"/>
    </row>
    <row r="22" spans="1:10" ht="15.75" customHeight="1">
      <c r="A22" s="23" t="s">
        <v>63</v>
      </c>
      <c r="B22" s="695" t="s">
        <v>133</v>
      </c>
      <c r="C22" s="695"/>
      <c r="D22" s="696"/>
      <c r="E22" s="696"/>
      <c r="F22" s="696"/>
      <c r="G22" s="696"/>
      <c r="H22" s="2"/>
    </row>
    <row r="23" spans="1:10" ht="15">
      <c r="A23" s="24"/>
      <c r="B23" s="24"/>
      <c r="C23" s="24"/>
      <c r="D23" s="25"/>
      <c r="E23" s="25"/>
      <c r="F23" s="25"/>
      <c r="G23" s="25"/>
      <c r="H23" s="2"/>
    </row>
    <row r="24" spans="1:10" ht="18.75">
      <c r="A24" s="27" t="s">
        <v>64</v>
      </c>
      <c r="B24" s="28" t="s">
        <v>73</v>
      </c>
      <c r="C24" s="28"/>
      <c r="D24" s="28" t="s">
        <v>74</v>
      </c>
      <c r="E24" s="28" t="s">
        <v>75</v>
      </c>
      <c r="F24" s="28" t="s">
        <v>65</v>
      </c>
      <c r="G24" s="35" t="s">
        <v>62</v>
      </c>
      <c r="H24" s="2"/>
    </row>
    <row r="25" spans="1:10" ht="15.75">
      <c r="A25" s="29" t="s">
        <v>66</v>
      </c>
      <c r="B25" s="29"/>
      <c r="C25" s="29"/>
      <c r="D25" s="30"/>
      <c r="E25" s="30"/>
      <c r="F25" s="30"/>
      <c r="G25" s="30"/>
      <c r="H25" s="2"/>
    </row>
    <row r="26" spans="1:10" ht="15.75">
      <c r="A26" s="29" t="s">
        <v>67</v>
      </c>
      <c r="B26" s="29"/>
      <c r="C26" s="29"/>
      <c r="D26" s="30"/>
      <c r="E26" s="30"/>
      <c r="F26" s="30"/>
      <c r="G26" s="30"/>
      <c r="H26" s="2"/>
    </row>
    <row r="27" spans="1:10" ht="15.75">
      <c r="A27" s="29" t="s">
        <v>68</v>
      </c>
      <c r="B27" s="29"/>
      <c r="C27" s="29"/>
      <c r="D27" s="30"/>
      <c r="E27" s="30"/>
      <c r="F27" s="30"/>
      <c r="G27" s="30"/>
      <c r="H27" s="2"/>
    </row>
    <row r="28" spans="1:10" ht="16.5">
      <c r="A28" s="31" t="s">
        <v>62</v>
      </c>
      <c r="B28" s="31"/>
      <c r="C28" s="31"/>
      <c r="D28" s="32"/>
      <c r="E28" s="32"/>
      <c r="F28" s="32"/>
      <c r="G28" s="32">
        <v>0</v>
      </c>
      <c r="H28" s="2"/>
    </row>
    <row r="29" spans="1:10" ht="15">
      <c r="A29" s="693"/>
      <c r="B29" s="693"/>
      <c r="C29" s="693"/>
      <c r="D29" s="693"/>
      <c r="E29" s="693"/>
      <c r="F29" s="693"/>
      <c r="G29" s="693"/>
      <c r="H29" s="2"/>
    </row>
    <row r="30" spans="1:10" ht="18.75">
      <c r="A30" s="27" t="s">
        <v>69</v>
      </c>
      <c r="B30" s="28" t="s">
        <v>73</v>
      </c>
      <c r="C30" s="28"/>
      <c r="D30" s="28" t="s">
        <v>74</v>
      </c>
      <c r="E30" s="28" t="s">
        <v>75</v>
      </c>
      <c r="F30" s="28" t="s">
        <v>65</v>
      </c>
      <c r="G30" s="35" t="s">
        <v>62</v>
      </c>
      <c r="H30" s="2"/>
    </row>
    <row r="31" spans="1:10" ht="15">
      <c r="A31" s="33" t="s">
        <v>32</v>
      </c>
      <c r="B31" s="33"/>
      <c r="C31" s="33"/>
      <c r="D31" s="30"/>
      <c r="E31" s="30"/>
      <c r="F31" s="30"/>
      <c r="G31" s="30"/>
      <c r="H31" s="2"/>
    </row>
    <row r="32" spans="1:10" ht="15">
      <c r="A32" s="33" t="s">
        <v>70</v>
      </c>
      <c r="B32" s="33"/>
      <c r="C32" s="33"/>
      <c r="D32" s="30"/>
      <c r="E32" s="30"/>
      <c r="F32" s="30"/>
      <c r="G32" s="30"/>
      <c r="H32" s="2"/>
    </row>
    <row r="33" spans="1:8" ht="15">
      <c r="A33" s="33" t="s">
        <v>29</v>
      </c>
      <c r="B33" s="33"/>
      <c r="C33" s="33"/>
      <c r="D33" s="30"/>
      <c r="E33" s="30"/>
      <c r="F33" s="30"/>
      <c r="G33" s="30"/>
      <c r="H33" s="2"/>
    </row>
    <row r="34" spans="1:8" ht="15">
      <c r="A34" s="33" t="s">
        <v>20</v>
      </c>
      <c r="B34" s="33"/>
      <c r="C34" s="33"/>
      <c r="D34" s="30"/>
      <c r="E34" s="30"/>
      <c r="F34" s="30"/>
      <c r="G34" s="30"/>
      <c r="H34" s="2"/>
    </row>
    <row r="35" spans="1:8" ht="15">
      <c r="A35" s="33" t="s">
        <v>71</v>
      </c>
      <c r="B35" s="33"/>
      <c r="C35" s="33"/>
      <c r="D35" s="30"/>
      <c r="E35" s="30"/>
      <c r="F35" s="30"/>
      <c r="G35" s="30"/>
      <c r="H35" s="2"/>
    </row>
    <row r="36" spans="1:8" ht="15">
      <c r="A36" s="33" t="s">
        <v>72</v>
      </c>
      <c r="B36" s="33"/>
      <c r="C36" s="33"/>
      <c r="D36" s="30"/>
      <c r="E36" s="30"/>
      <c r="F36" s="30"/>
      <c r="G36" s="30"/>
      <c r="H36" s="2"/>
    </row>
    <row r="37" spans="1:8" ht="16.5">
      <c r="A37" s="31" t="s">
        <v>62</v>
      </c>
      <c r="B37" s="31"/>
      <c r="C37" s="31"/>
      <c r="D37" s="31"/>
      <c r="E37" s="31"/>
      <c r="F37" s="31"/>
      <c r="G37" s="31">
        <v>0</v>
      </c>
      <c r="H37" s="2"/>
    </row>
    <row r="38" spans="1:8" ht="15">
      <c r="A38" s="2"/>
      <c r="B38" s="2"/>
      <c r="C38" s="2"/>
      <c r="D38" s="2"/>
      <c r="E38" s="2"/>
      <c r="F38" s="2"/>
      <c r="G38" s="2"/>
      <c r="H38" s="2"/>
    </row>
    <row r="39" spans="1:8" ht="15">
      <c r="A39" s="2"/>
      <c r="B39" s="2"/>
      <c r="C39" s="2"/>
      <c r="D39" s="2"/>
      <c r="E39" s="2"/>
      <c r="F39" s="2"/>
      <c r="G39" s="2"/>
      <c r="H39" s="2"/>
    </row>
    <row r="40" spans="1:8" ht="15">
      <c r="A40" s="2"/>
      <c r="B40" s="2"/>
      <c r="C40" s="2"/>
      <c r="D40" s="2"/>
      <c r="E40" s="2"/>
      <c r="F40" s="2"/>
      <c r="G40" s="2"/>
      <c r="H40" s="2"/>
    </row>
    <row r="41" spans="1:8" ht="15">
      <c r="A41" s="2"/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2"/>
    </row>
  </sheetData>
  <mergeCells count="6">
    <mergeCell ref="A29:G29"/>
    <mergeCell ref="A1:G1"/>
    <mergeCell ref="A2:G2"/>
    <mergeCell ref="B4:G4"/>
    <mergeCell ref="A11:G11"/>
    <mergeCell ref="B22:G22"/>
  </mergeCells>
  <phoneticPr fontId="0" type="noConversion"/>
  <pageMargins left="0.75" right="0.75" top="1" bottom="1" header="0.5" footer="0.5"/>
  <pageSetup paperSize="9" scale="77" orientation="landscape" r:id="rId1"/>
  <headerFooter alignWithMargins="0">
    <oddHeader>&amp;R&amp;"Bookman Old Style,Normál"5. MELLÉKLET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2:I33"/>
  <sheetViews>
    <sheetView workbookViewId="0">
      <selection sqref="A1:IV65536"/>
    </sheetView>
  </sheetViews>
  <sheetFormatPr defaultRowHeight="12.75"/>
  <cols>
    <col min="2" max="2" width="13.7109375" customWidth="1"/>
    <col min="3" max="3" width="24.140625" customWidth="1"/>
    <col min="4" max="6" width="16.28515625" bestFit="1" customWidth="1"/>
    <col min="7" max="7" width="20.7109375" customWidth="1"/>
  </cols>
  <sheetData>
    <row r="2" spans="2:7" ht="13.5" thickBot="1"/>
    <row r="3" spans="2:7" ht="13.5" thickBot="1">
      <c r="B3" s="704" t="s">
        <v>411</v>
      </c>
      <c r="C3" s="705"/>
      <c r="D3" s="705"/>
      <c r="E3" s="705"/>
      <c r="F3" s="705"/>
      <c r="G3" s="706"/>
    </row>
    <row r="4" spans="2:7">
      <c r="B4" s="174" t="s">
        <v>331</v>
      </c>
      <c r="C4" s="176" t="s">
        <v>410</v>
      </c>
      <c r="D4" s="176" t="s">
        <v>409</v>
      </c>
      <c r="E4" s="176" t="s">
        <v>408</v>
      </c>
      <c r="F4" s="176" t="s">
        <v>172</v>
      </c>
      <c r="G4" s="314" t="s">
        <v>407</v>
      </c>
    </row>
    <row r="5" spans="2:7">
      <c r="B5" s="179" t="s">
        <v>372</v>
      </c>
      <c r="C5" s="60" t="s">
        <v>404</v>
      </c>
      <c r="D5" s="84">
        <v>10980000</v>
      </c>
      <c r="E5" s="84">
        <v>2745000</v>
      </c>
      <c r="F5" s="273">
        <v>13725000</v>
      </c>
      <c r="G5" s="313">
        <v>40898</v>
      </c>
    </row>
    <row r="6" spans="2:7">
      <c r="B6" s="179" t="s">
        <v>406</v>
      </c>
      <c r="C6" s="60" t="s">
        <v>404</v>
      </c>
      <c r="D6" s="84">
        <v>10620000</v>
      </c>
      <c r="E6" s="84">
        <v>2867400</v>
      </c>
      <c r="F6" s="273">
        <v>13487400</v>
      </c>
      <c r="G6" s="313">
        <v>40994</v>
      </c>
    </row>
    <row r="7" spans="2:7">
      <c r="B7" s="179" t="s">
        <v>405</v>
      </c>
      <c r="C7" s="60" t="s">
        <v>404</v>
      </c>
      <c r="D7" s="84">
        <v>2400000</v>
      </c>
      <c r="E7" s="84">
        <v>648000</v>
      </c>
      <c r="F7" s="273">
        <v>3048000</v>
      </c>
      <c r="G7" s="313">
        <v>41059</v>
      </c>
    </row>
    <row r="8" spans="2:7">
      <c r="B8" s="179">
        <v>712012</v>
      </c>
      <c r="C8" s="60" t="s">
        <v>403</v>
      </c>
      <c r="D8" s="84">
        <v>980000</v>
      </c>
      <c r="E8" s="84">
        <v>245000</v>
      </c>
      <c r="F8" s="273">
        <v>1225000</v>
      </c>
      <c r="G8" s="313">
        <v>40949</v>
      </c>
    </row>
    <row r="9" spans="2:7">
      <c r="B9" s="179"/>
      <c r="C9" s="60"/>
      <c r="D9" s="84"/>
      <c r="E9" s="84"/>
      <c r="F9" s="84"/>
      <c r="G9" s="157"/>
    </row>
    <row r="10" spans="2:7">
      <c r="B10" s="179"/>
      <c r="C10" s="60"/>
      <c r="D10" s="84"/>
      <c r="E10" s="84"/>
      <c r="F10" s="84"/>
      <c r="G10" s="157"/>
    </row>
    <row r="11" spans="2:7">
      <c r="B11" s="179" t="s">
        <v>338</v>
      </c>
      <c r="C11" s="60" t="s">
        <v>402</v>
      </c>
      <c r="D11" s="273">
        <v>3450000</v>
      </c>
      <c r="E11" s="84">
        <v>862500</v>
      </c>
      <c r="F11" s="84">
        <v>4312500</v>
      </c>
      <c r="G11" s="313">
        <v>40217</v>
      </c>
    </row>
    <row r="12" spans="2:7">
      <c r="B12" s="179" t="s">
        <v>340</v>
      </c>
      <c r="C12" s="60" t="s">
        <v>402</v>
      </c>
      <c r="D12" s="273">
        <v>3450000</v>
      </c>
      <c r="E12" s="84">
        <v>862500</v>
      </c>
      <c r="F12" s="84">
        <v>4312500</v>
      </c>
      <c r="G12" s="313">
        <v>40217</v>
      </c>
    </row>
    <row r="13" spans="2:7">
      <c r="B13" s="179"/>
      <c r="C13" s="60"/>
      <c r="D13" s="84"/>
      <c r="E13" s="84"/>
      <c r="F13" s="84"/>
      <c r="G13" s="157"/>
    </row>
    <row r="14" spans="2:7" ht="13.5" thickBot="1">
      <c r="B14" s="307"/>
      <c r="C14" s="306"/>
      <c r="D14" s="312"/>
      <c r="E14" s="312"/>
      <c r="F14" s="312"/>
      <c r="G14" s="305"/>
    </row>
    <row r="15" spans="2:7" ht="13.5" thickBot="1">
      <c r="B15" s="707" t="s">
        <v>401</v>
      </c>
      <c r="C15" s="708"/>
      <c r="D15" s="708"/>
      <c r="E15" s="708"/>
      <c r="F15" s="708"/>
      <c r="G15" s="709"/>
    </row>
    <row r="16" spans="2:7">
      <c r="B16" s="311"/>
      <c r="C16" s="301"/>
      <c r="D16" s="310"/>
      <c r="E16" s="310"/>
      <c r="F16" s="301"/>
      <c r="G16" s="300"/>
    </row>
    <row r="17" spans="2:9" ht="38.25">
      <c r="B17" s="189" t="s">
        <v>400</v>
      </c>
      <c r="C17" s="309" t="s">
        <v>399</v>
      </c>
      <c r="D17" s="273">
        <v>2264625</v>
      </c>
      <c r="E17" s="60">
        <v>566156</v>
      </c>
      <c r="F17" s="84">
        <f>D17+E17</f>
        <v>2830781</v>
      </c>
      <c r="G17" s="308" t="s">
        <v>398</v>
      </c>
    </row>
    <row r="18" spans="2:9" ht="51">
      <c r="B18" s="189" t="s">
        <v>397</v>
      </c>
      <c r="C18" s="309" t="s">
        <v>395</v>
      </c>
      <c r="D18" s="273">
        <v>11097516</v>
      </c>
      <c r="E18" s="84">
        <v>2774382</v>
      </c>
      <c r="F18" s="84">
        <v>13871898</v>
      </c>
      <c r="G18" s="308" t="s">
        <v>394</v>
      </c>
    </row>
    <row r="19" spans="2:9" ht="51">
      <c r="B19" s="189" t="s">
        <v>396</v>
      </c>
      <c r="C19" s="309" t="s">
        <v>395</v>
      </c>
      <c r="D19" s="273">
        <v>72717857</v>
      </c>
      <c r="E19" s="84">
        <v>19583836</v>
      </c>
      <c r="F19" s="84">
        <v>92301693</v>
      </c>
      <c r="G19" s="308" t="s">
        <v>394</v>
      </c>
    </row>
    <row r="20" spans="2:9">
      <c r="B20" s="179"/>
      <c r="C20" s="60"/>
      <c r="D20" s="60"/>
      <c r="E20" s="60"/>
      <c r="F20" s="60"/>
      <c r="G20" s="157"/>
    </row>
    <row r="21" spans="2:9" ht="13.5" thickBot="1">
      <c r="B21" s="307"/>
      <c r="C21" s="306"/>
      <c r="D21" s="306"/>
      <c r="E21" s="306"/>
      <c r="F21" s="306"/>
      <c r="G21" s="305"/>
    </row>
    <row r="22" spans="2:9" ht="13.5" thickBot="1">
      <c r="B22" s="707" t="s">
        <v>393</v>
      </c>
      <c r="C22" s="708"/>
      <c r="D22" s="708"/>
      <c r="E22" s="708"/>
      <c r="F22" s="708"/>
      <c r="G22" s="709"/>
    </row>
    <row r="23" spans="2:9">
      <c r="B23" s="711" t="s">
        <v>392</v>
      </c>
      <c r="C23" s="303" t="s">
        <v>391</v>
      </c>
      <c r="D23" s="304">
        <v>95750</v>
      </c>
      <c r="E23" s="303"/>
      <c r="F23" s="303">
        <v>95750</v>
      </c>
      <c r="G23" s="302" t="s">
        <v>390</v>
      </c>
    </row>
    <row r="24" spans="2:9">
      <c r="B24" s="686"/>
      <c r="C24" s="301"/>
      <c r="D24" s="301"/>
      <c r="E24" s="301"/>
      <c r="F24" s="301"/>
      <c r="G24" s="300"/>
    </row>
    <row r="25" spans="2:9">
      <c r="B25" s="684" t="s">
        <v>389</v>
      </c>
      <c r="C25" s="60" t="s">
        <v>388</v>
      </c>
      <c r="D25" s="297">
        <v>10346829</v>
      </c>
      <c r="E25" s="84">
        <v>2793644</v>
      </c>
      <c r="F25" s="84">
        <v>13140473</v>
      </c>
      <c r="G25" s="701" t="s">
        <v>387</v>
      </c>
    </row>
    <row r="26" spans="2:9">
      <c r="B26" s="686"/>
      <c r="C26" s="60" t="s">
        <v>386</v>
      </c>
      <c r="D26" s="297">
        <v>86647</v>
      </c>
      <c r="E26" s="84">
        <v>14580</v>
      </c>
      <c r="F26" s="84"/>
      <c r="G26" s="710"/>
    </row>
    <row r="27" spans="2:9">
      <c r="B27" s="684" t="s">
        <v>74</v>
      </c>
      <c r="C27" s="60" t="s">
        <v>385</v>
      </c>
      <c r="D27" s="297">
        <v>1298587135</v>
      </c>
      <c r="E27" s="84">
        <v>350618526</v>
      </c>
      <c r="F27" s="84">
        <f>D27+E27</f>
        <v>1649205661</v>
      </c>
      <c r="G27" s="701" t="s">
        <v>384</v>
      </c>
    </row>
    <row r="28" spans="2:9">
      <c r="B28" s="685"/>
      <c r="C28" s="60" t="s">
        <v>383</v>
      </c>
      <c r="D28" s="299">
        <v>322843160</v>
      </c>
      <c r="E28" s="298">
        <v>87167653</v>
      </c>
      <c r="F28" s="298">
        <f>SUM(D28:E28)</f>
        <v>410010813</v>
      </c>
      <c r="G28" s="702"/>
    </row>
    <row r="29" spans="2:9">
      <c r="B29" s="685"/>
      <c r="C29" s="60" t="s">
        <v>382</v>
      </c>
      <c r="D29" s="297">
        <v>263598359</v>
      </c>
      <c r="E29" s="84">
        <v>70012987</v>
      </c>
      <c r="F29" s="84">
        <f>D29+E29</f>
        <v>333611346</v>
      </c>
      <c r="G29" s="702"/>
    </row>
    <row r="30" spans="2:9">
      <c r="B30" s="685"/>
      <c r="C30" s="281" t="s">
        <v>381</v>
      </c>
      <c r="D30" s="296">
        <v>2417615</v>
      </c>
      <c r="E30" s="84">
        <v>652756</v>
      </c>
      <c r="F30" s="84">
        <f>D30+E30</f>
        <v>3070371</v>
      </c>
      <c r="G30" s="702"/>
    </row>
    <row r="31" spans="2:9" ht="13.5" thickBot="1">
      <c r="B31" s="700"/>
      <c r="C31" s="203" t="s">
        <v>380</v>
      </c>
      <c r="D31" s="295">
        <v>3999096</v>
      </c>
      <c r="E31" s="294">
        <v>1079756</v>
      </c>
      <c r="F31" s="294">
        <v>5078852</v>
      </c>
      <c r="G31" s="703"/>
    </row>
    <row r="32" spans="2:9">
      <c r="B32" s="53"/>
      <c r="C32" s="53"/>
      <c r="D32" s="53"/>
      <c r="E32" s="53"/>
      <c r="I32" s="263"/>
    </row>
    <row r="33" spans="2:6">
      <c r="B33" s="53" t="s">
        <v>379</v>
      </c>
      <c r="C33" s="53"/>
      <c r="D33" s="53"/>
      <c r="E33" s="293"/>
      <c r="F33" s="293">
        <f>F5+F6+F7+F8+D11+D12+D17+D18+D19+D23+D25+D26+D27+D28+D29+D30+D31</f>
        <v>2026439989</v>
      </c>
    </row>
  </sheetData>
  <mergeCells count="8">
    <mergeCell ref="B27:B31"/>
    <mergeCell ref="G27:G31"/>
    <mergeCell ref="B3:G3"/>
    <mergeCell ref="B15:G15"/>
    <mergeCell ref="B22:G22"/>
    <mergeCell ref="G25:G26"/>
    <mergeCell ref="B25:B26"/>
    <mergeCell ref="B23:B24"/>
  </mergeCells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57"/>
  <sheetViews>
    <sheetView workbookViewId="0">
      <selection activeCell="A38" sqref="A38"/>
    </sheetView>
  </sheetViews>
  <sheetFormatPr defaultColWidth="16" defaultRowHeight="12.75"/>
  <cols>
    <col min="3" max="5" width="16" style="47"/>
  </cols>
  <sheetData>
    <row r="2" spans="1:9">
      <c r="A2" s="712" t="s">
        <v>345</v>
      </c>
      <c r="B2" s="712"/>
      <c r="C2" s="712"/>
      <c r="D2" s="712"/>
      <c r="E2" s="712"/>
      <c r="F2" s="712"/>
      <c r="G2" s="712"/>
      <c r="H2" s="712"/>
      <c r="I2" s="712"/>
    </row>
    <row r="3" spans="1:9">
      <c r="A3" s="263"/>
      <c r="B3" s="263"/>
      <c r="C3" s="275"/>
      <c r="D3" s="275"/>
      <c r="E3" s="275"/>
      <c r="F3" s="263"/>
      <c r="G3" s="263"/>
      <c r="H3" s="263"/>
      <c r="I3" s="263"/>
    </row>
    <row r="4" spans="1:9">
      <c r="A4" s="60"/>
      <c r="B4" s="276"/>
      <c r="C4" s="87"/>
      <c r="D4" s="87"/>
      <c r="E4" s="87"/>
      <c r="F4" s="713"/>
      <c r="G4" s="714"/>
      <c r="H4" s="264"/>
      <c r="I4" s="265"/>
    </row>
    <row r="5" spans="1:9">
      <c r="A5" s="269" t="s">
        <v>331</v>
      </c>
      <c r="B5" s="271" t="s">
        <v>332</v>
      </c>
      <c r="C5" s="277" t="s">
        <v>333</v>
      </c>
      <c r="D5" s="277" t="s">
        <v>334</v>
      </c>
      <c r="E5" s="277" t="s">
        <v>335</v>
      </c>
      <c r="F5" s="715" t="s">
        <v>336</v>
      </c>
      <c r="G5" s="716"/>
      <c r="H5" s="715" t="s">
        <v>337</v>
      </c>
      <c r="I5" s="716"/>
    </row>
    <row r="6" spans="1:9">
      <c r="A6" s="278" t="s">
        <v>346</v>
      </c>
      <c r="B6" s="264" t="s">
        <v>347</v>
      </c>
      <c r="C6" s="279">
        <v>105143</v>
      </c>
      <c r="D6" s="87">
        <v>26286</v>
      </c>
      <c r="E6" s="87">
        <v>131429</v>
      </c>
      <c r="F6" s="266">
        <v>40570</v>
      </c>
      <c r="G6" s="267"/>
      <c r="H6" s="248" t="s">
        <v>348</v>
      </c>
      <c r="I6" s="267"/>
    </row>
    <row r="7" spans="1:9">
      <c r="A7" s="278" t="s">
        <v>349</v>
      </c>
      <c r="B7" s="264" t="s">
        <v>350</v>
      </c>
      <c r="C7" s="279">
        <v>254200</v>
      </c>
      <c r="D7" s="87">
        <v>63550</v>
      </c>
      <c r="E7" s="87">
        <v>317750</v>
      </c>
      <c r="F7" s="266">
        <v>40570</v>
      </c>
      <c r="G7" s="267"/>
      <c r="H7" s="248" t="s">
        <v>348</v>
      </c>
      <c r="I7" s="267"/>
    </row>
    <row r="8" spans="1:9">
      <c r="A8" s="278" t="s">
        <v>351</v>
      </c>
      <c r="B8" s="264" t="s">
        <v>342</v>
      </c>
      <c r="C8" s="279">
        <v>240000</v>
      </c>
      <c r="D8" s="87">
        <v>60000</v>
      </c>
      <c r="E8" s="87">
        <f>C8+D8</f>
        <v>300000</v>
      </c>
      <c r="F8" s="266">
        <v>40570</v>
      </c>
      <c r="G8" s="60"/>
      <c r="H8" s="248" t="s">
        <v>348</v>
      </c>
      <c r="I8" s="265"/>
    </row>
    <row r="9" spans="1:9">
      <c r="A9" s="278" t="s">
        <v>352</v>
      </c>
      <c r="B9" s="264" t="s">
        <v>344</v>
      </c>
      <c r="C9" s="279">
        <v>75200</v>
      </c>
      <c r="D9" s="87">
        <v>18800</v>
      </c>
      <c r="E9" s="87">
        <v>94000</v>
      </c>
      <c r="F9" s="266">
        <v>40570</v>
      </c>
      <c r="G9" s="60"/>
      <c r="H9" s="248" t="s">
        <v>348</v>
      </c>
      <c r="I9" s="265"/>
    </row>
    <row r="10" spans="1:9">
      <c r="A10" s="278">
        <v>260710</v>
      </c>
      <c r="B10" s="264" t="s">
        <v>353</v>
      </c>
      <c r="C10" s="279">
        <v>123429</v>
      </c>
      <c r="D10" s="87">
        <v>30857</v>
      </c>
      <c r="E10" s="87">
        <v>154286</v>
      </c>
      <c r="F10" s="266">
        <v>40570</v>
      </c>
      <c r="G10" s="60"/>
      <c r="H10" s="248" t="s">
        <v>348</v>
      </c>
      <c r="I10" s="265"/>
    </row>
    <row r="11" spans="1:9">
      <c r="A11" s="278">
        <v>260710</v>
      </c>
      <c r="B11" s="264" t="s">
        <v>353</v>
      </c>
      <c r="C11" s="279">
        <v>262285</v>
      </c>
      <c r="D11" s="87">
        <v>65572</v>
      </c>
      <c r="E11" s="87">
        <v>327857</v>
      </c>
      <c r="F11" s="268">
        <v>40606</v>
      </c>
      <c r="G11" s="60"/>
      <c r="H11" s="264" t="s">
        <v>354</v>
      </c>
      <c r="I11" s="265"/>
    </row>
    <row r="12" spans="1:9">
      <c r="A12" s="278" t="s">
        <v>355</v>
      </c>
      <c r="B12" s="264" t="s">
        <v>343</v>
      </c>
      <c r="C12" s="279">
        <v>540175</v>
      </c>
      <c r="D12" s="87">
        <v>135044</v>
      </c>
      <c r="E12" s="87">
        <v>675219</v>
      </c>
      <c r="F12" s="268">
        <v>40609</v>
      </c>
      <c r="G12" s="60"/>
      <c r="H12" s="264" t="s">
        <v>354</v>
      </c>
      <c r="I12" s="265"/>
    </row>
    <row r="13" spans="1:9">
      <c r="A13" s="278">
        <v>861956</v>
      </c>
      <c r="B13" s="264" t="s">
        <v>342</v>
      </c>
      <c r="C13" s="279">
        <v>510000</v>
      </c>
      <c r="D13" s="87">
        <v>127500</v>
      </c>
      <c r="E13" s="87">
        <v>637500</v>
      </c>
      <c r="F13" s="268">
        <v>40609</v>
      </c>
      <c r="G13" s="60"/>
      <c r="H13" s="264" t="s">
        <v>354</v>
      </c>
      <c r="I13" s="265"/>
    </row>
    <row r="14" spans="1:9">
      <c r="A14" s="278" t="s">
        <v>352</v>
      </c>
      <c r="B14" s="264" t="s">
        <v>344</v>
      </c>
      <c r="C14" s="279">
        <v>159800</v>
      </c>
      <c r="D14" s="87">
        <v>39950</v>
      </c>
      <c r="E14" s="87">
        <v>199750</v>
      </c>
      <c r="F14" s="268">
        <v>40609</v>
      </c>
      <c r="G14" s="60"/>
      <c r="H14" s="264" t="s">
        <v>354</v>
      </c>
      <c r="I14" s="265"/>
    </row>
    <row r="15" spans="1:9">
      <c r="A15" s="278" t="s">
        <v>346</v>
      </c>
      <c r="B15" s="264" t="s">
        <v>347</v>
      </c>
      <c r="C15" s="279">
        <v>223428</v>
      </c>
      <c r="D15" s="87">
        <v>55857</v>
      </c>
      <c r="E15" s="87">
        <v>279285</v>
      </c>
      <c r="F15" s="268">
        <v>40609</v>
      </c>
      <c r="G15" s="60"/>
      <c r="H15" s="264" t="s">
        <v>354</v>
      </c>
      <c r="I15" s="265"/>
    </row>
    <row r="16" spans="1:9">
      <c r="A16" s="278" t="s">
        <v>356</v>
      </c>
      <c r="B16" s="264" t="s">
        <v>341</v>
      </c>
      <c r="C16" s="279">
        <v>353920</v>
      </c>
      <c r="D16" s="87">
        <v>88480</v>
      </c>
      <c r="E16" s="87">
        <v>442400</v>
      </c>
      <c r="F16" s="268">
        <v>40653</v>
      </c>
      <c r="G16" s="60"/>
      <c r="H16" s="264" t="s">
        <v>348</v>
      </c>
      <c r="I16" s="265"/>
    </row>
    <row r="17" spans="1:9">
      <c r="A17" s="278" t="s">
        <v>357</v>
      </c>
      <c r="B17" s="264" t="s">
        <v>347</v>
      </c>
      <c r="C17" s="279">
        <v>105143</v>
      </c>
      <c r="D17" s="87">
        <v>26286</v>
      </c>
      <c r="E17" s="87">
        <v>131429</v>
      </c>
      <c r="F17" s="268">
        <v>40667</v>
      </c>
      <c r="G17" s="60"/>
      <c r="H17" s="264" t="s">
        <v>348</v>
      </c>
      <c r="I17" s="265"/>
    </row>
    <row r="18" spans="1:9">
      <c r="A18" s="278" t="s">
        <v>358</v>
      </c>
      <c r="B18" s="264" t="s">
        <v>343</v>
      </c>
      <c r="C18" s="279">
        <v>256000</v>
      </c>
      <c r="D18" s="87">
        <v>64000</v>
      </c>
      <c r="E18" s="87">
        <v>320000</v>
      </c>
      <c r="F18" s="268">
        <v>40667</v>
      </c>
      <c r="G18" s="60"/>
      <c r="H18" s="264" t="s">
        <v>348</v>
      </c>
      <c r="I18" s="265"/>
    </row>
    <row r="19" spans="1:9">
      <c r="A19" s="278" t="s">
        <v>359</v>
      </c>
      <c r="B19" s="264" t="s">
        <v>342</v>
      </c>
      <c r="C19" s="279">
        <v>240000</v>
      </c>
      <c r="D19" s="87">
        <v>60000</v>
      </c>
      <c r="E19" s="87">
        <v>300000</v>
      </c>
      <c r="F19" s="268">
        <v>40667</v>
      </c>
      <c r="G19" s="60"/>
      <c r="H19" s="264" t="s">
        <v>348</v>
      </c>
      <c r="I19" s="265"/>
    </row>
    <row r="20" spans="1:9">
      <c r="A20" s="278" t="s">
        <v>360</v>
      </c>
      <c r="B20" s="264" t="s">
        <v>344</v>
      </c>
      <c r="C20" s="279">
        <v>75200</v>
      </c>
      <c r="D20" s="87">
        <v>18800</v>
      </c>
      <c r="E20" s="87">
        <v>94000</v>
      </c>
      <c r="F20" s="268">
        <v>40667</v>
      </c>
      <c r="G20" s="60"/>
      <c r="H20" s="264" t="s">
        <v>348</v>
      </c>
      <c r="I20" s="265"/>
    </row>
    <row r="21" spans="1:9">
      <c r="A21" s="278">
        <v>260746</v>
      </c>
      <c r="B21" s="264" t="s">
        <v>353</v>
      </c>
      <c r="C21" s="279">
        <v>123429</v>
      </c>
      <c r="D21" s="87">
        <v>30857</v>
      </c>
      <c r="E21" s="87">
        <v>154286</v>
      </c>
      <c r="F21" s="268">
        <v>40672</v>
      </c>
      <c r="G21" s="60"/>
      <c r="H21" s="264" t="s">
        <v>348</v>
      </c>
      <c r="I21" s="265"/>
    </row>
    <row r="22" spans="1:9">
      <c r="A22" s="278" t="s">
        <v>356</v>
      </c>
      <c r="B22" s="264" t="s">
        <v>341</v>
      </c>
      <c r="C22" s="279">
        <v>752080</v>
      </c>
      <c r="D22" s="87">
        <v>188020</v>
      </c>
      <c r="E22" s="87">
        <v>940100</v>
      </c>
      <c r="F22" s="268">
        <v>40739</v>
      </c>
      <c r="G22" s="60"/>
      <c r="H22" s="264" t="s">
        <v>354</v>
      </c>
      <c r="I22" s="265"/>
    </row>
    <row r="23" spans="1:9">
      <c r="A23" s="278" t="s">
        <v>360</v>
      </c>
      <c r="B23" s="264" t="s">
        <v>344</v>
      </c>
      <c r="C23" s="279">
        <v>159800</v>
      </c>
      <c r="D23" s="87">
        <v>39950</v>
      </c>
      <c r="E23" s="87">
        <v>199750</v>
      </c>
      <c r="F23" s="268">
        <v>40739</v>
      </c>
      <c r="G23" s="60"/>
      <c r="H23" s="264" t="s">
        <v>354</v>
      </c>
      <c r="I23" s="265"/>
    </row>
    <row r="24" spans="1:9">
      <c r="A24" s="278" t="s">
        <v>359</v>
      </c>
      <c r="B24" s="264" t="s">
        <v>342</v>
      </c>
      <c r="C24" s="279">
        <v>510000</v>
      </c>
      <c r="D24" s="87">
        <v>127500</v>
      </c>
      <c r="E24" s="87">
        <v>637500</v>
      </c>
      <c r="F24" s="268">
        <v>40739</v>
      </c>
      <c r="G24" s="60"/>
      <c r="H24" s="264" t="s">
        <v>354</v>
      </c>
      <c r="I24" s="265"/>
    </row>
    <row r="25" spans="1:9">
      <c r="A25" s="278" t="s">
        <v>358</v>
      </c>
      <c r="B25" s="264" t="s">
        <v>343</v>
      </c>
      <c r="C25" s="279">
        <v>544000</v>
      </c>
      <c r="D25" s="87">
        <v>136000</v>
      </c>
      <c r="E25" s="87">
        <v>680000</v>
      </c>
      <c r="F25" s="268">
        <v>40739</v>
      </c>
      <c r="G25" s="60"/>
      <c r="H25" s="264" t="s">
        <v>354</v>
      </c>
      <c r="I25" s="265"/>
    </row>
    <row r="26" spans="1:9">
      <c r="A26" s="278" t="s">
        <v>357</v>
      </c>
      <c r="B26" s="264" t="s">
        <v>347</v>
      </c>
      <c r="C26" s="279">
        <v>223429</v>
      </c>
      <c r="D26" s="87">
        <v>55857</v>
      </c>
      <c r="E26" s="87">
        <v>279286</v>
      </c>
      <c r="F26" s="268">
        <v>40739</v>
      </c>
      <c r="G26" s="60"/>
      <c r="H26" s="264" t="s">
        <v>354</v>
      </c>
      <c r="I26" s="265"/>
    </row>
    <row r="27" spans="1:9">
      <c r="A27" s="278">
        <v>260746</v>
      </c>
      <c r="B27" s="264" t="s">
        <v>353</v>
      </c>
      <c r="C27" s="279">
        <v>262285</v>
      </c>
      <c r="D27" s="87">
        <v>65572</v>
      </c>
      <c r="E27" s="87">
        <v>327857</v>
      </c>
      <c r="F27" s="268">
        <v>40739</v>
      </c>
      <c r="G27" s="60"/>
      <c r="H27" s="264" t="s">
        <v>354</v>
      </c>
      <c r="I27" s="265"/>
    </row>
    <row r="28" spans="1:9">
      <c r="A28" s="278" t="s">
        <v>361</v>
      </c>
      <c r="B28" s="264" t="s">
        <v>342</v>
      </c>
      <c r="C28" s="279">
        <v>112500</v>
      </c>
      <c r="D28" s="87">
        <v>187500</v>
      </c>
      <c r="E28" s="87">
        <v>300000</v>
      </c>
      <c r="F28" s="268">
        <v>40774</v>
      </c>
      <c r="G28" s="60"/>
      <c r="H28" s="264" t="s">
        <v>348</v>
      </c>
      <c r="I28" s="265"/>
    </row>
    <row r="29" spans="1:9">
      <c r="A29" s="278" t="s">
        <v>361</v>
      </c>
      <c r="B29" s="264" t="s">
        <v>342</v>
      </c>
      <c r="C29" s="280">
        <v>637500</v>
      </c>
      <c r="D29" s="280"/>
      <c r="E29" s="280">
        <v>637500</v>
      </c>
      <c r="F29" s="270" t="s">
        <v>362</v>
      </c>
      <c r="G29" s="269"/>
      <c r="H29" s="271" t="s">
        <v>354</v>
      </c>
      <c r="I29" s="272"/>
    </row>
    <row r="30" spans="1:9">
      <c r="A30" s="278" t="s">
        <v>363</v>
      </c>
      <c r="B30" s="264" t="s">
        <v>344</v>
      </c>
      <c r="C30" s="279">
        <v>35250</v>
      </c>
      <c r="D30" s="87">
        <v>58750</v>
      </c>
      <c r="E30" s="87">
        <v>94000</v>
      </c>
      <c r="F30" s="268">
        <v>40774</v>
      </c>
      <c r="G30" s="60"/>
      <c r="H30" s="264" t="s">
        <v>348</v>
      </c>
      <c r="I30" s="265"/>
    </row>
    <row r="31" spans="1:9">
      <c r="A31" s="278" t="s">
        <v>363</v>
      </c>
      <c r="B31" s="264" t="s">
        <v>344</v>
      </c>
      <c r="C31" s="280">
        <v>199750</v>
      </c>
      <c r="D31" s="280"/>
      <c r="E31" s="280">
        <v>199750</v>
      </c>
      <c r="F31" s="270">
        <v>40856</v>
      </c>
      <c r="G31" s="269"/>
      <c r="H31" s="271" t="s">
        <v>354</v>
      </c>
      <c r="I31" s="272"/>
    </row>
    <row r="32" spans="1:9">
      <c r="A32" s="278" t="s">
        <v>364</v>
      </c>
      <c r="B32" s="264" t="s">
        <v>347</v>
      </c>
      <c r="C32" s="279">
        <v>49286</v>
      </c>
      <c r="D32" s="87">
        <v>82143</v>
      </c>
      <c r="E32" s="87">
        <v>131429</v>
      </c>
      <c r="F32" s="268">
        <v>40774</v>
      </c>
      <c r="G32" s="60"/>
      <c r="H32" s="264" t="s">
        <v>348</v>
      </c>
      <c r="I32" s="265"/>
    </row>
    <row r="33" spans="1:9">
      <c r="A33" s="278" t="s">
        <v>364</v>
      </c>
      <c r="B33" s="264" t="s">
        <v>347</v>
      </c>
      <c r="C33" s="280">
        <v>279285</v>
      </c>
      <c r="D33" s="280"/>
      <c r="E33" s="280">
        <v>279285</v>
      </c>
      <c r="F33" s="270">
        <v>40856</v>
      </c>
      <c r="G33" s="269"/>
      <c r="H33" s="271" t="s">
        <v>354</v>
      </c>
      <c r="I33" s="272"/>
    </row>
    <row r="34" spans="1:9">
      <c r="A34" s="278" t="s">
        <v>365</v>
      </c>
      <c r="B34" s="264" t="s">
        <v>366</v>
      </c>
      <c r="C34" s="279">
        <v>120000</v>
      </c>
      <c r="D34" s="87">
        <v>200000</v>
      </c>
      <c r="E34" s="87">
        <v>320000</v>
      </c>
      <c r="F34" s="268">
        <v>40786</v>
      </c>
      <c r="G34" s="60"/>
      <c r="H34" s="264" t="s">
        <v>348</v>
      </c>
      <c r="I34" s="265"/>
    </row>
    <row r="35" spans="1:9">
      <c r="A35" s="278" t="s">
        <v>365</v>
      </c>
      <c r="B35" s="264" t="s">
        <v>366</v>
      </c>
      <c r="C35" s="280">
        <v>680000</v>
      </c>
      <c r="D35" s="280"/>
      <c r="E35" s="280">
        <v>680000</v>
      </c>
      <c r="F35" s="270">
        <v>40856</v>
      </c>
      <c r="G35" s="269"/>
      <c r="H35" s="271" t="s">
        <v>354</v>
      </c>
      <c r="I35" s="272"/>
    </row>
    <row r="36" spans="1:9">
      <c r="A36" s="278">
        <v>260798</v>
      </c>
      <c r="B36" s="264" t="s">
        <v>353</v>
      </c>
      <c r="C36" s="279">
        <v>57857</v>
      </c>
      <c r="D36" s="87">
        <v>96429</v>
      </c>
      <c r="E36" s="87">
        <v>154286</v>
      </c>
      <c r="F36" s="268">
        <v>40814</v>
      </c>
      <c r="G36" s="60"/>
      <c r="H36" s="264" t="s">
        <v>348</v>
      </c>
      <c r="I36" s="265"/>
    </row>
    <row r="37" spans="1:9">
      <c r="A37" s="278">
        <v>260798</v>
      </c>
      <c r="B37" s="264" t="s">
        <v>353</v>
      </c>
      <c r="C37" s="280">
        <v>327857</v>
      </c>
      <c r="D37" s="280"/>
      <c r="E37" s="280">
        <v>327857</v>
      </c>
      <c r="F37" s="270">
        <v>40856</v>
      </c>
      <c r="G37" s="269"/>
      <c r="H37" s="271" t="s">
        <v>354</v>
      </c>
      <c r="I37" s="272"/>
    </row>
    <row r="38" spans="1:9">
      <c r="A38" s="264" t="s">
        <v>367</v>
      </c>
      <c r="B38" s="281" t="s">
        <v>347</v>
      </c>
      <c r="C38" s="87">
        <v>49286</v>
      </c>
      <c r="D38" s="87">
        <v>82143</v>
      </c>
      <c r="E38" s="87">
        <f t="shared" ref="E38:E47" si="0">SUM(C38:D38)</f>
        <v>131429</v>
      </c>
      <c r="F38" s="268">
        <v>40858</v>
      </c>
      <c r="G38" s="60"/>
      <c r="H38" s="282" t="s">
        <v>348</v>
      </c>
      <c r="I38" s="265"/>
    </row>
    <row r="39" spans="1:9">
      <c r="A39" s="283">
        <v>260809</v>
      </c>
      <c r="B39" s="281" t="s">
        <v>353</v>
      </c>
      <c r="C39" s="87">
        <v>57857</v>
      </c>
      <c r="D39" s="87">
        <v>96429</v>
      </c>
      <c r="E39" s="87">
        <f t="shared" si="0"/>
        <v>154286</v>
      </c>
      <c r="F39" s="268">
        <v>40858</v>
      </c>
      <c r="G39" s="60"/>
      <c r="H39" s="282" t="s">
        <v>348</v>
      </c>
      <c r="I39" s="265"/>
    </row>
    <row r="40" spans="1:9">
      <c r="A40" s="264" t="s">
        <v>368</v>
      </c>
      <c r="B40" s="281" t="s">
        <v>350</v>
      </c>
      <c r="C40" s="87">
        <v>120000</v>
      </c>
      <c r="D40" s="87">
        <v>200000</v>
      </c>
      <c r="E40" s="87">
        <f t="shared" si="0"/>
        <v>320000</v>
      </c>
      <c r="F40" s="268">
        <v>40858</v>
      </c>
      <c r="G40" s="60"/>
      <c r="H40" s="282" t="s">
        <v>348</v>
      </c>
      <c r="I40" s="265"/>
    </row>
    <row r="41" spans="1:9">
      <c r="A41" s="264" t="s">
        <v>369</v>
      </c>
      <c r="B41" s="281" t="s">
        <v>342</v>
      </c>
      <c r="C41" s="87">
        <v>112500</v>
      </c>
      <c r="D41" s="87">
        <v>187500</v>
      </c>
      <c r="E41" s="87">
        <f t="shared" si="0"/>
        <v>300000</v>
      </c>
      <c r="F41" s="268">
        <v>40858</v>
      </c>
      <c r="G41" s="60"/>
      <c r="H41" s="282" t="s">
        <v>348</v>
      </c>
      <c r="I41" s="265"/>
    </row>
    <row r="42" spans="1:9">
      <c r="A42" s="264" t="s">
        <v>370</v>
      </c>
      <c r="B42" s="281" t="s">
        <v>344</v>
      </c>
      <c r="C42" s="87">
        <v>35250</v>
      </c>
      <c r="D42" s="87">
        <v>58750</v>
      </c>
      <c r="E42" s="87">
        <f t="shared" si="0"/>
        <v>94000</v>
      </c>
      <c r="F42" s="268">
        <v>40858</v>
      </c>
      <c r="G42" s="60"/>
      <c r="H42" s="282" t="s">
        <v>348</v>
      </c>
      <c r="I42" s="265"/>
    </row>
    <row r="43" spans="1:9">
      <c r="A43" s="264" t="s">
        <v>370</v>
      </c>
      <c r="B43" s="281" t="s">
        <v>344</v>
      </c>
      <c r="C43" s="280">
        <v>199750</v>
      </c>
      <c r="D43" s="280"/>
      <c r="E43" s="280">
        <f t="shared" si="0"/>
        <v>199750</v>
      </c>
      <c r="F43" s="270">
        <v>40885</v>
      </c>
      <c r="G43" s="269"/>
      <c r="H43" s="284" t="s">
        <v>354</v>
      </c>
      <c r="I43" s="272"/>
    </row>
    <row r="44" spans="1:9">
      <c r="A44" s="264" t="s">
        <v>369</v>
      </c>
      <c r="B44" s="281" t="s">
        <v>342</v>
      </c>
      <c r="C44" s="280">
        <v>637500</v>
      </c>
      <c r="D44" s="280"/>
      <c r="E44" s="280">
        <f t="shared" si="0"/>
        <v>637500</v>
      </c>
      <c r="F44" s="270">
        <v>40885</v>
      </c>
      <c r="G44" s="269"/>
      <c r="H44" s="284" t="s">
        <v>354</v>
      </c>
      <c r="I44" s="272"/>
    </row>
    <row r="45" spans="1:9">
      <c r="A45" s="264" t="s">
        <v>368</v>
      </c>
      <c r="B45" s="281" t="s">
        <v>350</v>
      </c>
      <c r="C45" s="280">
        <v>680000</v>
      </c>
      <c r="D45" s="280"/>
      <c r="E45" s="280">
        <f t="shared" si="0"/>
        <v>680000</v>
      </c>
      <c r="F45" s="270">
        <v>40885</v>
      </c>
      <c r="G45" s="269"/>
      <c r="H45" s="284" t="s">
        <v>354</v>
      </c>
      <c r="I45" s="272"/>
    </row>
    <row r="46" spans="1:9">
      <c r="A46" s="264" t="s">
        <v>367</v>
      </c>
      <c r="B46" s="281" t="s">
        <v>347</v>
      </c>
      <c r="C46" s="280">
        <v>279285</v>
      </c>
      <c r="D46" s="280"/>
      <c r="E46" s="280">
        <f t="shared" si="0"/>
        <v>279285</v>
      </c>
      <c r="F46" s="270">
        <v>40885</v>
      </c>
      <c r="G46" s="269"/>
      <c r="H46" s="284" t="s">
        <v>354</v>
      </c>
      <c r="I46" s="272"/>
    </row>
    <row r="47" spans="1:9">
      <c r="A47" s="283">
        <v>260809</v>
      </c>
      <c r="B47" s="281" t="s">
        <v>353</v>
      </c>
      <c r="C47" s="280">
        <v>327857</v>
      </c>
      <c r="D47" s="280"/>
      <c r="E47" s="280">
        <f t="shared" si="0"/>
        <v>327857</v>
      </c>
      <c r="F47" s="270">
        <v>40885</v>
      </c>
      <c r="G47" s="269"/>
      <c r="H47" s="284" t="s">
        <v>354</v>
      </c>
      <c r="I47" s="272"/>
    </row>
    <row r="48" spans="1:9">
      <c r="A48" s="271" t="s">
        <v>371</v>
      </c>
      <c r="B48" s="285"/>
      <c r="C48" s="286">
        <f>SUM(C6:C47)</f>
        <v>11097516</v>
      </c>
      <c r="D48" s="286">
        <f>SUM(D6:D47)</f>
        <v>2774382</v>
      </c>
      <c r="E48" s="286">
        <f>SUM(E6:E47)</f>
        <v>13871898</v>
      </c>
      <c r="F48" s="287"/>
      <c r="G48" s="287"/>
      <c r="H48" s="287"/>
      <c r="I48" s="265"/>
    </row>
    <row r="49" spans="1:9">
      <c r="A49" s="281" t="s">
        <v>372</v>
      </c>
      <c r="B49" s="281" t="s">
        <v>373</v>
      </c>
      <c r="C49" s="87">
        <v>10980000</v>
      </c>
      <c r="D49" s="87">
        <v>2745000</v>
      </c>
      <c r="E49" s="87">
        <f>SUM(C49:D49)</f>
        <v>13725000</v>
      </c>
      <c r="F49" s="268">
        <v>40898</v>
      </c>
      <c r="G49" s="60"/>
      <c r="H49" s="281" t="s">
        <v>339</v>
      </c>
      <c r="I49" s="60"/>
    </row>
    <row r="50" spans="1:9">
      <c r="A50" s="288" t="s">
        <v>374</v>
      </c>
      <c r="B50" s="60"/>
      <c r="C50" s="87">
        <v>10980000</v>
      </c>
      <c r="D50" s="87">
        <v>2745000</v>
      </c>
      <c r="E50" s="87">
        <v>13725000</v>
      </c>
      <c r="F50" s="60"/>
      <c r="G50" s="60"/>
      <c r="H50" s="60"/>
      <c r="I50" s="60"/>
    </row>
    <row r="51" spans="1:9">
      <c r="A51" s="288" t="s">
        <v>196</v>
      </c>
      <c r="B51" s="269"/>
      <c r="C51" s="280">
        <f>C48+C50</f>
        <v>22077516</v>
      </c>
      <c r="D51" s="280">
        <f>D48+D50</f>
        <v>5519382</v>
      </c>
      <c r="E51" s="280">
        <f>E48+E50</f>
        <v>27596898</v>
      </c>
      <c r="F51" s="60"/>
      <c r="G51" s="60"/>
      <c r="H51" s="60"/>
      <c r="I51" s="60"/>
    </row>
    <row r="53" spans="1:9">
      <c r="D53" s="47" t="s">
        <v>375</v>
      </c>
      <c r="H53" s="289">
        <v>9164625</v>
      </c>
    </row>
    <row r="54" spans="1:9">
      <c r="D54" s="47" t="s">
        <v>376</v>
      </c>
      <c r="H54" s="290">
        <v>11097516</v>
      </c>
    </row>
    <row r="55" spans="1:9">
      <c r="D55" s="47" t="s">
        <v>377</v>
      </c>
      <c r="H55" s="290">
        <v>13725000</v>
      </c>
    </row>
    <row r="57" spans="1:9">
      <c r="D57" s="291" t="s">
        <v>378</v>
      </c>
      <c r="E57" s="291"/>
      <c r="F57" s="292"/>
      <c r="G57" s="292"/>
      <c r="H57" s="291">
        <f>SUM(H53:H56)</f>
        <v>33987141</v>
      </c>
    </row>
  </sheetData>
  <mergeCells count="4">
    <mergeCell ref="A2:I2"/>
    <mergeCell ref="F4:G4"/>
    <mergeCell ref="F5:G5"/>
    <mergeCell ref="H5:I5"/>
  </mergeCells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26</vt:i4>
      </vt:variant>
      <vt:variant>
        <vt:lpstr>Névvel ellátott tartományok</vt:lpstr>
      </vt:variant>
      <vt:variant>
        <vt:i4>16</vt:i4>
      </vt:variant>
    </vt:vector>
  </HeadingPairs>
  <TitlesOfParts>
    <vt:vector size="42" baseType="lpstr">
      <vt:lpstr>kiemelt előirányzat</vt:lpstr>
      <vt:lpstr>1.bevételek össz</vt:lpstr>
      <vt:lpstr>2.tartozások</vt:lpstr>
      <vt:lpstr>3.kiadások össz</vt:lpstr>
      <vt:lpstr>4.finansz bev kiad</vt:lpstr>
      <vt:lpstr>5.beruh felújít</vt:lpstr>
      <vt:lpstr>EU PROJEKT </vt:lpstr>
      <vt:lpstr>5a2010-beruházás</vt:lpstr>
      <vt:lpstr>5b2011.év beruházás</vt:lpstr>
      <vt:lpstr>5c2012.év beruházás</vt:lpstr>
      <vt:lpstr>5d2013.beruházás</vt:lpstr>
      <vt:lpstr>5e2014. beruházás</vt:lpstr>
      <vt:lpstr>5fberuházások össz.</vt:lpstr>
      <vt:lpstr>6.tartalékok</vt:lpstr>
      <vt:lpstr>7.támogatásért átvett</vt:lpstr>
      <vt:lpstr>8.egyéb működési és felhalm. be</vt:lpstr>
      <vt:lpstr>létszám</vt:lpstr>
      <vt:lpstr>9.MÉRLEG BEVÉTEL</vt:lpstr>
      <vt:lpstr>10.MÉRLEG KIADÁS</vt:lpstr>
      <vt:lpstr>EI ÜTEMTERV</vt:lpstr>
      <vt:lpstr>11eszközök</vt:lpstr>
      <vt:lpstr>12források</vt:lpstr>
      <vt:lpstr>13vagyonkimutatás</vt:lpstr>
      <vt:lpstr>14pénzeszközök változása</vt:lpstr>
      <vt:lpstr>15maradványkimutatás</vt:lpstr>
      <vt:lpstr>ÚJ RENDELET MELLÉKLET</vt:lpstr>
      <vt:lpstr>'1.bevételek össz'!Nyomtatási_terület</vt:lpstr>
      <vt:lpstr>'10.MÉRLEG KIADÁS'!Nyomtatási_terület</vt:lpstr>
      <vt:lpstr>'11eszközök'!Nyomtatási_terület</vt:lpstr>
      <vt:lpstr>'12források'!Nyomtatási_terület</vt:lpstr>
      <vt:lpstr>'13vagyonkimutatás'!Nyomtatási_terület</vt:lpstr>
      <vt:lpstr>'3.kiadások össz'!Nyomtatási_terület</vt:lpstr>
      <vt:lpstr>'4.finansz bev kiad'!Nyomtatási_terület</vt:lpstr>
      <vt:lpstr>'5.beruh felújít'!Nyomtatási_terület</vt:lpstr>
      <vt:lpstr>'6.tartalékok'!Nyomtatási_terület</vt:lpstr>
      <vt:lpstr>'7.támogatásért átvett'!Nyomtatási_terület</vt:lpstr>
      <vt:lpstr>'8.egyéb működési és felhalm. be'!Nyomtatási_terület</vt:lpstr>
      <vt:lpstr>'9.MÉRLEG BEVÉTEL'!Nyomtatási_terület</vt:lpstr>
      <vt:lpstr>'EI ÜTEMTERV'!Nyomtatási_terület</vt:lpstr>
      <vt:lpstr>'EU PROJEKT '!Nyomtatási_terület</vt:lpstr>
      <vt:lpstr>létszám!Nyomtatási_terület</vt:lpstr>
      <vt:lpstr>'ÚJ RENDELET MELLÉKLET'!Nyomtatási_terület</vt:lpstr>
    </vt:vector>
  </TitlesOfParts>
  <Company>vállalkozás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böbe</dc:creator>
  <cp:lastModifiedBy>sule.tiborne</cp:lastModifiedBy>
  <cp:lastPrinted>2015-04-20T08:28:31Z</cp:lastPrinted>
  <dcterms:created xsi:type="dcterms:W3CDTF">2013-01-22T19:33:25Z</dcterms:created>
  <dcterms:modified xsi:type="dcterms:W3CDTF">2015-04-29T05:53:24Z</dcterms:modified>
</cp:coreProperties>
</file>