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OneDrive\Documentos\MASTER\Seminario_Analisis\final\"/>
    </mc:Choice>
  </mc:AlternateContent>
  <xr:revisionPtr revIDLastSave="0" documentId="8_{A392089D-FDBC-433A-8F56-EA0962F75059}" xr6:coauthVersionLast="45" xr6:coauthVersionMax="45" xr10:uidLastSave="{00000000-0000-0000-0000-000000000000}"/>
  <bookViews>
    <workbookView xWindow="-108" yWindow="-108" windowWidth="23256" windowHeight="12576" activeTab="1" xr2:uid="{482104A6-6B0D-4A4B-95A5-3177A1DBB1E6}"/>
  </bookViews>
  <sheets>
    <sheet name="FIRST_PHASE" sheetId="3" r:id="rId1"/>
    <sheet name="SECOND_PHASE" sheetId="2" r:id="rId2"/>
    <sheet name="FINAL_PHASE" sheetId="1" r:id="rId3"/>
    <sheet name="PRESENTATION_IMAG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F12" i="1"/>
  <c r="F6" i="3"/>
  <c r="F7" i="3"/>
  <c r="F8" i="3"/>
  <c r="F9" i="3"/>
  <c r="F10" i="3"/>
  <c r="F11" i="3"/>
  <c r="F12" i="3"/>
  <c r="F13" i="3"/>
  <c r="F14" i="3"/>
  <c r="B40" i="3"/>
  <c r="B39" i="3"/>
  <c r="B38" i="3"/>
  <c r="B37" i="3"/>
  <c r="B36" i="3"/>
  <c r="B35" i="3"/>
  <c r="B34" i="3"/>
  <c r="B33" i="3"/>
  <c r="A7" i="3"/>
  <c r="A8" i="3" s="1"/>
  <c r="A9" i="3" s="1"/>
  <c r="A10" i="3" s="1"/>
  <c r="A11" i="3" s="1"/>
  <c r="A12" i="3" s="1"/>
  <c r="A13" i="3" s="1"/>
  <c r="A14" i="3" s="1"/>
  <c r="B32" i="3"/>
  <c r="B41" i="2"/>
  <c r="B40" i="2"/>
  <c r="B39" i="2"/>
  <c r="B38" i="2"/>
  <c r="B37" i="2"/>
  <c r="B36" i="2"/>
  <c r="B35" i="2"/>
  <c r="B34" i="2"/>
  <c r="B33" i="2"/>
  <c r="B50" i="1"/>
  <c r="B42" i="1"/>
  <c r="B49" i="1"/>
  <c r="F14" i="2"/>
  <c r="F13" i="2"/>
  <c r="F12" i="2"/>
  <c r="F11" i="2"/>
  <c r="F10" i="2"/>
  <c r="F9" i="2"/>
  <c r="F8" i="2"/>
  <c r="F7" i="2"/>
  <c r="A7" i="2"/>
  <c r="A8" i="2" s="1"/>
  <c r="A9" i="2" s="1"/>
  <c r="A10" i="2" s="1"/>
  <c r="A11" i="2" s="1"/>
  <c r="A12" i="2" s="1"/>
  <c r="A13" i="2" s="1"/>
  <c r="A14" i="2" s="1"/>
  <c r="F6" i="2"/>
  <c r="B48" i="1" l="1"/>
  <c r="B47" i="1"/>
  <c r="B46" i="1"/>
  <c r="B45" i="1"/>
  <c r="B44" i="1"/>
  <c r="B43" i="1"/>
  <c r="F21" i="1" l="1"/>
  <c r="F20" i="1"/>
  <c r="F19" i="1"/>
  <c r="F18" i="1"/>
  <c r="F17" i="1"/>
  <c r="F16" i="1"/>
  <c r="F15" i="1"/>
  <c r="F14" i="1"/>
  <c r="F13" i="1"/>
  <c r="A13" i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<sst xmlns="http://schemas.openxmlformats.org/spreadsheetml/2006/main" count="37" uniqueCount="15">
  <si>
    <t>Numero de Archivos</t>
  </si>
  <si>
    <t>Time receive</t>
  </si>
  <si>
    <t>Serializing</t>
  </si>
  <si>
    <t>Removing tags</t>
  </si>
  <si>
    <t>time to process cleaining</t>
  </si>
  <si>
    <t>time counting</t>
  </si>
  <si>
    <t>Throughput</t>
  </si>
  <si>
    <t>Files</t>
  </si>
  <si>
    <t xml:space="preserve">Mean arrival rate: λ </t>
  </si>
  <si>
    <t>SERVER</t>
  </si>
  <si>
    <t>Time to process a job(Receive Full Doc)</t>
  </si>
  <si>
    <t>FIRST STATE SYSTEM WITHOUT CLEANING METHOD AND WITHOUT MULTI THREADING</t>
  </si>
  <si>
    <t>SECOND STATE SYSTEM WITHOUT MULTI THREADING</t>
  </si>
  <si>
    <t>FINAL STATE SYSTEM WITH CLEANING METHOD AND MULTI THREADING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</si>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</sst>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  <xf numFmtId="0" fontId="1" fillId="0" borderId="2" xfId="0" applyFont="1" applyBorder="1"/>
    <xf numFmtId="0" fontId="2" fillId="0" borderId="2" xfId="0" applyFont="1" applyBorder="1"/>
    <xf numFmtId="3" fontId="1" fillId="0" borderId="2" xfId="0" applyNumberFormat="1" applyFont="1" applyBorder="1"/>
    <xf numFmtId="3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3"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alignment horizontal="center" vertical="bottom" textRotation="0" wrapText="0" indent="0" justifyLastLine="0" shrinkToFit="0" readingOrder="0"/>
    </dxf>
    <dxf>
      <numFmt numFmtId="15" formatCode="0.00E+00"/>
    </dxf>
    <dxf>
      <numFmt numFmtId="0" formatCode="General"/>
    </dxf>
    <dxf>
      <numFmt numFmtId="15" formatCode="0.00E+00"/>
    </dxf>
    <dxf>
      <alignment horizontal="center" vertical="bottom" textRotation="0" wrapText="0" indent="0" justifyLastLine="0" shrinkToFit="0" readingOrder="0"/>
    </dxf>
    <dxf>
      <numFmt numFmtId="15" formatCode="0.00E+00"/>
    </dxf>
    <dxf>
      <numFmt numFmtId="0" formatCode="General"/>
    </dxf>
    <dxf>
      <numFmt numFmtId="15" formatCode="0.00E+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TIME TO PROCESS A JOB(RECEIVE FULL DOC</a:t>
            </a:r>
            <a:r>
              <a:rPr lang="en-US" sz="1000" b="0" i="0" baseline="0">
                <a:effectLst/>
              </a:rPr>
              <a:t>)</a:t>
            </a:r>
            <a:endParaRPr lang="es-CO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61498432487605714"/>
        </c:manualLayout>
      </c:layout>
      <c:lineChart>
        <c:grouping val="standard"/>
        <c:varyColors val="0"/>
        <c:ser>
          <c:idx val="3"/>
          <c:order val="3"/>
          <c:tx>
            <c:v>Time_process_Job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FIRST_PHASE!$A$6:$A$14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FIRST_PHASE!$C$6:$C$14</c:f>
              <c:numCache>
                <c:formatCode>#,##0</c:formatCode>
                <c:ptCount val="9"/>
                <c:pt idx="0" formatCode="General">
                  <c:v>159.63475</c:v>
                </c:pt>
                <c:pt idx="1">
                  <c:v>156.31104999999999</c:v>
                </c:pt>
                <c:pt idx="2" formatCode="General">
                  <c:v>162.50121999999999</c:v>
                </c:pt>
                <c:pt idx="3" formatCode="General">
                  <c:v>159.44130999999999</c:v>
                </c:pt>
                <c:pt idx="4" formatCode="General">
                  <c:v>147.50568000000001</c:v>
                </c:pt>
                <c:pt idx="5" formatCode="General">
                  <c:v>157.17587</c:v>
                </c:pt>
                <c:pt idx="6" formatCode="General">
                  <c:v>167.54910000000001</c:v>
                </c:pt>
                <c:pt idx="7" formatCode="General">
                  <c:v>594.495</c:v>
                </c:pt>
                <c:pt idx="8">
                  <c:v>159.51508000000001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6A-4F6A-8367-AEFE6B64CA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868111"/>
        <c:axId val="452074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SECOND_PHASE!$C$6:$C$14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149.24484000000001</c:v>
                      </c:pt>
                      <c:pt idx="1">
                        <c:v>138.9545</c:v>
                      </c:pt>
                      <c:pt idx="2">
                        <c:v>139.84838999999999</c:v>
                      </c:pt>
                      <c:pt idx="3">
                        <c:v>139.10529</c:v>
                      </c:pt>
                      <c:pt idx="4">
                        <c:v>140.45142000000001</c:v>
                      </c:pt>
                      <c:pt idx="5">
                        <c:v>137.30417</c:v>
                      </c:pt>
                      <c:pt idx="6">
                        <c:v>134.10219000000001</c:v>
                      </c:pt>
                      <c:pt idx="7">
                        <c:v>98.332279999999997</c:v>
                      </c:pt>
                      <c:pt idx="8">
                        <c:v>127.789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6A-4F6A-8367-AEFE6B64CAA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149.24484000000001</c:v>
                      </c:pt>
                      <c:pt idx="1">
                        <c:v>138.9545</c:v>
                      </c:pt>
                      <c:pt idx="2">
                        <c:v>139.84838999999999</c:v>
                      </c:pt>
                      <c:pt idx="3">
                        <c:v>139.10529</c:v>
                      </c:pt>
                      <c:pt idx="4">
                        <c:v>140.45142000000001</c:v>
                      </c:pt>
                      <c:pt idx="5">
                        <c:v>137.30417</c:v>
                      </c:pt>
                      <c:pt idx="6">
                        <c:v>134.10219000000001</c:v>
                      </c:pt>
                      <c:pt idx="7">
                        <c:v>98.332279999999997</c:v>
                      </c:pt>
                      <c:pt idx="8">
                        <c:v>127.789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6A-4F6A-8367-AEFE6B64CA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86A-4F6A-8367-AEFE6B64CAA7}"/>
                  </c:ext>
                </c:extLst>
              </c15:ser>
            </c15:filteredLineSeries>
          </c:ext>
        </c:extLst>
      </c:lineChart>
      <c:catAx>
        <c:axId val="5228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Number of Documents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layout>
            <c:manualLayout>
              <c:xMode val="edge"/>
              <c:yMode val="edge"/>
              <c:x val="0.26740474554774613"/>
              <c:y val="0.85705963837853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74703"/>
        <c:crosses val="autoZero"/>
        <c:auto val="1"/>
        <c:lblAlgn val="ctr"/>
        <c:lblOffset val="100"/>
        <c:noMultiLvlLbl val="0"/>
      </c:catAx>
      <c:valAx>
        <c:axId val="4520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 Time Receive full Document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07481978622915"/>
          <c:y val="0.89409667541557303"/>
          <c:w val="0.48692532892460394"/>
          <c:h val="7.8731184549564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Throughput/Files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FINAL_PHASE!$A$41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FINAL_PHASE!$C$42:$C$50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FINAL_PHASE!$A$42:$A$50</c:f>
              <c:numCache>
                <c:formatCode>#,##0</c:formatCode>
                <c:ptCount val="9"/>
                <c:pt idx="0">
                  <c:v>37851532</c:v>
                </c:pt>
                <c:pt idx="1">
                  <c:v>44119694</c:v>
                </c:pt>
                <c:pt idx="2">
                  <c:v>39721348</c:v>
                </c:pt>
                <c:pt idx="3">
                  <c:v>29690609</c:v>
                </c:pt>
                <c:pt idx="4">
                  <c:v>31778700</c:v>
                </c:pt>
                <c:pt idx="5">
                  <c:v>32635014</c:v>
                </c:pt>
                <c:pt idx="6">
                  <c:v>31620346</c:v>
                </c:pt>
                <c:pt idx="7">
                  <c:v>28181510</c:v>
                </c:pt>
                <c:pt idx="8">
                  <c:v>31959060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A-40F8-9A4F-30F37F45F5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195807"/>
        <c:axId val="3763329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FINAL_PHASE!$C$41</c15:sqref>
                        </c15:formulaRef>
                      </c:ext>
                    </c:extLst>
                    <c:strCache>
                      <c:ptCount val="1"/>
                      <c:pt idx="0">
                        <c:v>Files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FINAL_PHASE!$C$42:$C$50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FINAL_PHASE!$C$42:$C$50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CA-40F8-9A4F-30F37F45F56F}"/>
                  </c:ext>
                </c:extLst>
              </c15:ser>
            </c15:filteredLineSeries>
          </c:ext>
        </c:extLst>
      </c:lineChart>
      <c:catAx>
        <c:axId val="4511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Client load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332975"/>
        <c:crosses val="autoZero"/>
        <c:auto val="1"/>
        <c:lblAlgn val="ctr"/>
        <c:lblOffset val="100"/>
        <c:noMultiLvlLbl val="0"/>
      </c:catAx>
      <c:valAx>
        <c:axId val="3763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Throughput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1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200" b="1" i="0" baseline="0">
                <a:effectLst/>
              </a:rPr>
              <a:t>TIME TO PROCESS COUNTING</a:t>
            </a:r>
            <a:endParaRPr lang="es-CO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74333333333333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327559055118113"/>
          <c:y val="0.23953703703703705"/>
          <c:w val="0.74116885389326337"/>
          <c:h val="0.49838764946048408"/>
        </c:manualLayout>
      </c:layout>
      <c:lineChart>
        <c:grouping val="standard"/>
        <c:varyColors val="0"/>
        <c:ser>
          <c:idx val="7"/>
          <c:order val="7"/>
          <c:tx>
            <c:v>counting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FINAL_PHASE!$A$12:$A$21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FINAL_PHASE!$E$12:$E$21</c:f>
              <c:numCache>
                <c:formatCode>0.00E+00</c:formatCode>
                <c:ptCount val="10"/>
                <c:pt idx="0">
                  <c:v>1.043E-4</c:v>
                </c:pt>
                <c:pt idx="1">
                  <c:v>2.6059999999999999E-4</c:v>
                </c:pt>
                <c:pt idx="2">
                  <c:v>3.858E-4</c:v>
                </c:pt>
                <c:pt idx="3">
                  <c:v>5.8200000000000005E-4</c:v>
                </c:pt>
                <c:pt idx="4">
                  <c:v>4.5830000000000003E-4</c:v>
                </c:pt>
                <c:pt idx="5">
                  <c:v>7.3499999999999998E-4</c:v>
                </c:pt>
                <c:pt idx="6">
                  <c:v>5.3419999999999997E-4</c:v>
                </c:pt>
                <c:pt idx="7">
                  <c:v>5.4129999999999998E-4</c:v>
                </c:pt>
                <c:pt idx="8">
                  <c:v>1.0208000000000001E-3</c:v>
                </c:pt>
                <c:pt idx="9">
                  <c:v>5.9849999999999997E-4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C0-4BD3-BE75-74F94338AE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7325455"/>
        <c:axId val="377239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FINAL_PHASE!$A$12:$A$21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SECOND_PHASE!$A$6:$A$14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C0-4BD3-BE75-74F94338AEB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FINAL_PHASE!$A$12:$A$21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25629.627700000001</c:v>
                      </c:pt>
                      <c:pt idx="1">
                        <c:v>16677.482</c:v>
                      </c:pt>
                      <c:pt idx="2">
                        <c:v>15039.773000000001</c:v>
                      </c:pt>
                      <c:pt idx="3">
                        <c:v>11127.4121</c:v>
                      </c:pt>
                      <c:pt idx="4">
                        <c:v>10243.077600000001</c:v>
                      </c:pt>
                      <c:pt idx="5">
                        <c:v>7775.9856</c:v>
                      </c:pt>
                      <c:pt idx="6">
                        <c:v>6419.9323999999997</c:v>
                      </c:pt>
                      <c:pt idx="7">
                        <c:v>4261.2258000000002</c:v>
                      </c:pt>
                      <c:pt idx="8">
                        <c:v>5725.1970000000001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C0-4BD3-BE75-74F94338AE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strCache>
                      <c:ptCount val="9"/>
                      <c:pt idx="0">
                        <c:v>25629,6277</c:v>
                      </c:pt>
                      <c:pt idx="1">
                        <c:v>16677,482</c:v>
                      </c:pt>
                      <c:pt idx="2">
                        <c:v>15039,773</c:v>
                      </c:pt>
                      <c:pt idx="3">
                        <c:v>11127,4121</c:v>
                      </c:pt>
                      <c:pt idx="4">
                        <c:v>10243,0776</c:v>
                      </c:pt>
                      <c:pt idx="5">
                        <c:v>7775,9856</c:v>
                      </c:pt>
                      <c:pt idx="6">
                        <c:v>6419,9324</c:v>
                      </c:pt>
                      <c:pt idx="7">
                        <c:v>4261,2258</c:v>
                      </c:pt>
                      <c:pt idx="8">
                        <c:v>5725,197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FINAL_PHASE!$A$12:$A$21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FFC0-4BD3-BE75-74F94338AEB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Time_cleaning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FINAL_PHASE!$A$12:$A$21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25629.627700000001</c:v>
                      </c:pt>
                      <c:pt idx="1">
                        <c:v>16677.482</c:v>
                      </c:pt>
                      <c:pt idx="2">
                        <c:v>15039.773000000001</c:v>
                      </c:pt>
                      <c:pt idx="3">
                        <c:v>11127.4121</c:v>
                      </c:pt>
                      <c:pt idx="4">
                        <c:v>10243.077600000001</c:v>
                      </c:pt>
                      <c:pt idx="5">
                        <c:v>7775.9856</c:v>
                      </c:pt>
                      <c:pt idx="6">
                        <c:v>6419.9323999999997</c:v>
                      </c:pt>
                      <c:pt idx="7">
                        <c:v>4261.2258000000002</c:v>
                      </c:pt>
                      <c:pt idx="8">
                        <c:v>5725.1970000000001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C0-4BD3-BE75-74F94338AEB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time_cleaning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FINAL_PHASE!$A$12:$A$21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28405.316500000001</c:v>
                      </c:pt>
                      <c:pt idx="1">
                        <c:v>21534.220999999998</c:v>
                      </c:pt>
                      <c:pt idx="2">
                        <c:v>16025.7327</c:v>
                      </c:pt>
                      <c:pt idx="3">
                        <c:v>13292.1093</c:v>
                      </c:pt>
                      <c:pt idx="4">
                        <c:v>11029.623100000001</c:v>
                      </c:pt>
                      <c:pt idx="5">
                        <c:v>9084.6713999999993</c:v>
                      </c:pt>
                      <c:pt idx="6">
                        <c:v>8571.0766999999996</c:v>
                      </c:pt>
                      <c:pt idx="7">
                        <c:v>8191.4902000000002</c:v>
                      </c:pt>
                      <c:pt idx="8">
                        <c:v>6034.6053000000002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FC0-4BD3-BE75-74F94338AEB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counting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FINAL_PHASE!$A$12:$A$21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FIRST_PHASE!$E$6:$E$14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7.3700000000000002E-5</c:v>
                      </c:pt>
                      <c:pt idx="1">
                        <c:v>1.9369999999999999E-5</c:v>
                      </c:pt>
                      <c:pt idx="2">
                        <c:v>1.383E-4</c:v>
                      </c:pt>
                      <c:pt idx="3">
                        <c:v>1.5899999999999999E-4</c:v>
                      </c:pt>
                      <c:pt idx="4">
                        <c:v>1.9349999999999999E-4</c:v>
                      </c:pt>
                      <c:pt idx="5">
                        <c:v>2.4159999999999999E-4</c:v>
                      </c:pt>
                      <c:pt idx="6">
                        <c:v>2.4640000000000003E-4</c:v>
                      </c:pt>
                      <c:pt idx="7">
                        <c:v>2.5839999999999999E-4</c:v>
                      </c:pt>
                      <c:pt idx="8">
                        <c:v>3.6689999999999997E-4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C0-4BD3-BE75-74F94338AEB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coun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FINAL_PHASE!$A$12:$A$21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SECOND_PHASE!$E$6:$E$14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1.25E-4</c:v>
                      </c:pt>
                      <c:pt idx="1">
                        <c:v>1.5890000000000001E-4</c:v>
                      </c:pt>
                      <c:pt idx="2">
                        <c:v>2.221E-4</c:v>
                      </c:pt>
                      <c:pt idx="3">
                        <c:v>2.9520000000000002E-4</c:v>
                      </c:pt>
                      <c:pt idx="4">
                        <c:v>3.0360000000000001E-4</c:v>
                      </c:pt>
                      <c:pt idx="5">
                        <c:v>4.574E-4</c:v>
                      </c:pt>
                      <c:pt idx="6">
                        <c:v>6.7900000000000002E-4</c:v>
                      </c:pt>
                      <c:pt idx="7">
                        <c:v>1.0803E-3</c:v>
                      </c:pt>
                      <c:pt idx="8">
                        <c:v>8.2169999999999997E-4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C0-4BD3-BE75-74F94338AEB0}"/>
                  </c:ext>
                </c:extLst>
              </c15:ser>
            </c15:filteredLineSeries>
          </c:ext>
        </c:extLst>
      </c:lineChart>
      <c:catAx>
        <c:axId val="6273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Number of Files to Clean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239007"/>
        <c:crosses val="autoZero"/>
        <c:auto val="1"/>
        <c:lblAlgn val="ctr"/>
        <c:lblOffset val="100"/>
        <c:noMultiLvlLbl val="0"/>
      </c:catAx>
      <c:valAx>
        <c:axId val="3772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Time Counting (Seconds)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32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SERVER</a:t>
            </a:r>
            <a:r>
              <a:rPr lang="es-CO" baseline="0"/>
              <a:t>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FINAL_PHASE!$A$12:$A$21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FINAL_PHASE!$H$12:$H$21</c:f>
              <c:numCache>
                <c:formatCode>0.00E+00</c:formatCode>
                <c:ptCount val="10"/>
                <c:pt idx="0">
                  <c:v>1.6679999999999999E-4</c:v>
                </c:pt>
                <c:pt idx="1">
                  <c:v>4.2630000000000001E-4</c:v>
                </c:pt>
                <c:pt idx="2">
                  <c:v>5.8690000000000001E-4</c:v>
                </c:pt>
                <c:pt idx="3">
                  <c:v>7.7490000000000002E-4</c:v>
                </c:pt>
                <c:pt idx="4">
                  <c:v>6.2540000000000002E-4</c:v>
                </c:pt>
                <c:pt idx="5">
                  <c:v>9.7369999999999998E-4</c:v>
                </c:pt>
                <c:pt idx="6">
                  <c:v>7.0790000000000002E-4</c:v>
                </c:pt>
                <c:pt idx="7">
                  <c:v>6.8669999999999994E-4</c:v>
                </c:pt>
                <c:pt idx="8">
                  <c:v>1.2877000000000001E-3</c:v>
                </c:pt>
                <c:pt idx="9">
                  <c:v>7.427E-4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C-40F2-9CB0-159F1E161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41439535"/>
        <c:axId val="638336943"/>
      </c:scatterChart>
      <c:valAx>
        <c:axId val="6414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Numbers</a:t>
                </a:r>
                <a:r>
                  <a:rPr lang="es-CO" baseline="0"/>
                  <a:t> of Files/Client</a:t>
                </a:r>
              </a:p>
            </c:rich>
          </c:tx>
          <c:layout>
            <c:manualLayout>
              <c:xMode val="edge"/>
              <c:yMode val="edge"/>
              <c:x val="0.49105995012644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8336943"/>
        <c:crosses val="autoZero"/>
        <c:crossBetween val="midCat"/>
      </c:valAx>
      <c:valAx>
        <c:axId val="6383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Internal</a:t>
                </a:r>
                <a:r>
                  <a:rPr lang="es-CO" baseline="0"/>
                  <a:t> Cost time (sec)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4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Throughput/Files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FINAL_PHASE!$C$42:$C$50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FINAL_PHASE!$A$42:$A$50</c:f>
              <c:numCache>
                <c:formatCode>#,##0</c:formatCode>
                <c:ptCount val="9"/>
                <c:pt idx="0">
                  <c:v>37851532</c:v>
                </c:pt>
                <c:pt idx="1">
                  <c:v>44119694</c:v>
                </c:pt>
                <c:pt idx="2">
                  <c:v>39721348</c:v>
                </c:pt>
                <c:pt idx="3">
                  <c:v>29690609</c:v>
                </c:pt>
                <c:pt idx="4">
                  <c:v>31778700</c:v>
                </c:pt>
                <c:pt idx="5">
                  <c:v>32635014</c:v>
                </c:pt>
                <c:pt idx="6">
                  <c:v>31620346</c:v>
                </c:pt>
                <c:pt idx="7">
                  <c:v>28181510</c:v>
                </c:pt>
                <c:pt idx="8">
                  <c:v>31959060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F-4E51-970C-283C23227B95}"/>
            </c:ext>
          </c:extLst>
        </c:ser>
        <c:ser>
          <c:idx val="2"/>
          <c:order val="2"/>
          <c:tx>
            <c:v>Single-Thread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SECOND_PHASE!$A$33:$A$41</c:f>
              <c:numCache>
                <c:formatCode>#,##0</c:formatCode>
                <c:ptCount val="9"/>
                <c:pt idx="0">
                  <c:v>30126352</c:v>
                </c:pt>
                <c:pt idx="1">
                  <c:v>37592644</c:v>
                </c:pt>
                <c:pt idx="2">
                  <c:v>34419360</c:v>
                </c:pt>
                <c:pt idx="3">
                  <c:v>35844810</c:v>
                </c:pt>
                <c:pt idx="4">
                  <c:v>35743324</c:v>
                </c:pt>
                <c:pt idx="5">
                  <c:v>38324370</c:v>
                </c:pt>
                <c:pt idx="6">
                  <c:v>37374730</c:v>
                </c:pt>
                <c:pt idx="7">
                  <c:v>37204480</c:v>
                </c:pt>
                <c:pt idx="8">
                  <c:v>43778640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F-4E51-970C-283C23227B95}"/>
            </c:ext>
          </c:extLst>
        </c:ser>
        <c:ser>
          <c:idx val="3"/>
          <c:order val="3"/>
          <c:tx>
            <c:v>Default-skeleton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FIRST_PHASE!$A$32:$A$40</c:f>
              <c:numCache>
                <c:formatCode>#,##0</c:formatCode>
                <c:ptCount val="9"/>
                <c:pt idx="0">
                  <c:v>52104565</c:v>
                </c:pt>
                <c:pt idx="1">
                  <c:v>45634087</c:v>
                </c:pt>
                <c:pt idx="2">
                  <c:v>48591630</c:v>
                </c:pt>
                <c:pt idx="3">
                  <c:v>49616352</c:v>
                </c:pt>
                <c:pt idx="4">
                  <c:v>52567715</c:v>
                </c:pt>
                <c:pt idx="5">
                  <c:v>47425533</c:v>
                </c:pt>
                <c:pt idx="6">
                  <c:v>53128235</c:v>
                </c:pt>
                <c:pt idx="7">
                  <c:v>46549637</c:v>
                </c:pt>
                <c:pt idx="8">
                  <c:v>50617832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CF-4E51-970C-283C23227B9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95807"/>
        <c:axId val="3763329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FINAL_PHASE!$C$41</c15:sqref>
                        </c15:formulaRef>
                      </c:ext>
                    </c:extLst>
                    <c:strCache>
                      <c:ptCount val="1"/>
                      <c:pt idx="0">
                        <c:v>Files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FINAL_PHASE!$C$42:$C$50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FINAL_PHASE!$C$42:$C$50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CF-4E51-970C-283C23227B95}"/>
                  </c:ext>
                </c:extLst>
              </c15:ser>
            </c15:filteredLineSeries>
          </c:ext>
        </c:extLst>
      </c:lineChart>
      <c:catAx>
        <c:axId val="4511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Client load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332975"/>
        <c:crosses val="autoZero"/>
        <c:auto val="1"/>
        <c:lblAlgn val="ctr"/>
        <c:lblOffset val="100"/>
        <c:noMultiLvlLbl val="0"/>
      </c:catAx>
      <c:valAx>
        <c:axId val="3763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Throughput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1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Throughput/Files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SECOND_PHASE!$C$33:$C$41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SECOND_PHASE!$A$33:$A$41</c:f>
              <c:numCache>
                <c:formatCode>#,##0</c:formatCode>
                <c:ptCount val="9"/>
                <c:pt idx="0">
                  <c:v>30126352</c:v>
                </c:pt>
                <c:pt idx="1">
                  <c:v>37592644</c:v>
                </c:pt>
                <c:pt idx="2">
                  <c:v>34419360</c:v>
                </c:pt>
                <c:pt idx="3">
                  <c:v>35844810</c:v>
                </c:pt>
                <c:pt idx="4">
                  <c:v>35743324</c:v>
                </c:pt>
                <c:pt idx="5">
                  <c:v>38324370</c:v>
                </c:pt>
                <c:pt idx="6">
                  <c:v>37374730</c:v>
                </c:pt>
                <c:pt idx="7">
                  <c:v>37204480</c:v>
                </c:pt>
                <c:pt idx="8">
                  <c:v>43778640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CD1-A0EC-030E0CEC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195807"/>
        <c:axId val="37633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FINAL_PHASE!$A$41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FINAL_PHASE!$A$42:$A$50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37851532</c:v>
                      </c:pt>
                      <c:pt idx="1">
                        <c:v>44119694</c:v>
                      </c:pt>
                      <c:pt idx="2">
                        <c:v>39721348</c:v>
                      </c:pt>
                      <c:pt idx="3">
                        <c:v>29690609</c:v>
                      </c:pt>
                      <c:pt idx="4">
                        <c:v>31778700</c:v>
                      </c:pt>
                      <c:pt idx="5">
                        <c:v>32635014</c:v>
                      </c:pt>
                      <c:pt idx="6">
                        <c:v>31620346</c:v>
                      </c:pt>
                      <c:pt idx="7">
                        <c:v>28181510</c:v>
                      </c:pt>
                      <c:pt idx="8">
                        <c:v>31959060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FEA-4CD1-A0EC-030E0CEC56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FINAL_PHASE!$C$41</c15:sqref>
                        </c15:formulaRef>
                      </c:ext>
                    </c:extLst>
                    <c:strCache>
                      <c:ptCount val="1"/>
                      <c:pt idx="0">
                        <c:v>Files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FINAL_PHASE!$C$42:$C$50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FEA-4CD1-A0EC-030E0CEC56F6}"/>
                  </c:ext>
                </c:extLst>
              </c15:ser>
            </c15:filteredLineSeries>
          </c:ext>
        </c:extLst>
      </c:lineChart>
      <c:catAx>
        <c:axId val="4511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Client load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332975"/>
        <c:crosses val="autoZero"/>
        <c:auto val="1"/>
        <c:lblAlgn val="ctr"/>
        <c:lblOffset val="100"/>
        <c:noMultiLvlLbl val="0"/>
      </c:catAx>
      <c:valAx>
        <c:axId val="3763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Throughput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1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Throughput/Files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Throughput/files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FIRST_PHASE!$A$32:$A$40</c:f>
              <c:numCache>
                <c:formatCode>#,##0</c:formatCode>
                <c:ptCount val="9"/>
                <c:pt idx="0">
                  <c:v>52104565</c:v>
                </c:pt>
                <c:pt idx="1">
                  <c:v>45634087</c:v>
                </c:pt>
                <c:pt idx="2">
                  <c:v>48591630</c:v>
                </c:pt>
                <c:pt idx="3">
                  <c:v>49616352</c:v>
                </c:pt>
                <c:pt idx="4">
                  <c:v>52567715</c:v>
                </c:pt>
                <c:pt idx="5">
                  <c:v>47425533</c:v>
                </c:pt>
                <c:pt idx="6">
                  <c:v>53128235</c:v>
                </c:pt>
                <c:pt idx="7">
                  <c:v>46549637</c:v>
                </c:pt>
                <c:pt idx="8">
                  <c:v>50617832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6-4FCD-BBFB-B30C9B9B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195807"/>
        <c:axId val="37633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FINAL_PHASE!$A$41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FINAL_PHASE!$A$42:$A$50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37851532</c:v>
                      </c:pt>
                      <c:pt idx="1">
                        <c:v>44119694</c:v>
                      </c:pt>
                      <c:pt idx="2">
                        <c:v>39721348</c:v>
                      </c:pt>
                      <c:pt idx="3">
                        <c:v>29690609</c:v>
                      </c:pt>
                      <c:pt idx="4">
                        <c:v>31778700</c:v>
                      </c:pt>
                      <c:pt idx="5">
                        <c:v>32635014</c:v>
                      </c:pt>
                      <c:pt idx="6">
                        <c:v>31620346</c:v>
                      </c:pt>
                      <c:pt idx="7">
                        <c:v>28181510</c:v>
                      </c:pt>
                      <c:pt idx="8">
                        <c:v>31959060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46-4FCD-BBFB-B30C9B9B1C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FINAL_PHASE!$C$41</c15:sqref>
                        </c15:formulaRef>
                      </c:ext>
                    </c:extLst>
                    <c:strCache>
                      <c:ptCount val="1"/>
                      <c:pt idx="0">
                        <c:v>Files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FINAL_PHASE!$C$42:$C$50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46-4FCD-BBFB-B30C9B9B1CE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SECOND_PHASE!$A$33:$A$41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30126352</c:v>
                      </c:pt>
                      <c:pt idx="1">
                        <c:v>37592644</c:v>
                      </c:pt>
                      <c:pt idx="2">
                        <c:v>34419360</c:v>
                      </c:pt>
                      <c:pt idx="3">
                        <c:v>35844810</c:v>
                      </c:pt>
                      <c:pt idx="4">
                        <c:v>35743324</c:v>
                      </c:pt>
                      <c:pt idx="5">
                        <c:v>38324370</c:v>
                      </c:pt>
                      <c:pt idx="6">
                        <c:v>37374730</c:v>
                      </c:pt>
                      <c:pt idx="7">
                        <c:v>37204480</c:v>
                      </c:pt>
                      <c:pt idx="8">
                        <c:v>43778640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46-4FCD-BBFB-B30C9B9B1CE1}"/>
                  </c:ext>
                </c:extLst>
              </c15:ser>
            </c15:filteredLineSeries>
          </c:ext>
        </c:extLst>
      </c:lineChart>
      <c:catAx>
        <c:axId val="4511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Client load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332975"/>
        <c:crosses val="autoZero"/>
        <c:auto val="1"/>
        <c:lblAlgn val="ctr"/>
        <c:lblOffset val="100"/>
        <c:noMultiLvlLbl val="0"/>
      </c:catAx>
      <c:valAx>
        <c:axId val="3763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Throughput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1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200" b="1" i="0" baseline="0">
                <a:effectLst/>
              </a:rPr>
              <a:t>TIME TO PROCESS COUNTING</a:t>
            </a:r>
            <a:endParaRPr lang="es-CO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74333333333333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counting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FIRST_PHASE!$A$6:$A$14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FIRST_PHASE!$E$6:$E$14</c:f>
              <c:numCache>
                <c:formatCode>0.00E+00</c:formatCode>
                <c:ptCount val="9"/>
                <c:pt idx="0">
                  <c:v>7.3700000000000002E-5</c:v>
                </c:pt>
                <c:pt idx="1">
                  <c:v>1.9369999999999999E-5</c:v>
                </c:pt>
                <c:pt idx="2">
                  <c:v>1.383E-4</c:v>
                </c:pt>
                <c:pt idx="3">
                  <c:v>1.5899999999999999E-4</c:v>
                </c:pt>
                <c:pt idx="4">
                  <c:v>1.9349999999999999E-4</c:v>
                </c:pt>
                <c:pt idx="5">
                  <c:v>2.4159999999999999E-4</c:v>
                </c:pt>
                <c:pt idx="6">
                  <c:v>2.4640000000000003E-4</c:v>
                </c:pt>
                <c:pt idx="7">
                  <c:v>2.5839999999999999E-4</c:v>
                </c:pt>
                <c:pt idx="8">
                  <c:v>3.6689999999999997E-4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53-4E7A-9026-EE7812982C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7325455"/>
        <c:axId val="377239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SECOND_PHASE!$A$6:$A$14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E53-4E7A-9026-EE7812982CD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25629.627700000001</c:v>
                      </c:pt>
                      <c:pt idx="1">
                        <c:v>16677.482</c:v>
                      </c:pt>
                      <c:pt idx="2">
                        <c:v>15039.773000000001</c:v>
                      </c:pt>
                      <c:pt idx="3">
                        <c:v>11127.4121</c:v>
                      </c:pt>
                      <c:pt idx="4">
                        <c:v>10243.077600000001</c:v>
                      </c:pt>
                      <c:pt idx="5">
                        <c:v>7775.9856</c:v>
                      </c:pt>
                      <c:pt idx="6">
                        <c:v>6419.9323999999997</c:v>
                      </c:pt>
                      <c:pt idx="7">
                        <c:v>4261.2258000000002</c:v>
                      </c:pt>
                      <c:pt idx="8">
                        <c:v>5725.1970000000001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E53-4E7A-9026-EE7812982C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strCache>
                      <c:ptCount val="9"/>
                      <c:pt idx="0">
                        <c:v>25629,6277</c:v>
                      </c:pt>
                      <c:pt idx="1">
                        <c:v>16677,482</c:v>
                      </c:pt>
                      <c:pt idx="2">
                        <c:v>15039,773</c:v>
                      </c:pt>
                      <c:pt idx="3">
                        <c:v>11127,4121</c:v>
                      </c:pt>
                      <c:pt idx="4">
                        <c:v>10243,0776</c:v>
                      </c:pt>
                      <c:pt idx="5">
                        <c:v>7775,9856</c:v>
                      </c:pt>
                      <c:pt idx="6">
                        <c:v>6419,9324</c:v>
                      </c:pt>
                      <c:pt idx="7">
                        <c:v>4261,2258</c:v>
                      </c:pt>
                      <c:pt idx="8">
                        <c:v>5725,197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AE53-4E7A-9026-EE7812982C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Time_cleaning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25629.627700000001</c:v>
                      </c:pt>
                      <c:pt idx="1">
                        <c:v>16677.482</c:v>
                      </c:pt>
                      <c:pt idx="2">
                        <c:v>15039.773000000001</c:v>
                      </c:pt>
                      <c:pt idx="3">
                        <c:v>11127.4121</c:v>
                      </c:pt>
                      <c:pt idx="4">
                        <c:v>10243.077600000001</c:v>
                      </c:pt>
                      <c:pt idx="5">
                        <c:v>7775.9856</c:v>
                      </c:pt>
                      <c:pt idx="6">
                        <c:v>6419.9323999999997</c:v>
                      </c:pt>
                      <c:pt idx="7">
                        <c:v>4261.2258000000002</c:v>
                      </c:pt>
                      <c:pt idx="8">
                        <c:v>5725.1970000000001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53-4E7A-9026-EE7812982C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time_cleaning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28405.316500000001</c:v>
                      </c:pt>
                      <c:pt idx="1">
                        <c:v>21534.220999999998</c:v>
                      </c:pt>
                      <c:pt idx="2">
                        <c:v>16025.7327</c:v>
                      </c:pt>
                      <c:pt idx="3">
                        <c:v>13292.1093</c:v>
                      </c:pt>
                      <c:pt idx="4">
                        <c:v>11029.623100000001</c:v>
                      </c:pt>
                      <c:pt idx="5">
                        <c:v>9084.6713999999993</c:v>
                      </c:pt>
                      <c:pt idx="6">
                        <c:v>8571.0766999999996</c:v>
                      </c:pt>
                      <c:pt idx="7">
                        <c:v>8191.4902000000002</c:v>
                      </c:pt>
                      <c:pt idx="8">
                        <c:v>6034.6053000000002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E53-4E7A-9026-EE7812982CD6}"/>
                  </c:ext>
                </c:extLst>
              </c15:ser>
            </c15:filteredLineSeries>
          </c:ext>
        </c:extLst>
      </c:lineChart>
      <c:catAx>
        <c:axId val="6273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Number of Files to Clean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239007"/>
        <c:crosses val="autoZero"/>
        <c:auto val="1"/>
        <c:lblAlgn val="ctr"/>
        <c:lblOffset val="100"/>
        <c:noMultiLvlLbl val="0"/>
      </c:catAx>
      <c:valAx>
        <c:axId val="3772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Time Counting (Seconds)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3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Throughput/Files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Throughput/files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FIRST_PHASE!$A$32:$A$40</c:f>
              <c:numCache>
                <c:formatCode>#,##0</c:formatCode>
                <c:ptCount val="9"/>
                <c:pt idx="0">
                  <c:v>52104565</c:v>
                </c:pt>
                <c:pt idx="1">
                  <c:v>45634087</c:v>
                </c:pt>
                <c:pt idx="2">
                  <c:v>48591630</c:v>
                </c:pt>
                <c:pt idx="3">
                  <c:v>49616352</c:v>
                </c:pt>
                <c:pt idx="4">
                  <c:v>52567715</c:v>
                </c:pt>
                <c:pt idx="5">
                  <c:v>47425533</c:v>
                </c:pt>
                <c:pt idx="6">
                  <c:v>53128235</c:v>
                </c:pt>
                <c:pt idx="7">
                  <c:v>46549637</c:v>
                </c:pt>
                <c:pt idx="8">
                  <c:v>50617832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5-411A-BBEF-214FE3018A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195807"/>
        <c:axId val="37633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FINAL_PHASE!$A$41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FINAL_PHASE!$A$42:$A$50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37851532</c:v>
                      </c:pt>
                      <c:pt idx="1">
                        <c:v>44119694</c:v>
                      </c:pt>
                      <c:pt idx="2">
                        <c:v>39721348</c:v>
                      </c:pt>
                      <c:pt idx="3">
                        <c:v>29690609</c:v>
                      </c:pt>
                      <c:pt idx="4">
                        <c:v>31778700</c:v>
                      </c:pt>
                      <c:pt idx="5">
                        <c:v>32635014</c:v>
                      </c:pt>
                      <c:pt idx="6">
                        <c:v>31620346</c:v>
                      </c:pt>
                      <c:pt idx="7">
                        <c:v>28181510</c:v>
                      </c:pt>
                      <c:pt idx="8">
                        <c:v>31959060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75-411A-BBEF-214FE3018A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FINAL_PHASE!$C$41</c15:sqref>
                        </c15:formulaRef>
                      </c:ext>
                    </c:extLst>
                    <c:strCache>
                      <c:ptCount val="1"/>
                      <c:pt idx="0">
                        <c:v>Files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FINAL_PHASE!$C$42:$C$50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75-411A-BBEF-214FE3018A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SECOND_PHASE!$A$33:$A$41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30126352</c:v>
                      </c:pt>
                      <c:pt idx="1">
                        <c:v>37592644</c:v>
                      </c:pt>
                      <c:pt idx="2">
                        <c:v>34419360</c:v>
                      </c:pt>
                      <c:pt idx="3">
                        <c:v>35844810</c:v>
                      </c:pt>
                      <c:pt idx="4">
                        <c:v>35743324</c:v>
                      </c:pt>
                      <c:pt idx="5">
                        <c:v>38324370</c:v>
                      </c:pt>
                      <c:pt idx="6">
                        <c:v>37374730</c:v>
                      </c:pt>
                      <c:pt idx="7">
                        <c:v>37204480</c:v>
                      </c:pt>
                      <c:pt idx="8">
                        <c:v>43778640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75-411A-BBEF-214FE3018A34}"/>
                  </c:ext>
                </c:extLst>
              </c15:ser>
            </c15:filteredLineSeries>
          </c:ext>
        </c:extLst>
      </c:lineChart>
      <c:catAx>
        <c:axId val="4511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Client load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332975"/>
        <c:crosses val="autoZero"/>
        <c:auto val="1"/>
        <c:lblAlgn val="ctr"/>
        <c:lblOffset val="100"/>
        <c:noMultiLvlLbl val="0"/>
      </c:catAx>
      <c:valAx>
        <c:axId val="3763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Throughput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1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TIME TO PROCESS A JOB(RECEIVE FULL DOC</a:t>
            </a:r>
            <a:r>
              <a:rPr lang="en-US" sz="1000" b="0" i="0" baseline="0">
                <a:effectLst/>
              </a:rPr>
              <a:t>)</a:t>
            </a:r>
            <a:endParaRPr lang="es-CO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SECOND_PHASE!$A$6:$A$14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SECOND_PHASE!$C$6:$C$14</c:f>
              <c:numCache>
                <c:formatCode>General</c:formatCode>
                <c:ptCount val="9"/>
                <c:pt idx="0">
                  <c:v>149.24484000000001</c:v>
                </c:pt>
                <c:pt idx="1">
                  <c:v>138.9545</c:v>
                </c:pt>
                <c:pt idx="2">
                  <c:v>139.84838999999999</c:v>
                </c:pt>
                <c:pt idx="3">
                  <c:v>139.10529</c:v>
                </c:pt>
                <c:pt idx="4">
                  <c:v>140.45142000000001</c:v>
                </c:pt>
                <c:pt idx="5">
                  <c:v>137.30417</c:v>
                </c:pt>
                <c:pt idx="6">
                  <c:v>134.10219000000001</c:v>
                </c:pt>
                <c:pt idx="7">
                  <c:v>98.332279999999997</c:v>
                </c:pt>
                <c:pt idx="8">
                  <c:v>127.789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2-4966-B9A4-93DB7ECD0A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868111"/>
        <c:axId val="452074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SECOND_PHASE!$A$6:$A$14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SECOND_PHASE!$C$6:$C$14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149.24484000000001</c:v>
                      </c:pt>
                      <c:pt idx="1">
                        <c:v>138.9545</c:v>
                      </c:pt>
                      <c:pt idx="2">
                        <c:v>139.84838999999999</c:v>
                      </c:pt>
                      <c:pt idx="3">
                        <c:v>139.10529</c:v>
                      </c:pt>
                      <c:pt idx="4">
                        <c:v>140.45142000000001</c:v>
                      </c:pt>
                      <c:pt idx="5">
                        <c:v>137.30417</c:v>
                      </c:pt>
                      <c:pt idx="6">
                        <c:v>134.10219000000001</c:v>
                      </c:pt>
                      <c:pt idx="7">
                        <c:v>98.332279999999997</c:v>
                      </c:pt>
                      <c:pt idx="8">
                        <c:v>127.789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672-4966-B9A4-93DB7ECD0A2F}"/>
                  </c:ext>
                </c:extLst>
              </c15:ser>
            </c15:filteredLineSeries>
          </c:ext>
        </c:extLst>
      </c:lineChart>
      <c:catAx>
        <c:axId val="5228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Number of Documents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layout>
            <c:manualLayout>
              <c:xMode val="edge"/>
              <c:yMode val="edge"/>
              <c:x val="0.26740474554774613"/>
              <c:y val="0.85705963837853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74703"/>
        <c:crosses val="autoZero"/>
        <c:auto val="1"/>
        <c:lblAlgn val="ctr"/>
        <c:lblOffset val="100"/>
        <c:noMultiLvlLbl val="0"/>
      </c:catAx>
      <c:valAx>
        <c:axId val="4520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 Time Receive full Document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8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07481978622915"/>
          <c:y val="0.89409667541557303"/>
          <c:w val="0.297479845220689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200" b="1" i="0" baseline="0">
                <a:effectLst/>
              </a:rPr>
              <a:t>TIME TO PROCESS CLEANING</a:t>
            </a:r>
            <a:endParaRPr lang="es-CO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74333333333333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Time_cleaning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SECOND_PHASE!$F$6:$F$14</c:f>
              <c:numCache>
                <c:formatCode>General</c:formatCode>
                <c:ptCount val="9"/>
                <c:pt idx="0">
                  <c:v>25629.627700000001</c:v>
                </c:pt>
                <c:pt idx="1">
                  <c:v>16677.482</c:v>
                </c:pt>
                <c:pt idx="2">
                  <c:v>15039.773000000001</c:v>
                </c:pt>
                <c:pt idx="3">
                  <c:v>11127.4121</c:v>
                </c:pt>
                <c:pt idx="4">
                  <c:v>10243.077600000001</c:v>
                </c:pt>
                <c:pt idx="5">
                  <c:v>7775.9856</c:v>
                </c:pt>
                <c:pt idx="6">
                  <c:v>6419.9323999999997</c:v>
                </c:pt>
                <c:pt idx="7">
                  <c:v>4261.2258000000002</c:v>
                </c:pt>
                <c:pt idx="8">
                  <c:v>5725.1970000000001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6-4884-88AB-AD4FB9CA8B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7325455"/>
        <c:axId val="377239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SECOND_PHASE!$A$6:$A$14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SECOND_PHASE!$A$6:$A$14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16-4884-88AB-AD4FB9CA8BE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SECOND_PHASE!$A$6:$A$14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25629.627700000001</c:v>
                      </c:pt>
                      <c:pt idx="1">
                        <c:v>16677.482</c:v>
                      </c:pt>
                      <c:pt idx="2">
                        <c:v>15039.773000000001</c:v>
                      </c:pt>
                      <c:pt idx="3">
                        <c:v>11127.4121</c:v>
                      </c:pt>
                      <c:pt idx="4">
                        <c:v>10243.077600000001</c:v>
                      </c:pt>
                      <c:pt idx="5">
                        <c:v>7775.9856</c:v>
                      </c:pt>
                      <c:pt idx="6">
                        <c:v>6419.9323999999997</c:v>
                      </c:pt>
                      <c:pt idx="7">
                        <c:v>4261.2258000000002</c:v>
                      </c:pt>
                      <c:pt idx="8">
                        <c:v>5725.1970000000001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16-4884-88AB-AD4FB9CA8B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strCache>
                      <c:ptCount val="9"/>
                      <c:pt idx="0">
                        <c:v>25629,6277</c:v>
                      </c:pt>
                      <c:pt idx="1">
                        <c:v>16677,482</c:v>
                      </c:pt>
                      <c:pt idx="2">
                        <c:v>15039,773</c:v>
                      </c:pt>
                      <c:pt idx="3">
                        <c:v>11127,4121</c:v>
                      </c:pt>
                      <c:pt idx="4">
                        <c:v>10243,0776</c:v>
                      </c:pt>
                      <c:pt idx="5">
                        <c:v>7775,9856</c:v>
                      </c:pt>
                      <c:pt idx="6">
                        <c:v>6419,9324</c:v>
                      </c:pt>
                      <c:pt idx="7">
                        <c:v>4261,2258</c:v>
                      </c:pt>
                      <c:pt idx="8">
                        <c:v>5725,197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5F16-4884-88AB-AD4FB9CA8BE6}"/>
                  </c:ext>
                </c:extLst>
              </c15:ser>
            </c15:filteredLineSeries>
          </c:ext>
        </c:extLst>
      </c:lineChart>
      <c:catAx>
        <c:axId val="6273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Number of Files to Clean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239007"/>
        <c:crosses val="autoZero"/>
        <c:auto val="1"/>
        <c:lblAlgn val="ctr"/>
        <c:lblOffset val="100"/>
        <c:noMultiLvlLbl val="0"/>
      </c:catAx>
      <c:valAx>
        <c:axId val="3772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Time Cleaning (Seconds)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3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Throughput/Files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SECOND_PHASE!$C$33:$C$41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SECOND_PHASE!$A$33:$A$41</c:f>
              <c:numCache>
                <c:formatCode>#,##0</c:formatCode>
                <c:ptCount val="9"/>
                <c:pt idx="0">
                  <c:v>30126352</c:v>
                </c:pt>
                <c:pt idx="1">
                  <c:v>37592644</c:v>
                </c:pt>
                <c:pt idx="2">
                  <c:v>34419360</c:v>
                </c:pt>
                <c:pt idx="3">
                  <c:v>35844810</c:v>
                </c:pt>
                <c:pt idx="4">
                  <c:v>35743324</c:v>
                </c:pt>
                <c:pt idx="5">
                  <c:v>38324370</c:v>
                </c:pt>
                <c:pt idx="6">
                  <c:v>37374730</c:v>
                </c:pt>
                <c:pt idx="7">
                  <c:v>37204480</c:v>
                </c:pt>
                <c:pt idx="8">
                  <c:v>43778640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4-450A-9ED9-CEA546EFB5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195807"/>
        <c:axId val="37633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FINAL_PHASE!$A$41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FINAL_PHASE!$A$42:$A$50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37851532</c:v>
                      </c:pt>
                      <c:pt idx="1">
                        <c:v>44119694</c:v>
                      </c:pt>
                      <c:pt idx="2">
                        <c:v>39721348</c:v>
                      </c:pt>
                      <c:pt idx="3">
                        <c:v>29690609</c:v>
                      </c:pt>
                      <c:pt idx="4">
                        <c:v>31778700</c:v>
                      </c:pt>
                      <c:pt idx="5">
                        <c:v>32635014</c:v>
                      </c:pt>
                      <c:pt idx="6">
                        <c:v>31620346</c:v>
                      </c:pt>
                      <c:pt idx="7">
                        <c:v>28181510</c:v>
                      </c:pt>
                      <c:pt idx="8">
                        <c:v>31959060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54-450A-9ED9-CEA546EFB5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FINAL_PHASE!$C$41</c15:sqref>
                        </c15:formulaRef>
                      </c:ext>
                    </c:extLst>
                    <c:strCache>
                      <c:ptCount val="1"/>
                      <c:pt idx="0">
                        <c:v>Files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SECOND_PHASE!$C$33:$C$41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FINAL_PHASE!$C$42:$C$50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54-450A-9ED9-CEA546EFB57C}"/>
                  </c:ext>
                </c:extLst>
              </c15:ser>
            </c15:filteredLineSeries>
          </c:ext>
        </c:extLst>
      </c:lineChart>
      <c:catAx>
        <c:axId val="4511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Client load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332975"/>
        <c:crosses val="autoZero"/>
        <c:auto val="1"/>
        <c:lblAlgn val="ctr"/>
        <c:lblOffset val="100"/>
        <c:noMultiLvlLbl val="0"/>
      </c:catAx>
      <c:valAx>
        <c:axId val="3763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Throughput [ops/s]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1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200" b="1" i="0" baseline="0">
                <a:effectLst/>
              </a:rPr>
              <a:t>TIME TO PROCESS COUNTING</a:t>
            </a:r>
            <a:endParaRPr lang="es-CO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74333333333333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coun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SECOND_PHASE!$E$6:$E$14</c:f>
              <c:numCache>
                <c:formatCode>0.00E+00</c:formatCode>
                <c:ptCount val="9"/>
                <c:pt idx="0">
                  <c:v>1.25E-4</c:v>
                </c:pt>
                <c:pt idx="1">
                  <c:v>1.5890000000000001E-4</c:v>
                </c:pt>
                <c:pt idx="2">
                  <c:v>2.221E-4</c:v>
                </c:pt>
                <c:pt idx="3">
                  <c:v>2.9520000000000002E-4</c:v>
                </c:pt>
                <c:pt idx="4">
                  <c:v>3.0360000000000001E-4</c:v>
                </c:pt>
                <c:pt idx="5">
                  <c:v>4.574E-4</c:v>
                </c:pt>
                <c:pt idx="6">
                  <c:v>6.7900000000000002E-4</c:v>
                </c:pt>
                <c:pt idx="7">
                  <c:v>1.0803E-3</c:v>
                </c:pt>
                <c:pt idx="8">
                  <c:v>8.2169999999999997E-4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6-470A-A9E3-6CE133DB5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7325455"/>
        <c:axId val="377239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SECOND_PHASE!$A$6:$A$14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D6-470A-A9E3-6CE133DB579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25629.627700000001</c:v>
                      </c:pt>
                      <c:pt idx="1">
                        <c:v>16677.482</c:v>
                      </c:pt>
                      <c:pt idx="2">
                        <c:v>15039.773000000001</c:v>
                      </c:pt>
                      <c:pt idx="3">
                        <c:v>11127.4121</c:v>
                      </c:pt>
                      <c:pt idx="4">
                        <c:v>10243.077600000001</c:v>
                      </c:pt>
                      <c:pt idx="5">
                        <c:v>7775.9856</c:v>
                      </c:pt>
                      <c:pt idx="6">
                        <c:v>6419.9323999999997</c:v>
                      </c:pt>
                      <c:pt idx="7">
                        <c:v>4261.2258000000002</c:v>
                      </c:pt>
                      <c:pt idx="8">
                        <c:v>5725.1970000000001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D6-470A-A9E3-6CE133DB57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strCache>
                      <c:ptCount val="9"/>
                      <c:pt idx="0">
                        <c:v>25629,6277</c:v>
                      </c:pt>
                      <c:pt idx="1">
                        <c:v>16677,482</c:v>
                      </c:pt>
                      <c:pt idx="2">
                        <c:v>15039,773</c:v>
                      </c:pt>
                      <c:pt idx="3">
                        <c:v>11127,4121</c:v>
                      </c:pt>
                      <c:pt idx="4">
                        <c:v>10243,0776</c:v>
                      </c:pt>
                      <c:pt idx="5">
                        <c:v>7775,9856</c:v>
                      </c:pt>
                      <c:pt idx="6">
                        <c:v>6419,9324</c:v>
                      </c:pt>
                      <c:pt idx="7">
                        <c:v>4261,2258</c:v>
                      </c:pt>
                      <c:pt idx="8">
                        <c:v>5725,197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DED6-470A-A9E3-6CE133DB57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Time_cleaning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SECOND_PHASE!$F$6:$F$14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25629.627700000001</c:v>
                      </c:pt>
                      <c:pt idx="1">
                        <c:v>16677.482</c:v>
                      </c:pt>
                      <c:pt idx="2">
                        <c:v>15039.773000000001</c:v>
                      </c:pt>
                      <c:pt idx="3">
                        <c:v>11127.4121</c:v>
                      </c:pt>
                      <c:pt idx="4">
                        <c:v>10243.077600000001</c:v>
                      </c:pt>
                      <c:pt idx="5">
                        <c:v>7775.9856</c:v>
                      </c:pt>
                      <c:pt idx="6">
                        <c:v>6419.9323999999997</c:v>
                      </c:pt>
                      <c:pt idx="7">
                        <c:v>4261.2258000000002</c:v>
                      </c:pt>
                      <c:pt idx="8">
                        <c:v>5725.1970000000001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ED6-470A-A9E3-6CE133DB579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time_cleaning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FIRST_PHASE!$F$6:$F$14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28405.316500000001</c:v>
                      </c:pt>
                      <c:pt idx="1">
                        <c:v>21534.220999999998</c:v>
                      </c:pt>
                      <c:pt idx="2">
                        <c:v>16025.7327</c:v>
                      </c:pt>
                      <c:pt idx="3">
                        <c:v>13292.1093</c:v>
                      </c:pt>
                      <c:pt idx="4">
                        <c:v>11029.623100000001</c:v>
                      </c:pt>
                      <c:pt idx="5">
                        <c:v>9084.6713999999993</c:v>
                      </c:pt>
                      <c:pt idx="6">
                        <c:v>8571.0766999999996</c:v>
                      </c:pt>
                      <c:pt idx="7">
                        <c:v>8191.4902000000002</c:v>
                      </c:pt>
                      <c:pt idx="8">
                        <c:v>6034.6053000000002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D6-470A-A9E3-6CE133DB57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counting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FIRST_PHASE!$A$6:$A$14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FIRST_PHASE!$E$6:$E$14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7.3700000000000002E-5</c:v>
                      </c:pt>
                      <c:pt idx="1">
                        <c:v>1.9369999999999999E-5</c:v>
                      </c:pt>
                      <c:pt idx="2">
                        <c:v>1.383E-4</c:v>
                      </c:pt>
                      <c:pt idx="3">
                        <c:v>1.5899999999999999E-4</c:v>
                      </c:pt>
                      <c:pt idx="4">
                        <c:v>1.9349999999999999E-4</c:v>
                      </c:pt>
                      <c:pt idx="5">
                        <c:v>2.4159999999999999E-4</c:v>
                      </c:pt>
                      <c:pt idx="6">
                        <c:v>2.4640000000000003E-4</c:v>
                      </c:pt>
                      <c:pt idx="7">
                        <c:v>2.5839999999999999E-4</c:v>
                      </c:pt>
                      <c:pt idx="8">
                        <c:v>3.6689999999999997E-4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D6-470A-A9E3-6CE133DB5790}"/>
                  </c:ext>
                </c:extLst>
              </c15:ser>
            </c15:filteredLineSeries>
          </c:ext>
        </c:extLst>
      </c:lineChart>
      <c:catAx>
        <c:axId val="6273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Number of Files to Clean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239007"/>
        <c:crosses val="autoZero"/>
        <c:auto val="1"/>
        <c:lblAlgn val="ctr"/>
        <c:lblOffset val="100"/>
        <c:noMultiLvlLbl val="0"/>
      </c:catAx>
      <c:valAx>
        <c:axId val="3772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Time Counting (Seconds)</a:t>
                </a:r>
                <a:endParaRPr lang="es-CO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32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TIME TO PROCESS CLEANING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484195264424209"/>
          <c:y val="0.1746640119462419"/>
          <c:w val="0.83511151511556292"/>
          <c:h val="0.59435884974308528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FINAL_PHASE!$F$11</c:f>
              <c:strCache>
                <c:ptCount val="1"/>
                <c:pt idx="0">
                  <c:v>time to process cleaining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FINAL_PHASE!$A$12:$A$21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FINAL_PHASE!$F$12:$F$21</c:f>
              <c:numCache>
                <c:formatCode>General</c:formatCode>
                <c:ptCount val="10"/>
                <c:pt idx="0">
                  <c:v>25587.727999999999</c:v>
                </c:pt>
                <c:pt idx="1">
                  <c:v>9872.3019999999997</c:v>
                </c:pt>
                <c:pt idx="2">
                  <c:v>7564.6670000000004</c:v>
                </c:pt>
                <c:pt idx="3">
                  <c:v>6903.2460000000001</c:v>
                </c:pt>
                <c:pt idx="4">
                  <c:v>8166.4171999999999</c:v>
                </c:pt>
                <c:pt idx="5">
                  <c:v>5549.5331000000006</c:v>
                </c:pt>
                <c:pt idx="6">
                  <c:v>7629.0102999999999</c:v>
                </c:pt>
                <c:pt idx="7">
                  <c:v>8724.9833999999992</c:v>
                </c:pt>
                <c:pt idx="8">
                  <c:v>4726.3455400000003</c:v>
                </c:pt>
                <c:pt idx="9">
                  <c:v>8605.6558000000005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B-4F85-B434-54DDA0EA4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15737888"/>
        <c:axId val="1630213120"/>
      </c:scatterChart>
      <c:valAx>
        <c:axId val="18157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</a:t>
                </a:r>
                <a:r>
                  <a:rPr lang="es-CO" baseline="0"/>
                  <a:t> of Files to Clean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0213120"/>
        <c:crosses val="autoZero"/>
        <c:crossBetween val="midCat"/>
      </c:valAx>
      <c:valAx>
        <c:axId val="1630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  <a:r>
                  <a:rPr lang="es-CO" baseline="0"/>
                  <a:t> Cleaning (Seconds)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7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TO PROCESS A JOB(RECEIVE FULL DOC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3979855643044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389147785098293"/>
          <c:y val="0.16640881573220434"/>
          <c:w val="0.81613691145749634"/>
          <c:h val="0.63856421213679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FINAL_PHASE!$C$11</c:f>
              <c:strCache>
                <c:ptCount val="1"/>
                <c:pt idx="0">
                  <c:v>Time to process a job(Receive Full Doc)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FINAL_PHASE!$A$12:$A$21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FINAL_PHASE!$C$12:$C$21</c:f>
              <c:numCache>
                <c:formatCode>General</c:formatCode>
                <c:ptCount val="10"/>
                <c:pt idx="0">
                  <c:v>486.71274</c:v>
                </c:pt>
                <c:pt idx="1">
                  <c:v>94.286254999999997</c:v>
                </c:pt>
                <c:pt idx="2">
                  <c:v>91.775954999999996</c:v>
                </c:pt>
                <c:pt idx="3">
                  <c:v>53.916203000000003</c:v>
                </c:pt>
                <c:pt idx="4">
                  <c:v>87.319466000000006</c:v>
                </c:pt>
                <c:pt idx="5">
                  <c:v>63.183570000000003</c:v>
                </c:pt>
                <c:pt idx="6">
                  <c:v>83.307914999999994</c:v>
                </c:pt>
                <c:pt idx="7">
                  <c:v>109.3733</c:v>
                </c:pt>
                <c:pt idx="8">
                  <c:v>60.308174000000001</c:v>
                </c:pt>
                <c:pt idx="9">
                  <c:v>108.70865000000001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B-4364-8463-1BA5223015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2757872"/>
        <c:axId val="1638843536"/>
      </c:scatterChart>
      <c:valAx>
        <c:axId val="18027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</a:t>
                </a:r>
                <a:r>
                  <a:rPr lang="es-CO" baseline="0"/>
                  <a:t> of Documents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843536"/>
        <c:crosses val="autoZero"/>
        <c:crossBetween val="midCat"/>
      </c:valAx>
      <c:valAx>
        <c:axId val="16388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Time</a:t>
                </a:r>
                <a:r>
                  <a:rPr lang="es-CO" baseline="0"/>
                  <a:t> Receive full Document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75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14</xdr:row>
      <xdr:rowOff>152400</xdr:rowOff>
    </xdr:from>
    <xdr:to>
      <xdr:col>4</xdr:col>
      <xdr:colOff>167640</xdr:colOff>
      <xdr:row>26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2370C8-CE1F-419D-B0FA-7098A10B5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1044694</xdr:colOff>
      <xdr:row>15</xdr:row>
      <xdr:rowOff>140176</xdr:rowOff>
    </xdr:from>
    <xdr:to>
      <xdr:col>7</xdr:col>
      <xdr:colOff>739894</xdr:colOff>
      <xdr:row>27</xdr:row>
      <xdr:rowOff>48736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8F3808-F0E7-480F-9584-5D7C8A8D6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29</xdr:row>
      <xdr:rowOff>38100</xdr:rowOff>
    </xdr:from>
    <xdr:to>
      <xdr:col>8</xdr:col>
      <xdr:colOff>315580</xdr:colOff>
      <xdr:row>45</xdr:row>
      <xdr:rowOff>89024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360A81-C5A4-4F21-932F-ED864ECCF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14</xdr:row>
      <xdr:rowOff>186690</xdr:rowOff>
    </xdr:from>
    <xdr:to>
      <xdr:col>3</xdr:col>
      <xdr:colOff>834390</xdr:colOff>
      <xdr:row>28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6A7CBB-4DC8-411E-BDCC-73E0B756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1451610</xdr:colOff>
      <xdr:row>14</xdr:row>
      <xdr:rowOff>179070</xdr:rowOff>
    </xdr:from>
    <xdr:to>
      <xdr:col>6</xdr:col>
      <xdr:colOff>1261110</xdr:colOff>
      <xdr:row>28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3B6BB2-6F99-49FD-BBB6-A9223C87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220980</xdr:colOff>
      <xdr:row>29</xdr:row>
      <xdr:rowOff>53340</xdr:rowOff>
    </xdr:from>
    <xdr:to>
      <xdr:col>7</xdr:col>
      <xdr:colOff>673720</xdr:colOff>
      <xdr:row>45</xdr:row>
      <xdr:rowOff>104264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00755F-191A-4EC3-AF75-47F35FD8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1440180</xdr:colOff>
      <xdr:row>14</xdr:row>
      <xdr:rowOff>175260</xdr:rowOff>
    </xdr:from>
    <xdr:to>
      <xdr:col>12</xdr:col>
      <xdr:colOff>0</xdr:colOff>
      <xdr:row>28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1D701B-B66B-4E26-BBD3-D1D1805C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1942171</xdr:colOff>
      <xdr:row>22</xdr:row>
      <xdr:rowOff>92928</xdr:rowOff>
    </xdr:from>
    <xdr:to>
      <xdr:col>5</xdr:col>
      <xdr:colOff>1531218</xdr:colOff>
      <xdr:row>34</xdr:row>
      <xdr:rowOff>79578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3EB90D-C3A3-4866-BA23-166FCCAE8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102219</xdr:rowOff>
    </xdr:from>
    <xdr:to>
      <xdr:col>2</xdr:col>
      <xdr:colOff>2078773</xdr:colOff>
      <xdr:row>36</xdr:row>
      <xdr:rowOff>142736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99FB383-4C49-4AAE-B6B3-B0BBC44D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59473</xdr:rowOff>
    </xdr:from>
    <xdr:to>
      <xdr:col>3</xdr:col>
      <xdr:colOff>938561</xdr:colOff>
      <xdr:row>67</xdr:row>
      <xdr:rowOff>148683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06CFE4-8D01-425D-972B-2BE5D8DB2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325243</xdr:colOff>
      <xdr:row>22</xdr:row>
      <xdr:rowOff>111511</xdr:rowOff>
    </xdr:from>
    <xdr:to>
      <xdr:col>16</xdr:col>
      <xdr:colOff>715535</xdr:colOff>
      <xdr:row>35</xdr:row>
      <xdr:rowOff>76199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5CEF5F7-1F17-467E-903E-6E28A5B18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320599</xdr:colOff>
      <xdr:row>22</xdr:row>
      <xdr:rowOff>133814</xdr:rowOff>
    </xdr:from>
    <xdr:to>
      <xdr:col>9</xdr:col>
      <xdr:colOff>88281</xdr:colOff>
      <xdr:row>35</xdr:row>
      <xdr:rowOff>98502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473D952-CA35-475E-8F53-8A974E952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693420</xdr:colOff>
      <xdr:row>5</xdr:row>
      <xdr:rowOff>7620</xdr:rowOff>
    </xdr:from>
    <xdr:to>
      <xdr:col>9</xdr:col>
      <xdr:colOff>826120</xdr:colOff>
      <xdr:row>21</xdr:row>
      <xdr:rowOff>58544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75B0F5-4EE8-4E8A-9F5C-CAE7C658B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693420</xdr:colOff>
      <xdr:row>22</xdr:row>
      <xdr:rowOff>38100</xdr:rowOff>
    </xdr:from>
    <xdr:to>
      <xdr:col>9</xdr:col>
      <xdr:colOff>826120</xdr:colOff>
      <xdr:row>38</xdr:row>
      <xdr:rowOff>89024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9DD786-9C90-4E65-B195-2E8D9B5DF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548640</xdr:colOff>
      <xdr:row>21</xdr:row>
      <xdr:rowOff>53340</xdr:rowOff>
    </xdr:from>
    <xdr:to>
      <xdr:col>18</xdr:col>
      <xdr:colOff>683434</xdr:colOff>
      <xdr:row>37</xdr:row>
      <xdr:rowOff>149817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1A3CC4-0BD8-4B20-A182-1FAD092A5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A2B4F8-2555-46F1-AFD1-0D593FC749A2}" name="Tabla2245" displayName="Tabla2245" ref="A5:G14" totalsRowShown="0" headerRowDxfId="4">
  <autoFilter ref="A5:G14" xr:uid="{510AB353-BC48-4C79-9115-8F9C786D2B03}"/>
  <tableColumns count="7">
    <tableColumn id="1" xr3:uid="{94D3C5F3-AAAE-45E5-B4EE-C63F9FA3BD4B}" name="Numero de Archivos"/>
    <tableColumn id="2" xr3:uid="{630CA6CF-BDA9-4650-BAC7-F1D5983F7B40}" name="Time receive"/>
    <tableColumn id="3" xr3:uid="{429D2C2B-F09D-4C25-973C-CBFBBA0A662B}" name="Time to process a job(Receive Full Doc)"/>
    <tableColumn id="4" xr3:uid="{C1F7EA6A-FCBB-4C6B-A516-DD94B6312D8F}" name="Removing tags"/>
    <tableColumn id="5" xr3:uid="{25254B79-6148-41F7-A435-21E56C957194}" name="time counting" dataDxfId="3"/>
    <tableColumn id="6" xr3:uid="{DBB7E6E8-9A3F-4599-8080-EB2AC2E9A415}" name="time to process cleaining" dataDxfId="1">
      <calculatedColumnFormula>15999.999+9587.729</calculatedColumnFormula>
    </tableColumn>
    <tableColumn id="7" xr3:uid="{6F84174B-1F30-43BF-9946-04408AA408A0}" name="Serializing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A2F77C-A0DC-45F3-8C80-0A588E82DD04}" name="Tabla224" displayName="Tabla224" ref="A5:G14" totalsRowShown="0" headerRowDxfId="8">
  <autoFilter ref="A5:G14" xr:uid="{76624436-4444-493B-AD1F-3428A5C2FF46}"/>
  <tableColumns count="7">
    <tableColumn id="1" xr3:uid="{3B3DB423-88D6-4F60-B93D-95908A47458D}" name="Numero de Archivos"/>
    <tableColumn id="2" xr3:uid="{F7724AC4-477A-45E7-B4B8-03C13E5FAEFD}" name="Time receive"/>
    <tableColumn id="3" xr3:uid="{29259152-18AF-4F0C-A0BB-25E0B7D476EB}" name="Time to process a job(Receive Full Doc)"/>
    <tableColumn id="4" xr3:uid="{8BAC16D3-5E4C-4936-AE57-9C4D357BE11B}" name="Removing tags"/>
    <tableColumn id="5" xr3:uid="{0155068B-AF39-4A9F-9F2A-8127A4910EFC}" name="time counting" dataDxfId="7"/>
    <tableColumn id="6" xr3:uid="{3F096AA3-858E-4ABE-A0E2-CF160CE37FE0}" name="time to process cleaining" dataDxfId="6">
      <calculatedColumnFormula>15999.999+9587.729</calculatedColumnFormula>
    </tableColumn>
    <tableColumn id="7" xr3:uid="{7D97C72E-31E2-423E-B223-6D36949F16D7}" name="Serializing" dataDxfId="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21E710-493E-1842-A5DB-2F489FCE01BD}" name="Tabla2" displayName="Tabla2" ref="A11:H21" totalsRowShown="0" headerRowDxfId="12">
  <autoFilter ref="A11:H21" xr:uid="{5808333B-7C02-1F46-BB1B-64ACC4166C79}"/>
  <tableColumns count="8">
    <tableColumn id="1" xr3:uid="{364A12B8-4436-8741-A5D5-463BF282F477}" name="Numero de Archivos"/>
    <tableColumn id="2" xr3:uid="{983BE3B8-3799-7148-8CF4-A4853E41BD6D}" name="Time receive"/>
    <tableColumn id="3" xr3:uid="{B2C918FC-1BDF-3541-B2C8-48C45BD05D23}" name="Time to process a job(Receive Full Doc)"/>
    <tableColumn id="4" xr3:uid="{3A680584-DBEB-5F41-8BFC-92251687C23C}" name="Removing tags"/>
    <tableColumn id="5" xr3:uid="{4A90DF64-53DB-A048-9638-4833A50DAC0B}" name="time counting" dataDxfId="11"/>
    <tableColumn id="6" xr3:uid="{59AE88DF-4439-AE4C-8F0B-88F2259A0769}" name="time to process cleaining" dataDxfId="10">
      <calculatedColumnFormula>15999.999+9587.729</calculatedColumnFormula>
    </tableColumn>
    <tableColumn id="7" xr3:uid="{97905830-DDB3-794C-B5E3-D76CAF84AD2F}" name="Serializing" dataDxfId="9"/>
    <tableColumn id="8" xr3:uid="{7627A814-E46E-46BC-A5CF-07FB2369474B}" name="Columna1" dataDxfId="0">
      <calculatedColumnFormula>(Tabla2[[#This Row],[Removing tags]]+Tabla2[[#This Row],[time counting]])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5474-D142-429E-B9DF-703626569A31}">
  <dimension ref="A2:G40"/>
  <sheetViews>
    <sheetView topLeftCell="A17" zoomScale="91" workbookViewId="0">
      <selection activeCell="D42" sqref="D42"/>
    </sheetView>
  </sheetViews>
  <sheetFormatPr baseColWidth="10" defaultRowHeight="15.6" x14ac:dyDescent="0.3"/>
  <cols>
    <col min="1" max="1" width="25.5" customWidth="1"/>
    <col min="2" max="2" width="16.69921875" customWidth="1"/>
    <col min="3" max="3" width="27.09765625" customWidth="1"/>
    <col min="4" max="4" width="17.296875" customWidth="1"/>
    <col min="5" max="5" width="21.59765625" customWidth="1"/>
    <col min="6" max="6" width="27.09765625" customWidth="1"/>
    <col min="7" max="7" width="15.296875" customWidth="1"/>
  </cols>
  <sheetData>
    <row r="2" spans="1:7" x14ac:dyDescent="0.3">
      <c r="B2" s="14" t="s">
        <v>11</v>
      </c>
      <c r="C2" s="14"/>
      <c r="D2" s="14"/>
      <c r="E2" s="14"/>
      <c r="F2" s="14"/>
    </row>
    <row r="5" spans="1:7" x14ac:dyDescent="0.3">
      <c r="A5" s="2" t="s">
        <v>0</v>
      </c>
      <c r="B5" s="2" t="s">
        <v>1</v>
      </c>
      <c r="C5" s="2" t="s">
        <v>10</v>
      </c>
      <c r="D5" s="2" t="s">
        <v>3</v>
      </c>
      <c r="E5" s="2" t="s">
        <v>5</v>
      </c>
      <c r="F5" s="2" t="s">
        <v>4</v>
      </c>
      <c r="G5" s="2" t="s">
        <v>2</v>
      </c>
    </row>
    <row r="6" spans="1:7" x14ac:dyDescent="0.3">
      <c r="A6">
        <v>2</v>
      </c>
      <c r="B6">
        <v>6.2643000000000004E-3</v>
      </c>
      <c r="C6" s="4">
        <v>159.63475</v>
      </c>
      <c r="D6" s="3">
        <v>6.7399999999999998E-5</v>
      </c>
      <c r="E6" s="3">
        <v>7.3700000000000002E-5</v>
      </c>
      <c r="F6" s="4">
        <f>14836.796+13568.5205</f>
        <v>28405.316500000001</v>
      </c>
      <c r="G6" s="3">
        <v>4.9700000000000002E-5</v>
      </c>
    </row>
    <row r="7" spans="1:7" x14ac:dyDescent="0.3">
      <c r="A7">
        <f>A6+1</f>
        <v>3</v>
      </c>
      <c r="B7">
        <v>6.3975000000000004E-3</v>
      </c>
      <c r="C7" s="12">
        <v>156.31104999999999</v>
      </c>
      <c r="D7" s="3">
        <v>8.7700000000000004E-5</v>
      </c>
      <c r="E7" s="3">
        <v>1.9369999999999999E-5</v>
      </c>
      <c r="F7" s="4">
        <f>11402.509+10131.712</f>
        <v>21534.220999999998</v>
      </c>
      <c r="G7" s="3">
        <v>4.88E-5</v>
      </c>
    </row>
    <row r="8" spans="1:7" x14ac:dyDescent="0.3">
      <c r="A8">
        <f t="shared" ref="A8:A14" si="0">A7+1</f>
        <v>4</v>
      </c>
      <c r="B8">
        <v>6.1538000000000001E-3</v>
      </c>
      <c r="C8">
        <v>162.50121999999999</v>
      </c>
      <c r="D8" s="3">
        <v>1.137E-4</v>
      </c>
      <c r="E8" s="3">
        <v>1.383E-4</v>
      </c>
      <c r="F8" s="4">
        <f>8795.075+7230.6577</f>
        <v>16025.7327</v>
      </c>
      <c r="G8" s="3">
        <v>6.6400000000000001E-5</v>
      </c>
    </row>
    <row r="9" spans="1:7" x14ac:dyDescent="0.3">
      <c r="A9">
        <f t="shared" si="0"/>
        <v>5</v>
      </c>
      <c r="B9">
        <v>6.2719000000000004E-3</v>
      </c>
      <c r="C9">
        <v>159.44130999999999</v>
      </c>
      <c r="D9" s="3">
        <v>1.428E-4</v>
      </c>
      <c r="E9" s="3">
        <v>1.5899999999999999E-4</v>
      </c>
      <c r="F9" s="4">
        <f xml:space="preserve"> 7002.8013+6289.308</f>
        <v>13292.1093</v>
      </c>
      <c r="G9" s="3">
        <v>6.1699999999999995E-5</v>
      </c>
    </row>
    <row r="10" spans="1:7" x14ac:dyDescent="0.3">
      <c r="A10">
        <f t="shared" si="0"/>
        <v>6</v>
      </c>
      <c r="B10">
        <v>6.7793999999999997E-3</v>
      </c>
      <c r="C10">
        <v>147.50568000000001</v>
      </c>
      <c r="D10" s="3">
        <v>1.706E-4</v>
      </c>
      <c r="E10" s="3">
        <v>1.9349999999999999E-4</v>
      </c>
      <c r="F10" s="4">
        <f>5861.6646+5167.9585</f>
        <v>11029.623100000001</v>
      </c>
      <c r="G10" s="3">
        <v>7.6199999999999998E-4</v>
      </c>
    </row>
    <row r="11" spans="1:7" x14ac:dyDescent="0.3">
      <c r="A11">
        <f t="shared" si="0"/>
        <v>7</v>
      </c>
      <c r="B11">
        <v>6.3623000000000004E-3</v>
      </c>
      <c r="C11">
        <v>157.17587</v>
      </c>
      <c r="D11" s="3">
        <v>2.0220000000000001E-4</v>
      </c>
      <c r="E11" s="3">
        <v>2.4159999999999999E-4</v>
      </c>
      <c r="F11" s="4">
        <f>4945.5986+4139.0728</f>
        <v>9084.6713999999993</v>
      </c>
      <c r="G11" s="3">
        <v>8.9099999999999997E-5</v>
      </c>
    </row>
    <row r="12" spans="1:7" x14ac:dyDescent="0.3">
      <c r="A12">
        <f t="shared" si="0"/>
        <v>8</v>
      </c>
      <c r="B12">
        <v>5.9683999999999996E-3</v>
      </c>
      <c r="C12">
        <v>167.54910000000001</v>
      </c>
      <c r="D12" s="3">
        <v>2.2159999999999999E-4</v>
      </c>
      <c r="E12" s="3">
        <v>2.4640000000000003E-4</v>
      </c>
      <c r="F12" s="4">
        <f>4512.6353+4058.4414</f>
        <v>8571.0766999999996</v>
      </c>
      <c r="G12" s="3">
        <v>9.0299999999999999E-5</v>
      </c>
    </row>
    <row r="13" spans="1:7" x14ac:dyDescent="0.3">
      <c r="A13">
        <f t="shared" si="0"/>
        <v>9</v>
      </c>
      <c r="B13">
        <v>1.6821E-3</v>
      </c>
      <c r="C13">
        <v>594.495</v>
      </c>
      <c r="D13" s="3">
        <v>2.3139999999999999E-4</v>
      </c>
      <c r="E13" s="3">
        <v>2.5839999999999999E-4</v>
      </c>
      <c r="F13" s="4">
        <f>4321.521+3869.9692</f>
        <v>8191.4902000000002</v>
      </c>
      <c r="G13" s="3">
        <v>1.4339999999999999E-4</v>
      </c>
    </row>
    <row r="14" spans="1:7" ht="18.600000000000001" customHeight="1" x14ac:dyDescent="0.3">
      <c r="A14">
        <f t="shared" si="0"/>
        <v>10</v>
      </c>
      <c r="B14">
        <v>6.2690000000000003E-3</v>
      </c>
      <c r="C14" s="12">
        <v>159.51508000000001</v>
      </c>
      <c r="D14" s="3">
        <v>3.0219999999999997E-4</v>
      </c>
      <c r="E14" s="3">
        <v>3.6689999999999997E-4</v>
      </c>
      <c r="F14" s="4">
        <f>3309.067+2725.5383</f>
        <v>6034.6053000000002</v>
      </c>
      <c r="G14" s="3">
        <v>1.137E-4</v>
      </c>
    </row>
    <row r="15" spans="1:7" ht="18.600000000000001" customHeight="1" x14ac:dyDescent="0.3">
      <c r="C15" s="12"/>
      <c r="D15" s="3"/>
      <c r="E15" s="3"/>
      <c r="F15" s="4"/>
      <c r="G15" s="3"/>
    </row>
    <row r="16" spans="1:7" ht="18.600000000000001" customHeight="1" x14ac:dyDescent="0.3">
      <c r="C16" s="12"/>
      <c r="D16" s="3"/>
      <c r="E16" s="3"/>
      <c r="F16" s="4"/>
      <c r="G16" s="3"/>
    </row>
    <row r="17" spans="1:7" ht="18.600000000000001" customHeight="1" x14ac:dyDescent="0.3">
      <c r="C17" s="12"/>
      <c r="D17" s="3"/>
      <c r="E17" s="3"/>
      <c r="F17" s="4"/>
      <c r="G17" s="3"/>
    </row>
    <row r="18" spans="1:7" ht="18.600000000000001" customHeight="1" x14ac:dyDescent="0.3">
      <c r="C18" s="12"/>
      <c r="D18" s="3"/>
      <c r="E18" s="3"/>
      <c r="F18" s="4"/>
      <c r="G18" s="3"/>
    </row>
    <row r="19" spans="1:7" ht="18.600000000000001" customHeight="1" x14ac:dyDescent="0.3">
      <c r="C19" s="12"/>
      <c r="D19" s="3"/>
      <c r="E19" s="3"/>
      <c r="F19" s="4"/>
      <c r="G19" s="3"/>
    </row>
    <row r="20" spans="1:7" ht="18.600000000000001" customHeight="1" x14ac:dyDescent="0.3">
      <c r="C20" s="12"/>
      <c r="D20" s="3"/>
      <c r="E20" s="3"/>
      <c r="F20" s="4"/>
      <c r="G20" s="3"/>
    </row>
    <row r="21" spans="1:7" ht="18.600000000000001" customHeight="1" x14ac:dyDescent="0.3">
      <c r="C21" s="12"/>
      <c r="D21" s="3"/>
      <c r="E21" s="3"/>
      <c r="F21" s="4"/>
      <c r="G21" s="3"/>
    </row>
    <row r="22" spans="1:7" ht="18.600000000000001" customHeight="1" x14ac:dyDescent="0.3">
      <c r="C22" s="12"/>
      <c r="D22" s="3"/>
      <c r="E22" s="3"/>
      <c r="F22" s="4"/>
      <c r="G22" s="3"/>
    </row>
    <row r="23" spans="1:7" ht="18.600000000000001" customHeight="1" x14ac:dyDescent="0.3">
      <c r="C23" s="12"/>
      <c r="D23" s="3"/>
      <c r="E23" s="3"/>
      <c r="F23" s="4"/>
      <c r="G23" s="3"/>
    </row>
    <row r="24" spans="1:7" ht="18.600000000000001" customHeight="1" x14ac:dyDescent="0.3">
      <c r="C24" s="12"/>
      <c r="D24" s="3"/>
      <c r="E24" s="3"/>
      <c r="F24" s="4"/>
      <c r="G24" s="3"/>
    </row>
    <row r="25" spans="1:7" ht="18.600000000000001" customHeight="1" x14ac:dyDescent="0.3">
      <c r="C25" s="12"/>
      <c r="D25" s="3"/>
      <c r="E25" s="3"/>
      <c r="F25" s="4"/>
      <c r="G25" s="3"/>
    </row>
    <row r="26" spans="1:7" ht="18.600000000000001" customHeight="1" x14ac:dyDescent="0.3">
      <c r="C26" s="12"/>
      <c r="D26" s="3"/>
      <c r="E26" s="3"/>
      <c r="F26" s="4"/>
      <c r="G26" s="3"/>
    </row>
    <row r="27" spans="1:7" ht="18.600000000000001" customHeight="1" x14ac:dyDescent="0.3">
      <c r="C27" s="12"/>
      <c r="D27" s="3"/>
      <c r="E27" s="3"/>
      <c r="F27" s="4"/>
      <c r="G27" s="3"/>
    </row>
    <row r="28" spans="1:7" x14ac:dyDescent="0.3">
      <c r="C28" s="12"/>
      <c r="D28" s="3"/>
      <c r="E28" s="3"/>
      <c r="F28" s="4"/>
      <c r="G28" s="3"/>
    </row>
    <row r="30" spans="1:7" x14ac:dyDescent="0.3">
      <c r="A30" s="11" t="s">
        <v>9</v>
      </c>
      <c r="B30" s="11"/>
      <c r="C30" s="11"/>
    </row>
    <row r="31" spans="1:7" x14ac:dyDescent="0.3">
      <c r="A31" s="5" t="s">
        <v>6</v>
      </c>
      <c r="B31" s="6" t="s">
        <v>8</v>
      </c>
      <c r="C31" s="7" t="s">
        <v>7</v>
      </c>
    </row>
    <row r="32" spans="1:7" x14ac:dyDescent="0.3">
      <c r="A32" s="8">
        <v>52104565</v>
      </c>
      <c r="B32" s="9">
        <f>1/16</f>
        <v>6.25E-2</v>
      </c>
      <c r="C32" s="10">
        <v>2</v>
      </c>
    </row>
    <row r="33" spans="1:3" x14ac:dyDescent="0.3">
      <c r="A33" s="8">
        <v>45634087</v>
      </c>
      <c r="B33" s="10">
        <f>1/17</f>
        <v>5.8823529411764705E-2</v>
      </c>
      <c r="C33" s="10">
        <v>3</v>
      </c>
    </row>
    <row r="34" spans="1:3" x14ac:dyDescent="0.3">
      <c r="A34" s="8">
        <v>48591630</v>
      </c>
      <c r="B34" s="10">
        <f>1/17</f>
        <v>5.8823529411764705E-2</v>
      </c>
      <c r="C34" s="10">
        <v>4</v>
      </c>
    </row>
    <row r="35" spans="1:3" x14ac:dyDescent="0.3">
      <c r="A35" s="8">
        <v>49616352</v>
      </c>
      <c r="B35" s="10">
        <f>1/16</f>
        <v>6.25E-2</v>
      </c>
      <c r="C35" s="10">
        <v>5</v>
      </c>
    </row>
    <row r="36" spans="1:3" x14ac:dyDescent="0.3">
      <c r="A36" s="8">
        <v>52567715</v>
      </c>
      <c r="B36" s="10">
        <f>1/15</f>
        <v>6.6666666666666666E-2</v>
      </c>
      <c r="C36" s="10">
        <v>6</v>
      </c>
    </row>
    <row r="37" spans="1:3" x14ac:dyDescent="0.3">
      <c r="A37" s="8">
        <v>47425533</v>
      </c>
      <c r="B37" s="10">
        <f>1/16</f>
        <v>6.25E-2</v>
      </c>
      <c r="C37" s="10">
        <v>7</v>
      </c>
    </row>
    <row r="38" spans="1:3" x14ac:dyDescent="0.3">
      <c r="A38" s="8">
        <v>53128235</v>
      </c>
      <c r="B38" s="10">
        <f>1/15</f>
        <v>6.6666666666666666E-2</v>
      </c>
      <c r="C38" s="10">
        <v>8</v>
      </c>
    </row>
    <row r="39" spans="1:3" x14ac:dyDescent="0.3">
      <c r="A39" s="8">
        <v>46549637</v>
      </c>
      <c r="B39" s="10">
        <f>1/17</f>
        <v>5.8823529411764705E-2</v>
      </c>
      <c r="C39" s="10">
        <v>9</v>
      </c>
    </row>
    <row r="40" spans="1:3" x14ac:dyDescent="0.3">
      <c r="A40" s="8">
        <v>50617832</v>
      </c>
      <c r="B40" s="10">
        <f>1/15</f>
        <v>6.6666666666666666E-2</v>
      </c>
      <c r="C40" s="10">
        <v>10</v>
      </c>
    </row>
  </sheetData>
  <mergeCells count="2">
    <mergeCell ref="A30:C30"/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4C07-5DE6-4440-93C9-6E215F44FD53}">
  <dimension ref="A2:G41"/>
  <sheetViews>
    <sheetView tabSelected="1" topLeftCell="A7" workbookViewId="0">
      <selection activeCell="N25" sqref="N25"/>
    </sheetView>
  </sheetViews>
  <sheetFormatPr baseColWidth="10" defaultRowHeight="15.6" x14ac:dyDescent="0.3"/>
  <cols>
    <col min="1" max="1" width="11.19921875" customWidth="1"/>
    <col min="2" max="2" width="19" customWidth="1"/>
    <col min="3" max="3" width="35.09765625" customWidth="1"/>
    <col min="4" max="4" width="20.5" customWidth="1"/>
    <col min="5" max="5" width="19.59765625" customWidth="1"/>
    <col min="6" max="6" width="22.3984375" customWidth="1"/>
    <col min="7" max="7" width="22.8984375" customWidth="1"/>
  </cols>
  <sheetData>
    <row r="2" spans="1:7" x14ac:dyDescent="0.3">
      <c r="B2" s="13" t="s">
        <v>12</v>
      </c>
    </row>
    <row r="5" spans="1:7" x14ac:dyDescent="0.3">
      <c r="A5" s="2" t="s">
        <v>0</v>
      </c>
      <c r="B5" s="2" t="s">
        <v>1</v>
      </c>
      <c r="C5" s="2" t="s">
        <v>10</v>
      </c>
      <c r="D5" s="2" t="s">
        <v>3</v>
      </c>
      <c r="E5" s="2" t="s">
        <v>5</v>
      </c>
      <c r="F5" s="2" t="s">
        <v>4</v>
      </c>
      <c r="G5" s="2" t="s">
        <v>2</v>
      </c>
    </row>
    <row r="6" spans="1:7" x14ac:dyDescent="0.3">
      <c r="A6">
        <v>2</v>
      </c>
      <c r="B6">
        <v>6.7003990000000001E-3</v>
      </c>
      <c r="C6">
        <v>149.24484000000001</v>
      </c>
      <c r="D6" s="3">
        <v>5.66E-5</v>
      </c>
      <c r="E6" s="3">
        <v>1.25E-4</v>
      </c>
      <c r="F6" s="4">
        <f>17667.844+7961.7837</f>
        <v>25629.627700000001</v>
      </c>
      <c r="G6" s="3">
        <v>3.4400000000000003E-5</v>
      </c>
    </row>
    <row r="7" spans="1:7" x14ac:dyDescent="0.3">
      <c r="A7">
        <f>A6+1</f>
        <v>3</v>
      </c>
      <c r="B7">
        <v>7.1966E-4</v>
      </c>
      <c r="C7">
        <v>138.9545</v>
      </c>
      <c r="D7" s="3">
        <v>9.6299999999999996E-5</v>
      </c>
      <c r="E7" s="3">
        <v>1.5890000000000001E-4</v>
      </c>
      <c r="F7" s="4">
        <f>10384.216+6293.266</f>
        <v>16677.482</v>
      </c>
      <c r="G7" s="3">
        <v>4.99E-5</v>
      </c>
    </row>
    <row r="8" spans="1:7" x14ac:dyDescent="0.3">
      <c r="A8">
        <f t="shared" ref="A8:A14" si="0">A7+1</f>
        <v>4</v>
      </c>
      <c r="B8">
        <v>7.1506010000000004E-3</v>
      </c>
      <c r="C8">
        <v>139.84838999999999</v>
      </c>
      <c r="D8" s="3">
        <v>9.4901000000000005E-5</v>
      </c>
      <c r="E8" s="3">
        <v>2.221E-4</v>
      </c>
      <c r="F8" s="4">
        <f>10537.297+4502.476</f>
        <v>15039.773000000001</v>
      </c>
      <c r="G8" s="3">
        <v>4.7700000000000001E-5</v>
      </c>
    </row>
    <row r="9" spans="1:7" x14ac:dyDescent="0.3">
      <c r="A9">
        <f t="shared" si="0"/>
        <v>5</v>
      </c>
      <c r="B9">
        <v>7.1888000000000004E-3</v>
      </c>
      <c r="C9">
        <v>139.10529</v>
      </c>
      <c r="D9" s="3">
        <v>1.2920100000000001E-4</v>
      </c>
      <c r="E9" s="3">
        <v>2.9520000000000002E-4</v>
      </c>
      <c r="F9" s="4">
        <f>7739.8784+3387.5337</f>
        <v>11127.4121</v>
      </c>
      <c r="G9" s="3">
        <v>5.8400000000000003E-5</v>
      </c>
    </row>
    <row r="10" spans="1:7" x14ac:dyDescent="0.3">
      <c r="A10">
        <f t="shared" si="0"/>
        <v>6</v>
      </c>
      <c r="B10">
        <v>7.1199000000000002E-3</v>
      </c>
      <c r="C10">
        <v>140.45142000000001</v>
      </c>
      <c r="D10" s="3">
        <v>1.439E-4</v>
      </c>
      <c r="E10" s="3">
        <v>3.0360000000000001E-4</v>
      </c>
      <c r="F10" s="4">
        <f>6949.27+3293.8076</f>
        <v>10243.077600000001</v>
      </c>
      <c r="G10" s="3">
        <v>1.027E-4</v>
      </c>
    </row>
    <row r="11" spans="1:7" x14ac:dyDescent="0.3">
      <c r="A11">
        <f t="shared" si="0"/>
        <v>7</v>
      </c>
      <c r="B11">
        <v>7.2830999999999998E-3</v>
      </c>
      <c r="C11">
        <v>137.30417</v>
      </c>
      <c r="D11" s="3">
        <v>1.7890000000000001E-4</v>
      </c>
      <c r="E11" s="3">
        <v>4.574E-4</v>
      </c>
      <c r="F11" s="4">
        <f>5589.7153+2186.2703</f>
        <v>7775.9856</v>
      </c>
      <c r="G11" s="3">
        <v>8.92E-5</v>
      </c>
    </row>
    <row r="12" spans="1:7" x14ac:dyDescent="0.3">
      <c r="A12">
        <f t="shared" si="0"/>
        <v>8</v>
      </c>
      <c r="B12">
        <v>7.4570000000000001E-3</v>
      </c>
      <c r="C12">
        <v>134.10219000000001</v>
      </c>
      <c r="D12" s="3">
        <v>2.0210000000000001E-4</v>
      </c>
      <c r="E12" s="3">
        <v>6.7900000000000002E-4</v>
      </c>
      <c r="F12" s="4">
        <f>4948.0454+1471.887</f>
        <v>6419.9323999999997</v>
      </c>
      <c r="G12" s="3">
        <v>6.8800000000000005E-5</v>
      </c>
    </row>
    <row r="13" spans="1:7" x14ac:dyDescent="0.3">
      <c r="A13">
        <f t="shared" si="0"/>
        <v>9</v>
      </c>
      <c r="B13">
        <v>1.0169600000000001E-2</v>
      </c>
      <c r="C13">
        <v>98.332279999999997</v>
      </c>
      <c r="D13" s="3">
        <v>2.9980000000000002E-4</v>
      </c>
      <c r="E13" s="3">
        <v>1.0803E-3</v>
      </c>
      <c r="F13" s="4">
        <f>3335.557+925.6688</f>
        <v>4261.2258000000002</v>
      </c>
      <c r="G13" s="3">
        <v>1.092E-5</v>
      </c>
    </row>
    <row r="14" spans="1:7" x14ac:dyDescent="0.3">
      <c r="A14">
        <f t="shared" si="0"/>
        <v>10</v>
      </c>
      <c r="B14">
        <v>7.8253999999999997E-3</v>
      </c>
      <c r="C14">
        <v>127.789</v>
      </c>
      <c r="D14" s="3">
        <v>2.2110000000000001E-4</v>
      </c>
      <c r="E14" s="3">
        <v>8.2169999999999997E-4</v>
      </c>
      <c r="F14" s="4">
        <f>4522.8403+1202.3567</f>
        <v>5725.1970000000001</v>
      </c>
      <c r="G14" s="3">
        <v>9.4199999999999999E-5</v>
      </c>
    </row>
    <row r="31" spans="1:3" x14ac:dyDescent="0.3">
      <c r="A31" s="11" t="s">
        <v>9</v>
      </c>
      <c r="B31" s="11"/>
      <c r="C31" s="11"/>
    </row>
    <row r="32" spans="1:3" x14ac:dyDescent="0.3">
      <c r="A32" s="5" t="s">
        <v>6</v>
      </c>
      <c r="B32" s="6" t="s">
        <v>8</v>
      </c>
      <c r="C32" s="7" t="s">
        <v>7</v>
      </c>
    </row>
    <row r="33" spans="1:3" x14ac:dyDescent="0.3">
      <c r="A33" s="8">
        <v>30126352</v>
      </c>
      <c r="B33" s="9">
        <f>1/23</f>
        <v>4.3478260869565216E-2</v>
      </c>
      <c r="C33" s="10">
        <v>2</v>
      </c>
    </row>
    <row r="34" spans="1:3" x14ac:dyDescent="0.3">
      <c r="A34" s="8">
        <v>37592644</v>
      </c>
      <c r="B34" s="10">
        <f>1/20</f>
        <v>0.05</v>
      </c>
      <c r="C34" s="10">
        <v>3</v>
      </c>
    </row>
    <row r="35" spans="1:3" x14ac:dyDescent="0.3">
      <c r="A35" s="8">
        <v>34419360</v>
      </c>
      <c r="B35" s="10">
        <f>1/20</f>
        <v>0.05</v>
      </c>
      <c r="C35" s="10">
        <v>4</v>
      </c>
    </row>
    <row r="36" spans="1:3" x14ac:dyDescent="0.3">
      <c r="A36" s="8">
        <v>35844810</v>
      </c>
      <c r="B36" s="10">
        <f>1/21</f>
        <v>4.7619047619047616E-2</v>
      </c>
      <c r="C36" s="10">
        <v>5</v>
      </c>
    </row>
    <row r="37" spans="1:3" x14ac:dyDescent="0.3">
      <c r="A37" s="8">
        <v>35743324</v>
      </c>
      <c r="B37" s="10">
        <f>1/20</f>
        <v>0.05</v>
      </c>
      <c r="C37" s="10">
        <v>6</v>
      </c>
    </row>
    <row r="38" spans="1:3" x14ac:dyDescent="0.3">
      <c r="A38" s="8">
        <v>38324370</v>
      </c>
      <c r="B38" s="10">
        <f>1/20</f>
        <v>0.05</v>
      </c>
      <c r="C38" s="10">
        <v>7</v>
      </c>
    </row>
    <row r="39" spans="1:3" x14ac:dyDescent="0.3">
      <c r="A39" s="8">
        <v>37374730</v>
      </c>
      <c r="B39" s="10">
        <f>1/19</f>
        <v>5.2631578947368418E-2</v>
      </c>
      <c r="C39" s="10">
        <v>8</v>
      </c>
    </row>
    <row r="40" spans="1:3" x14ac:dyDescent="0.3">
      <c r="A40" s="8">
        <v>37204480</v>
      </c>
      <c r="B40" s="10">
        <f>1/20</f>
        <v>0.05</v>
      </c>
      <c r="C40" s="10">
        <v>9</v>
      </c>
    </row>
    <row r="41" spans="1:3" x14ac:dyDescent="0.3">
      <c r="A41" s="8">
        <v>43778640</v>
      </c>
      <c r="B41" s="10">
        <f>1/18</f>
        <v>5.5555555555555552E-2</v>
      </c>
      <c r="C41" s="10">
        <v>10</v>
      </c>
    </row>
  </sheetData>
  <mergeCells count="1">
    <mergeCell ref="A31:C3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6515-8978-B44C-BE89-7CA362F483DF}">
  <dimension ref="A5:H53"/>
  <sheetViews>
    <sheetView topLeftCell="A2" zoomScale="82" zoomScaleNormal="82" workbookViewId="0">
      <selection activeCell="G46" sqref="G46"/>
    </sheetView>
  </sheetViews>
  <sheetFormatPr baseColWidth="10" defaultRowHeight="15.6" x14ac:dyDescent="0.3"/>
  <cols>
    <col min="1" max="1" width="24.5" customWidth="1"/>
    <col min="2" max="2" width="21.69921875" customWidth="1"/>
    <col min="3" max="3" width="32.796875" customWidth="1"/>
    <col min="4" max="4" width="25" customWidth="1"/>
    <col min="5" max="5" width="22.796875" customWidth="1"/>
    <col min="6" max="6" width="23" customWidth="1"/>
    <col min="7" max="7" width="34.5" customWidth="1"/>
    <col min="8" max="8" width="34.8984375" customWidth="1"/>
  </cols>
  <sheetData>
    <row r="5" spans="1:8" ht="15" customHeight="1" x14ac:dyDescent="0.3"/>
    <row r="6" spans="1:8" ht="15" customHeight="1" x14ac:dyDescent="0.3"/>
    <row r="7" spans="1:8" ht="15" customHeight="1" x14ac:dyDescent="0.3"/>
    <row r="8" spans="1:8" ht="15" customHeight="1" x14ac:dyDescent="0.3">
      <c r="B8" s="13" t="s">
        <v>13</v>
      </c>
    </row>
    <row r="11" spans="1:8" x14ac:dyDescent="0.3">
      <c r="A11" s="2" t="s">
        <v>0</v>
      </c>
      <c r="B11" s="2" t="s">
        <v>1</v>
      </c>
      <c r="C11" s="2" t="s">
        <v>10</v>
      </c>
      <c r="D11" s="2" t="s">
        <v>3</v>
      </c>
      <c r="E11" s="2" t="s">
        <v>5</v>
      </c>
      <c r="F11" s="2" t="s">
        <v>4</v>
      </c>
      <c r="G11" s="2" t="s">
        <v>2</v>
      </c>
      <c r="H11" s="2" t="s">
        <v>14</v>
      </c>
    </row>
    <row r="12" spans="1:8" x14ac:dyDescent="0.3">
      <c r="A12">
        <v>1</v>
      </c>
      <c r="B12">
        <v>2.0546000000000002E-3</v>
      </c>
      <c r="C12">
        <v>486.71274</v>
      </c>
      <c r="D12" s="3">
        <v>6.2500000000000001E-5</v>
      </c>
      <c r="E12" s="3">
        <v>1.043E-4</v>
      </c>
      <c r="F12" s="4">
        <f>15999.999+9587.729</f>
        <v>25587.727999999999</v>
      </c>
      <c r="G12" s="3">
        <v>3.2700000000000002E-5</v>
      </c>
      <c r="H12" s="3">
        <f>(Tabla2[[#This Row],[Removing tags]]+Tabla2[[#This Row],[time counting]])</f>
        <v>1.6679999999999999E-4</v>
      </c>
    </row>
    <row r="13" spans="1:8" x14ac:dyDescent="0.3">
      <c r="A13">
        <f>A12+1</f>
        <v>2</v>
      </c>
      <c r="B13">
        <v>1.0606000000000001E-2</v>
      </c>
      <c r="C13">
        <v>94.286254999999997</v>
      </c>
      <c r="D13" s="3">
        <v>1.6569999999999999E-4</v>
      </c>
      <c r="E13" s="3">
        <v>2.6059999999999999E-4</v>
      </c>
      <c r="F13" s="4">
        <f>6035.0034+3837.2986</f>
        <v>9872.3019999999997</v>
      </c>
      <c r="G13" s="3">
        <v>7.25E-5</v>
      </c>
      <c r="H13" s="3">
        <f>(Tabla2[[#This Row],[Removing tags]]+Tabla2[[#This Row],[time counting]])</f>
        <v>4.2630000000000001E-4</v>
      </c>
    </row>
    <row r="14" spans="1:8" x14ac:dyDescent="0.3">
      <c r="A14">
        <f t="shared" ref="A14:A21" si="0">A13+1</f>
        <v>3</v>
      </c>
      <c r="B14">
        <v>1.0896100000000001E-2</v>
      </c>
      <c r="C14">
        <v>91.775954999999996</v>
      </c>
      <c r="D14" s="3">
        <v>2.0110000000000001E-4</v>
      </c>
      <c r="E14" s="3">
        <v>3.858E-4</v>
      </c>
      <c r="F14" s="4">
        <f>4972.6504+2592.0166</f>
        <v>7564.6670000000004</v>
      </c>
      <c r="G14" s="3">
        <v>5.0399999999999999E-5</v>
      </c>
      <c r="H14" s="3">
        <f>(Tabla2[[#This Row],[Removing tags]]+Tabla2[[#This Row],[time counting]])</f>
        <v>5.8690000000000001E-4</v>
      </c>
    </row>
    <row r="15" spans="1:8" x14ac:dyDescent="0.3">
      <c r="A15">
        <f t="shared" si="0"/>
        <v>4</v>
      </c>
      <c r="B15">
        <v>1.8547299999999999E-2</v>
      </c>
      <c r="C15">
        <v>53.916203000000003</v>
      </c>
      <c r="D15" s="3">
        <v>1.929E-4</v>
      </c>
      <c r="E15" s="3">
        <v>5.8200000000000005E-4</v>
      </c>
      <c r="F15" s="4">
        <f>5185.033+1718.213</f>
        <v>6903.2460000000001</v>
      </c>
      <c r="G15" s="3">
        <v>8.0799999999999999E-5</v>
      </c>
      <c r="H15" s="3">
        <f>(Tabla2[[#This Row],[Removing tags]]+Tabla2[[#This Row],[time counting]])</f>
        <v>7.7490000000000002E-4</v>
      </c>
    </row>
    <row r="16" spans="1:8" x14ac:dyDescent="0.3">
      <c r="A16">
        <f t="shared" si="0"/>
        <v>5</v>
      </c>
      <c r="B16">
        <v>1.1452199999999999E-2</v>
      </c>
      <c r="C16">
        <v>87.319466000000006</v>
      </c>
      <c r="D16" s="3">
        <v>1.671E-4</v>
      </c>
      <c r="E16" s="3">
        <v>4.5830000000000003E-4</v>
      </c>
      <c r="F16" s="4">
        <f>5984.4404+2181.9768</f>
        <v>8166.4171999999999</v>
      </c>
      <c r="G16" s="3">
        <v>8.0099999999999995E-5</v>
      </c>
      <c r="H16" s="3">
        <f>(Tabla2[[#This Row],[Removing tags]]+Tabla2[[#This Row],[time counting]])</f>
        <v>6.2540000000000002E-4</v>
      </c>
    </row>
    <row r="17" spans="1:8" x14ac:dyDescent="0.3">
      <c r="A17">
        <f t="shared" si="0"/>
        <v>6</v>
      </c>
      <c r="B17">
        <v>1.5826900000000001E-2</v>
      </c>
      <c r="C17">
        <v>63.183570000000003</v>
      </c>
      <c r="D17" s="3">
        <v>2.387E-4</v>
      </c>
      <c r="E17" s="3">
        <v>7.3499999999999998E-4</v>
      </c>
      <c r="F17" s="4">
        <f>4189.359+1360.1741</f>
        <v>5549.5331000000006</v>
      </c>
      <c r="G17" s="3">
        <v>9.3499999999999996E-5</v>
      </c>
      <c r="H17" s="3">
        <f>(Tabla2[[#This Row],[Removing tags]]+Tabla2[[#This Row],[time counting]])</f>
        <v>9.7369999999999998E-4</v>
      </c>
    </row>
    <row r="18" spans="1:8" x14ac:dyDescent="0.3">
      <c r="A18">
        <f t="shared" si="0"/>
        <v>7</v>
      </c>
      <c r="B18">
        <v>1.2149500000000001E-2</v>
      </c>
      <c r="C18">
        <v>83.307914999999994</v>
      </c>
      <c r="D18" s="3">
        <v>1.7369999999999999E-4</v>
      </c>
      <c r="E18" s="3">
        <v>5.3419999999999997E-4</v>
      </c>
      <c r="F18" s="4">
        <f>5757.0522+1871.9581</f>
        <v>7629.0102999999999</v>
      </c>
      <c r="G18" s="3">
        <v>7.86E-5</v>
      </c>
      <c r="H18" s="3">
        <f>(Tabla2[[#This Row],[Removing tags]]+Tabla2[[#This Row],[time counting]])</f>
        <v>7.0790000000000002E-4</v>
      </c>
    </row>
    <row r="19" spans="1:8" x14ac:dyDescent="0.3">
      <c r="A19">
        <f t="shared" si="0"/>
        <v>8</v>
      </c>
      <c r="B19">
        <v>9.1430000000000001E-3</v>
      </c>
      <c r="C19">
        <v>109.3733</v>
      </c>
      <c r="D19" s="3">
        <v>1.4540000000000001E-4</v>
      </c>
      <c r="E19" s="3">
        <v>5.4129999999999998E-4</v>
      </c>
      <c r="F19" s="4">
        <f>6877.579+1847.4044</f>
        <v>8724.9833999999992</v>
      </c>
      <c r="G19" s="3">
        <v>4.5200000000000001E-5</v>
      </c>
      <c r="H19" s="3">
        <f>(Tabla2[[#This Row],[Removing tags]]+Tabla2[[#This Row],[time counting]])</f>
        <v>6.8669999999999994E-4</v>
      </c>
    </row>
    <row r="20" spans="1:8" x14ac:dyDescent="0.3">
      <c r="A20">
        <f t="shared" si="0"/>
        <v>9</v>
      </c>
      <c r="B20">
        <v>1.6581499999999999E-2</v>
      </c>
      <c r="C20">
        <v>60.308174000000001</v>
      </c>
      <c r="D20" s="3">
        <v>2.6689999999999998E-4</v>
      </c>
      <c r="E20" s="3">
        <v>1.0208000000000001E-3</v>
      </c>
      <c r="F20" s="4">
        <f>3746.7217+979.62384</f>
        <v>4726.3455400000003</v>
      </c>
      <c r="G20" s="3">
        <v>1.351E-4</v>
      </c>
      <c r="H20" s="3">
        <f>(Tabla2[[#This Row],[Removing tags]]+Tabla2[[#This Row],[time counting]])</f>
        <v>1.2877000000000001E-3</v>
      </c>
    </row>
    <row r="21" spans="1:8" ht="16.8" customHeight="1" x14ac:dyDescent="0.3">
      <c r="A21">
        <f t="shared" si="0"/>
        <v>10</v>
      </c>
      <c r="B21">
        <v>9.1988999999999994E-3</v>
      </c>
      <c r="C21">
        <v>108.70865000000001</v>
      </c>
      <c r="D21" s="3">
        <v>1.4420000000000001E-4</v>
      </c>
      <c r="E21" s="3">
        <v>5.9849999999999997E-4</v>
      </c>
      <c r="F21" s="4">
        <f>6934.812+1670.8438</f>
        <v>8605.6558000000005</v>
      </c>
      <c r="G21" s="3">
        <v>6.3200000000000005E-5</v>
      </c>
      <c r="H21" s="3">
        <f>(Tabla2[[#This Row],[Removing tags]]+Tabla2[[#This Row],[time counting]])</f>
        <v>7.427E-4</v>
      </c>
    </row>
    <row r="22" spans="1:8" ht="16.8" customHeight="1" x14ac:dyDescent="0.3">
      <c r="D22" s="3"/>
      <c r="E22" s="3"/>
      <c r="F22" s="4"/>
      <c r="G22" s="3"/>
    </row>
    <row r="23" spans="1:8" ht="16.8" customHeight="1" x14ac:dyDescent="0.3">
      <c r="D23" s="3"/>
      <c r="E23" s="3"/>
      <c r="F23" s="4"/>
      <c r="G23" s="3"/>
    </row>
    <row r="24" spans="1:8" ht="16.8" customHeight="1" x14ac:dyDescent="0.3">
      <c r="D24" s="3"/>
      <c r="E24" s="3"/>
      <c r="F24" s="4"/>
      <c r="G24" s="3"/>
    </row>
    <row r="25" spans="1:8" ht="16.8" customHeight="1" x14ac:dyDescent="0.3">
      <c r="D25" s="3"/>
      <c r="E25" s="3"/>
      <c r="F25" s="4"/>
      <c r="G25" s="3"/>
    </row>
    <row r="26" spans="1:8" ht="16.8" customHeight="1" x14ac:dyDescent="0.3">
      <c r="D26" s="3"/>
      <c r="E26" s="3"/>
      <c r="F26" s="4"/>
      <c r="G26" s="3"/>
    </row>
    <row r="27" spans="1:8" ht="16.8" customHeight="1" x14ac:dyDescent="0.3">
      <c r="D27" s="3"/>
      <c r="E27" s="3"/>
      <c r="F27" s="4"/>
      <c r="G27" s="3"/>
    </row>
    <row r="28" spans="1:8" ht="16.8" customHeight="1" x14ac:dyDescent="0.3">
      <c r="D28" s="3"/>
      <c r="E28" s="3"/>
      <c r="F28" s="4"/>
      <c r="G28" s="3"/>
    </row>
    <row r="29" spans="1:8" ht="16.8" customHeight="1" x14ac:dyDescent="0.3">
      <c r="D29" s="3"/>
      <c r="E29" s="3"/>
      <c r="F29" s="4"/>
      <c r="G29" s="3"/>
    </row>
    <row r="30" spans="1:8" ht="16.8" customHeight="1" x14ac:dyDescent="0.3">
      <c r="D30" s="3"/>
      <c r="E30" s="3"/>
      <c r="F30" s="4"/>
      <c r="G30" s="3"/>
    </row>
    <row r="31" spans="1:8" ht="16.8" customHeight="1" x14ac:dyDescent="0.3">
      <c r="D31" s="3"/>
      <c r="E31" s="3"/>
      <c r="F31" s="4"/>
      <c r="G31" s="3"/>
    </row>
    <row r="32" spans="1:8" ht="16.8" customHeight="1" x14ac:dyDescent="0.3">
      <c r="D32" s="3"/>
      <c r="E32" s="3"/>
      <c r="F32" s="4"/>
      <c r="G32" s="3"/>
    </row>
    <row r="33" spans="1:7" ht="16.8" customHeight="1" x14ac:dyDescent="0.3">
      <c r="D33" s="3"/>
      <c r="E33" s="3"/>
      <c r="F33" s="4"/>
      <c r="G33" s="3"/>
    </row>
    <row r="34" spans="1:7" ht="16.8" customHeight="1" x14ac:dyDescent="0.3">
      <c r="D34" s="3"/>
      <c r="E34" s="3"/>
      <c r="F34" s="4"/>
      <c r="G34" s="3"/>
    </row>
    <row r="35" spans="1:7" ht="16.8" customHeight="1" x14ac:dyDescent="0.3">
      <c r="D35" s="3"/>
      <c r="E35" s="3"/>
      <c r="F35" s="4"/>
      <c r="G35" s="3"/>
    </row>
    <row r="36" spans="1:7" ht="16.8" customHeight="1" x14ac:dyDescent="0.3">
      <c r="D36" s="3"/>
      <c r="E36" s="3"/>
      <c r="F36" s="4"/>
      <c r="G36" s="3"/>
    </row>
    <row r="37" spans="1:7" ht="16.8" customHeight="1" x14ac:dyDescent="0.3">
      <c r="D37" s="3"/>
      <c r="E37" s="3"/>
      <c r="F37" s="4"/>
      <c r="G37" s="3"/>
    </row>
    <row r="38" spans="1:7" x14ac:dyDescent="0.3">
      <c r="D38" s="3"/>
      <c r="E38" s="3"/>
      <c r="F38" s="4"/>
      <c r="G38" s="3"/>
    </row>
    <row r="39" spans="1:7" x14ac:dyDescent="0.3">
      <c r="D39" s="3"/>
      <c r="E39" s="3"/>
      <c r="F39" s="4"/>
      <c r="G39" s="3"/>
    </row>
    <row r="40" spans="1:7" x14ac:dyDescent="0.3">
      <c r="A40" s="11" t="s">
        <v>9</v>
      </c>
      <c r="B40" s="11"/>
      <c r="C40" s="11"/>
      <c r="D40" s="3"/>
      <c r="E40" s="3"/>
      <c r="F40" s="4"/>
      <c r="G40" s="3"/>
    </row>
    <row r="41" spans="1:7" x14ac:dyDescent="0.3">
      <c r="A41" s="5" t="s">
        <v>6</v>
      </c>
      <c r="B41" s="6" t="s">
        <v>8</v>
      </c>
      <c r="C41" s="7" t="s">
        <v>7</v>
      </c>
      <c r="D41" s="3"/>
      <c r="E41" s="3"/>
      <c r="F41" s="4"/>
      <c r="G41" s="3"/>
    </row>
    <row r="42" spans="1:7" x14ac:dyDescent="0.3">
      <c r="A42" s="8">
        <v>37851532</v>
      </c>
      <c r="B42" s="9">
        <f>1/20</f>
        <v>0.05</v>
      </c>
      <c r="C42" s="10">
        <v>2</v>
      </c>
      <c r="D42" s="3"/>
      <c r="E42" s="3"/>
      <c r="F42" s="4"/>
      <c r="G42" s="3"/>
    </row>
    <row r="43" spans="1:7" x14ac:dyDescent="0.3">
      <c r="A43" s="8">
        <v>44119694</v>
      </c>
      <c r="B43" s="10">
        <f>1/18</f>
        <v>5.5555555555555552E-2</v>
      </c>
      <c r="C43" s="10">
        <v>3</v>
      </c>
      <c r="D43" s="3"/>
      <c r="E43" s="3"/>
      <c r="F43" s="4"/>
      <c r="G43" s="3"/>
    </row>
    <row r="44" spans="1:7" x14ac:dyDescent="0.3">
      <c r="A44" s="8">
        <v>39721348</v>
      </c>
      <c r="B44" s="10">
        <f>1/59</f>
        <v>1.6949152542372881E-2</v>
      </c>
      <c r="C44" s="10">
        <v>4</v>
      </c>
      <c r="D44" s="3"/>
      <c r="E44" s="3"/>
      <c r="F44" s="4"/>
      <c r="G44" s="3"/>
    </row>
    <row r="45" spans="1:7" x14ac:dyDescent="0.3">
      <c r="A45" s="8">
        <v>29690609</v>
      </c>
      <c r="B45" s="10">
        <f>1/23</f>
        <v>4.3478260869565216E-2</v>
      </c>
      <c r="C45" s="10">
        <v>5</v>
      </c>
      <c r="D45" s="3"/>
      <c r="E45" s="3"/>
      <c r="F45" s="4"/>
      <c r="G45" s="3"/>
    </row>
    <row r="46" spans="1:7" x14ac:dyDescent="0.3">
      <c r="A46" s="8">
        <v>31778700</v>
      </c>
      <c r="B46" s="10">
        <f>1/22</f>
        <v>4.5454545454545456E-2</v>
      </c>
      <c r="C46" s="10">
        <v>6</v>
      </c>
      <c r="D46" s="3"/>
      <c r="E46" s="3"/>
      <c r="F46" s="4"/>
      <c r="G46" s="3"/>
    </row>
    <row r="47" spans="1:7" x14ac:dyDescent="0.3">
      <c r="A47" s="8">
        <v>32635014</v>
      </c>
      <c r="B47" s="10">
        <f>1/21</f>
        <v>4.7619047619047616E-2</v>
      </c>
      <c r="C47" s="10">
        <v>7</v>
      </c>
      <c r="D47" s="3"/>
      <c r="E47" s="3"/>
      <c r="F47" s="4"/>
      <c r="G47" s="3"/>
    </row>
    <row r="48" spans="1:7" x14ac:dyDescent="0.3">
      <c r="A48" s="8">
        <v>31620346</v>
      </c>
      <c r="B48" s="10">
        <f>1/22</f>
        <v>4.5454545454545456E-2</v>
      </c>
      <c r="C48" s="10">
        <v>8</v>
      </c>
      <c r="D48" s="3"/>
      <c r="E48" s="3"/>
      <c r="F48" s="4"/>
      <c r="G48" s="3"/>
    </row>
    <row r="49" spans="1:7" x14ac:dyDescent="0.3">
      <c r="A49" s="8">
        <v>28181510</v>
      </c>
      <c r="B49" s="10">
        <f>1/24</f>
        <v>4.1666666666666664E-2</v>
      </c>
      <c r="C49" s="10">
        <v>9</v>
      </c>
      <c r="D49" s="3"/>
      <c r="E49" s="3"/>
      <c r="F49" s="4"/>
      <c r="G49" s="3"/>
    </row>
    <row r="50" spans="1:7" x14ac:dyDescent="0.3">
      <c r="A50" s="8">
        <v>31959060</v>
      </c>
      <c r="B50" s="10">
        <f>1/22</f>
        <v>4.5454545454545456E-2</v>
      </c>
      <c r="C50" s="10">
        <v>10</v>
      </c>
      <c r="D50" s="3"/>
      <c r="E50" s="3"/>
      <c r="F50" s="4"/>
      <c r="G50" s="3"/>
    </row>
    <row r="51" spans="1:7" x14ac:dyDescent="0.3">
      <c r="D51" s="3"/>
      <c r="E51" s="3"/>
      <c r="F51" s="4"/>
      <c r="G51" s="3"/>
    </row>
    <row r="52" spans="1:7" x14ac:dyDescent="0.3">
      <c r="D52" s="3"/>
      <c r="E52" s="3"/>
      <c r="F52" s="4"/>
      <c r="G52" s="3"/>
    </row>
    <row r="53" spans="1:7" ht="16.2" thickBot="1" x14ac:dyDescent="0.35">
      <c r="F53" s="1"/>
    </row>
  </sheetData>
  <sortState xmlns:xlrd2="http://schemas.microsoft.com/office/spreadsheetml/2017/richdata2" ref="A42:C50">
    <sortCondition ref="C42:C50"/>
  </sortState>
  <mergeCells count="1">
    <mergeCell ref="A40:C4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CEC7-C5B1-4D0F-A826-86D86C941231}">
  <dimension ref="A1"/>
  <sheetViews>
    <sheetView topLeftCell="A4" workbookViewId="0">
      <selection activeCell="K13" sqref="K1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FIRST_PHASE</vt:lpstr>
      <vt:lpstr>SECOND_PHASE</vt:lpstr>
      <vt:lpstr>FINAL_PHASE</vt:lpstr>
      <vt:lpstr>PRESENTATION_IMAGES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Domínguez López</dc:creator>
  <cp:lastModifiedBy>paula</cp:lastModifiedBy>
  <dcterms:created xsi:type="dcterms:W3CDTF">2019-11-02T21:48:16Z</dcterms:created>
  <dcterms:modified xsi:type="dcterms:W3CDTF">2019-11-04T17:58:20Z</dcterms:modified>
</cp:coreProperties>
</file>