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alehali/Downloads/"/>
    </mc:Choice>
  </mc:AlternateContent>
  <xr:revisionPtr revIDLastSave="0" documentId="13_ncr:1_{6B7D93B0-7031-7140-808E-8D3F462D9F21}" xr6:coauthVersionLast="47" xr6:coauthVersionMax="47" xr10:uidLastSave="{00000000-0000-0000-0000-000000000000}"/>
  <bookViews>
    <workbookView xWindow="14760" yWindow="500" windowWidth="13840" windowHeight="16300" xr2:uid="{00000000-000D-0000-FFFF-FFFF00000000}"/>
  </bookViews>
  <sheets>
    <sheet name="Scenarios" sheetId="3" r:id="rId1"/>
    <sheet name="Results" sheetId="4" r:id="rId2"/>
  </sheets>
  <definedNames>
    <definedName name="solver_adj" localSheetId="0" hidden="1">Scenarios!$F$31:$G$31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Scenarios!$I$31</definedName>
    <definedName name="solver_lhs2" localSheetId="0" hidden="1">Scenarios!$I$31</definedName>
    <definedName name="solver_lhs3" localSheetId="0" hidden="1">Scenarios!$I$4</definedName>
    <definedName name="solver_lhs4" localSheetId="0" hidden="1">Scenarios!$I$4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Scenarios!$G$26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Scenarios!$K$31</definedName>
    <definedName name="solver_rhs2" localSheetId="0" hidden="1">Scenarios!$K$31</definedName>
    <definedName name="solver_rhs3" localSheetId="0" hidden="1">Scenarios!$K$4</definedName>
    <definedName name="solver_rhs4" localSheetId="0" hidden="1">Scenarios!$K$4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8" i="3" s="1"/>
  <c r="C31" i="3"/>
  <c r="C30" i="3"/>
  <c r="H5" i="3"/>
  <c r="J5" i="3"/>
  <c r="B28" i="3"/>
  <c r="F6" i="3"/>
  <c r="F5" i="3"/>
  <c r="B26" i="3"/>
  <c r="C27" i="3"/>
  <c r="G5" i="3"/>
  <c r="C26" i="3"/>
  <c r="I31" i="3" l="1"/>
  <c r="D2" i="4" l="1"/>
  <c r="C2" i="4"/>
  <c r="A2" i="4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G26" i="3" l="1"/>
  <c r="K5" i="3" s="1"/>
  <c r="K14" i="3" l="1"/>
  <c r="K19" i="3"/>
  <c r="K12" i="3"/>
  <c r="K18" i="3"/>
  <c r="B2" i="4"/>
  <c r="K17" i="3"/>
  <c r="K20" i="3"/>
  <c r="K21" i="3"/>
  <c r="K23" i="3"/>
  <c r="K15" i="3"/>
  <c r="K7" i="3"/>
  <c r="K22" i="3"/>
  <c r="K9" i="3"/>
  <c r="K24" i="3"/>
  <c r="K10" i="3"/>
  <c r="K13" i="3"/>
  <c r="K11" i="3"/>
  <c r="K16" i="3"/>
  <c r="K6" i="3"/>
  <c r="K8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F24" i="3" l="1"/>
  <c r="F20" i="3"/>
  <c r="F16" i="3"/>
  <c r="F12" i="3"/>
  <c r="F8" i="3"/>
  <c r="F18" i="3"/>
  <c r="F10" i="3"/>
  <c r="F23" i="3"/>
  <c r="F19" i="3"/>
  <c r="F15" i="3"/>
  <c r="F11" i="3"/>
  <c r="F7" i="3"/>
  <c r="F22" i="3"/>
  <c r="F14" i="3"/>
  <c r="F17" i="3"/>
  <c r="F9" i="3"/>
  <c r="F21" i="3"/>
  <c r="F13" i="3"/>
  <c r="G24" i="3"/>
  <c r="G20" i="3"/>
  <c r="G16" i="3"/>
  <c r="G12" i="3"/>
  <c r="G8" i="3"/>
  <c r="G18" i="3"/>
  <c r="G14" i="3"/>
  <c r="G6" i="3"/>
  <c r="G23" i="3"/>
  <c r="G19" i="3"/>
  <c r="G15" i="3"/>
  <c r="G11" i="3"/>
  <c r="G7" i="3"/>
  <c r="G22" i="3"/>
  <c r="G10" i="3"/>
  <c r="G21" i="3"/>
  <c r="G17" i="3"/>
  <c r="G13" i="3"/>
  <c r="G9" i="3"/>
  <c r="B27" i="3" l="1"/>
  <c r="C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H5" authorId="0" shapeId="0" xr:uid="{00000000-0006-0000-0000-000003000000}">
      <text/>
    </comment>
  </commentList>
</comments>
</file>

<file path=xl/sharedStrings.xml><?xml version="1.0" encoding="utf-8"?>
<sst xmlns="http://schemas.openxmlformats.org/spreadsheetml/2006/main" count="32" uniqueCount="28">
  <si>
    <t>Probability</t>
  </si>
  <si>
    <t>Scenario</t>
  </si>
  <si>
    <t>Return on Stock A</t>
  </si>
  <si>
    <t>Return on Stock B</t>
  </si>
  <si>
    <t>Expected R</t>
  </si>
  <si>
    <t>Squared Deviations A</t>
  </si>
  <si>
    <t>Squared Deviations B</t>
  </si>
  <si>
    <t>Variance R</t>
  </si>
  <si>
    <t>St. Dev. R</t>
  </si>
  <si>
    <t>Product of RA and RB</t>
  </si>
  <si>
    <t>Expected Product of RA and RB</t>
  </si>
  <si>
    <t>Correlation between RA and RB</t>
  </si>
  <si>
    <t>Invested in Stock A ($)</t>
  </si>
  <si>
    <t>Invested in Stock B ($)</t>
  </si>
  <si>
    <t>Total Investment</t>
  </si>
  <si>
    <t>=</t>
  </si>
  <si>
    <t>Portfolio Profit ($)</t>
  </si>
  <si>
    <t>&lt;=</t>
  </si>
  <si>
    <t>Maximum Allowable SD</t>
  </si>
  <si>
    <t>Optimal Expected Profit</t>
  </si>
  <si>
    <t>Investment in A ($)</t>
  </si>
  <si>
    <t>Investment in B (in $)</t>
  </si>
  <si>
    <t>Modeling Risk and Realities</t>
  </si>
  <si>
    <t>Two Stocks_Solved.xlsx</t>
  </si>
  <si>
    <t>Expected Portfolio Profit ($)</t>
  </si>
  <si>
    <t>Variance of Port. Profit ($ squared)</t>
  </si>
  <si>
    <t>St. Dev. Of Port. Profit ($)</t>
  </si>
  <si>
    <t>Square Deviation of Port.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</si>
</sst>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000"/>
    <numFmt numFmtId="167" formatCode="0.0000000"/>
    <numFmt numFmtId="168" formatCode="0.000000000"/>
    <numFmt numFmtId="169" formatCode="0.0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9" xfId="0" applyFont="1" applyBorder="1" applyAlignment="1">
      <alignment horizontal="left"/>
    </xf>
    <xf numFmtId="167" fontId="0" fillId="0" borderId="20" xfId="0" applyNumberFormat="1" applyBorder="1" applyAlignment="1">
      <alignment horizontal="left"/>
    </xf>
    <xf numFmtId="167" fontId="0" fillId="0" borderId="21" xfId="0" applyNumberFormat="1" applyBorder="1" applyAlignment="1">
      <alignment horizontal="left"/>
    </xf>
    <xf numFmtId="0" fontId="16" fillId="0" borderId="12" xfId="0" applyFont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0" borderId="10" xfId="0" applyNumberFormat="1" applyBorder="1" applyAlignment="1">
      <alignment horizontal="left"/>
    </xf>
    <xf numFmtId="0" fontId="16" fillId="0" borderId="13" xfId="0" applyFon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20" fillId="0" borderId="14" xfId="0" applyFont="1" applyBorder="1"/>
    <xf numFmtId="0" fontId="20" fillId="0" borderId="17" xfId="0" applyFont="1" applyBorder="1"/>
    <xf numFmtId="0" fontId="16" fillId="0" borderId="15" xfId="0" applyFont="1" applyBorder="1"/>
    <xf numFmtId="169" fontId="0" fillId="0" borderId="0" xfId="0" applyNumberFormat="1" applyAlignment="1">
      <alignment horizontal="left"/>
    </xf>
    <xf numFmtId="169" fontId="0" fillId="0" borderId="18" xfId="0" applyNumberFormat="1" applyBorder="1" applyAlignment="1">
      <alignment horizontal="left"/>
    </xf>
    <xf numFmtId="0" fontId="20" fillId="0" borderId="0" xfId="0" applyFont="1"/>
    <xf numFmtId="0" fontId="0" fillId="0" borderId="0" xfId="0" applyAlignment="1">
      <alignment horizontal="center"/>
    </xf>
    <xf numFmtId="2" fontId="19" fillId="0" borderId="14" xfId="0" applyNumberFormat="1" applyFont="1" applyBorder="1"/>
    <xf numFmtId="2" fontId="19" fillId="0" borderId="15" xfId="0" applyNumberFormat="1" applyFont="1" applyBorder="1"/>
    <xf numFmtId="2" fontId="0" fillId="0" borderId="0" xfId="0" applyNumberFormat="1"/>
    <xf numFmtId="2" fontId="22" fillId="0" borderId="18" xfId="0" applyNumberFormat="1" applyFont="1" applyBorder="1"/>
    <xf numFmtId="2" fontId="21" fillId="0" borderId="0" xfId="0" applyNumberFormat="1" applyFont="1"/>
    <xf numFmtId="169" fontId="0" fillId="0" borderId="12" xfId="0" applyNumberFormat="1" applyBorder="1"/>
    <xf numFmtId="169" fontId="0" fillId="0" borderId="0" xfId="0" applyNumberFormat="1"/>
    <xf numFmtId="169" fontId="0" fillId="0" borderId="10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69" fontId="0" fillId="0" borderId="11" xfId="0" applyNumberFormat="1" applyBorder="1"/>
    <xf numFmtId="2" fontId="0" fillId="0" borderId="10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Optimal Expected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Results!$B$6:$B$18</c:f>
              <c:numCache>
                <c:formatCode>General</c:formatCode>
                <c:ptCount val="13"/>
                <c:pt idx="0">
                  <c:v>269.34477749179109</c:v>
                </c:pt>
                <c:pt idx="1">
                  <c:v>285.74439703650773</c:v>
                </c:pt>
                <c:pt idx="2">
                  <c:v>296.67436324962068</c:v>
                </c:pt>
                <c:pt idx="3">
                  <c:v>305.10752102747551</c:v>
                </c:pt>
                <c:pt idx="4">
                  <c:v>312.34175103022909</c:v>
                </c:pt>
                <c:pt idx="5">
                  <c:v>318.84430044737491</c:v>
                </c:pt>
                <c:pt idx="6">
                  <c:v>324.84669343301522</c:v>
                </c:pt>
                <c:pt idx="7">
                  <c:v>330.482406926154</c:v>
                </c:pt>
                <c:pt idx="8">
                  <c:v>335.83663884921322</c:v>
                </c:pt>
                <c:pt idx="9">
                  <c:v>340.96733320937608</c:v>
                </c:pt>
                <c:pt idx="10">
                  <c:v>345.91605903197404</c:v>
                </c:pt>
                <c:pt idx="11">
                  <c:v>346.67745229358184</c:v>
                </c:pt>
                <c:pt idx="12">
                  <c:v>346.67745229358184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1-9948-83E7-725A3024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00888"/>
        <c:axId val="537801280"/>
      </c:scatterChart>
      <c:valAx>
        <c:axId val="537800888"/>
        <c:scaling>
          <c:orientation val="minMax"/>
          <c:max val="19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 Allowable SD of Profit,</a:t>
                </a:r>
                <a:r>
                  <a:rPr lang="en-US" sz="1400" b="1" baseline="0"/>
                  <a:t> $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1280"/>
        <c:crosses val="autoZero"/>
        <c:crossBetween val="midCat"/>
      </c:valAx>
      <c:valAx>
        <c:axId val="537801280"/>
        <c:scaling>
          <c:orientation val="minMax"/>
          <c:max val="3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Optimal Expected Profit,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</c:f>
              <c:strCache>
                <c:ptCount val="1"/>
                <c:pt idx="0">
                  <c:v>Investment in A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Results!$C$6:$C$18</c:f>
              <c:numCache>
                <c:formatCode>General</c:formatCode>
                <c:ptCount val="13"/>
                <c:pt idx="0">
                  <c:v>69100.042151749381</c:v>
                </c:pt>
                <c:pt idx="1">
                  <c:v>75652.868033480496</c:v>
                </c:pt>
                <c:pt idx="2">
                  <c:v>80020.174561094536</c:v>
                </c:pt>
                <c:pt idx="3">
                  <c:v>83389.826789978455</c:v>
                </c:pt>
                <c:pt idx="4">
                  <c:v>86280.421261840514</c:v>
                </c:pt>
                <c:pt idx="5">
                  <c:v>88878.656788089109</c:v>
                </c:pt>
                <c:pt idx="6">
                  <c:v>91277.043897113064</c:v>
                </c:pt>
                <c:pt idx="7">
                  <c:v>93528.916212758486</c:v>
                </c:pt>
                <c:pt idx="8">
                  <c:v>95668.316424265038</c:v>
                </c:pt>
                <c:pt idx="9">
                  <c:v>97718.397324189078</c:v>
                </c:pt>
                <c:pt idx="10">
                  <c:v>99695.768723791785</c:v>
                </c:pt>
                <c:pt idx="11">
                  <c:v>100000.00001264967</c:v>
                </c:pt>
                <c:pt idx="12">
                  <c:v>100000.00001264967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B546-89EB-B003DCB2979C}"/>
            </c:ext>
          </c:extLst>
        </c:ser>
        <c:ser>
          <c:idx val="1"/>
          <c:order val="1"/>
          <c:tx>
            <c:strRef>
              <c:f>Results!$D$5</c:f>
              <c:strCache>
                <c:ptCount val="1"/>
                <c:pt idx="0">
                  <c:v>Investment in B (in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Results!$D$6:$D$18</c:f>
              <c:numCache>
                <c:formatCode>General</c:formatCode>
                <c:ptCount val="13"/>
                <c:pt idx="0">
                  <c:v>30899.95784818018</c:v>
                </c:pt>
                <c:pt idx="1">
                  <c:v>24347.131966523775</c:v>
                </c:pt>
                <c:pt idx="2">
                  <c:v>19979.825438912987</c:v>
                </c:pt>
                <c:pt idx="3">
                  <c:v>16610.173210027504</c:v>
                </c:pt>
                <c:pt idx="4">
                  <c:v>13719.578738173313</c:v>
                </c:pt>
                <c:pt idx="5">
                  <c:v>11121.343211932995</c:v>
                </c:pt>
                <c:pt idx="6">
                  <c:v>8722.9561028858498</c:v>
                </c:pt>
                <c:pt idx="7">
                  <c:v>6471.0837872654738</c:v>
                </c:pt>
                <c:pt idx="8">
                  <c:v>4331.6835757232129</c:v>
                </c:pt>
                <c:pt idx="9">
                  <c:v>2281.6026758038702</c:v>
                </c:pt>
                <c:pt idx="10">
                  <c:v>304.23127619585262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7-B546-89EB-B003DCB2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02064"/>
        <c:axId val="537802456"/>
      </c:scatterChart>
      <c:valAx>
        <c:axId val="537802064"/>
        <c:scaling>
          <c:orientation val="minMax"/>
          <c:max val="19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 Allowable SD of Profits,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2456"/>
        <c:crosses val="autoZero"/>
        <c:crossBetween val="midCat"/>
      </c:valAx>
      <c:valAx>
        <c:axId val="53780245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Investments in Two Stocks,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2064"/>
        <c:crosses val="autoZero"/>
        <c:crossBetween val="midCat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720725</xdr:colOff>
      <xdr:row>19</xdr:row>
      <xdr:rowOff>114300</xdr:rowOff>
    </xdr:from>
    <xdr:to>
      <xdr:col>10</xdr:col>
      <xdr:colOff>238125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19</xdr:row>
      <xdr:rowOff>82550</xdr:rowOff>
    </xdr:from>
    <xdr:to>
      <xdr:col>3</xdr:col>
      <xdr:colOff>479425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I1" zoomScale="150" zoomScaleNormal="130" workbookViewId="0">
      <selection activeCell="G27" sqref="G27"/>
    </sheetView>
  </sheetViews>
  <sheetFormatPr baseColWidth="10" defaultColWidth="8.83203125" defaultRowHeight="15" x14ac:dyDescent="0.2"/>
  <cols>
    <col min="1" max="1" width="13.6640625" style="6" customWidth="1"/>
    <col min="2" max="2" width="19.1640625" style="6" customWidth="1"/>
    <col min="3" max="3" width="18.5" style="6" customWidth="1"/>
    <col min="4" max="4" width="12" style="6" customWidth="1"/>
    <col min="5" max="5" width="18.5" customWidth="1"/>
    <col min="6" max="6" width="29.5" customWidth="1"/>
    <col min="7" max="7" width="21.33203125" customWidth="1"/>
    <col min="8" max="8" width="20.1640625" customWidth="1"/>
    <col min="9" max="9" width="13.83203125" customWidth="1"/>
    <col min="10" max="10" width="19.83203125" customWidth="1"/>
    <col min="11" max="11" width="22" customWidth="1"/>
  </cols>
  <sheetData>
    <row r="1" spans="1:11" x14ac:dyDescent="0.2">
      <c r="A1" s="19" t="s">
        <v>23</v>
      </c>
    </row>
    <row r="2" spans="1:11" x14ac:dyDescent="0.2">
      <c r="A2" s="19" t="s">
        <v>22</v>
      </c>
    </row>
    <row r="3" spans="1:11" ht="16" thickBot="1" x14ac:dyDescent="0.25"/>
    <row r="4" spans="1:11" ht="16" thickBot="1" x14ac:dyDescent="0.25">
      <c r="A4" s="16" t="s">
        <v>1</v>
      </c>
      <c r="B4" s="17" t="s">
        <v>2</v>
      </c>
      <c r="C4" s="17" t="s">
        <v>3</v>
      </c>
      <c r="D4" s="18" t="s">
        <v>0</v>
      </c>
      <c r="E4" s="3"/>
      <c r="F4" s="29" t="s">
        <v>5</v>
      </c>
      <c r="G4" s="30" t="s">
        <v>6</v>
      </c>
      <c r="H4" s="31" t="s">
        <v>9</v>
      </c>
      <c r="J4" s="3" t="s">
        <v>16</v>
      </c>
      <c r="K4" s="3" t="s">
        <v>27</v>
      </c>
    </row>
    <row r="5" spans="1:11" x14ac:dyDescent="0.2">
      <c r="A5" s="12">
        <v>1</v>
      </c>
      <c r="B5" s="7">
        <v>-2.4443901246634105E-4</v>
      </c>
      <c r="C5" s="8">
        <v>4.8198185000000004E-2</v>
      </c>
      <c r="D5" s="47">
        <v>0.05</v>
      </c>
      <c r="E5" s="5"/>
      <c r="F5" s="41">
        <f>(B5-$B$26)^2</f>
        <v>1.3773105902097194E-5</v>
      </c>
      <c r="G5" s="42">
        <f>(C5-$C$26)^2</f>
        <v>2.2310592061706015E-3</v>
      </c>
      <c r="H5" s="43">
        <f>B5*C5</f>
        <v>-1.1781516744070014E-5</v>
      </c>
      <c r="J5" s="38">
        <f>SUMPRODUCT($F$31:$G$31,B5:C5)</f>
        <v>-24.443901246634105</v>
      </c>
      <c r="K5" s="38">
        <f>(J5-$G$26)^2</f>
        <v>137731.059020972</v>
      </c>
    </row>
    <row r="6" spans="1:11" x14ac:dyDescent="0.2">
      <c r="A6" s="12">
        <v>2</v>
      </c>
      <c r="B6" s="7">
        <v>1.7603911980440069E-2</v>
      </c>
      <c r="C6" s="8">
        <v>-4.680788E-3</v>
      </c>
      <c r="D6" s="47">
        <v>0.05</v>
      </c>
      <c r="E6" s="5"/>
      <c r="F6" s="41">
        <f>(B6-$B$26)^2</f>
        <v>1.9985865550476906E-4</v>
      </c>
      <c r="G6" s="42">
        <f t="shared" ref="G6:G24" si="0">(C6-$C$26)^2</f>
        <v>3.1864710293060648E-5</v>
      </c>
      <c r="H6" s="43">
        <f t="shared" ref="H6:H24" si="1">B6*C6</f>
        <v>-8.2400179951100106E-5</v>
      </c>
      <c r="J6" s="38">
        <f t="shared" ref="J6:J24" si="2">SUMPRODUCT($F$31:$G$31,B6:C6)</f>
        <v>1760.3911980440068</v>
      </c>
      <c r="K6" s="38">
        <f t="shared" ref="K6:K24" si="3">(J6-$G$26)^2</f>
        <v>1998586.5550476902</v>
      </c>
    </row>
    <row r="7" spans="1:11" x14ac:dyDescent="0.2">
      <c r="A7" s="12">
        <v>3</v>
      </c>
      <c r="B7" s="7">
        <v>-2.1143680922633242E-2</v>
      </c>
      <c r="C7" s="8">
        <v>3.440260000000001E-4</v>
      </c>
      <c r="D7" s="47">
        <v>0.05</v>
      </c>
      <c r="E7" s="5"/>
      <c r="F7" s="41">
        <f t="shared" ref="F7:F24" si="4">(B7-$B$26)^2</f>
        <v>6.0567451721675472E-4</v>
      </c>
      <c r="G7" s="42">
        <f t="shared" si="0"/>
        <v>3.8448624683720706E-7</v>
      </c>
      <c r="H7" s="43">
        <f t="shared" si="1"/>
        <v>-7.2739759730898254E-6</v>
      </c>
      <c r="J7" s="38">
        <f t="shared" si="2"/>
        <v>-2114.3680922633243</v>
      </c>
      <c r="K7" s="38">
        <f t="shared" si="3"/>
        <v>6056745.1721675489</v>
      </c>
    </row>
    <row r="8" spans="1:11" x14ac:dyDescent="0.2">
      <c r="A8" s="12">
        <v>4</v>
      </c>
      <c r="B8" s="7">
        <v>-1.1782032400589199E-2</v>
      </c>
      <c r="C8" s="8">
        <v>2.203549E-3</v>
      </c>
      <c r="D8" s="47">
        <v>0.05</v>
      </c>
      <c r="E8" s="5"/>
      <c r="F8" s="41">
        <f t="shared" si="4"/>
        <v>2.3252611257757019E-4</v>
      </c>
      <c r="G8" s="42">
        <f t="shared" si="0"/>
        <v>1.536244854716893E-6</v>
      </c>
      <c r="H8" s="43">
        <f t="shared" si="1"/>
        <v>-2.5962285714285926E-5</v>
      </c>
      <c r="J8" s="38">
        <f t="shared" si="2"/>
        <v>-1178.2032400589198</v>
      </c>
      <c r="K8" s="38">
        <f t="shared" si="3"/>
        <v>2325261.1257757018</v>
      </c>
    </row>
    <row r="9" spans="1:11" x14ac:dyDescent="0.2">
      <c r="A9" s="12">
        <v>5</v>
      </c>
      <c r="B9" s="7">
        <v>-1.5151515151515138E-2</v>
      </c>
      <c r="C9" s="8">
        <v>2.189323E-3</v>
      </c>
      <c r="D9" s="47">
        <v>0.05</v>
      </c>
      <c r="E9" s="5"/>
      <c r="F9" s="41">
        <f t="shared" si="4"/>
        <v>3.466407103854376E-4</v>
      </c>
      <c r="G9" s="42">
        <f t="shared" si="0"/>
        <v>1.5011823042334932E-6</v>
      </c>
      <c r="H9" s="43">
        <f t="shared" si="1"/>
        <v>-3.3171560606060575E-5</v>
      </c>
      <c r="J9" s="38">
        <f t="shared" si="2"/>
        <v>-1515.1515151515139</v>
      </c>
      <c r="K9" s="38">
        <f t="shared" si="3"/>
        <v>3466407.1038543754</v>
      </c>
    </row>
    <row r="10" spans="1:11" x14ac:dyDescent="0.2">
      <c r="A10" s="12">
        <v>6</v>
      </c>
      <c r="B10" s="7">
        <v>-3.530895334174037E-3</v>
      </c>
      <c r="C10" s="8">
        <v>-1.1524751E-2</v>
      </c>
      <c r="D10" s="47">
        <v>0.05</v>
      </c>
      <c r="E10" s="5"/>
      <c r="F10" s="41">
        <f t="shared" si="4"/>
        <v>4.8967383422966405E-5</v>
      </c>
      <c r="G10" s="42">
        <f t="shared" si="0"/>
        <v>1.5597128814944699E-4</v>
      </c>
      <c r="H10" s="43">
        <f t="shared" si="1"/>
        <v>4.069268953341757E-5</v>
      </c>
      <c r="J10" s="38">
        <f t="shared" si="2"/>
        <v>-353.08953341740369</v>
      </c>
      <c r="K10" s="38">
        <f t="shared" si="3"/>
        <v>489673.83422966424</v>
      </c>
    </row>
    <row r="11" spans="1:11" x14ac:dyDescent="0.2">
      <c r="A11" s="12">
        <v>7</v>
      </c>
      <c r="B11" s="7">
        <v>-1.7717033662363851E-2</v>
      </c>
      <c r="C11" s="8">
        <v>4.6189858E-2</v>
      </c>
      <c r="D11" s="47">
        <v>0.05</v>
      </c>
      <c r="E11" s="5"/>
      <c r="F11" s="41">
        <f t="shared" si="4"/>
        <v>4.4875372921298961E-4</v>
      </c>
      <c r="G11" s="42">
        <f t="shared" si="0"/>
        <v>2.0453695891838298E-3</v>
      </c>
      <c r="H11" s="43">
        <f t="shared" si="1"/>
        <v>-8.1834726904580623E-4</v>
      </c>
      <c r="J11" s="38">
        <f t="shared" si="2"/>
        <v>-1771.7033662363851</v>
      </c>
      <c r="K11" s="38">
        <f t="shared" si="3"/>
        <v>4487537.2921298966</v>
      </c>
    </row>
    <row r="12" spans="1:11" x14ac:dyDescent="0.2">
      <c r="A12" s="12">
        <v>8</v>
      </c>
      <c r="B12" s="7">
        <v>-2.3447565060551498E-2</v>
      </c>
      <c r="C12" s="8">
        <v>1.9057189000000002E-2</v>
      </c>
      <c r="D12" s="47">
        <v>0.05</v>
      </c>
      <c r="E12" s="5"/>
      <c r="F12" s="41">
        <f t="shared" si="4"/>
        <v>7.2438167519166643E-4</v>
      </c>
      <c r="G12" s="42">
        <f t="shared" si="0"/>
        <v>3.2736003059043292E-4</v>
      </c>
      <c r="H12" s="43">
        <f t="shared" si="1"/>
        <v>-4.468446789487264E-4</v>
      </c>
      <c r="J12" s="38">
        <f t="shared" si="2"/>
        <v>-2344.7565060551497</v>
      </c>
      <c r="K12" s="38">
        <f t="shared" si="3"/>
        <v>7243816.7519166647</v>
      </c>
    </row>
    <row r="13" spans="1:11" x14ac:dyDescent="0.2">
      <c r="A13" s="12">
        <v>9</v>
      </c>
      <c r="B13" s="7">
        <v>3.5620052770448586E-2</v>
      </c>
      <c r="C13" s="8">
        <v>-1.6837963999999997E-2</v>
      </c>
      <c r="D13" s="47">
        <v>0.05</v>
      </c>
      <c r="E13" s="5"/>
      <c r="F13" s="41">
        <f t="shared" si="4"/>
        <v>1.0338333020901787E-3</v>
      </c>
      <c r="G13" s="42">
        <f t="shared" si="0"/>
        <v>3.1691332422174618E-4</v>
      </c>
      <c r="H13" s="43">
        <f t="shared" si="1"/>
        <v>-5.9976916622691342E-4</v>
      </c>
      <c r="J13" s="38">
        <f t="shared" si="2"/>
        <v>3562.0052770448588</v>
      </c>
      <c r="K13" s="38">
        <f t="shared" si="3"/>
        <v>10338333.020901784</v>
      </c>
    </row>
    <row r="14" spans="1:11" x14ac:dyDescent="0.2">
      <c r="A14" s="12">
        <v>10</v>
      </c>
      <c r="B14" s="7">
        <v>3.1082802547770672E-2</v>
      </c>
      <c r="C14" s="8">
        <v>2.5147228000000001E-2</v>
      </c>
      <c r="D14" s="47">
        <v>0.05</v>
      </c>
      <c r="E14" s="5"/>
      <c r="F14" s="41">
        <f t="shared" si="4"/>
        <v>7.6264500389268517E-4</v>
      </c>
      <c r="G14" s="42">
        <f t="shared" si="0"/>
        <v>5.8482389509424291E-4</v>
      </c>
      <c r="H14" s="43">
        <f t="shared" si="1"/>
        <v>7.8164632254777006E-4</v>
      </c>
      <c r="J14" s="38">
        <f t="shared" si="2"/>
        <v>3108.2802547770671</v>
      </c>
      <c r="K14" s="38">
        <f t="shared" si="3"/>
        <v>7626450.0389268501</v>
      </c>
    </row>
    <row r="15" spans="1:11" x14ac:dyDescent="0.2">
      <c r="A15" s="12">
        <v>11</v>
      </c>
      <c r="B15" s="7">
        <v>1.5567086730911851E-2</v>
      </c>
      <c r="C15" s="8">
        <v>2.7848476000000004E-2</v>
      </c>
      <c r="D15" s="47">
        <v>0.05</v>
      </c>
      <c r="E15" s="5"/>
      <c r="F15" s="41">
        <f t="shared" si="4"/>
        <v>1.4641755554110667E-4</v>
      </c>
      <c r="G15" s="42">
        <f t="shared" si="0"/>
        <v>7.2276991218034228E-4</v>
      </c>
      <c r="H15" s="43">
        <f t="shared" si="1"/>
        <v>4.3351964121571718E-4</v>
      </c>
      <c r="J15" s="38">
        <f t="shared" si="2"/>
        <v>1556.7086730911851</v>
      </c>
      <c r="K15" s="38">
        <f t="shared" si="3"/>
        <v>1464175.5554110664</v>
      </c>
    </row>
    <row r="16" spans="1:11" x14ac:dyDescent="0.2">
      <c r="A16" s="12">
        <v>12</v>
      </c>
      <c r="B16" s="7">
        <v>7.2992700729929767E-4</v>
      </c>
      <c r="C16" s="8">
        <v>6.6705250000000001E-3</v>
      </c>
      <c r="D16" s="47">
        <v>0.05</v>
      </c>
      <c r="E16" s="5"/>
      <c r="F16" s="41">
        <f t="shared" si="4"/>
        <v>7.490334321445383E-6</v>
      </c>
      <c r="G16" s="42">
        <f t="shared" si="0"/>
        <v>3.2563337067827263E-5</v>
      </c>
      <c r="H16" s="43">
        <f t="shared" si="1"/>
        <v>4.8689963503651474E-6</v>
      </c>
      <c r="J16" s="38">
        <f t="shared" si="2"/>
        <v>72.992700729929766</v>
      </c>
      <c r="K16" s="38">
        <f t="shared" si="3"/>
        <v>74903.343214453882</v>
      </c>
    </row>
    <row r="17" spans="1:11" x14ac:dyDescent="0.2">
      <c r="A17" s="12">
        <v>13</v>
      </c>
      <c r="B17" s="7">
        <v>-2.1881838074398387E-2</v>
      </c>
      <c r="C17" s="8">
        <v>2.7397838000000001E-2</v>
      </c>
      <c r="D17" s="47">
        <v>0.05</v>
      </c>
      <c r="E17" s="5"/>
      <c r="F17" s="41">
        <f t="shared" si="4"/>
        <v>6.4255216058749795E-4</v>
      </c>
      <c r="G17" s="42">
        <f t="shared" si="0"/>
        <v>6.9874273991293195E-4</v>
      </c>
      <c r="H17" s="43">
        <f t="shared" si="1"/>
        <v>-5.9951505470459893E-4</v>
      </c>
      <c r="J17" s="38">
        <f t="shared" si="2"/>
        <v>-2188.1838074398388</v>
      </c>
      <c r="K17" s="38">
        <f t="shared" si="3"/>
        <v>6425521.6058749799</v>
      </c>
    </row>
    <row r="18" spans="1:11" x14ac:dyDescent="0.2">
      <c r="A18" s="12">
        <v>14</v>
      </c>
      <c r="B18" s="7">
        <v>2.0631369624658349E-2</v>
      </c>
      <c r="C18" s="8">
        <v>1.7645607000000001E-2</v>
      </c>
      <c r="D18" s="47">
        <v>0.05</v>
      </c>
      <c r="E18" s="5"/>
      <c r="F18" s="41">
        <f t="shared" si="4"/>
        <v>2.9462332502113163E-4</v>
      </c>
      <c r="G18" s="42">
        <f t="shared" si="0"/>
        <v>2.7827282425648103E-4</v>
      </c>
      <c r="H18" s="43">
        <f t="shared" si="1"/>
        <v>3.6405304026845874E-4</v>
      </c>
      <c r="J18" s="38">
        <f t="shared" si="2"/>
        <v>2063.136962465835</v>
      </c>
      <c r="K18" s="38">
        <f t="shared" si="3"/>
        <v>2946233.2502113171</v>
      </c>
    </row>
    <row r="19" spans="1:11" x14ac:dyDescent="0.2">
      <c r="A19" s="12">
        <v>15</v>
      </c>
      <c r="B19" s="7">
        <v>3.0443253774963465E-2</v>
      </c>
      <c r="C19" s="8">
        <v>-1.2154023999999999E-2</v>
      </c>
      <c r="D19" s="47">
        <v>0.05</v>
      </c>
      <c r="E19" s="5"/>
      <c r="F19" s="41">
        <f t="shared" si="4"/>
        <v>7.2773043285873833E-4</v>
      </c>
      <c r="G19" s="42">
        <f t="shared" si="0"/>
        <v>1.7208506052809229E-4</v>
      </c>
      <c r="H19" s="43">
        <f t="shared" si="1"/>
        <v>-3.7000803701899655E-4</v>
      </c>
      <c r="J19" s="38">
        <f t="shared" si="2"/>
        <v>3044.3253774963464</v>
      </c>
      <c r="K19" s="38">
        <f t="shared" si="3"/>
        <v>7277304.3285873821</v>
      </c>
    </row>
    <row r="20" spans="1:11" x14ac:dyDescent="0.2">
      <c r="A20" s="12">
        <v>16</v>
      </c>
      <c r="B20" s="7">
        <v>1.276294020326162E-2</v>
      </c>
      <c r="C20" s="8">
        <v>-2.7740968999999997E-2</v>
      </c>
      <c r="D20" s="47">
        <v>0.05</v>
      </c>
      <c r="E20" s="5"/>
      <c r="F20" s="41">
        <f t="shared" si="4"/>
        <v>8.641869636422068E-5</v>
      </c>
      <c r="G20" s="42">
        <f t="shared" si="0"/>
        <v>8.239807308196667E-4</v>
      </c>
      <c r="H20" s="43">
        <f t="shared" si="1"/>
        <v>-3.5405632852753428E-4</v>
      </c>
      <c r="J20" s="38">
        <f t="shared" si="2"/>
        <v>1276.2940203261619</v>
      </c>
      <c r="K20" s="38">
        <f t="shared" si="3"/>
        <v>864186.96364220651</v>
      </c>
    </row>
    <row r="21" spans="1:11" x14ac:dyDescent="0.2">
      <c r="A21" s="12">
        <v>17</v>
      </c>
      <c r="B21" s="7">
        <v>1.2135355892648681E-2</v>
      </c>
      <c r="C21" s="8">
        <v>-6.3444508999999996E-2</v>
      </c>
      <c r="D21" s="47">
        <v>0.05</v>
      </c>
      <c r="E21" s="5"/>
      <c r="F21" s="41">
        <f t="shared" si="4"/>
        <v>7.5144302970935907E-5</v>
      </c>
      <c r="G21" s="42">
        <f t="shared" si="0"/>
        <v>4.1484683400782804E-3</v>
      </c>
      <c r="H21" s="43">
        <f t="shared" si="1"/>
        <v>-7.6992169614935226E-4</v>
      </c>
      <c r="J21" s="38">
        <f t="shared" si="2"/>
        <v>1213.5355892648681</v>
      </c>
      <c r="K21" s="38">
        <f t="shared" si="3"/>
        <v>751443.02970935893</v>
      </c>
    </row>
    <row r="22" spans="1:11" x14ac:dyDescent="0.2">
      <c r="A22" s="12">
        <v>18</v>
      </c>
      <c r="B22" s="7">
        <v>1.3834447774960174E-3</v>
      </c>
      <c r="C22" s="8">
        <v>9.9727290000000014E-3</v>
      </c>
      <c r="D22" s="47">
        <v>0.05</v>
      </c>
      <c r="E22" s="5"/>
      <c r="F22" s="41">
        <f t="shared" si="4"/>
        <v>4.3402628264070368E-6</v>
      </c>
      <c r="G22" s="42">
        <f t="shared" si="0"/>
        <v>8.1155476636458863E-5</v>
      </c>
      <c r="H22" s="43">
        <f t="shared" si="1"/>
        <v>1.3796719852433082E-5</v>
      </c>
      <c r="J22" s="38">
        <f t="shared" si="2"/>
        <v>138.34447774960174</v>
      </c>
      <c r="K22" s="38">
        <f t="shared" si="3"/>
        <v>43402.628264070401</v>
      </c>
    </row>
    <row r="23" spans="1:11" x14ac:dyDescent="0.2">
      <c r="A23" s="12">
        <v>19</v>
      </c>
      <c r="B23" s="7">
        <v>-5.0656228413538769E-3</v>
      </c>
      <c r="C23" s="8">
        <v>-3.7890871E-2</v>
      </c>
      <c r="D23" s="47">
        <v>0.05</v>
      </c>
      <c r="E23" s="5"/>
      <c r="F23" s="41">
        <f t="shared" si="4"/>
        <v>7.2801804774654222E-5</v>
      </c>
      <c r="G23" s="42">
        <f t="shared" si="0"/>
        <v>1.5097084256016191E-3</v>
      </c>
      <c r="H23" s="43">
        <f t="shared" si="1"/>
        <v>1.919408616163932E-4</v>
      </c>
      <c r="J23" s="38">
        <f t="shared" si="2"/>
        <v>-506.5622841353877</v>
      </c>
      <c r="K23" s="38">
        <f t="shared" si="3"/>
        <v>728018.04774654226</v>
      </c>
    </row>
    <row r="24" spans="1:11" ht="16" thickBot="1" x14ac:dyDescent="0.25">
      <c r="A24" s="13">
        <v>20</v>
      </c>
      <c r="B24" s="14">
        <v>1.1339967600092617E-2</v>
      </c>
      <c r="C24" s="15">
        <v>-3.9308745999999999E-2</v>
      </c>
      <c r="D24" s="48">
        <v>0.05</v>
      </c>
      <c r="E24" s="5"/>
      <c r="F24" s="44">
        <f t="shared" si="4"/>
        <v>6.198716923709511E-5</v>
      </c>
      <c r="G24" s="45">
        <f t="shared" si="0"/>
        <v>1.6219017665114065E-3</v>
      </c>
      <c r="H24" s="46">
        <f t="shared" si="1"/>
        <v>-4.4575990604027026E-4</v>
      </c>
      <c r="J24" s="38">
        <f t="shared" si="2"/>
        <v>1133.9967600092618</v>
      </c>
      <c r="K24" s="38">
        <f t="shared" si="3"/>
        <v>619871.69237095118</v>
      </c>
    </row>
    <row r="25" spans="1:11" ht="16" thickBot="1" x14ac:dyDescent="0.25">
      <c r="B25" s="9"/>
      <c r="C25" s="9"/>
      <c r="D25" s="9"/>
      <c r="E25" s="4"/>
      <c r="F25" s="2"/>
    </row>
    <row r="26" spans="1:11" ht="16" thickBot="1" x14ac:dyDescent="0.25">
      <c r="A26" s="20" t="s">
        <v>4</v>
      </c>
      <c r="B26" s="21">
        <f>SUMPRODUCT($D$5:$D$24,B5:B24)</f>
        <v>3.4667745224972826E-3</v>
      </c>
      <c r="C26" s="22">
        <f>SUMPRODUCT($D$5:$D$24,C5:C24)</f>
        <v>9.6409555000000376E-4</v>
      </c>
      <c r="D26" s="9"/>
      <c r="E26" s="4"/>
      <c r="F26" s="34" t="s">
        <v>24</v>
      </c>
      <c r="G26" s="39">
        <f>SUMPRODUCT(J5:J24,D5:D24)</f>
        <v>346.67745224972833</v>
      </c>
    </row>
    <row r="27" spans="1:11" x14ac:dyDescent="0.2">
      <c r="A27" s="23" t="s">
        <v>7</v>
      </c>
      <c r="B27" s="24">
        <f>SUMPRODUCT($D$5:$D$24,F5:F24)</f>
        <v>3.2682801199501743E-4</v>
      </c>
      <c r="C27" s="25">
        <f>SUMPRODUCT($D$5:$D$24,G5:G24)</f>
        <v>7.8932162853511279E-4</v>
      </c>
      <c r="D27" s="9"/>
      <c r="E27" s="4"/>
      <c r="F27" s="34" t="s">
        <v>25</v>
      </c>
      <c r="G27" s="40">
        <f>SUMPRODUCT(D5:D24,K5:K24)</f>
        <v>3268280.1199501739</v>
      </c>
    </row>
    <row r="28" spans="1:11" ht="16" thickBot="1" x14ac:dyDescent="0.25">
      <c r="A28" s="26" t="s">
        <v>8</v>
      </c>
      <c r="B28" s="27">
        <f>SQRT(B27)</f>
        <v>1.8078385215361946E-2</v>
      </c>
      <c r="C28" s="28">
        <f>SQRT(C27)</f>
        <v>2.8094868366573864E-2</v>
      </c>
      <c r="D28" s="9"/>
      <c r="E28" s="4"/>
      <c r="F28" s="3" t="s">
        <v>26</v>
      </c>
      <c r="G28" s="38">
        <f>SQRT(G27)</f>
        <v>1807.8385215361945</v>
      </c>
      <c r="H28" s="49" t="s">
        <v>17</v>
      </c>
      <c r="I28">
        <v>1500</v>
      </c>
    </row>
    <row r="29" spans="1:11" x14ac:dyDescent="0.2">
      <c r="B29" s="9"/>
      <c r="C29" s="9"/>
      <c r="D29" s="9"/>
      <c r="E29" s="4"/>
    </row>
    <row r="30" spans="1:11" ht="16" thickBot="1" x14ac:dyDescent="0.25">
      <c r="A30" s="19" t="s">
        <v>10</v>
      </c>
      <c r="B30" s="9"/>
      <c r="C30" s="32">
        <f>SUMPRODUCT(D5:D24,H5:H24)</f>
        <v>-1.367146692133125E-4</v>
      </c>
      <c r="D30" s="9"/>
      <c r="E30" s="4"/>
      <c r="F30" s="3" t="s">
        <v>12</v>
      </c>
      <c r="G30" s="3" t="s">
        <v>13</v>
      </c>
      <c r="I30" s="3" t="s">
        <v>14</v>
      </c>
    </row>
    <row r="31" spans="1:11" ht="16" thickBot="1" x14ac:dyDescent="0.25">
      <c r="A31" s="19" t="s">
        <v>11</v>
      </c>
      <c r="B31" s="9"/>
      <c r="C31" s="33">
        <f>(C30-B26*C26)/(B28*C28)</f>
        <v>-0.2757516325033349</v>
      </c>
      <c r="D31" s="9"/>
      <c r="E31" s="4"/>
      <c r="F31" s="36">
        <v>100000</v>
      </c>
      <c r="G31" s="37">
        <v>0</v>
      </c>
      <c r="I31" s="38">
        <f>SUM(F31:G31)</f>
        <v>100000</v>
      </c>
      <c r="J31" s="35" t="s">
        <v>15</v>
      </c>
      <c r="K31" s="38">
        <v>100000</v>
      </c>
    </row>
    <row r="32" spans="1:11" x14ac:dyDescent="0.2">
      <c r="B32" s="9"/>
      <c r="C32" s="9"/>
      <c r="D32" s="9"/>
      <c r="E32" s="4"/>
    </row>
    <row r="33" spans="2:5" x14ac:dyDescent="0.2">
      <c r="B33" s="32"/>
      <c r="C33" s="9"/>
      <c r="D33" s="9"/>
      <c r="E33" s="4"/>
    </row>
    <row r="34" spans="2:5" x14ac:dyDescent="0.2">
      <c r="B34" s="9"/>
      <c r="C34" s="9"/>
      <c r="D34" s="9"/>
      <c r="E34" s="4"/>
    </row>
    <row r="35" spans="2:5" x14ac:dyDescent="0.2">
      <c r="B35" s="9"/>
      <c r="C35" s="9"/>
      <c r="D35" s="9"/>
      <c r="E35" s="4"/>
    </row>
    <row r="36" spans="2:5" x14ac:dyDescent="0.2">
      <c r="B36" s="10"/>
      <c r="C36" s="10"/>
      <c r="D36" s="10"/>
      <c r="E36" s="1"/>
    </row>
    <row r="40" spans="2:5" x14ac:dyDescent="0.2">
      <c r="B40" s="11"/>
      <c r="C40" s="11"/>
      <c r="D40" s="11"/>
      <c r="E4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/>
  </sheetViews>
  <sheetFormatPr baseColWidth="10" defaultColWidth="8.83203125" defaultRowHeight="15" x14ac:dyDescent="0.2"/>
  <cols>
    <col min="1" max="1" width="21.83203125" customWidth="1"/>
    <col min="2" max="2" width="21.33203125" customWidth="1"/>
    <col min="3" max="3" width="17.83203125" customWidth="1"/>
    <col min="4" max="4" width="20" customWidth="1"/>
  </cols>
  <sheetData>
    <row r="1" spans="1:4" x14ac:dyDescent="0.2">
      <c r="A1" s="3" t="s">
        <v>18</v>
      </c>
      <c r="B1" s="3" t="s">
        <v>19</v>
      </c>
      <c r="C1" s="3" t="s">
        <v>20</v>
      </c>
      <c r="D1" s="3" t="s">
        <v>21</v>
      </c>
    </row>
    <row r="2" spans="1:4" x14ac:dyDescent="0.2">
      <c r="A2">
        <f>Scenarios!I28</f>
        <v>1500</v>
      </c>
      <c r="B2" s="38">
        <f>Scenarios!G26</f>
        <v>346.67745224972833</v>
      </c>
      <c r="C2" s="38">
        <f>Scenarios!F31</f>
        <v>100000</v>
      </c>
      <c r="D2" s="38">
        <f>Scenarios!G31</f>
        <v>0</v>
      </c>
    </row>
    <row r="5" spans="1:4" x14ac:dyDescent="0.2">
      <c r="A5" s="3" t="s">
        <v>18</v>
      </c>
      <c r="B5" s="3" t="s">
        <v>19</v>
      </c>
      <c r="C5" s="3" t="s">
        <v>20</v>
      </c>
      <c r="D5" s="3" t="s">
        <v>21</v>
      </c>
    </row>
    <row r="6" spans="1:4" x14ac:dyDescent="0.2">
      <c r="A6">
        <v>1310</v>
      </c>
      <c r="B6">
        <v>269.34477749179109</v>
      </c>
      <c r="C6">
        <v>69100.042151749381</v>
      </c>
      <c r="D6">
        <v>30899.95784818018</v>
      </c>
    </row>
    <row r="7" spans="1:4" x14ac:dyDescent="0.2">
      <c r="A7">
        <v>1350</v>
      </c>
      <c r="B7">
        <v>285.74439703650773</v>
      </c>
      <c r="C7">
        <v>75652.868033480496</v>
      </c>
      <c r="D7">
        <v>24347.131966523775</v>
      </c>
    </row>
    <row r="8" spans="1:4" x14ac:dyDescent="0.2">
      <c r="A8">
        <v>1400</v>
      </c>
      <c r="B8">
        <v>296.67436324962068</v>
      </c>
      <c r="C8">
        <v>80020.174561094536</v>
      </c>
      <c r="D8">
        <v>19979.825438912987</v>
      </c>
    </row>
    <row r="9" spans="1:4" x14ac:dyDescent="0.2">
      <c r="A9">
        <v>1450</v>
      </c>
      <c r="B9">
        <v>305.10752102747551</v>
      </c>
      <c r="C9">
        <v>83389.826789978455</v>
      </c>
      <c r="D9">
        <v>16610.173210027504</v>
      </c>
    </row>
    <row r="10" spans="1:4" x14ac:dyDescent="0.2">
      <c r="A10">
        <v>1500</v>
      </c>
      <c r="B10">
        <v>312.34175103022909</v>
      </c>
      <c r="C10">
        <v>86280.421261840514</v>
      </c>
      <c r="D10">
        <v>13719.578738173313</v>
      </c>
    </row>
    <row r="11" spans="1:4" x14ac:dyDescent="0.2">
      <c r="A11">
        <v>1550</v>
      </c>
      <c r="B11">
        <v>318.84430044737491</v>
      </c>
      <c r="C11">
        <v>88878.656788089109</v>
      </c>
      <c r="D11">
        <v>11121.343211932995</v>
      </c>
    </row>
    <row r="12" spans="1:4" x14ac:dyDescent="0.2">
      <c r="A12">
        <v>1600</v>
      </c>
      <c r="B12">
        <v>324.84669343301522</v>
      </c>
      <c r="C12">
        <v>91277.043897113064</v>
      </c>
      <c r="D12">
        <v>8722.9561028858498</v>
      </c>
    </row>
    <row r="13" spans="1:4" x14ac:dyDescent="0.2">
      <c r="A13">
        <v>1650</v>
      </c>
      <c r="B13">
        <v>330.482406926154</v>
      </c>
      <c r="C13">
        <v>93528.916212758486</v>
      </c>
      <c r="D13">
        <v>6471.0837872654738</v>
      </c>
    </row>
    <row r="14" spans="1:4" x14ac:dyDescent="0.2">
      <c r="A14">
        <v>1700</v>
      </c>
      <c r="B14">
        <v>335.83663884921322</v>
      </c>
      <c r="C14">
        <v>95668.316424265038</v>
      </c>
      <c r="D14">
        <v>4331.6835757232129</v>
      </c>
    </row>
    <row r="15" spans="1:4" x14ac:dyDescent="0.2">
      <c r="A15">
        <v>1750</v>
      </c>
      <c r="B15">
        <v>340.96733320937608</v>
      </c>
      <c r="C15">
        <v>97718.397324189078</v>
      </c>
      <c r="D15">
        <v>2281.6026758038702</v>
      </c>
    </row>
    <row r="16" spans="1:4" x14ac:dyDescent="0.2">
      <c r="A16">
        <v>1800</v>
      </c>
      <c r="B16">
        <v>345.91605903197404</v>
      </c>
      <c r="C16">
        <v>99695.768723791785</v>
      </c>
      <c r="D16">
        <v>304.23127619585262</v>
      </c>
    </row>
    <row r="17" spans="1:4" x14ac:dyDescent="0.2">
      <c r="A17">
        <v>1850</v>
      </c>
      <c r="B17">
        <v>346.67745229358184</v>
      </c>
      <c r="C17">
        <v>100000.00001264967</v>
      </c>
      <c r="D17">
        <v>0</v>
      </c>
    </row>
    <row r="18" spans="1:4" x14ac:dyDescent="0.2">
      <c r="A18">
        <v>1900</v>
      </c>
      <c r="B18">
        <v>346.67745229358184</v>
      </c>
      <c r="C18">
        <v>100000.00001264967</v>
      </c>
      <c r="D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Saleh</cp:lastModifiedBy>
  <dcterms:created xsi:type="dcterms:W3CDTF">2016-03-02T20:47:20Z</dcterms:created>
  <dcterms:modified xsi:type="dcterms:W3CDTF">2023-12-12T00:13:08Z</dcterms:modified>
</cp:coreProperties>
</file>