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508434D-6E26-47BC-AD16-04D101FEA856}" xr6:coauthVersionLast="47" xr6:coauthVersionMax="47" xr10:uidLastSave="{00000000-0000-0000-0000-000000000000}"/>
  <bookViews>
    <workbookView xWindow="-120" yWindow="-120" windowWidth="20730" windowHeight="11160" xr2:uid="{F3FF6057-4934-438F-9B84-FEE8807EB964}"/>
  </bookViews>
  <sheets>
    <sheet name="Moving Average" sheetId="1" r:id="rId1"/>
    <sheet name="Weighted Moving Average" sheetId="2" r:id="rId2"/>
    <sheet name="Simple Exponential Smoothing" sheetId="3" r:id="rId3"/>
    <sheet name="Double Exponential Smoothing" sheetId="4" r:id="rId4"/>
    <sheet name="Damped DES" sheetId="5" r:id="rId5"/>
    <sheet name="Triple Exponential Smooting" sheetId="6" r:id="rId6"/>
  </sheets>
  <definedNames>
    <definedName name="solver_adj" localSheetId="3" hidden="1">'Double Exponential Smoothing'!$L$1:$L$2</definedName>
    <definedName name="solver_adj" localSheetId="2" hidden="1">'Simple Exponential Smoothing'!$K$1</definedName>
    <definedName name="solver_adj" localSheetId="5" hidden="1">'Triple Exponential Smooting'!$M$1:$M$3</definedName>
    <definedName name="solver_adj" localSheetId="1" hidden="1">'Weighted Moving Average'!$J$2:$J$5</definedName>
    <definedName name="solver_cvg" localSheetId="3" hidden="1">0.0001</definedName>
    <definedName name="solver_cvg" localSheetId="2" hidden="1">0.0001</definedName>
    <definedName name="solver_cvg" localSheetId="5" hidden="1">0.0001</definedName>
    <definedName name="solver_cvg" localSheetId="1" hidden="1">0.0001</definedName>
    <definedName name="solver_drv" localSheetId="3" hidden="1">1</definedName>
    <definedName name="solver_drv" localSheetId="2" hidden="1">1</definedName>
    <definedName name="solver_drv" localSheetId="5" hidden="1">2</definedName>
    <definedName name="solver_drv" localSheetId="1" hidden="1">2</definedName>
    <definedName name="solver_eng" localSheetId="3" hidden="1">1</definedName>
    <definedName name="solver_eng" localSheetId="2" hidden="1">1</definedName>
    <definedName name="solver_eng" localSheetId="5" hidden="1">1</definedName>
    <definedName name="solver_eng" localSheetId="1" hidden="1">1</definedName>
    <definedName name="solver_est" localSheetId="3" hidden="1">1</definedName>
    <definedName name="solver_est" localSheetId="2" hidden="1">1</definedName>
    <definedName name="solver_est" localSheetId="5" hidden="1">1</definedName>
    <definedName name="solver_est" localSheetId="1" hidden="1">1</definedName>
    <definedName name="solver_itr" localSheetId="3" hidden="1">2147483647</definedName>
    <definedName name="solver_itr" localSheetId="2" hidden="1">2147483647</definedName>
    <definedName name="solver_itr" localSheetId="5" hidden="1">2147483647</definedName>
    <definedName name="solver_itr" localSheetId="1" hidden="1">2147483647</definedName>
    <definedName name="solver_lhs1" localSheetId="3" hidden="1">'Double Exponential Smoothing'!$L$1</definedName>
    <definedName name="solver_lhs1" localSheetId="2" hidden="1">'Simple Exponential Smoothing'!$K$1</definedName>
    <definedName name="solver_lhs1" localSheetId="5" hidden="1">'Triple Exponential Smooting'!$M$1</definedName>
    <definedName name="solver_lhs1" localSheetId="1" hidden="1">'Weighted Moving Average'!$J$5</definedName>
    <definedName name="solver_lhs2" localSheetId="3" hidden="1">'Double Exponential Smoothing'!$L$1</definedName>
    <definedName name="solver_lhs2" localSheetId="2" hidden="1">'Simple Exponential Smoothing'!$K$1</definedName>
    <definedName name="solver_lhs2" localSheetId="5" hidden="1">'Triple Exponential Smooting'!$M$1</definedName>
    <definedName name="solver_mip" localSheetId="3" hidden="1">2147483647</definedName>
    <definedName name="solver_mip" localSheetId="2" hidden="1">2147483647</definedName>
    <definedName name="solver_mip" localSheetId="5" hidden="1">2147483647</definedName>
    <definedName name="solver_mip" localSheetId="1" hidden="1">2147483647</definedName>
    <definedName name="solver_mni" localSheetId="3" hidden="1">30</definedName>
    <definedName name="solver_mni" localSheetId="2" hidden="1">30</definedName>
    <definedName name="solver_mni" localSheetId="5" hidden="1">30</definedName>
    <definedName name="solver_mni" localSheetId="1" hidden="1">30</definedName>
    <definedName name="solver_mrt" localSheetId="3" hidden="1">0.075</definedName>
    <definedName name="solver_mrt" localSheetId="2" hidden="1">0.075</definedName>
    <definedName name="solver_mrt" localSheetId="5" hidden="1">0.075</definedName>
    <definedName name="solver_mrt" localSheetId="1" hidden="1">0.075</definedName>
    <definedName name="solver_msl" localSheetId="3" hidden="1">2</definedName>
    <definedName name="solver_msl" localSheetId="2" hidden="1">2</definedName>
    <definedName name="solver_msl" localSheetId="5" hidden="1">2</definedName>
    <definedName name="solver_msl" localSheetId="1" hidden="1">2</definedName>
    <definedName name="solver_neg" localSheetId="3" hidden="1">1</definedName>
    <definedName name="solver_neg" localSheetId="2" hidden="1">1</definedName>
    <definedName name="solver_neg" localSheetId="5" hidden="1">1</definedName>
    <definedName name="solver_neg" localSheetId="1" hidden="1">1</definedName>
    <definedName name="solver_nod" localSheetId="3" hidden="1">2147483647</definedName>
    <definedName name="solver_nod" localSheetId="2" hidden="1">2147483647</definedName>
    <definedName name="solver_nod" localSheetId="5" hidden="1">2147483647</definedName>
    <definedName name="solver_nod" localSheetId="1" hidden="1">2147483647</definedName>
    <definedName name="solver_num" localSheetId="3" hidden="1">2</definedName>
    <definedName name="solver_num" localSheetId="2" hidden="1">2</definedName>
    <definedName name="solver_num" localSheetId="5" hidden="1">2</definedName>
    <definedName name="solver_num" localSheetId="1" hidden="1">1</definedName>
    <definedName name="solver_nwt" localSheetId="3" hidden="1">1</definedName>
    <definedName name="solver_nwt" localSheetId="2" hidden="1">1</definedName>
    <definedName name="solver_nwt" localSheetId="5" hidden="1">1</definedName>
    <definedName name="solver_nwt" localSheetId="1" hidden="1">1</definedName>
    <definedName name="solver_opt" localSheetId="3" hidden="1">'Double Exponential Smoothing'!$L$4</definedName>
    <definedName name="solver_opt" localSheetId="2" hidden="1">'Simple Exponential Smoothing'!$K$4</definedName>
    <definedName name="solver_opt" localSheetId="5" hidden="1">'Triple Exponential Smooting'!$M$4</definedName>
    <definedName name="solver_opt" localSheetId="1" hidden="1">'Weighted Moving Average'!$J$7</definedName>
    <definedName name="solver_pre" localSheetId="3" hidden="1">0.000001</definedName>
    <definedName name="solver_pre" localSheetId="2" hidden="1">0.000001</definedName>
    <definedName name="solver_pre" localSheetId="5" hidden="1">0.000001</definedName>
    <definedName name="solver_pre" localSheetId="1" hidden="1">0.000001</definedName>
    <definedName name="solver_rbv" localSheetId="3" hidden="1">1</definedName>
    <definedName name="solver_rbv" localSheetId="2" hidden="1">1</definedName>
    <definedName name="solver_rbv" localSheetId="5" hidden="1">2</definedName>
    <definedName name="solver_rbv" localSheetId="1" hidden="1">2</definedName>
    <definedName name="solver_rel1" localSheetId="3" hidden="1">1</definedName>
    <definedName name="solver_rel1" localSheetId="2" hidden="1">1</definedName>
    <definedName name="solver_rel1" localSheetId="5" hidden="1">1</definedName>
    <definedName name="solver_rel1" localSheetId="1" hidden="1">2</definedName>
    <definedName name="solver_rel2" localSheetId="3" hidden="1">3</definedName>
    <definedName name="solver_rel2" localSheetId="2" hidden="1">3</definedName>
    <definedName name="solver_rel2" localSheetId="5" hidden="1">3</definedName>
    <definedName name="solver_rhs1" localSheetId="3" hidden="1">1</definedName>
    <definedName name="solver_rhs1" localSheetId="2" hidden="1">1</definedName>
    <definedName name="solver_rhs1" localSheetId="5" hidden="1">1</definedName>
    <definedName name="solver_rhs1" localSheetId="1" hidden="1">1</definedName>
    <definedName name="solver_rhs2" localSheetId="3" hidden="1">0</definedName>
    <definedName name="solver_rhs2" localSheetId="2" hidden="1">0</definedName>
    <definedName name="solver_rhs2" localSheetId="5" hidden="1">0</definedName>
    <definedName name="solver_rlx" localSheetId="3" hidden="1">2</definedName>
    <definedName name="solver_rlx" localSheetId="2" hidden="1">2</definedName>
    <definedName name="solver_rlx" localSheetId="5" hidden="1">2</definedName>
    <definedName name="solver_rlx" localSheetId="1" hidden="1">2</definedName>
    <definedName name="solver_rsd" localSheetId="3" hidden="1">0</definedName>
    <definedName name="solver_rsd" localSheetId="2" hidden="1">0</definedName>
    <definedName name="solver_rsd" localSheetId="5" hidden="1">0</definedName>
    <definedName name="solver_rsd" localSheetId="1" hidden="1">0</definedName>
    <definedName name="solver_scl" localSheetId="3" hidden="1">1</definedName>
    <definedName name="solver_scl" localSheetId="2" hidden="1">1</definedName>
    <definedName name="solver_scl" localSheetId="5" hidden="1">2</definedName>
    <definedName name="solver_scl" localSheetId="1" hidden="1">2</definedName>
    <definedName name="solver_sho" localSheetId="3" hidden="1">2</definedName>
    <definedName name="solver_sho" localSheetId="2" hidden="1">2</definedName>
    <definedName name="solver_sho" localSheetId="5" hidden="1">2</definedName>
    <definedName name="solver_sho" localSheetId="1" hidden="1">2</definedName>
    <definedName name="solver_ssz" localSheetId="3" hidden="1">100</definedName>
    <definedName name="solver_ssz" localSheetId="2" hidden="1">100</definedName>
    <definedName name="solver_ssz" localSheetId="5" hidden="1">100</definedName>
    <definedName name="solver_ssz" localSheetId="1" hidden="1">100</definedName>
    <definedName name="solver_tim" localSheetId="3" hidden="1">2147483647</definedName>
    <definedName name="solver_tim" localSheetId="2" hidden="1">2147483647</definedName>
    <definedName name="solver_tim" localSheetId="5" hidden="1">2147483647</definedName>
    <definedName name="solver_tim" localSheetId="1" hidden="1">2147483647</definedName>
    <definedName name="solver_tol" localSheetId="3" hidden="1">0.01</definedName>
    <definedName name="solver_tol" localSheetId="2" hidden="1">0.01</definedName>
    <definedName name="solver_tol" localSheetId="5" hidden="1">0.01</definedName>
    <definedName name="solver_tol" localSheetId="1" hidden="1">0.01</definedName>
    <definedName name="solver_typ" localSheetId="3" hidden="1">2</definedName>
    <definedName name="solver_typ" localSheetId="2" hidden="1">2</definedName>
    <definedName name="solver_typ" localSheetId="5" hidden="1">2</definedName>
    <definedName name="solver_typ" localSheetId="1" hidden="1">2</definedName>
    <definedName name="solver_val" localSheetId="3" hidden="1">0</definedName>
    <definedName name="solver_val" localSheetId="2" hidden="1">0</definedName>
    <definedName name="solver_val" localSheetId="5" hidden="1">0</definedName>
    <definedName name="solver_val" localSheetId="1" hidden="1">0</definedName>
    <definedName name="solver_ver" localSheetId="3" hidden="1">3</definedName>
    <definedName name="solver_ver" localSheetId="2" hidden="1">3</definedName>
    <definedName name="solver_ver" localSheetId="5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6" l="1"/>
  <c r="I7" i="6"/>
  <c r="H7" i="6"/>
  <c r="E7" i="6"/>
  <c r="G6" i="6"/>
  <c r="F6" i="6"/>
  <c r="E6" i="6"/>
  <c r="G3" i="6"/>
  <c r="G4" i="6"/>
  <c r="G5" i="6"/>
  <c r="G2" i="6"/>
  <c r="H4" i="3"/>
  <c r="H5" i="3"/>
  <c r="H6" i="3"/>
  <c r="H7" i="3"/>
  <c r="H8" i="3"/>
  <c r="H9" i="3"/>
  <c r="H10" i="3"/>
  <c r="H11" i="3"/>
  <c r="H3" i="3"/>
  <c r="C3" i="5"/>
  <c r="D3" i="5"/>
  <c r="C3" i="4"/>
  <c r="D3" i="4"/>
  <c r="C3" i="3"/>
  <c r="C12" i="2"/>
  <c r="C6" i="2"/>
  <c r="C7" i="2"/>
  <c r="C8" i="2"/>
  <c r="C9" i="2"/>
  <c r="C10" i="2"/>
  <c r="C11" i="2"/>
  <c r="C5" i="2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J7" i="2" s="1"/>
  <c r="I6" i="1"/>
  <c r="J5" i="1"/>
  <c r="I5" i="1"/>
  <c r="J4" i="1"/>
  <c r="I4" i="1"/>
  <c r="J3" i="1"/>
  <c r="J2" i="1"/>
  <c r="I2" i="1"/>
  <c r="C12" i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6" i="1"/>
  <c r="D6" i="1" s="1"/>
  <c r="E6" i="1" s="1"/>
  <c r="C5" i="1"/>
  <c r="D5" i="1" s="1"/>
  <c r="E5" i="1" s="1"/>
  <c r="G7" i="6" l="1"/>
  <c r="F7" i="6"/>
  <c r="E3" i="5"/>
  <c r="E3" i="4"/>
  <c r="D3" i="3"/>
  <c r="E3" i="3" s="1"/>
  <c r="C4" i="3"/>
  <c r="G5" i="2"/>
  <c r="F5" i="2"/>
  <c r="G6" i="2"/>
  <c r="F6" i="2"/>
  <c r="G7" i="2"/>
  <c r="F7" i="2"/>
  <c r="G8" i="2"/>
  <c r="F8" i="2"/>
  <c r="G9" i="2"/>
  <c r="F9" i="2"/>
  <c r="G10" i="2"/>
  <c r="F10" i="2"/>
  <c r="G11" i="2"/>
  <c r="F11" i="2"/>
  <c r="C14" i="2"/>
  <c r="C13" i="2"/>
  <c r="G5" i="1"/>
  <c r="F5" i="1"/>
  <c r="G6" i="1"/>
  <c r="F6" i="1"/>
  <c r="G11" i="1"/>
  <c r="F11" i="1"/>
  <c r="G10" i="1"/>
  <c r="F10" i="1"/>
  <c r="G9" i="1"/>
  <c r="F9" i="1"/>
  <c r="G8" i="1"/>
  <c r="F8" i="1"/>
  <c r="G7" i="1"/>
  <c r="F7" i="1"/>
  <c r="C14" i="1"/>
  <c r="C13" i="1"/>
  <c r="H8" i="6" l="1"/>
  <c r="I8" i="6" s="1"/>
  <c r="J8" i="6" s="1"/>
  <c r="E8" i="6"/>
  <c r="C4" i="5"/>
  <c r="D4" i="5"/>
  <c r="F4" i="5"/>
  <c r="C4" i="4"/>
  <c r="F4" i="4" s="1"/>
  <c r="D4" i="4"/>
  <c r="D4" i="3"/>
  <c r="E4" i="3" s="1"/>
  <c r="C5" i="3"/>
  <c r="G3" i="3"/>
  <c r="F3" i="3"/>
  <c r="G8" i="6" l="1"/>
  <c r="F8" i="6"/>
  <c r="E4" i="5"/>
  <c r="C5" i="5"/>
  <c r="D5" i="5"/>
  <c r="H4" i="5"/>
  <c r="G4" i="5"/>
  <c r="H4" i="4"/>
  <c r="G4" i="4"/>
  <c r="E4" i="4"/>
  <c r="C5" i="4" s="1"/>
  <c r="F5" i="4" s="1"/>
  <c r="D5" i="4"/>
  <c r="C6" i="3"/>
  <c r="D5" i="3"/>
  <c r="E5" i="3" s="1"/>
  <c r="G4" i="3"/>
  <c r="F4" i="3"/>
  <c r="H9" i="6" l="1"/>
  <c r="I9" i="6" s="1"/>
  <c r="J9" i="6" s="1"/>
  <c r="E9" i="6"/>
  <c r="E5" i="5"/>
  <c r="C6" i="5"/>
  <c r="D6" i="5"/>
  <c r="F5" i="5"/>
  <c r="H5" i="4"/>
  <c r="G5" i="4"/>
  <c r="E5" i="4"/>
  <c r="C6" i="4" s="1"/>
  <c r="F6" i="4" s="1"/>
  <c r="D6" i="4"/>
  <c r="G5" i="3"/>
  <c r="F5" i="3"/>
  <c r="C7" i="3"/>
  <c r="D6" i="3"/>
  <c r="E6" i="3" s="1"/>
  <c r="G9" i="6" l="1"/>
  <c r="F9" i="6"/>
  <c r="H10" i="6" s="1"/>
  <c r="I10" i="6" s="1"/>
  <c r="J10" i="6" s="1"/>
  <c r="E10" i="6"/>
  <c r="E6" i="5"/>
  <c r="C7" i="5"/>
  <c r="D7" i="5"/>
  <c r="H5" i="5"/>
  <c r="G5" i="5"/>
  <c r="H6" i="4"/>
  <c r="G6" i="4"/>
  <c r="E6" i="4"/>
  <c r="C7" i="4" s="1"/>
  <c r="F7" i="4" s="1"/>
  <c r="D7" i="4"/>
  <c r="G6" i="3"/>
  <c r="F6" i="3"/>
  <c r="C8" i="3"/>
  <c r="D7" i="3"/>
  <c r="E7" i="3" s="1"/>
  <c r="G10" i="6" l="1"/>
  <c r="F10" i="6"/>
  <c r="H11" i="6" s="1"/>
  <c r="I11" i="6" s="1"/>
  <c r="J11" i="6" s="1"/>
  <c r="E11" i="6"/>
  <c r="E7" i="5"/>
  <c r="C8" i="5"/>
  <c r="D8" i="5"/>
  <c r="F6" i="5"/>
  <c r="H7" i="4"/>
  <c r="G7" i="4"/>
  <c r="E7" i="4"/>
  <c r="C8" i="4" s="1"/>
  <c r="F8" i="4" s="1"/>
  <c r="D8" i="4"/>
  <c r="G7" i="3"/>
  <c r="F7" i="3"/>
  <c r="C9" i="3"/>
  <c r="D8" i="3"/>
  <c r="E8" i="3" s="1"/>
  <c r="G11" i="6" l="1"/>
  <c r="F11" i="6"/>
  <c r="H12" i="6" s="1"/>
  <c r="I12" i="6" s="1"/>
  <c r="J12" i="6" s="1"/>
  <c r="E12" i="6"/>
  <c r="E8" i="5"/>
  <c r="C9" i="5"/>
  <c r="D9" i="5"/>
  <c r="H6" i="5"/>
  <c r="G6" i="5"/>
  <c r="H8" i="4"/>
  <c r="G8" i="4"/>
  <c r="E8" i="4"/>
  <c r="C9" i="4" s="1"/>
  <c r="F9" i="4" s="1"/>
  <c r="D9" i="4"/>
  <c r="G8" i="3"/>
  <c r="F8" i="3"/>
  <c r="C10" i="3"/>
  <c r="D9" i="3"/>
  <c r="E9" i="3" s="1"/>
  <c r="G12" i="6" l="1"/>
  <c r="F12" i="6"/>
  <c r="H13" i="6" s="1"/>
  <c r="I13" i="6" s="1"/>
  <c r="J13" i="6" s="1"/>
  <c r="E13" i="6"/>
  <c r="E9" i="5"/>
  <c r="C10" i="5"/>
  <c r="D10" i="5"/>
  <c r="F7" i="5"/>
  <c r="H9" i="4"/>
  <c r="G9" i="4"/>
  <c r="E9" i="4"/>
  <c r="C10" i="4" s="1"/>
  <c r="F10" i="4" s="1"/>
  <c r="D10" i="4"/>
  <c r="G9" i="3"/>
  <c r="F9" i="3"/>
  <c r="C11" i="3"/>
  <c r="D10" i="3"/>
  <c r="E10" i="3" s="1"/>
  <c r="G13" i="6" l="1"/>
  <c r="F13" i="6"/>
  <c r="H14" i="6" s="1"/>
  <c r="I14" i="6" s="1"/>
  <c r="J14" i="6" s="1"/>
  <c r="E14" i="6"/>
  <c r="E10" i="5"/>
  <c r="C11" i="5"/>
  <c r="D11" i="5"/>
  <c r="E11" i="5" s="1"/>
  <c r="H7" i="5"/>
  <c r="G7" i="5"/>
  <c r="H10" i="4"/>
  <c r="G10" i="4"/>
  <c r="E10" i="4"/>
  <c r="C11" i="4" s="1"/>
  <c r="F11" i="4" s="1"/>
  <c r="D11" i="4"/>
  <c r="G10" i="3"/>
  <c r="F10" i="3"/>
  <c r="C12" i="3"/>
  <c r="D11" i="3"/>
  <c r="E11" i="3" s="1"/>
  <c r="G14" i="6" l="1"/>
  <c r="F14" i="6"/>
  <c r="H15" i="6" s="1"/>
  <c r="I15" i="6" s="1"/>
  <c r="J15" i="6" s="1"/>
  <c r="E15" i="6"/>
  <c r="F8" i="5"/>
  <c r="H11" i="4"/>
  <c r="G11" i="4"/>
  <c r="L4" i="4"/>
  <c r="L3" i="4"/>
  <c r="E11" i="4"/>
  <c r="C12" i="4" s="1"/>
  <c r="C13" i="4" s="1"/>
  <c r="C14" i="4" s="1"/>
  <c r="G11" i="3"/>
  <c r="F11" i="3"/>
  <c r="K4" i="3"/>
  <c r="C13" i="3"/>
  <c r="C14" i="3"/>
  <c r="G15" i="6" l="1"/>
  <c r="F15" i="6"/>
  <c r="H16" i="6" s="1"/>
  <c r="I16" i="6" s="1"/>
  <c r="J16" i="6" s="1"/>
  <c r="E16" i="6"/>
  <c r="H8" i="5"/>
  <c r="G8" i="5"/>
  <c r="G16" i="6" l="1"/>
  <c r="F16" i="6"/>
  <c r="H17" i="6" s="1"/>
  <c r="I17" i="6" s="1"/>
  <c r="J17" i="6" s="1"/>
  <c r="E17" i="6"/>
  <c r="F9" i="5"/>
  <c r="G17" i="6" l="1"/>
  <c r="F17" i="6"/>
  <c r="H18" i="6" s="1"/>
  <c r="I18" i="6" s="1"/>
  <c r="J18" i="6" s="1"/>
  <c r="E18" i="6"/>
  <c r="H9" i="5"/>
  <c r="G9" i="5"/>
  <c r="G18" i="6" l="1"/>
  <c r="F18" i="6"/>
  <c r="H19" i="6" s="1"/>
  <c r="I19" i="6" s="1"/>
  <c r="J19" i="6" s="1"/>
  <c r="E19" i="6"/>
  <c r="F10" i="5"/>
  <c r="G19" i="6" l="1"/>
  <c r="F19" i="6"/>
  <c r="H20" i="6" s="1"/>
  <c r="I20" i="6" s="1"/>
  <c r="J20" i="6" s="1"/>
  <c r="E20" i="6"/>
  <c r="H10" i="5"/>
  <c r="G10" i="5"/>
  <c r="G20" i="6" l="1"/>
  <c r="F20" i="6"/>
  <c r="H21" i="6" s="1"/>
  <c r="I21" i="6" s="1"/>
  <c r="J21" i="6" s="1"/>
  <c r="E21" i="6"/>
  <c r="F11" i="5"/>
  <c r="G21" i="6" l="1"/>
  <c r="F21" i="6"/>
  <c r="H22" i="6" s="1"/>
  <c r="I22" i="6" s="1"/>
  <c r="J22" i="6" s="1"/>
  <c r="E22" i="6"/>
  <c r="H11" i="5"/>
  <c r="L4" i="5" s="1"/>
  <c r="G11" i="5"/>
  <c r="L5" i="5" s="1"/>
  <c r="C12" i="5"/>
  <c r="C13" i="5" s="1"/>
  <c r="C14" i="5" s="1"/>
  <c r="G22" i="6" l="1"/>
  <c r="G26" i="6" s="1"/>
  <c r="G30" i="6" s="1"/>
  <c r="F22" i="6"/>
  <c r="H23" i="6" s="1"/>
  <c r="I23" i="6" s="1"/>
  <c r="J23" i="6" s="1"/>
  <c r="E23" i="6"/>
  <c r="G23" i="6" l="1"/>
  <c r="G27" i="6" s="1"/>
  <c r="G31" i="6" s="1"/>
  <c r="F23" i="6"/>
  <c r="H24" i="6" s="1"/>
  <c r="I24" i="6" s="1"/>
  <c r="J24" i="6" s="1"/>
  <c r="E24" i="6"/>
  <c r="G24" i="6" l="1"/>
  <c r="G28" i="6" s="1"/>
  <c r="G32" i="6" s="1"/>
  <c r="F24" i="6"/>
  <c r="H25" i="6" s="1"/>
  <c r="I25" i="6" s="1"/>
  <c r="J25" i="6" s="1"/>
  <c r="M4" i="6" s="1"/>
  <c r="E25" i="6"/>
  <c r="G25" i="6" l="1"/>
  <c r="G29" i="6" s="1"/>
  <c r="G33" i="6" s="1"/>
  <c r="F25" i="6"/>
  <c r="F26" i="6" l="1"/>
  <c r="F27" i="6" s="1"/>
  <c r="F28" i="6" s="1"/>
  <c r="F29" i="6" s="1"/>
  <c r="F30" i="6" s="1"/>
  <c r="F31" i="6" s="1"/>
  <c r="F32" i="6" s="1"/>
  <c r="F33" i="6" s="1"/>
  <c r="H26" i="6"/>
  <c r="E26" i="6"/>
  <c r="H27" i="6" l="1"/>
  <c r="E27" i="6"/>
  <c r="H28" i="6" l="1"/>
  <c r="E28" i="6"/>
  <c r="H29" i="6" l="1"/>
  <c r="E29" i="6"/>
  <c r="H30" i="6" l="1"/>
  <c r="E30" i="6"/>
  <c r="H31" i="6" l="1"/>
  <c r="E31" i="6"/>
  <c r="H32" i="6" l="1"/>
  <c r="E32" i="6"/>
  <c r="H33" i="6" l="1"/>
  <c r="E33" i="6"/>
</calcChain>
</file>

<file path=xl/sharedStrings.xml><?xml version="1.0" encoding="utf-8"?>
<sst xmlns="http://schemas.openxmlformats.org/spreadsheetml/2006/main" count="79" uniqueCount="42">
  <si>
    <t>Period</t>
  </si>
  <si>
    <t>Demand</t>
  </si>
  <si>
    <t>3-MA Forecast</t>
  </si>
  <si>
    <t>Error</t>
  </si>
  <si>
    <t>|Error|</t>
  </si>
  <si>
    <t>Error %</t>
  </si>
  <si>
    <t>Error^2</t>
  </si>
  <si>
    <t>Absolute</t>
  </si>
  <si>
    <t>Relative</t>
  </si>
  <si>
    <t>Bias</t>
  </si>
  <si>
    <t>MAPE</t>
  </si>
  <si>
    <t>MAE</t>
  </si>
  <si>
    <t>RSME</t>
  </si>
  <si>
    <t>MSE</t>
  </si>
  <si>
    <t>3-WMA Forecast</t>
  </si>
  <si>
    <t>Weights</t>
  </si>
  <si>
    <t>W1</t>
  </si>
  <si>
    <t>W2</t>
  </si>
  <si>
    <t>W3</t>
  </si>
  <si>
    <t>SUM</t>
  </si>
  <si>
    <t>Alpha</t>
  </si>
  <si>
    <t>Simple 
Exponential 
Smoothing Forecast</t>
  </si>
  <si>
    <t>Double
Exponential 
Smoothing Forecast</t>
  </si>
  <si>
    <t>Alpha:</t>
  </si>
  <si>
    <t>Beta:</t>
  </si>
  <si>
    <t>RMSE:</t>
  </si>
  <si>
    <t>MAE:</t>
  </si>
  <si>
    <t>Level(a)</t>
  </si>
  <si>
    <t>Trend(b)</t>
  </si>
  <si>
    <t>Phi:</t>
  </si>
  <si>
    <t>SES FROM EXCEL</t>
  </si>
  <si>
    <t xml:space="preserve">Period </t>
  </si>
  <si>
    <t>Year</t>
  </si>
  <si>
    <t>Quarter</t>
  </si>
  <si>
    <t>Level</t>
  </si>
  <si>
    <t>Trend</t>
  </si>
  <si>
    <t>Seasonal</t>
  </si>
  <si>
    <t>Triple
Exponential
Smoothing Forecast</t>
  </si>
  <si>
    <t>Gamma:</t>
  </si>
  <si>
    <t>Initilization:</t>
  </si>
  <si>
    <t>level1 = current demand/seasonal 1</t>
  </si>
  <si>
    <t>Trend 1 = current level 1- previous demand/previous seasonal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</si>
</sst>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0" fontId="3" fillId="0" borderId="0" xfId="0" applyFont="1"/>
    <xf numFmtId="0" fontId="3" fillId="2" borderId="0" xfId="0" applyFont="1" applyFill="1"/>
    <xf numFmtId="9" fontId="3" fillId="2" borderId="0" xfId="1" applyFont="1" applyFill="1"/>
    <xf numFmtId="0" fontId="3" fillId="3" borderId="0" xfId="0" applyFont="1" applyFill="1"/>
    <xf numFmtId="1" fontId="3" fillId="3" borderId="0" xfId="0" applyNumberFormat="1" applyFont="1" applyFill="1"/>
    <xf numFmtId="9" fontId="3" fillId="3" borderId="0" xfId="1" applyFont="1" applyFill="1"/>
    <xf numFmtId="0" fontId="3" fillId="4" borderId="0" xfId="0" applyFont="1" applyFill="1"/>
    <xf numFmtId="1" fontId="3" fillId="3" borderId="0" xfId="0" applyNumberFormat="1" applyFont="1" applyFill="1" applyAlignment="1">
      <alignment wrapText="1"/>
    </xf>
    <xf numFmtId="9" fontId="0" fillId="5" borderId="0" xfId="1" applyFont="1" applyFill="1"/>
    <xf numFmtId="0" fontId="3" fillId="6" borderId="0" xfId="0" applyFont="1" applyFill="1"/>
    <xf numFmtId="0" fontId="3" fillId="5" borderId="0" xfId="0" applyFont="1" applyFill="1"/>
    <xf numFmtId="164" fontId="0" fillId="0" borderId="0" xfId="1" applyNumberFormat="1" applyFont="1"/>
    <xf numFmtId="1" fontId="6" fillId="3" borderId="0" xfId="0" applyNumberFormat="1" applyFont="1" applyFill="1" applyAlignment="1">
      <alignment wrapText="1"/>
    </xf>
    <xf numFmtId="9" fontId="0" fillId="5" borderId="0" xfId="0" applyNumberFormat="1" applyFill="1"/>
    <xf numFmtId="1" fontId="5" fillId="3" borderId="0" xfId="0" applyNumberFormat="1" applyFont="1" applyFill="1" applyAlignment="1">
      <alignment wrapText="1"/>
    </xf>
    <xf numFmtId="164" fontId="0" fillId="5" borderId="0" xfId="0" applyNumberFormat="1" applyFill="1"/>
    <xf numFmtId="164" fontId="0" fillId="5" borderId="0" xfId="1" applyNumberFormat="1" applyFont="1" applyFill="1"/>
    <xf numFmtId="0" fontId="2" fillId="0" borderId="0" xfId="0" applyFont="1"/>
    <xf numFmtId="9" fontId="3" fillId="5" borderId="0" xfId="1" applyFont="1" applyFill="1"/>
    <xf numFmtId="9" fontId="3" fillId="5" borderId="0" xfId="0" applyNumberFormat="1" applyFont="1" applyFill="1"/>
    <xf numFmtId="0" fontId="4" fillId="5" borderId="0" xfId="0" applyFont="1" applyFill="1"/>
    <xf numFmtId="164" fontId="3" fillId="5" borderId="0" xfId="0" applyNumberFormat="1" applyFont="1" applyFill="1"/>
    <xf numFmtId="1" fontId="4" fillId="3" borderId="0" xfId="0" applyNumberFormat="1" applyFont="1" applyFill="1" applyAlignment="1">
      <alignment wrapText="1"/>
    </xf>
    <xf numFmtId="1" fontId="5" fillId="3" borderId="0" xfId="0" applyNumberFormat="1" applyFont="1" applyFill="1"/>
    <xf numFmtId="1" fontId="3" fillId="4" borderId="0" xfId="0" applyNumberFormat="1" applyFont="1" applyFill="1"/>
    <xf numFmtId="1" fontId="3" fillId="4" borderId="0" xfId="0" applyNumberFormat="1" applyFont="1" applyFill="1" applyAlignment="1">
      <alignment wrapText="1"/>
    </xf>
    <xf numFmtId="1" fontId="2" fillId="0" borderId="0" xfId="0" applyNumberFormat="1" applyFont="1"/>
    <xf numFmtId="164" fontId="3" fillId="6" borderId="0" xfId="0" applyNumberFormat="1" applyFont="1" applyFill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3-MA</a:t>
            </a:r>
            <a:r>
              <a:rPr lang="en-IN" baseline="0"/>
              <a:t> Forecast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'Moving Average'!$B$2:$B$14</c:f>
              <c:numCache>
                <c:formatCode>General</c:formatCode>
                <c:ptCount val="13"/>
                <c:pt idx="0">
                  <c:v>37</c:v>
                </c:pt>
                <c:pt idx="1">
                  <c:v>60</c:v>
                </c:pt>
                <c:pt idx="2">
                  <c:v>85</c:v>
                </c:pt>
                <c:pt idx="3">
                  <c:v>112</c:v>
                </c:pt>
                <c:pt idx="4">
                  <c:v>132</c:v>
                </c:pt>
                <c:pt idx="5">
                  <c:v>145</c:v>
                </c:pt>
                <c:pt idx="6">
                  <c:v>179</c:v>
                </c:pt>
                <c:pt idx="7">
                  <c:v>198</c:v>
                </c:pt>
                <c:pt idx="8">
                  <c:v>150</c:v>
                </c:pt>
                <c:pt idx="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0-4F8C-8CF5-DB8CBCCBFCDE}"/>
            </c:ext>
          </c:extLst>
        </c:ser>
        <c:ser>
          <c:idx val="1"/>
          <c:order val="1"/>
          <c:tx>
            <c:strRef>
              <c:f>'Moving Average'!$C$1</c:f>
              <c:strCache>
                <c:ptCount val="1"/>
                <c:pt idx="0">
                  <c:v>3-MA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'Moving Average'!$A$2:$A$14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'Moving Average'!$C$2:$C$14</c:f>
              <c:numCache>
                <c:formatCode>0</c:formatCode>
                <c:ptCount val="13"/>
                <c:pt idx="3">
                  <c:v>60.666666666666664</c:v>
                </c:pt>
                <c:pt idx="4">
                  <c:v>85.666666666666671</c:v>
                </c:pt>
                <c:pt idx="5">
                  <c:v>109.66666666666667</c:v>
                </c:pt>
                <c:pt idx="6">
                  <c:v>129.66666666666666</c:v>
                </c:pt>
                <c:pt idx="7">
                  <c:v>152</c:v>
                </c:pt>
                <c:pt idx="8">
                  <c:v>174</c:v>
                </c:pt>
                <c:pt idx="9">
                  <c:v>175.66666666666666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0-4F8C-8CF5-DB8CBCCBF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452304"/>
        <c:axId val="979449424"/>
      </c:lineChart>
      <c:catAx>
        <c:axId val="97945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49424"/>
        <c:crosses val="autoZero"/>
        <c:auto val="1"/>
        <c:lblAlgn val="ctr"/>
        <c:lblOffset val="100"/>
        <c:noMultiLvlLbl val="0"/>
      </c:catAx>
      <c:valAx>
        <c:axId val="9794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5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'Weighted Moving Average'!$B$1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'Weighted Moving Average'!$A$2:$A$14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'Weighted Moving Average'!$B$2:$B$14</c:f>
              <c:numCache>
                <c:formatCode>General</c:formatCode>
                <c:ptCount val="13"/>
                <c:pt idx="0">
                  <c:v>37</c:v>
                </c:pt>
                <c:pt idx="1">
                  <c:v>60</c:v>
                </c:pt>
                <c:pt idx="2">
                  <c:v>85</c:v>
                </c:pt>
                <c:pt idx="3">
                  <c:v>112</c:v>
                </c:pt>
                <c:pt idx="4">
                  <c:v>132</c:v>
                </c:pt>
                <c:pt idx="5">
                  <c:v>145</c:v>
                </c:pt>
                <c:pt idx="6">
                  <c:v>179</c:v>
                </c:pt>
                <c:pt idx="7">
                  <c:v>198</c:v>
                </c:pt>
                <c:pt idx="8">
                  <c:v>150</c:v>
                </c:pt>
                <c:pt idx="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3-4CBC-8624-8BDC837F9123}"/>
            </c:ext>
          </c:extLst>
        </c:ser>
        <c:ser>
          <c:idx val="1"/>
          <c:order val="1"/>
          <c:tx>
            <c:strRef>
              <c:f>'Weighted Moving Average'!$C$1</c:f>
              <c:strCache>
                <c:ptCount val="1"/>
                <c:pt idx="0">
                  <c:v>3-WMA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'Weighted Moving Average'!$A$2:$A$14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'Weighted Moving Average'!$C$2:$C$14</c:f>
              <c:numCache>
                <c:formatCode>0</c:formatCode>
                <c:ptCount val="13"/>
                <c:pt idx="3">
                  <c:v>94.022292950468099</c:v>
                </c:pt>
                <c:pt idx="4">
                  <c:v>123.88819777002857</c:v>
                </c:pt>
                <c:pt idx="5">
                  <c:v>146.01109022896225</c:v>
                </c:pt>
                <c:pt idx="6">
                  <c:v>160.39097032726912</c:v>
                </c:pt>
                <c:pt idx="7">
                  <c:v>197.99988750745635</c:v>
                </c:pt>
                <c:pt idx="8">
                  <c:v>219.01663534344334</c:v>
                </c:pt>
                <c:pt idx="9">
                  <c:v>165.92169344200255</c:v>
                </c:pt>
                <c:pt idx="10">
                  <c:v>146.01109022896225</c:v>
                </c:pt>
                <c:pt idx="11">
                  <c:v>146.01109022896225</c:v>
                </c:pt>
                <c:pt idx="12">
                  <c:v>146.01109022896225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3-4CBC-8624-8BDC837F9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279136"/>
        <c:axId val="1116290176"/>
      </c:lineChart>
      <c:catAx>
        <c:axId val="11162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290176"/>
        <c:crosses val="autoZero"/>
        <c:auto val="1"/>
        <c:lblAlgn val="ctr"/>
        <c:lblOffset val="100"/>
        <c:noMultiLvlLbl val="0"/>
      </c:catAx>
      <c:valAx>
        <c:axId val="11162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27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Exponential Smoothing'!$B$1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'Simple Exponential Smoothing'!$A$2:$A$14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'Simple Exponential Smoothing'!$B$2:$B$14</c:f>
              <c:numCache>
                <c:formatCode>General</c:formatCode>
                <c:ptCount val="13"/>
                <c:pt idx="0">
                  <c:v>37</c:v>
                </c:pt>
                <c:pt idx="1">
                  <c:v>60</c:v>
                </c:pt>
                <c:pt idx="2">
                  <c:v>85</c:v>
                </c:pt>
                <c:pt idx="3">
                  <c:v>112</c:v>
                </c:pt>
                <c:pt idx="4">
                  <c:v>132</c:v>
                </c:pt>
                <c:pt idx="5">
                  <c:v>145</c:v>
                </c:pt>
                <c:pt idx="6">
                  <c:v>179</c:v>
                </c:pt>
                <c:pt idx="7">
                  <c:v>198</c:v>
                </c:pt>
                <c:pt idx="8">
                  <c:v>150</c:v>
                </c:pt>
                <c:pt idx="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6-4129-8606-5F2A1F110F98}"/>
            </c:ext>
          </c:extLst>
        </c:ser>
        <c:ser>
          <c:idx val="1"/>
          <c:order val="1"/>
          <c:tx>
            <c:strRef>
              <c:f>'Simple Exponential Smoothing'!$C$1</c:f>
              <c:strCache>
                <c:ptCount val="1"/>
                <c:pt idx="0">
                  <c:v>Simple 
Exponential 
Smoothing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'Simple Exponential Smoothing'!$A$2:$A$14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'Simple Exponential Smoothing'!$C$2:$C$14</c:f>
              <c:numCache>
                <c:formatCode>0</c:formatCode>
                <c:ptCount val="13"/>
                <c:pt idx="0">
                  <c:v>37</c:v>
                </c:pt>
                <c:pt idx="1">
                  <c:v>37</c:v>
                </c:pt>
                <c:pt idx="2">
                  <c:v>53.1</c:v>
                </c:pt>
                <c:pt idx="3">
                  <c:v>75.429999999999993</c:v>
                </c:pt>
                <c:pt idx="4">
                  <c:v>101.029</c:v>
                </c:pt>
                <c:pt idx="5">
                  <c:v>122.70869999999999</c:v>
                </c:pt>
                <c:pt idx="6">
                  <c:v>138.31261000000001</c:v>
                </c:pt>
                <c:pt idx="7">
                  <c:v>166.79378300000002</c:v>
                </c:pt>
                <c:pt idx="8">
                  <c:v>188.63813490000001</c:v>
                </c:pt>
                <c:pt idx="9">
                  <c:v>161.59144047000001</c:v>
                </c:pt>
                <c:pt idx="10">
                  <c:v>161.59144047000001</c:v>
                </c:pt>
                <c:pt idx="11">
                  <c:v>161.59144047000001</c:v>
                </c:pt>
                <c:pt idx="12">
                  <c:v>161.59144047000001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6-4129-8606-5F2A1F110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188224"/>
        <c:axId val="901189664"/>
      </c:lineChart>
      <c:catAx>
        <c:axId val="90118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89664"/>
        <c:crosses val="autoZero"/>
        <c:auto val="1"/>
        <c:lblAlgn val="ctr"/>
        <c:lblOffset val="100"/>
        <c:noMultiLvlLbl val="0"/>
      </c:catAx>
      <c:valAx>
        <c:axId val="9011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8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'Simple Exponential Smoothing'!$B$2:$B$11</c:f>
              <c:numCache>
                <c:formatCode>General</c:formatCode>
                <c:ptCount val="10"/>
                <c:pt idx="0">
                  <c:v>37</c:v>
                </c:pt>
                <c:pt idx="1">
                  <c:v>60</c:v>
                </c:pt>
                <c:pt idx="2">
                  <c:v>85</c:v>
                </c:pt>
                <c:pt idx="3">
                  <c:v>112</c:v>
                </c:pt>
                <c:pt idx="4">
                  <c:v>132</c:v>
                </c:pt>
                <c:pt idx="5">
                  <c:v>145</c:v>
                </c:pt>
                <c:pt idx="6">
                  <c:v>179</c:v>
                </c:pt>
                <c:pt idx="7">
                  <c:v>198</c:v>
                </c:pt>
                <c:pt idx="8">
                  <c:v>150</c:v>
                </c:pt>
                <c:pt idx="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4-46BB-B216-FDB26850AE0B}"/>
            </c:ext>
          </c:extLst>
        </c:ser>
        <c:ser>
          <c:idx val="1"/>
          <c:order val="1"/>
          <c:tx>
            <c:v>Forecast</c:v>
          </c:tx>
          <c:val>
            <c:numRef>
              <c:f>'Simple Exponential Smoothing'!$H$2:$H$11</c:f>
              <c:numCache>
                <c:formatCode>0</c:formatCode>
                <c:ptCount val="10"/>
                <c:pt idx="1">
                  <c:v>37</c:v>
                </c:pt>
                <c:pt idx="2">
                  <c:v>53.1</c:v>
                </c:pt>
                <c:pt idx="3">
                  <c:v>75.429999999999993</c:v>
                </c:pt>
                <c:pt idx="4">
                  <c:v>101.029</c:v>
                </c:pt>
                <c:pt idx="5">
                  <c:v>122.70869999999999</c:v>
                </c:pt>
                <c:pt idx="6">
                  <c:v>138.31261000000001</c:v>
                </c:pt>
                <c:pt idx="7">
                  <c:v>166.79378299999999</c:v>
                </c:pt>
                <c:pt idx="8">
                  <c:v>188.63813489999998</c:v>
                </c:pt>
                <c:pt idx="9">
                  <c:v>161.59144047000001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C4-46BB-B216-FDB26850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456144"/>
        <c:axId val="979447024"/>
      </c:lineChart>
      <c:catAx>
        <c:axId val="97945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979447024"/>
        <c:crosses val="autoZero"/>
        <c:auto val="1"/>
        <c:lblAlgn val="ctr"/>
        <c:lblOffset val="100"/>
        <c:noMultiLvlLbl val="0"/>
      </c:catAx>
      <c:valAx>
        <c:axId val="97944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94561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'Double Exponential Smoothing'!$B$1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'Double Exponential Smoothing'!$A$2:$A$14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'Double Exponential Smoothing'!$B$2:$B$14</c:f>
              <c:numCache>
                <c:formatCode>General</c:formatCode>
                <c:ptCount val="13"/>
                <c:pt idx="0">
                  <c:v>37</c:v>
                </c:pt>
                <c:pt idx="1">
                  <c:v>60</c:v>
                </c:pt>
                <c:pt idx="2">
                  <c:v>85</c:v>
                </c:pt>
                <c:pt idx="3">
                  <c:v>112</c:v>
                </c:pt>
                <c:pt idx="4">
                  <c:v>132</c:v>
                </c:pt>
                <c:pt idx="5">
                  <c:v>145</c:v>
                </c:pt>
                <c:pt idx="6">
                  <c:v>179</c:v>
                </c:pt>
                <c:pt idx="7">
                  <c:v>198</c:v>
                </c:pt>
                <c:pt idx="8">
                  <c:v>150</c:v>
                </c:pt>
                <c:pt idx="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A-4290-A60D-B468A3B40151}"/>
            </c:ext>
          </c:extLst>
        </c:ser>
        <c:ser>
          <c:idx val="1"/>
          <c:order val="1"/>
          <c:tx>
            <c:strRef>
              <c:f>'Double Exponential Smoothing'!$C$1</c:f>
              <c:strCache>
                <c:ptCount val="1"/>
                <c:pt idx="0">
                  <c:v>Double
Exponential 
Smoothing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'Double Exponential Smoothing'!$A$2:$A$14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'Double Exponential Smoothing'!$C$2:$C$14</c:f>
              <c:numCache>
                <c:formatCode>0</c:formatCode>
                <c:ptCount val="13"/>
                <c:pt idx="1">
                  <c:v>60</c:v>
                </c:pt>
                <c:pt idx="2">
                  <c:v>83</c:v>
                </c:pt>
                <c:pt idx="3">
                  <c:v>106.83999999999999</c:v>
                </c:pt>
                <c:pt idx="4">
                  <c:v>132.24719999999996</c:v>
                </c:pt>
                <c:pt idx="5">
                  <c:v>156.00257599999995</c:v>
                </c:pt>
                <c:pt idx="6">
                  <c:v>175.21103007999997</c:v>
                </c:pt>
                <c:pt idx="7">
                  <c:v>199.31162432639994</c:v>
                </c:pt>
                <c:pt idx="8">
                  <c:v>221.72464537971194</c:v>
                </c:pt>
                <c:pt idx="9">
                  <c:v>214.40680267146493</c:v>
                </c:pt>
                <c:pt idx="10">
                  <c:v>193.99549645511618</c:v>
                </c:pt>
                <c:pt idx="11">
                  <c:v>198.30623104020694</c:v>
                </c:pt>
                <c:pt idx="12">
                  <c:v>202.61696562529769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A-4290-A60D-B468A3B40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578864"/>
        <c:axId val="821579344"/>
      </c:lineChart>
      <c:catAx>
        <c:axId val="82157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79344"/>
        <c:crosses val="autoZero"/>
        <c:auto val="1"/>
        <c:lblAlgn val="ctr"/>
        <c:lblOffset val="100"/>
        <c:noMultiLvlLbl val="0"/>
      </c:catAx>
      <c:valAx>
        <c:axId val="8215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'Damped DES'!$B$1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'Damped DES'!$A$2:$A$14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'Damped DES'!$B$2:$B$14</c:f>
              <c:numCache>
                <c:formatCode>General</c:formatCode>
                <c:ptCount val="13"/>
                <c:pt idx="0">
                  <c:v>37</c:v>
                </c:pt>
                <c:pt idx="1">
                  <c:v>60</c:v>
                </c:pt>
                <c:pt idx="2">
                  <c:v>85</c:v>
                </c:pt>
                <c:pt idx="3">
                  <c:v>112</c:v>
                </c:pt>
                <c:pt idx="4">
                  <c:v>132</c:v>
                </c:pt>
                <c:pt idx="5">
                  <c:v>145</c:v>
                </c:pt>
                <c:pt idx="6">
                  <c:v>179</c:v>
                </c:pt>
                <c:pt idx="7">
                  <c:v>198</c:v>
                </c:pt>
                <c:pt idx="8">
                  <c:v>150</c:v>
                </c:pt>
                <c:pt idx="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D-4449-A624-C933451B5524}"/>
            </c:ext>
          </c:extLst>
        </c:ser>
        <c:ser>
          <c:idx val="1"/>
          <c:order val="1"/>
          <c:tx>
            <c:strRef>
              <c:f>'Damped DES'!$C$1</c:f>
              <c:strCache>
                <c:ptCount val="1"/>
                <c:pt idx="0">
                  <c:v>Double
Exponential 
Smoothing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'Damped DES'!$A$2:$A$14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'Damped DES'!$C$2:$C$14</c:f>
              <c:numCache>
                <c:formatCode>0</c:formatCode>
                <c:ptCount val="13"/>
                <c:pt idx="1">
                  <c:v>55.400000000000006</c:v>
                </c:pt>
                <c:pt idx="2">
                  <c:v>71.941600000000008</c:v>
                </c:pt>
                <c:pt idx="3">
                  <c:v>89.242006400000008</c:v>
                </c:pt>
                <c:pt idx="4">
                  <c:v>108.9604809856</c:v>
                </c:pt>
                <c:pt idx="5">
                  <c:v>128.39699171978239</c:v>
                </c:pt>
                <c:pt idx="6">
                  <c:v>144.9915070226385</c:v>
                </c:pt>
                <c:pt idx="7">
                  <c:v>167.7497604967063</c:v>
                </c:pt>
                <c:pt idx="8">
                  <c:v>189.77341980469808</c:v>
                </c:pt>
                <c:pt idx="9">
                  <c:v>184.38201552764059</c:v>
                </c:pt>
                <c:pt idx="10">
                  <c:v>168.92219067038346</c:v>
                </c:pt>
                <c:pt idx="11">
                  <c:v>169.17697047141851</c:v>
                </c:pt>
                <c:pt idx="12">
                  <c:v>169.43175027245357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D-4449-A624-C933451B5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442224"/>
        <c:axId val="979449904"/>
      </c:lineChart>
      <c:catAx>
        <c:axId val="97944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49904"/>
        <c:crosses val="autoZero"/>
        <c:auto val="1"/>
        <c:lblAlgn val="ctr"/>
        <c:lblOffset val="100"/>
        <c:noMultiLvlLbl val="0"/>
      </c:catAx>
      <c:valAx>
        <c:axId val="9794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4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'Triple Exponential Smooting'!$D$1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'Triple Exponential Smooting'!$A$2:$B$33</c:f>
              <c:multiLvlStrCache>
                <c:ptCount val="32"/>
                <c:lvl>
                  <c:pt idx="0">
                    <c:v>1990</c:v>
                  </c:pt>
                  <c:pt idx="1">
                    <c:v>1990</c:v>
                  </c:pt>
                  <c:pt idx="2">
                    <c:v>1990</c:v>
                  </c:pt>
                  <c:pt idx="3">
                    <c:v>1990</c:v>
                  </c:pt>
                  <c:pt idx="4">
                    <c:v>1991</c:v>
                  </c:pt>
                  <c:pt idx="5">
                    <c:v>1991</c:v>
                  </c:pt>
                  <c:pt idx="6">
                    <c:v>1991</c:v>
                  </c:pt>
                  <c:pt idx="7">
                    <c:v>1991</c:v>
                  </c:pt>
                  <c:pt idx="8">
                    <c:v>1992</c:v>
                  </c:pt>
                  <c:pt idx="9">
                    <c:v>1992</c:v>
                  </c:pt>
                  <c:pt idx="10">
                    <c:v>1992</c:v>
                  </c:pt>
                  <c:pt idx="11">
                    <c:v>1992</c:v>
                  </c:pt>
                  <c:pt idx="12">
                    <c:v>1993</c:v>
                  </c:pt>
                  <c:pt idx="13">
                    <c:v>1993</c:v>
                  </c:pt>
                  <c:pt idx="14">
                    <c:v>1993</c:v>
                  </c:pt>
                  <c:pt idx="15">
                    <c:v>1993</c:v>
                  </c:pt>
                  <c:pt idx="16">
                    <c:v>1994</c:v>
                  </c:pt>
                  <c:pt idx="17">
                    <c:v>1994</c:v>
                  </c:pt>
                  <c:pt idx="18">
                    <c:v>1994</c:v>
                  </c:pt>
                  <c:pt idx="19">
                    <c:v>1994</c:v>
                  </c:pt>
                  <c:pt idx="20">
                    <c:v>1995</c:v>
                  </c:pt>
                  <c:pt idx="21">
                    <c:v>1995</c:v>
                  </c:pt>
                  <c:pt idx="22">
                    <c:v>1995</c:v>
                  </c:pt>
                  <c:pt idx="23">
                    <c:v>1995</c:v>
                  </c:pt>
                  <c:pt idx="24">
                    <c:v>1996</c:v>
                  </c:pt>
                  <c:pt idx="25">
                    <c:v>1996</c:v>
                  </c:pt>
                  <c:pt idx="26">
                    <c:v>1996</c:v>
                  </c:pt>
                  <c:pt idx="27">
                    <c:v>1996</c:v>
                  </c:pt>
                  <c:pt idx="28">
                    <c:v>1997</c:v>
                  </c:pt>
                  <c:pt idx="29">
                    <c:v>1997</c:v>
                  </c:pt>
                  <c:pt idx="30">
                    <c:v>1997</c:v>
                  </c:pt>
                  <c:pt idx="31">
                    <c:v>1997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</c:lvl>
              </c:multiLvlStrCache>
            </c:multiLvlStrRef>
          </c:cat>
          <c:val>
            <c:numRef>
              <c:f>'Triple Exponential Smooting'!$D$2:$D$33</c:f>
              <c:numCache>
                <c:formatCode>General</c:formatCode>
                <c:ptCount val="32"/>
                <c:pt idx="0">
                  <c:v>362</c:v>
                </c:pt>
                <c:pt idx="1">
                  <c:v>385</c:v>
                </c:pt>
                <c:pt idx="2">
                  <c:v>432</c:v>
                </c:pt>
                <c:pt idx="3">
                  <c:v>341</c:v>
                </c:pt>
                <c:pt idx="4">
                  <c:v>382</c:v>
                </c:pt>
                <c:pt idx="5">
                  <c:v>409</c:v>
                </c:pt>
                <c:pt idx="6">
                  <c:v>498</c:v>
                </c:pt>
                <c:pt idx="7">
                  <c:v>387</c:v>
                </c:pt>
                <c:pt idx="8">
                  <c:v>473</c:v>
                </c:pt>
                <c:pt idx="9">
                  <c:v>513</c:v>
                </c:pt>
                <c:pt idx="10">
                  <c:v>582</c:v>
                </c:pt>
                <c:pt idx="11">
                  <c:v>474</c:v>
                </c:pt>
                <c:pt idx="12">
                  <c:v>544</c:v>
                </c:pt>
                <c:pt idx="13">
                  <c:v>582</c:v>
                </c:pt>
                <c:pt idx="14">
                  <c:v>681</c:v>
                </c:pt>
                <c:pt idx="15">
                  <c:v>557</c:v>
                </c:pt>
                <c:pt idx="16">
                  <c:v>628</c:v>
                </c:pt>
                <c:pt idx="17">
                  <c:v>707</c:v>
                </c:pt>
                <c:pt idx="18">
                  <c:v>773</c:v>
                </c:pt>
                <c:pt idx="19">
                  <c:v>592</c:v>
                </c:pt>
                <c:pt idx="20">
                  <c:v>627</c:v>
                </c:pt>
                <c:pt idx="21">
                  <c:v>725</c:v>
                </c:pt>
                <c:pt idx="22">
                  <c:v>854</c:v>
                </c:pt>
                <c:pt idx="23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1-407C-8278-FF4D1AB76415}"/>
            </c:ext>
          </c:extLst>
        </c:ser>
        <c:ser>
          <c:idx val="5"/>
          <c:order val="5"/>
          <c:tx>
            <c:strRef>
              <c:f>'Triple Exponential Smooting'!$H$1</c:f>
              <c:strCache>
                <c:ptCount val="1"/>
                <c:pt idx="0">
                  <c:v>Triple
Exponential
Smoothing 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'Triple Exponential Smooting'!$A$2:$B$33</c:f>
              <c:multiLvlStrCache>
                <c:ptCount val="32"/>
                <c:lvl>
                  <c:pt idx="0">
                    <c:v>1990</c:v>
                  </c:pt>
                  <c:pt idx="1">
                    <c:v>1990</c:v>
                  </c:pt>
                  <c:pt idx="2">
                    <c:v>1990</c:v>
                  </c:pt>
                  <c:pt idx="3">
                    <c:v>1990</c:v>
                  </c:pt>
                  <c:pt idx="4">
                    <c:v>1991</c:v>
                  </c:pt>
                  <c:pt idx="5">
                    <c:v>1991</c:v>
                  </c:pt>
                  <c:pt idx="6">
                    <c:v>1991</c:v>
                  </c:pt>
                  <c:pt idx="7">
                    <c:v>1991</c:v>
                  </c:pt>
                  <c:pt idx="8">
                    <c:v>1992</c:v>
                  </c:pt>
                  <c:pt idx="9">
                    <c:v>1992</c:v>
                  </c:pt>
                  <c:pt idx="10">
                    <c:v>1992</c:v>
                  </c:pt>
                  <c:pt idx="11">
                    <c:v>1992</c:v>
                  </c:pt>
                  <c:pt idx="12">
                    <c:v>1993</c:v>
                  </c:pt>
                  <c:pt idx="13">
                    <c:v>1993</c:v>
                  </c:pt>
                  <c:pt idx="14">
                    <c:v>1993</c:v>
                  </c:pt>
                  <c:pt idx="15">
                    <c:v>1993</c:v>
                  </c:pt>
                  <c:pt idx="16">
                    <c:v>1994</c:v>
                  </c:pt>
                  <c:pt idx="17">
                    <c:v>1994</c:v>
                  </c:pt>
                  <c:pt idx="18">
                    <c:v>1994</c:v>
                  </c:pt>
                  <c:pt idx="19">
                    <c:v>1994</c:v>
                  </c:pt>
                  <c:pt idx="20">
                    <c:v>1995</c:v>
                  </c:pt>
                  <c:pt idx="21">
                    <c:v>1995</c:v>
                  </c:pt>
                  <c:pt idx="22">
                    <c:v>1995</c:v>
                  </c:pt>
                  <c:pt idx="23">
                    <c:v>1995</c:v>
                  </c:pt>
                  <c:pt idx="24">
                    <c:v>1996</c:v>
                  </c:pt>
                  <c:pt idx="25">
                    <c:v>1996</c:v>
                  </c:pt>
                  <c:pt idx="26">
                    <c:v>1996</c:v>
                  </c:pt>
                  <c:pt idx="27">
                    <c:v>1996</c:v>
                  </c:pt>
                  <c:pt idx="28">
                    <c:v>1997</c:v>
                  </c:pt>
                  <c:pt idx="29">
                    <c:v>1997</c:v>
                  </c:pt>
                  <c:pt idx="30">
                    <c:v>1997</c:v>
                  </c:pt>
                  <c:pt idx="31">
                    <c:v>1997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</c:lvl>
              </c:multiLvlStrCache>
            </c:multiLvlStrRef>
          </c:cat>
          <c:val>
            <c:numRef>
              <c:f>'Triple Exponential Smooting'!$H$2:$H$33</c:f>
              <c:numCache>
                <c:formatCode>0</c:formatCode>
                <c:ptCount val="32"/>
                <c:pt idx="5">
                  <c:v>427.54143646408841</c:v>
                </c:pt>
                <c:pt idx="6">
                  <c:v>501.76819300480412</c:v>
                </c:pt>
                <c:pt idx="7">
                  <c:v>414.47863841730964</c:v>
                </c:pt>
                <c:pt idx="8">
                  <c:v>457.21832372531389</c:v>
                </c:pt>
                <c:pt idx="9">
                  <c:v>501.03984265953642</c:v>
                </c:pt>
                <c:pt idx="10">
                  <c:v>593.68659098209389</c:v>
                </c:pt>
                <c:pt idx="11">
                  <c:v>476.70623238353744</c:v>
                </c:pt>
                <c:pt idx="12">
                  <c:v>543.25765531834077</c:v>
                </c:pt>
                <c:pt idx="13">
                  <c:v>588.13826838788282</c:v>
                </c:pt>
                <c:pt idx="14">
                  <c:v>680.96243996941496</c:v>
                </c:pt>
                <c:pt idx="15">
                  <c:v>547.32029734856485</c:v>
                </c:pt>
                <c:pt idx="16">
                  <c:v>623.37400757000012</c:v>
                </c:pt>
                <c:pt idx="17">
                  <c:v>669.56719959714223</c:v>
                </c:pt>
                <c:pt idx="18">
                  <c:v>779.19052969907432</c:v>
                </c:pt>
                <c:pt idx="19">
                  <c:v>627.41881535633104</c:v>
                </c:pt>
                <c:pt idx="20">
                  <c:v>705.36563215656429</c:v>
                </c:pt>
                <c:pt idx="21">
                  <c:v>759.33190271776039</c:v>
                </c:pt>
                <c:pt idx="22">
                  <c:v>853.99999546182471</c:v>
                </c:pt>
                <c:pt idx="23">
                  <c:v>673.58681192453219</c:v>
                </c:pt>
                <c:pt idx="24">
                  <c:v>741.98733095731211</c:v>
                </c:pt>
                <c:pt idx="25">
                  <c:v>821.91909958273357</c:v>
                </c:pt>
                <c:pt idx="26">
                  <c:v>939.58175407725366</c:v>
                </c:pt>
                <c:pt idx="27">
                  <c:v>734.62981277798701</c:v>
                </c:pt>
                <c:pt idx="28">
                  <c:v>813.75250349017495</c:v>
                </c:pt>
                <c:pt idx="29">
                  <c:v>899.5384497686839</c:v>
                </c:pt>
                <c:pt idx="30">
                  <c:v>1026.2662307449493</c:v>
                </c:pt>
                <c:pt idx="31">
                  <c:v>800.87773009263401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21-407C-8278-FF4D1AB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455184"/>
        <c:axId val="979450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'Triple Exponential Smooting'!$C$1</c15:sqref>
                        </c15:formulaRef>
                      </c:ext>
                    </c:extLst>
                    <c:strCache>
                      <c:ptCount val="1"/>
                      <c:pt idx="0">
                        <c:v>Quarter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'Triple Exponential Smooting'!$A$2:$B$33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1990</c:v>
                        </c:pt>
                        <c:pt idx="1">
                          <c:v>1990</c:v>
                        </c:pt>
                        <c:pt idx="2">
                          <c:v>1990</c:v>
                        </c:pt>
                        <c:pt idx="3">
                          <c:v>1990</c:v>
                        </c:pt>
                        <c:pt idx="4">
                          <c:v>1991</c:v>
                        </c:pt>
                        <c:pt idx="5">
                          <c:v>1991</c:v>
                        </c:pt>
                        <c:pt idx="6">
                          <c:v>1991</c:v>
                        </c:pt>
                        <c:pt idx="7">
                          <c:v>1991</c:v>
                        </c:pt>
                        <c:pt idx="8">
                          <c:v>1992</c:v>
                        </c:pt>
                        <c:pt idx="9">
                          <c:v>1992</c:v>
                        </c:pt>
                        <c:pt idx="10">
                          <c:v>1992</c:v>
                        </c:pt>
                        <c:pt idx="11">
                          <c:v>1992</c:v>
                        </c:pt>
                        <c:pt idx="12">
                          <c:v>1993</c:v>
                        </c:pt>
                        <c:pt idx="13">
                          <c:v>1993</c:v>
                        </c:pt>
                        <c:pt idx="14">
                          <c:v>1993</c:v>
                        </c:pt>
                        <c:pt idx="15">
                          <c:v>1993</c:v>
                        </c:pt>
                        <c:pt idx="16">
                          <c:v>1994</c:v>
                        </c:pt>
                        <c:pt idx="17">
                          <c:v>1994</c:v>
                        </c:pt>
                        <c:pt idx="18">
                          <c:v>1994</c:v>
                        </c:pt>
                        <c:pt idx="19">
                          <c:v>1994</c:v>
                        </c:pt>
                        <c:pt idx="20">
                          <c:v>1995</c:v>
                        </c:pt>
                        <c:pt idx="21">
                          <c:v>1995</c:v>
                        </c:pt>
                        <c:pt idx="22">
                          <c:v>1995</c:v>
                        </c:pt>
                        <c:pt idx="23">
                          <c:v>1995</c:v>
                        </c:pt>
                        <c:pt idx="24">
                          <c:v>1996</c:v>
                        </c:pt>
                        <c:pt idx="25">
                          <c:v>1996</c:v>
                        </c:pt>
                        <c:pt idx="26">
                          <c:v>1996</c:v>
                        </c:pt>
                        <c:pt idx="27">
                          <c:v>1996</c:v>
                        </c:pt>
                        <c:pt idx="28">
                          <c:v>1997</c:v>
                        </c:pt>
                        <c:pt idx="29">
                          <c:v>1997</c:v>
                        </c:pt>
                        <c:pt idx="30">
                          <c:v>1997</c:v>
                        </c:pt>
                        <c:pt idx="31">
                          <c:v>1997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'Triple Exponential Smooting'!$C$2:$C$33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421-407C-8278-FF4D1AB7641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'Triple Exponential Smooting'!$E$1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'Triple Exponential Smooting'!$A$2:$B$33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1990</c:v>
                        </c:pt>
                        <c:pt idx="1">
                          <c:v>1990</c:v>
                        </c:pt>
                        <c:pt idx="2">
                          <c:v>1990</c:v>
                        </c:pt>
                        <c:pt idx="3">
                          <c:v>1990</c:v>
                        </c:pt>
                        <c:pt idx="4">
                          <c:v>1991</c:v>
                        </c:pt>
                        <c:pt idx="5">
                          <c:v>1991</c:v>
                        </c:pt>
                        <c:pt idx="6">
                          <c:v>1991</c:v>
                        </c:pt>
                        <c:pt idx="7">
                          <c:v>1991</c:v>
                        </c:pt>
                        <c:pt idx="8">
                          <c:v>1992</c:v>
                        </c:pt>
                        <c:pt idx="9">
                          <c:v>1992</c:v>
                        </c:pt>
                        <c:pt idx="10">
                          <c:v>1992</c:v>
                        </c:pt>
                        <c:pt idx="11">
                          <c:v>1992</c:v>
                        </c:pt>
                        <c:pt idx="12">
                          <c:v>1993</c:v>
                        </c:pt>
                        <c:pt idx="13">
                          <c:v>1993</c:v>
                        </c:pt>
                        <c:pt idx="14">
                          <c:v>1993</c:v>
                        </c:pt>
                        <c:pt idx="15">
                          <c:v>1993</c:v>
                        </c:pt>
                        <c:pt idx="16">
                          <c:v>1994</c:v>
                        </c:pt>
                        <c:pt idx="17">
                          <c:v>1994</c:v>
                        </c:pt>
                        <c:pt idx="18">
                          <c:v>1994</c:v>
                        </c:pt>
                        <c:pt idx="19">
                          <c:v>1994</c:v>
                        </c:pt>
                        <c:pt idx="20">
                          <c:v>1995</c:v>
                        </c:pt>
                        <c:pt idx="21">
                          <c:v>1995</c:v>
                        </c:pt>
                        <c:pt idx="22">
                          <c:v>1995</c:v>
                        </c:pt>
                        <c:pt idx="23">
                          <c:v>1995</c:v>
                        </c:pt>
                        <c:pt idx="24">
                          <c:v>1996</c:v>
                        </c:pt>
                        <c:pt idx="25">
                          <c:v>1996</c:v>
                        </c:pt>
                        <c:pt idx="26">
                          <c:v>1996</c:v>
                        </c:pt>
                        <c:pt idx="27">
                          <c:v>1996</c:v>
                        </c:pt>
                        <c:pt idx="28">
                          <c:v>1997</c:v>
                        </c:pt>
                        <c:pt idx="29">
                          <c:v>1997</c:v>
                        </c:pt>
                        <c:pt idx="30">
                          <c:v>1997</c:v>
                        </c:pt>
                        <c:pt idx="31">
                          <c:v>1997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'Triple Exponential Smooting'!$E$2:$E$33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4">
                        <c:v>400.99447513812157</c:v>
                      </c:pt>
                      <c:pt idx="5">
                        <c:v>420.56579279682876</c:v>
                      </c:pt>
                      <c:pt idx="6">
                        <c:v>441.11240729129327</c:v>
                      </c:pt>
                      <c:pt idx="7">
                        <c:v>459.50106994525459</c:v>
                      </c:pt>
                      <c:pt idx="8">
                        <c:v>481.24123017406913</c:v>
                      </c:pt>
                      <c:pt idx="9">
                        <c:v>502.79679963236384</c:v>
                      </c:pt>
                      <c:pt idx="10">
                        <c:v>522.74375001132159</c:v>
                      </c:pt>
                      <c:pt idx="11">
                        <c:v>543.14520077374266</c:v>
                      </c:pt>
                      <c:pt idx="12">
                        <c:v>563.81440344155988</c:v>
                      </c:pt>
                      <c:pt idx="13">
                        <c:v>583.95736440828284</c:v>
                      </c:pt>
                      <c:pt idx="14">
                        <c:v>604.51389570919093</c:v>
                      </c:pt>
                      <c:pt idx="15">
                        <c:v>625.92785595184182</c:v>
                      </c:pt>
                      <c:pt idx="16">
                        <c:v>646.97011588372129</c:v>
                      </c:pt>
                      <c:pt idx="17">
                        <c:v>670.59188788259564</c:v>
                      </c:pt>
                      <c:pt idx="18">
                        <c:v>691.27123552312446</c:v>
                      </c:pt>
                      <c:pt idx="19">
                        <c:v>709.19377426511767</c:v>
                      </c:pt>
                      <c:pt idx="20">
                        <c:v>723.52022642780298</c:v>
                      </c:pt>
                      <c:pt idx="21">
                        <c:v>740.6963905602139</c:v>
                      </c:pt>
                      <c:pt idx="22">
                        <c:v>760.13695874951009</c:v>
                      </c:pt>
                      <c:pt idx="23">
                        <c:v>778.44468766270029</c:v>
                      </c:pt>
                      <c:pt idx="24">
                        <c:v>797.73393668797303</c:v>
                      </c:pt>
                      <c:pt idx="25">
                        <c:v>817.02318571324577</c:v>
                      </c:pt>
                      <c:pt idx="26">
                        <c:v>836.3124347385185</c:v>
                      </c:pt>
                      <c:pt idx="27">
                        <c:v>855.60168376379124</c:v>
                      </c:pt>
                      <c:pt idx="28">
                        <c:v>874.89093278906398</c:v>
                      </c:pt>
                      <c:pt idx="29">
                        <c:v>894.18018181433672</c:v>
                      </c:pt>
                      <c:pt idx="30">
                        <c:v>913.46943083960946</c:v>
                      </c:pt>
                      <c:pt idx="31">
                        <c:v>932.7586798648822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421-407C-8278-FF4D1AB7641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'Triple Exponential Smooting'!$F$1</c15:sqref>
                        </c15:formulaRef>
                      </c:ext>
                    </c:extLst>
                    <c:strCache>
                      <c:ptCount val="1"/>
                      <c:pt idx="0">
                        <c:v>Trend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'Triple Exponential Smooting'!$A$2:$B$33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1990</c:v>
                        </c:pt>
                        <c:pt idx="1">
                          <c:v>1990</c:v>
                        </c:pt>
                        <c:pt idx="2">
                          <c:v>1990</c:v>
                        </c:pt>
                        <c:pt idx="3">
                          <c:v>1990</c:v>
                        </c:pt>
                        <c:pt idx="4">
                          <c:v>1991</c:v>
                        </c:pt>
                        <c:pt idx="5">
                          <c:v>1991</c:v>
                        </c:pt>
                        <c:pt idx="6">
                          <c:v>1991</c:v>
                        </c:pt>
                        <c:pt idx="7">
                          <c:v>1991</c:v>
                        </c:pt>
                        <c:pt idx="8">
                          <c:v>1992</c:v>
                        </c:pt>
                        <c:pt idx="9">
                          <c:v>1992</c:v>
                        </c:pt>
                        <c:pt idx="10">
                          <c:v>1992</c:v>
                        </c:pt>
                        <c:pt idx="11">
                          <c:v>1992</c:v>
                        </c:pt>
                        <c:pt idx="12">
                          <c:v>1993</c:v>
                        </c:pt>
                        <c:pt idx="13">
                          <c:v>1993</c:v>
                        </c:pt>
                        <c:pt idx="14">
                          <c:v>1993</c:v>
                        </c:pt>
                        <c:pt idx="15">
                          <c:v>1993</c:v>
                        </c:pt>
                        <c:pt idx="16">
                          <c:v>1994</c:v>
                        </c:pt>
                        <c:pt idx="17">
                          <c:v>1994</c:v>
                        </c:pt>
                        <c:pt idx="18">
                          <c:v>1994</c:v>
                        </c:pt>
                        <c:pt idx="19">
                          <c:v>1994</c:v>
                        </c:pt>
                        <c:pt idx="20">
                          <c:v>1995</c:v>
                        </c:pt>
                        <c:pt idx="21">
                          <c:v>1995</c:v>
                        </c:pt>
                        <c:pt idx="22">
                          <c:v>1995</c:v>
                        </c:pt>
                        <c:pt idx="23">
                          <c:v>1995</c:v>
                        </c:pt>
                        <c:pt idx="24">
                          <c:v>1996</c:v>
                        </c:pt>
                        <c:pt idx="25">
                          <c:v>1996</c:v>
                        </c:pt>
                        <c:pt idx="26">
                          <c:v>1996</c:v>
                        </c:pt>
                        <c:pt idx="27">
                          <c:v>1996</c:v>
                        </c:pt>
                        <c:pt idx="28">
                          <c:v>1997</c:v>
                        </c:pt>
                        <c:pt idx="29">
                          <c:v>1997</c:v>
                        </c:pt>
                        <c:pt idx="30">
                          <c:v>1997</c:v>
                        </c:pt>
                        <c:pt idx="31">
                          <c:v>1997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'Triple Exponential Smooting'!$F$2:$F$33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4">
                        <c:v>20.994475138121572</c:v>
                      </c:pt>
                      <c:pt idx="5">
                        <c:v>20.804376975915574</c:v>
                      </c:pt>
                      <c:pt idx="6">
                        <c:v>20.769946370224858</c:v>
                      </c:pt>
                      <c:pt idx="7">
                        <c:v>20.45186656198112</c:v>
                      </c:pt>
                      <c:pt idx="8">
                        <c:v>20.623950299718587</c:v>
                      </c:pt>
                      <c:pt idx="9">
                        <c:v>20.748391264603296</c:v>
                      </c:pt>
                      <c:pt idx="10">
                        <c:v>20.641338853551318</c:v>
                      </c:pt>
                      <c:pt idx="11">
                        <c:v>20.60929581831552</c:v>
                      </c:pt>
                      <c:pt idx="12">
                        <c:v>20.61729787160797</c:v>
                      </c:pt>
                      <c:pt idx="13">
                        <c:v>20.553938352236845</c:v>
                      </c:pt>
                      <c:pt idx="14">
                        <c:v>20.554284705176858</c:v>
                      </c:pt>
                      <c:pt idx="15">
                        <c:v>20.669115805832362</c:v>
                      </c:pt>
                      <c:pt idx="16">
                        <c:v>20.718958506746041</c:v>
                      </c:pt>
                      <c:pt idx="17">
                        <c:v>21.106701618848739</c:v>
                      </c:pt>
                      <c:pt idx="18">
                        <c:v>21.049617840654726</c:v>
                      </c:pt>
                      <c:pt idx="19">
                        <c:v>20.631918465619325</c:v>
                      </c:pt>
                      <c:pt idx="20">
                        <c:v>19.789666238878521</c:v>
                      </c:pt>
                      <c:pt idx="21">
                        <c:v>19.440567875171482</c:v>
                      </c:pt>
                      <c:pt idx="22">
                        <c:v>19.440567917130668</c:v>
                      </c:pt>
                      <c:pt idx="23">
                        <c:v>19.289249025272706</c:v>
                      </c:pt>
                      <c:pt idx="24">
                        <c:v>19.289249025272706</c:v>
                      </c:pt>
                      <c:pt idx="25">
                        <c:v>19.289249025272706</c:v>
                      </c:pt>
                      <c:pt idx="26">
                        <c:v>19.289249025272706</c:v>
                      </c:pt>
                      <c:pt idx="27">
                        <c:v>19.289249025272706</c:v>
                      </c:pt>
                      <c:pt idx="28">
                        <c:v>19.289249025272706</c:v>
                      </c:pt>
                      <c:pt idx="29">
                        <c:v>19.289249025272706</c:v>
                      </c:pt>
                      <c:pt idx="30">
                        <c:v>19.289249025272706</c:v>
                      </c:pt>
                      <c:pt idx="31">
                        <c:v>19.289249025272706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421-407C-8278-FF4D1AB7641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'Triple Exponential Smooting'!$G$1</c15:sqref>
                        </c15:formulaRef>
                      </c:ext>
                    </c:extLst>
                    <c:strCache>
                      <c:ptCount val="1"/>
                      <c:pt idx="0">
                        <c:v>Seasonal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'Triple Exponential Smooting'!$A$2:$B$33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1990</c:v>
                        </c:pt>
                        <c:pt idx="1">
                          <c:v>1990</c:v>
                        </c:pt>
                        <c:pt idx="2">
                          <c:v>1990</c:v>
                        </c:pt>
                        <c:pt idx="3">
                          <c:v>1990</c:v>
                        </c:pt>
                        <c:pt idx="4">
                          <c:v>1991</c:v>
                        </c:pt>
                        <c:pt idx="5">
                          <c:v>1991</c:v>
                        </c:pt>
                        <c:pt idx="6">
                          <c:v>1991</c:v>
                        </c:pt>
                        <c:pt idx="7">
                          <c:v>1991</c:v>
                        </c:pt>
                        <c:pt idx="8">
                          <c:v>1992</c:v>
                        </c:pt>
                        <c:pt idx="9">
                          <c:v>1992</c:v>
                        </c:pt>
                        <c:pt idx="10">
                          <c:v>1992</c:v>
                        </c:pt>
                        <c:pt idx="11">
                          <c:v>1992</c:v>
                        </c:pt>
                        <c:pt idx="12">
                          <c:v>1993</c:v>
                        </c:pt>
                        <c:pt idx="13">
                          <c:v>1993</c:v>
                        </c:pt>
                        <c:pt idx="14">
                          <c:v>1993</c:v>
                        </c:pt>
                        <c:pt idx="15">
                          <c:v>1993</c:v>
                        </c:pt>
                        <c:pt idx="16">
                          <c:v>1994</c:v>
                        </c:pt>
                        <c:pt idx="17">
                          <c:v>1994</c:v>
                        </c:pt>
                        <c:pt idx="18">
                          <c:v>1994</c:v>
                        </c:pt>
                        <c:pt idx="19">
                          <c:v>1994</c:v>
                        </c:pt>
                        <c:pt idx="20">
                          <c:v>1995</c:v>
                        </c:pt>
                        <c:pt idx="21">
                          <c:v>1995</c:v>
                        </c:pt>
                        <c:pt idx="22">
                          <c:v>1995</c:v>
                        </c:pt>
                        <c:pt idx="23">
                          <c:v>1995</c:v>
                        </c:pt>
                        <c:pt idx="24">
                          <c:v>1996</c:v>
                        </c:pt>
                        <c:pt idx="25">
                          <c:v>1996</c:v>
                        </c:pt>
                        <c:pt idx="26">
                          <c:v>1996</c:v>
                        </c:pt>
                        <c:pt idx="27">
                          <c:v>1996</c:v>
                        </c:pt>
                        <c:pt idx="28">
                          <c:v>1997</c:v>
                        </c:pt>
                        <c:pt idx="29">
                          <c:v>1997</c:v>
                        </c:pt>
                        <c:pt idx="30">
                          <c:v>1997</c:v>
                        </c:pt>
                        <c:pt idx="31">
                          <c:v>1997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'Triple Exponential Smooting'!$G$2:$G$33</c15:sqref>
                        </c15:formulaRef>
                      </c:ext>
                    </c:extLst>
                    <c:numCache>
                      <c:formatCode>0%</c:formatCode>
                      <c:ptCount val="32"/>
                      <c:pt idx="0">
                        <c:v>0.95263157894736838</c:v>
                      </c:pt>
                      <c:pt idx="1">
                        <c:v>1.013157894736842</c:v>
                      </c:pt>
                      <c:pt idx="2">
                        <c:v>1.1368421052631579</c:v>
                      </c:pt>
                      <c:pt idx="3">
                        <c:v>0.89736842105263159</c:v>
                      </c:pt>
                      <c:pt idx="4">
                        <c:v>0.95263157894736827</c:v>
                      </c:pt>
                      <c:pt idx="5">
                        <c:v>0.99835545910263757</c:v>
                      </c:pt>
                      <c:pt idx="6">
                        <c:v>1.1339739172562286</c:v>
                      </c:pt>
                      <c:pt idx="7">
                        <c:v>0.87728986708003509</c:v>
                      </c:pt>
                      <c:pt idx="8">
                        <c:v>0.96364225669573811</c:v>
                      </c:pt>
                      <c:pt idx="9">
                        <c:v>1.0063421732024231</c:v>
                      </c:pt>
                      <c:pt idx="10">
                        <c:v>1.1264676720845066</c:v>
                      </c:pt>
                      <c:pt idx="11">
                        <c:v>0.87561695587469723</c:v>
                      </c:pt>
                      <c:pt idx="12">
                        <c:v>0.96408432887561157</c:v>
                      </c:pt>
                      <c:pt idx="13">
                        <c:v>1.0028128739539275</c:v>
                      </c:pt>
                      <c:pt idx="14">
                        <c:v>1.1264885334820351</c:v>
                      </c:pt>
                      <c:pt idx="15">
                        <c:v>0.88080927631625994</c:v>
                      </c:pt>
                      <c:pt idx="16">
                        <c:v>0.96648506510828325</c:v>
                      </c:pt>
                      <c:pt idx="17">
                        <c:v>1.0215549533366206</c:v>
                      </c:pt>
                      <c:pt idx="18">
                        <c:v>1.1234817436316222</c:v>
                      </c:pt>
                      <c:pt idx="19">
                        <c:v>0.86404082837622398</c:v>
                      </c:pt>
                      <c:pt idx="20">
                        <c:v>0.93011879880388526</c:v>
                      </c:pt>
                      <c:pt idx="21">
                        <c:v>1.0059923805775643</c:v>
                      </c:pt>
                      <c:pt idx="22">
                        <c:v>1.123481745636155</c:v>
                      </c:pt>
                      <c:pt idx="23">
                        <c:v>0.85861192973154399</c:v>
                      </c:pt>
                      <c:pt idx="24">
                        <c:v>0.93011879880388526</c:v>
                      </c:pt>
                      <c:pt idx="25">
                        <c:v>1.0059923805775643</c:v>
                      </c:pt>
                      <c:pt idx="26">
                        <c:v>1.123481745636155</c:v>
                      </c:pt>
                      <c:pt idx="27">
                        <c:v>0.85861192973154399</c:v>
                      </c:pt>
                      <c:pt idx="28">
                        <c:v>0.93011879880388526</c:v>
                      </c:pt>
                      <c:pt idx="29">
                        <c:v>1.0059923805775643</c:v>
                      </c:pt>
                      <c:pt idx="30">
                        <c:v>1.123481745636155</c:v>
                      </c:pt>
                      <c:pt idx="31">
                        <c:v>0.85861192973154399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421-407C-8278-FF4D1AB7641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'Triple Exponential Smooting'!$I$1</c15:sqref>
                        </c15:formulaRef>
                      </c:ext>
                    </c:extLst>
                    <c:strCache>
                      <c:ptCount val="1"/>
                      <c:pt idx="0">
                        <c:v>Error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'Triple Exponential Smooting'!$A$2:$B$33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1990</c:v>
                        </c:pt>
                        <c:pt idx="1">
                          <c:v>1990</c:v>
                        </c:pt>
                        <c:pt idx="2">
                          <c:v>1990</c:v>
                        </c:pt>
                        <c:pt idx="3">
                          <c:v>1990</c:v>
                        </c:pt>
                        <c:pt idx="4">
                          <c:v>1991</c:v>
                        </c:pt>
                        <c:pt idx="5">
                          <c:v>1991</c:v>
                        </c:pt>
                        <c:pt idx="6">
                          <c:v>1991</c:v>
                        </c:pt>
                        <c:pt idx="7">
                          <c:v>1991</c:v>
                        </c:pt>
                        <c:pt idx="8">
                          <c:v>1992</c:v>
                        </c:pt>
                        <c:pt idx="9">
                          <c:v>1992</c:v>
                        </c:pt>
                        <c:pt idx="10">
                          <c:v>1992</c:v>
                        </c:pt>
                        <c:pt idx="11">
                          <c:v>1992</c:v>
                        </c:pt>
                        <c:pt idx="12">
                          <c:v>1993</c:v>
                        </c:pt>
                        <c:pt idx="13">
                          <c:v>1993</c:v>
                        </c:pt>
                        <c:pt idx="14">
                          <c:v>1993</c:v>
                        </c:pt>
                        <c:pt idx="15">
                          <c:v>1993</c:v>
                        </c:pt>
                        <c:pt idx="16">
                          <c:v>1994</c:v>
                        </c:pt>
                        <c:pt idx="17">
                          <c:v>1994</c:v>
                        </c:pt>
                        <c:pt idx="18">
                          <c:v>1994</c:v>
                        </c:pt>
                        <c:pt idx="19">
                          <c:v>1994</c:v>
                        </c:pt>
                        <c:pt idx="20">
                          <c:v>1995</c:v>
                        </c:pt>
                        <c:pt idx="21">
                          <c:v>1995</c:v>
                        </c:pt>
                        <c:pt idx="22">
                          <c:v>1995</c:v>
                        </c:pt>
                        <c:pt idx="23">
                          <c:v>1995</c:v>
                        </c:pt>
                        <c:pt idx="24">
                          <c:v>1996</c:v>
                        </c:pt>
                        <c:pt idx="25">
                          <c:v>1996</c:v>
                        </c:pt>
                        <c:pt idx="26">
                          <c:v>1996</c:v>
                        </c:pt>
                        <c:pt idx="27">
                          <c:v>1996</c:v>
                        </c:pt>
                        <c:pt idx="28">
                          <c:v>1997</c:v>
                        </c:pt>
                        <c:pt idx="29">
                          <c:v>1997</c:v>
                        </c:pt>
                        <c:pt idx="30">
                          <c:v>1997</c:v>
                        </c:pt>
                        <c:pt idx="31">
                          <c:v>1997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'Triple Exponential Smooting'!$I$2:$I$33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5" formatCode="0">
                        <c:v>18.541436464088406</c:v>
                      </c:pt>
                      <c:pt idx="6" formatCode="0">
                        <c:v>3.7681930048041181</c:v>
                      </c:pt>
                      <c:pt idx="7" formatCode="0">
                        <c:v>27.478638417309639</c:v>
                      </c:pt>
                      <c:pt idx="8" formatCode="0">
                        <c:v>-15.781676274686106</c:v>
                      </c:pt>
                      <c:pt idx="9" formatCode="0">
                        <c:v>-11.960157340463581</c:v>
                      </c:pt>
                      <c:pt idx="10" formatCode="0">
                        <c:v>11.68659098209389</c:v>
                      </c:pt>
                      <c:pt idx="11" formatCode="0">
                        <c:v>2.70623238353744</c:v>
                      </c:pt>
                      <c:pt idx="12" formatCode="0">
                        <c:v>-0.74234468165923317</c:v>
                      </c:pt>
                      <c:pt idx="13" formatCode="0">
                        <c:v>6.1382683878828175</c:v>
                      </c:pt>
                      <c:pt idx="14" formatCode="0">
                        <c:v>-3.7560030585041204E-2</c:v>
                      </c:pt>
                      <c:pt idx="15" formatCode="0">
                        <c:v>-9.6797026514351501</c:v>
                      </c:pt>
                      <c:pt idx="16" formatCode="0">
                        <c:v>-4.6259924299998829</c:v>
                      </c:pt>
                      <c:pt idx="17" formatCode="0">
                        <c:v>-37.432800402857765</c:v>
                      </c:pt>
                      <c:pt idx="18" formatCode="0">
                        <c:v>6.1905296990743182</c:v>
                      </c:pt>
                      <c:pt idx="19" formatCode="0">
                        <c:v>35.418815356331038</c:v>
                      </c:pt>
                      <c:pt idx="20" formatCode="0">
                        <c:v>78.365632156564288</c:v>
                      </c:pt>
                      <c:pt idx="21" formatCode="0">
                        <c:v>34.331902717760386</c:v>
                      </c:pt>
                      <c:pt idx="22" formatCode="0">
                        <c:v>-4.5381752897810657E-6</c:v>
                      </c:pt>
                      <c:pt idx="23" formatCode="0">
                        <c:v>12.586811924532185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421-407C-8278-FF4D1AB7641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'Triple Exponential Smooting'!$J$1</c15:sqref>
                        </c15:formulaRef>
                      </c:ext>
                    </c:extLst>
                    <c:strCache>
                      <c:ptCount val="1"/>
                      <c:pt idx="0">
                        <c:v>|Error|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'Triple Exponential Smooting'!$A$2:$B$33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1990</c:v>
                        </c:pt>
                        <c:pt idx="1">
                          <c:v>1990</c:v>
                        </c:pt>
                        <c:pt idx="2">
                          <c:v>1990</c:v>
                        </c:pt>
                        <c:pt idx="3">
                          <c:v>1990</c:v>
                        </c:pt>
                        <c:pt idx="4">
                          <c:v>1991</c:v>
                        </c:pt>
                        <c:pt idx="5">
                          <c:v>1991</c:v>
                        </c:pt>
                        <c:pt idx="6">
                          <c:v>1991</c:v>
                        </c:pt>
                        <c:pt idx="7">
                          <c:v>1991</c:v>
                        </c:pt>
                        <c:pt idx="8">
                          <c:v>1992</c:v>
                        </c:pt>
                        <c:pt idx="9">
                          <c:v>1992</c:v>
                        </c:pt>
                        <c:pt idx="10">
                          <c:v>1992</c:v>
                        </c:pt>
                        <c:pt idx="11">
                          <c:v>1992</c:v>
                        </c:pt>
                        <c:pt idx="12">
                          <c:v>1993</c:v>
                        </c:pt>
                        <c:pt idx="13">
                          <c:v>1993</c:v>
                        </c:pt>
                        <c:pt idx="14">
                          <c:v>1993</c:v>
                        </c:pt>
                        <c:pt idx="15">
                          <c:v>1993</c:v>
                        </c:pt>
                        <c:pt idx="16">
                          <c:v>1994</c:v>
                        </c:pt>
                        <c:pt idx="17">
                          <c:v>1994</c:v>
                        </c:pt>
                        <c:pt idx="18">
                          <c:v>1994</c:v>
                        </c:pt>
                        <c:pt idx="19">
                          <c:v>1994</c:v>
                        </c:pt>
                        <c:pt idx="20">
                          <c:v>1995</c:v>
                        </c:pt>
                        <c:pt idx="21">
                          <c:v>1995</c:v>
                        </c:pt>
                        <c:pt idx="22">
                          <c:v>1995</c:v>
                        </c:pt>
                        <c:pt idx="23">
                          <c:v>1995</c:v>
                        </c:pt>
                        <c:pt idx="24">
                          <c:v>1996</c:v>
                        </c:pt>
                        <c:pt idx="25">
                          <c:v>1996</c:v>
                        </c:pt>
                        <c:pt idx="26">
                          <c:v>1996</c:v>
                        </c:pt>
                        <c:pt idx="27">
                          <c:v>1996</c:v>
                        </c:pt>
                        <c:pt idx="28">
                          <c:v>1997</c:v>
                        </c:pt>
                        <c:pt idx="29">
                          <c:v>1997</c:v>
                        </c:pt>
                        <c:pt idx="30">
                          <c:v>1997</c:v>
                        </c:pt>
                        <c:pt idx="31">
                          <c:v>1997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'Triple Exponential Smooting'!$J$2:$J$33</c15:sqref>
                        </c15:formulaRef>
                      </c:ext>
                    </c:extLst>
                    <c:numCache>
                      <c:formatCode>0</c:formatCode>
                      <c:ptCount val="32"/>
                      <c:pt idx="5">
                        <c:v>18.541436464088406</c:v>
                      </c:pt>
                      <c:pt idx="6">
                        <c:v>3.7681930048041181</c:v>
                      </c:pt>
                      <c:pt idx="7">
                        <c:v>27.478638417309639</c:v>
                      </c:pt>
                      <c:pt idx="8">
                        <c:v>15.781676274686106</c:v>
                      </c:pt>
                      <c:pt idx="9">
                        <c:v>11.960157340463581</c:v>
                      </c:pt>
                      <c:pt idx="10">
                        <c:v>11.68659098209389</c:v>
                      </c:pt>
                      <c:pt idx="11">
                        <c:v>2.70623238353744</c:v>
                      </c:pt>
                      <c:pt idx="12">
                        <c:v>0.74234468165923317</c:v>
                      </c:pt>
                      <c:pt idx="13">
                        <c:v>6.1382683878828175</c:v>
                      </c:pt>
                      <c:pt idx="14">
                        <c:v>3.7560030585041204E-2</c:v>
                      </c:pt>
                      <c:pt idx="15">
                        <c:v>9.6797026514351501</c:v>
                      </c:pt>
                      <c:pt idx="16">
                        <c:v>4.6259924299998829</c:v>
                      </c:pt>
                      <c:pt idx="17">
                        <c:v>37.432800402857765</c:v>
                      </c:pt>
                      <c:pt idx="18">
                        <c:v>6.1905296990743182</c:v>
                      </c:pt>
                      <c:pt idx="19">
                        <c:v>35.418815356331038</c:v>
                      </c:pt>
                      <c:pt idx="20">
                        <c:v>78.365632156564288</c:v>
                      </c:pt>
                      <c:pt idx="21">
                        <c:v>34.331902717760386</c:v>
                      </c:pt>
                      <c:pt idx="22">
                        <c:v>4.5381752897810657E-6</c:v>
                      </c:pt>
                      <c:pt idx="23">
                        <c:v>12.586811924532185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421-407C-8278-FF4D1AB76415}"/>
                  </c:ext>
                </c:extLst>
              </c15:ser>
            </c15:filteredLineSeries>
          </c:ext>
        </c:extLst>
      </c:lineChart>
      <c:catAx>
        <c:axId val="9794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50864"/>
        <c:crosses val="autoZero"/>
        <c:auto val="1"/>
        <c:lblAlgn val="ctr"/>
        <c:lblOffset val="100"/>
        <c:noMultiLvlLbl val="0"/>
      </c:catAx>
      <c:valAx>
        <c:axId val="9794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5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0</xdr:row>
      <xdr:rowOff>100012</xdr:rowOff>
    </xdr:from>
    <xdr:to>
      <xdr:col>19</xdr:col>
      <xdr:colOff>571500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055F4-8DC0-3C44-9703-FB66B18E2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114301</xdr:colOff>
      <xdr:row>6</xdr:row>
      <xdr:rowOff>38100</xdr:rowOff>
    </xdr:from>
    <xdr:to>
      <xdr:col>11</xdr:col>
      <xdr:colOff>219075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4CFF8-B270-7719-D51F-8EE8ACAB5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1" y="1266825"/>
          <a:ext cx="2543174" cy="2552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2</xdr:row>
      <xdr:rowOff>14287</xdr:rowOff>
    </xdr:from>
    <xdr:to>
      <xdr:col>17</xdr:col>
      <xdr:colOff>428625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5411F-F9A1-2E21-0645-F2937831D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0</xdr:row>
      <xdr:rowOff>300037</xdr:rowOff>
    </xdr:from>
    <xdr:to>
      <xdr:col>19</xdr:col>
      <xdr:colOff>47625</xdr:colOff>
      <xdr:row>12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EABC8-AB94-C275-410F-5831534EA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447675</xdr:colOff>
      <xdr:row>12</xdr:row>
      <xdr:rowOff>0</xdr:rowOff>
    </xdr:from>
    <xdr:to>
      <xdr:col>10</xdr:col>
      <xdr:colOff>590550</xdr:colOff>
      <xdr:row>22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87A7EF-1D99-CA23-84DB-E4A815323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2876550"/>
          <a:ext cx="4219575" cy="1952625"/>
        </a:xfrm>
        <a:prstGeom prst="rect">
          <a:avLst/>
        </a:prstGeom>
      </xdr:spPr>
    </xdr:pic>
    <xdr:clientData/>
  </xdr:twoCellAnchor>
  <xdr:twoCellAnchor>
    <xdr:from>
      <xdr:col>12</xdr:col>
      <xdr:colOff>209550</xdr:colOff>
      <xdr:row>13</xdr:row>
      <xdr:rowOff>114300</xdr:rowOff>
    </xdr:from>
    <xdr:to>
      <xdr:col>18</xdr:col>
      <xdr:colOff>209550</xdr:colOff>
      <xdr:row>23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CE23B5-6141-D5DB-BE5F-99D9CAEA1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61912</xdr:rowOff>
    </xdr:from>
    <xdr:to>
      <xdr:col>19</xdr:col>
      <xdr:colOff>352425</xdr:colOff>
      <xdr:row>11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634C8-37E4-9F21-3A4F-2E99FE35E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504825</xdr:colOff>
      <xdr:row>11</xdr:row>
      <xdr:rowOff>133349</xdr:rowOff>
    </xdr:from>
    <xdr:to>
      <xdr:col>12</xdr:col>
      <xdr:colOff>447675</xdr:colOff>
      <xdr:row>23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B61B99-D434-E5D0-93A2-FCE144B0B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0" y="2800349"/>
          <a:ext cx="4410075" cy="21717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0</xdr:row>
      <xdr:rowOff>23812</xdr:rowOff>
    </xdr:from>
    <xdr:to>
      <xdr:col>19</xdr:col>
      <xdr:colOff>371475</xdr:colOff>
      <xdr:row>11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D55DF-4CF3-A4D8-654D-4725A71FE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0</xdr:row>
      <xdr:rowOff>195262</xdr:rowOff>
    </xdr:from>
    <xdr:to>
      <xdr:col>20</xdr:col>
      <xdr:colOff>400050</xdr:colOff>
      <xdr:row>10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A3C17F-5E83-C87A-2519-93DDC57FB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133350</xdr:colOff>
      <xdr:row>15</xdr:row>
      <xdr:rowOff>19050</xdr:rowOff>
    </xdr:from>
    <xdr:to>
      <xdr:col>17</xdr:col>
      <xdr:colOff>342900</xdr:colOff>
      <xdr:row>24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DB6B36-4769-8BE9-376B-6F000D999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3829050"/>
          <a:ext cx="3867150" cy="1819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FFFC5-B30A-4C50-8CF8-A387C4D9E1C8}">
  <dimension ref="A1:J14"/>
  <sheetViews>
    <sheetView tabSelected="1" workbookViewId="0">
      <selection activeCell="O18" sqref="O18"/>
    </sheetView>
  </sheetViews>
  <sheetFormatPr defaultRowHeight="15" x14ac:dyDescent="0.25"/>
  <cols>
    <col min="3" max="3" width="13.7109375" style="2" bestFit="1" customWidth="1"/>
    <col min="6" max="6" width="9.140625" style="3"/>
    <col min="7" max="7" width="9.140625" style="2"/>
    <col min="10" max="10" width="9.140625" style="3"/>
  </cols>
  <sheetData>
    <row r="1" spans="1:10" ht="21.75" customHeight="1" x14ac:dyDescent="0.25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9" t="s">
        <v>5</v>
      </c>
      <c r="G1" s="8" t="s">
        <v>6</v>
      </c>
      <c r="H1" s="4"/>
      <c r="I1" s="5" t="s">
        <v>7</v>
      </c>
      <c r="J1" s="6" t="s">
        <v>8</v>
      </c>
    </row>
    <row r="2" spans="1:10" x14ac:dyDescent="0.25">
      <c r="A2">
        <v>1</v>
      </c>
      <c r="B2">
        <v>37</v>
      </c>
      <c r="H2" s="5" t="s">
        <v>9</v>
      </c>
      <c r="I2" s="2">
        <f>AVERAGE(D5:D11)</f>
        <v>-22.952380952380956</v>
      </c>
      <c r="J2" s="3">
        <f>I2/AVERAGE(B5:B11)</f>
        <v>-0.15330788804071249</v>
      </c>
    </row>
    <row r="3" spans="1:10" x14ac:dyDescent="0.25">
      <c r="A3">
        <v>2</v>
      </c>
      <c r="B3">
        <v>60</v>
      </c>
      <c r="H3" s="5" t="s">
        <v>10</v>
      </c>
      <c r="J3" s="3">
        <f>AVERAGE(F5:F11)</f>
        <v>0.29310830322099823</v>
      </c>
    </row>
    <row r="4" spans="1:10" x14ac:dyDescent="0.25">
      <c r="A4">
        <v>3</v>
      </c>
      <c r="B4">
        <v>85</v>
      </c>
      <c r="H4" s="5" t="s">
        <v>11</v>
      </c>
      <c r="I4" s="2">
        <f>AVERAGE(E5:E11)</f>
        <v>42.285714285714285</v>
      </c>
      <c r="J4" s="3">
        <f>I4/AVERAGE(B5:B11)</f>
        <v>0.28244274809160302</v>
      </c>
    </row>
    <row r="5" spans="1:10" x14ac:dyDescent="0.25">
      <c r="A5">
        <v>4</v>
      </c>
      <c r="B5">
        <v>112</v>
      </c>
      <c r="C5" s="2">
        <f>AVERAGE(B2:B4)</f>
        <v>60.666666666666664</v>
      </c>
      <c r="D5" s="2">
        <f>C5-B5</f>
        <v>-51.333333333333336</v>
      </c>
      <c r="E5" s="2">
        <f>ABS(D5)</f>
        <v>51.333333333333336</v>
      </c>
      <c r="F5" s="3">
        <f>E5/B5</f>
        <v>0.45833333333333337</v>
      </c>
      <c r="G5" s="2">
        <f>E5*E5</f>
        <v>2635.1111111111113</v>
      </c>
      <c r="H5" s="5" t="s">
        <v>12</v>
      </c>
      <c r="I5" s="2">
        <f>SQRT(AVERAGE(G5:G11))</f>
        <v>43.198691926110264</v>
      </c>
      <c r="J5" s="3">
        <f>I5/AVERAGE(B5:B11)</f>
        <v>0.28854088118585097</v>
      </c>
    </row>
    <row r="6" spans="1:10" x14ac:dyDescent="0.25">
      <c r="A6">
        <v>5</v>
      </c>
      <c r="B6">
        <v>132</v>
      </c>
      <c r="C6" s="2">
        <f>AVERAGE(B3:B5)</f>
        <v>85.666666666666671</v>
      </c>
      <c r="D6" s="2">
        <f t="shared" ref="D6:D11" si="0">C6-B6</f>
        <v>-46.333333333333329</v>
      </c>
      <c r="E6" s="2">
        <f t="shared" ref="E6:E11" si="1">ABS(D6)</f>
        <v>46.333333333333329</v>
      </c>
      <c r="F6" s="3">
        <f t="shared" ref="F6:F11" si="2">E6/B6</f>
        <v>0.35101010101010099</v>
      </c>
      <c r="G6" s="2">
        <f t="shared" ref="G6:G11" si="3">E6*E6</f>
        <v>2146.7777777777774</v>
      </c>
      <c r="H6" s="5" t="s">
        <v>13</v>
      </c>
      <c r="I6" s="2">
        <f>AVERAGE(G5:G11)</f>
        <v>1866.1269841269841</v>
      </c>
    </row>
    <row r="7" spans="1:10" x14ac:dyDescent="0.25">
      <c r="A7">
        <v>6</v>
      </c>
      <c r="B7">
        <v>145</v>
      </c>
      <c r="C7" s="2">
        <f t="shared" ref="C7:C11" si="4">AVERAGE(B4:B6)</f>
        <v>109.66666666666667</v>
      </c>
      <c r="D7" s="2">
        <f t="shared" si="0"/>
        <v>-35.333333333333329</v>
      </c>
      <c r="E7" s="2">
        <f t="shared" si="1"/>
        <v>35.333333333333329</v>
      </c>
      <c r="F7" s="3">
        <f t="shared" si="2"/>
        <v>0.2436781609195402</v>
      </c>
      <c r="G7" s="2">
        <f t="shared" si="3"/>
        <v>1248.4444444444441</v>
      </c>
    </row>
    <row r="8" spans="1:10" x14ac:dyDescent="0.25">
      <c r="A8">
        <v>7</v>
      </c>
      <c r="B8">
        <v>179</v>
      </c>
      <c r="C8" s="2">
        <f t="shared" si="4"/>
        <v>129.66666666666666</v>
      </c>
      <c r="D8" s="2">
        <f t="shared" si="0"/>
        <v>-49.333333333333343</v>
      </c>
      <c r="E8" s="2">
        <f t="shared" si="1"/>
        <v>49.333333333333343</v>
      </c>
      <c r="F8" s="3">
        <f t="shared" si="2"/>
        <v>0.27560521415270023</v>
      </c>
      <c r="G8" s="2">
        <f t="shared" si="3"/>
        <v>2433.7777777777787</v>
      </c>
    </row>
    <row r="9" spans="1:10" x14ac:dyDescent="0.25">
      <c r="A9">
        <v>8</v>
      </c>
      <c r="B9">
        <v>198</v>
      </c>
      <c r="C9" s="2">
        <f t="shared" si="4"/>
        <v>152</v>
      </c>
      <c r="D9" s="2">
        <f t="shared" si="0"/>
        <v>-46</v>
      </c>
      <c r="E9" s="2">
        <f t="shared" si="1"/>
        <v>46</v>
      </c>
      <c r="F9" s="3">
        <f t="shared" si="2"/>
        <v>0.23232323232323232</v>
      </c>
      <c r="G9" s="2">
        <f t="shared" si="3"/>
        <v>2116</v>
      </c>
    </row>
    <row r="10" spans="1:10" x14ac:dyDescent="0.25">
      <c r="A10">
        <v>9</v>
      </c>
      <c r="B10">
        <v>150</v>
      </c>
      <c r="C10" s="2">
        <f t="shared" si="4"/>
        <v>174</v>
      </c>
      <c r="D10" s="2">
        <f t="shared" si="0"/>
        <v>24</v>
      </c>
      <c r="E10" s="2">
        <f t="shared" si="1"/>
        <v>24</v>
      </c>
      <c r="F10" s="3">
        <f t="shared" si="2"/>
        <v>0.16</v>
      </c>
      <c r="G10" s="2">
        <f t="shared" si="3"/>
        <v>576</v>
      </c>
    </row>
    <row r="11" spans="1:10" x14ac:dyDescent="0.25">
      <c r="A11">
        <v>10</v>
      </c>
      <c r="B11">
        <v>132</v>
      </c>
      <c r="C11" s="2">
        <f t="shared" si="4"/>
        <v>175.66666666666666</v>
      </c>
      <c r="D11" s="2">
        <f t="shared" si="0"/>
        <v>43.666666666666657</v>
      </c>
      <c r="E11" s="2">
        <f t="shared" si="1"/>
        <v>43.666666666666657</v>
      </c>
      <c r="F11" s="3">
        <f t="shared" si="2"/>
        <v>0.33080808080808072</v>
      </c>
      <c r="G11" s="2">
        <f t="shared" si="3"/>
        <v>1906.7777777777769</v>
      </c>
    </row>
    <row r="12" spans="1:10" x14ac:dyDescent="0.25">
      <c r="A12">
        <v>11</v>
      </c>
      <c r="C12" s="2">
        <f>AVERAGE(B9:B11)</f>
        <v>160</v>
      </c>
    </row>
    <row r="13" spans="1:10" x14ac:dyDescent="0.25">
      <c r="A13">
        <v>12</v>
      </c>
      <c r="C13" s="2">
        <f>C12</f>
        <v>160</v>
      </c>
    </row>
    <row r="14" spans="1:10" x14ac:dyDescent="0.25">
      <c r="A14">
        <v>13</v>
      </c>
      <c r="C14" s="2">
        <f>C12</f>
        <v>160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8B2E-D425-47F4-917B-C7B87A252E85}">
  <dimension ref="A1:J14"/>
  <sheetViews>
    <sheetView workbookViewId="0">
      <selection activeCell="J7" sqref="J7"/>
    </sheetView>
  </sheetViews>
  <sheetFormatPr defaultRowHeight="15" x14ac:dyDescent="0.25"/>
  <cols>
    <col min="2" max="2" width="8.42578125" bestFit="1" customWidth="1"/>
    <col min="3" max="3" width="15.85546875" bestFit="1" customWidth="1"/>
    <col min="4" max="4" width="9.140625" customWidth="1"/>
  </cols>
  <sheetData>
    <row r="1" spans="1:10" x14ac:dyDescent="0.25">
      <c r="A1" s="7" t="s">
        <v>0</v>
      </c>
      <c r="B1" s="7" t="s">
        <v>1</v>
      </c>
      <c r="C1" s="8" t="s">
        <v>14</v>
      </c>
      <c r="D1" s="7" t="s">
        <v>3</v>
      </c>
      <c r="E1" s="7" t="s">
        <v>4</v>
      </c>
      <c r="F1" s="9" t="s">
        <v>5</v>
      </c>
      <c r="G1" s="8" t="s">
        <v>6</v>
      </c>
      <c r="J1" s="4" t="s">
        <v>15</v>
      </c>
    </row>
    <row r="2" spans="1:10" x14ac:dyDescent="0.25">
      <c r="A2">
        <v>1</v>
      </c>
      <c r="B2">
        <v>37</v>
      </c>
      <c r="C2" s="2"/>
      <c r="F2" s="3"/>
      <c r="G2" s="2"/>
      <c r="I2" t="s">
        <v>16</v>
      </c>
      <c r="J2">
        <v>0</v>
      </c>
    </row>
    <row r="3" spans="1:10" x14ac:dyDescent="0.25">
      <c r="A3">
        <v>2</v>
      </c>
      <c r="B3">
        <v>60</v>
      </c>
      <c r="C3" s="2"/>
      <c r="F3" s="3"/>
      <c r="G3" s="2"/>
      <c r="I3" t="s">
        <v>17</v>
      </c>
      <c r="J3">
        <v>0</v>
      </c>
    </row>
    <row r="4" spans="1:10" x14ac:dyDescent="0.25">
      <c r="A4">
        <v>3</v>
      </c>
      <c r="B4">
        <v>85</v>
      </c>
      <c r="C4" s="2"/>
      <c r="F4" s="3"/>
      <c r="G4" s="2"/>
      <c r="I4" t="s">
        <v>18</v>
      </c>
      <c r="J4">
        <v>1.1061446229466836</v>
      </c>
    </row>
    <row r="5" spans="1:10" x14ac:dyDescent="0.25">
      <c r="A5">
        <v>4</v>
      </c>
      <c r="B5">
        <v>112</v>
      </c>
      <c r="C5" s="2">
        <f>B2*J$2+B3*J$3+B4*J$4</f>
        <v>94.022292950468099</v>
      </c>
      <c r="D5" s="2">
        <f>C5-B5</f>
        <v>-17.977707049531901</v>
      </c>
      <c r="E5" s="2">
        <f>ABS(D5)</f>
        <v>17.977707049531901</v>
      </c>
      <c r="F5" s="3">
        <f>E5/B5</f>
        <v>0.16051524151367769</v>
      </c>
      <c r="G5" s="2">
        <f>E5*E5</f>
        <v>323.19795075878903</v>
      </c>
      <c r="I5" s="4" t="s">
        <v>19</v>
      </c>
      <c r="J5" s="1">
        <v>1</v>
      </c>
    </row>
    <row r="6" spans="1:10" x14ac:dyDescent="0.25">
      <c r="A6">
        <v>5</v>
      </c>
      <c r="B6">
        <v>132</v>
      </c>
      <c r="C6" s="2">
        <f t="shared" ref="C6:C12" si="0">B3*J$2+B4*J$3+B5*J$4</f>
        <v>123.88819777002857</v>
      </c>
      <c r="D6" s="2">
        <f t="shared" ref="D6:D11" si="1">C6-B6</f>
        <v>-8.1118022299714312</v>
      </c>
      <c r="E6" s="2">
        <f t="shared" ref="E6:E11" si="2">ABS(D6)</f>
        <v>8.1118022299714312</v>
      </c>
      <c r="F6" s="3">
        <f t="shared" ref="F6:F11" si="3">E6/B6</f>
        <v>6.1453047196753263E-2</v>
      </c>
      <c r="G6" s="2">
        <f t="shared" ref="G6:G11" si="4">E6*E6</f>
        <v>65.801335418169487</v>
      </c>
    </row>
    <row r="7" spans="1:10" x14ac:dyDescent="0.25">
      <c r="A7">
        <v>6</v>
      </c>
      <c r="B7">
        <v>145</v>
      </c>
      <c r="C7" s="2">
        <f t="shared" si="0"/>
        <v>146.01109022896225</v>
      </c>
      <c r="D7" s="2">
        <f t="shared" si="1"/>
        <v>1.0110902289622459</v>
      </c>
      <c r="E7" s="2">
        <f t="shared" si="2"/>
        <v>1.0110902289622459</v>
      </c>
      <c r="F7" s="3">
        <f t="shared" si="3"/>
        <v>6.9730360618085923E-3</v>
      </c>
      <c r="G7" s="2">
        <f t="shared" si="4"/>
        <v>1.0223034511029268</v>
      </c>
      <c r="I7" s="10" t="s">
        <v>11</v>
      </c>
      <c r="J7" s="2">
        <f>AVERAGE(E5:E11)</f>
        <v>21.235438637026569</v>
      </c>
    </row>
    <row r="8" spans="1:10" x14ac:dyDescent="0.25">
      <c r="A8">
        <v>7</v>
      </c>
      <c r="B8">
        <v>179</v>
      </c>
      <c r="C8" s="2">
        <f t="shared" si="0"/>
        <v>160.39097032726912</v>
      </c>
      <c r="D8" s="2">
        <f t="shared" si="1"/>
        <v>-18.609029672730884</v>
      </c>
      <c r="E8" s="2">
        <f t="shared" si="2"/>
        <v>18.609029672730884</v>
      </c>
      <c r="F8" s="3">
        <f t="shared" si="3"/>
        <v>0.10396105962419488</v>
      </c>
      <c r="G8" s="2">
        <f t="shared" si="4"/>
        <v>346.29598536057853</v>
      </c>
    </row>
    <row r="9" spans="1:10" x14ac:dyDescent="0.25">
      <c r="A9">
        <v>8</v>
      </c>
      <c r="B9">
        <v>198</v>
      </c>
      <c r="C9" s="2">
        <f t="shared" si="0"/>
        <v>197.99988750745635</v>
      </c>
      <c r="D9" s="2">
        <f t="shared" si="1"/>
        <v>-1.1249254364997796E-4</v>
      </c>
      <c r="E9" s="2">
        <f t="shared" si="2"/>
        <v>1.1249254364997796E-4</v>
      </c>
      <c r="F9" s="3">
        <f t="shared" si="3"/>
        <v>5.6814415984837359E-7</v>
      </c>
      <c r="G9" s="2">
        <f t="shared" si="4"/>
        <v>1.2654572376842196E-8</v>
      </c>
    </row>
    <row r="10" spans="1:10" x14ac:dyDescent="0.25">
      <c r="A10">
        <v>9</v>
      </c>
      <c r="B10">
        <v>150</v>
      </c>
      <c r="C10" s="2">
        <f t="shared" si="0"/>
        <v>219.01663534344334</v>
      </c>
      <c r="D10" s="2">
        <f t="shared" si="1"/>
        <v>69.01663534344334</v>
      </c>
      <c r="E10" s="2">
        <f t="shared" si="2"/>
        <v>69.01663534344334</v>
      </c>
      <c r="F10" s="3">
        <f t="shared" si="3"/>
        <v>0.46011090228962226</v>
      </c>
      <c r="G10" s="2">
        <f t="shared" si="4"/>
        <v>4763.2959541298324</v>
      </c>
    </row>
    <row r="11" spans="1:10" x14ac:dyDescent="0.25">
      <c r="A11">
        <v>10</v>
      </c>
      <c r="B11">
        <v>132</v>
      </c>
      <c r="C11" s="2">
        <f t="shared" si="0"/>
        <v>165.92169344200255</v>
      </c>
      <c r="D11" s="2">
        <f t="shared" si="1"/>
        <v>33.92169344200255</v>
      </c>
      <c r="E11" s="2">
        <f t="shared" si="2"/>
        <v>33.92169344200255</v>
      </c>
      <c r="F11" s="3">
        <f t="shared" si="3"/>
        <v>0.25698252607577687</v>
      </c>
      <c r="G11" s="2">
        <f t="shared" si="4"/>
        <v>1150.6812859731988</v>
      </c>
    </row>
    <row r="12" spans="1:10" x14ac:dyDescent="0.25">
      <c r="A12">
        <v>11</v>
      </c>
      <c r="C12" s="2">
        <f t="shared" si="0"/>
        <v>146.01109022896225</v>
      </c>
      <c r="F12" s="3"/>
      <c r="G12" s="2"/>
    </row>
    <row r="13" spans="1:10" x14ac:dyDescent="0.25">
      <c r="A13">
        <v>12</v>
      </c>
      <c r="C13" s="2">
        <f>C12</f>
        <v>146.01109022896225</v>
      </c>
      <c r="F13" s="3"/>
      <c r="G13" s="2"/>
    </row>
    <row r="14" spans="1:10" x14ac:dyDescent="0.25">
      <c r="A14">
        <v>13</v>
      </c>
      <c r="C14" s="2">
        <f>C12</f>
        <v>146.01109022896225</v>
      </c>
      <c r="F14" s="3"/>
      <c r="G1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04B1-406B-4059-930A-9551845F024C}">
  <dimension ref="A1:K14"/>
  <sheetViews>
    <sheetView workbookViewId="0">
      <selection activeCell="C18" sqref="C18"/>
    </sheetView>
  </sheetViews>
  <sheetFormatPr defaultRowHeight="15" x14ac:dyDescent="0.25"/>
  <cols>
    <col min="3" max="3" width="11.5703125" bestFit="1" customWidth="1"/>
    <col min="8" max="8" width="15.42578125" style="2" bestFit="1" customWidth="1"/>
    <col min="11" max="11" width="9.140625" style="3"/>
  </cols>
  <sheetData>
    <row r="1" spans="1:11" ht="61.5" customHeight="1" x14ac:dyDescent="0.25">
      <c r="A1" s="7" t="s">
        <v>0</v>
      </c>
      <c r="B1" s="7" t="s">
        <v>1</v>
      </c>
      <c r="C1" s="11" t="s">
        <v>21</v>
      </c>
      <c r="D1" s="7" t="s">
        <v>3</v>
      </c>
      <c r="E1" s="7" t="s">
        <v>4</v>
      </c>
      <c r="F1" s="9" t="s">
        <v>5</v>
      </c>
      <c r="G1" s="8" t="s">
        <v>6</v>
      </c>
      <c r="H1" s="27" t="s">
        <v>30</v>
      </c>
      <c r="J1" s="14" t="s">
        <v>20</v>
      </c>
      <c r="K1" s="12">
        <v>0.7</v>
      </c>
    </row>
    <row r="2" spans="1:11" x14ac:dyDescent="0.25">
      <c r="A2">
        <v>1</v>
      </c>
      <c r="B2">
        <v>37</v>
      </c>
      <c r="C2" s="2">
        <v>37</v>
      </c>
      <c r="F2" s="3"/>
      <c r="G2" s="2"/>
    </row>
    <row r="3" spans="1:11" x14ac:dyDescent="0.25">
      <c r="A3">
        <v>2</v>
      </c>
      <c r="B3">
        <v>60</v>
      </c>
      <c r="C3" s="2">
        <f>$K$1*B2+(1-$K$1)*C2</f>
        <v>37</v>
      </c>
      <c r="D3" s="2">
        <f>C3-B3</f>
        <v>-23</v>
      </c>
      <c r="E3">
        <f>ABS(D3)</f>
        <v>23</v>
      </c>
      <c r="F3" s="3">
        <f>E3/B3</f>
        <v>0.38333333333333336</v>
      </c>
      <c r="G3" s="2">
        <f>E3*E3</f>
        <v>529</v>
      </c>
      <c r="H3" s="2">
        <f>B2</f>
        <v>37</v>
      </c>
    </row>
    <row r="4" spans="1:11" x14ac:dyDescent="0.25">
      <c r="A4">
        <v>3</v>
      </c>
      <c r="B4">
        <v>85</v>
      </c>
      <c r="C4" s="2">
        <f t="shared" ref="C4:C11" si="0">$K$1*B3+(1-$K$1)*C3</f>
        <v>53.1</v>
      </c>
      <c r="D4" s="2">
        <f>C4-B4</f>
        <v>-31.9</v>
      </c>
      <c r="E4" s="2">
        <f>ABS(D4)</f>
        <v>31.9</v>
      </c>
      <c r="F4" s="3">
        <f>E4/B4</f>
        <v>0.37529411764705883</v>
      </c>
      <c r="G4" s="2">
        <f>E4*E4</f>
        <v>1017.6099999999999</v>
      </c>
      <c r="H4" s="2">
        <f t="shared" ref="H4:H11" si="1">0.7*B3+0.3*H3</f>
        <v>53.1</v>
      </c>
      <c r="J4" s="13" t="s">
        <v>11</v>
      </c>
      <c r="K4" s="15">
        <f>AVERAGE(E3:E11)</f>
        <v>31.650609152222223</v>
      </c>
    </row>
    <row r="5" spans="1:11" x14ac:dyDescent="0.25">
      <c r="A5">
        <v>4</v>
      </c>
      <c r="B5">
        <v>112</v>
      </c>
      <c r="C5" s="2">
        <f t="shared" si="0"/>
        <v>75.429999999999993</v>
      </c>
      <c r="D5" s="2">
        <f>C5-B5</f>
        <v>-36.570000000000007</v>
      </c>
      <c r="E5" s="2">
        <f>ABS(D5)</f>
        <v>36.570000000000007</v>
      </c>
      <c r="F5" s="3">
        <f>E5/B5</f>
        <v>0.32651785714285719</v>
      </c>
      <c r="G5" s="2">
        <f>E5*E5</f>
        <v>1337.3649000000005</v>
      </c>
      <c r="H5" s="2">
        <f t="shared" si="1"/>
        <v>75.429999999999993</v>
      </c>
    </row>
    <row r="6" spans="1:11" x14ac:dyDescent="0.25">
      <c r="A6">
        <v>5</v>
      </c>
      <c r="B6">
        <v>132</v>
      </c>
      <c r="C6" s="2">
        <f t="shared" si="0"/>
        <v>101.029</v>
      </c>
      <c r="D6" s="2">
        <f t="shared" ref="D6:D11" si="2">C6-B6</f>
        <v>-30.971000000000004</v>
      </c>
      <c r="E6" s="2">
        <f t="shared" ref="E6:E11" si="3">ABS(D6)</f>
        <v>30.971000000000004</v>
      </c>
      <c r="F6" s="3">
        <f t="shared" ref="F6:F11" si="4">E6/B6</f>
        <v>0.23462878787878791</v>
      </c>
      <c r="G6" s="2">
        <f t="shared" ref="G6:G11" si="5">E6*E6</f>
        <v>959.20284100000026</v>
      </c>
      <c r="H6" s="2">
        <f t="shared" si="1"/>
        <v>101.029</v>
      </c>
    </row>
    <row r="7" spans="1:11" x14ac:dyDescent="0.25">
      <c r="A7">
        <v>6</v>
      </c>
      <c r="B7">
        <v>145</v>
      </c>
      <c r="C7" s="2">
        <f t="shared" si="0"/>
        <v>122.70869999999999</v>
      </c>
      <c r="D7" s="2">
        <f t="shared" si="2"/>
        <v>-22.291300000000007</v>
      </c>
      <c r="E7" s="2">
        <f t="shared" si="3"/>
        <v>22.291300000000007</v>
      </c>
      <c r="F7" s="3">
        <f t="shared" si="4"/>
        <v>0.1537331034482759</v>
      </c>
      <c r="G7" s="2">
        <f t="shared" si="5"/>
        <v>496.90205569000028</v>
      </c>
      <c r="H7" s="2">
        <f t="shared" si="1"/>
        <v>122.70869999999999</v>
      </c>
    </row>
    <row r="8" spans="1:11" x14ac:dyDescent="0.25">
      <c r="A8">
        <v>7</v>
      </c>
      <c r="B8">
        <v>179</v>
      </c>
      <c r="C8" s="2">
        <f t="shared" si="0"/>
        <v>138.31261000000001</v>
      </c>
      <c r="D8" s="2">
        <f t="shared" si="2"/>
        <v>-40.687389999999994</v>
      </c>
      <c r="E8" s="2">
        <f t="shared" si="3"/>
        <v>40.687389999999994</v>
      </c>
      <c r="F8" s="3">
        <f t="shared" si="4"/>
        <v>0.22730385474860332</v>
      </c>
      <c r="G8" s="2">
        <f t="shared" si="5"/>
        <v>1655.4637050120996</v>
      </c>
      <c r="H8" s="2">
        <f t="shared" si="1"/>
        <v>138.31261000000001</v>
      </c>
    </row>
    <row r="9" spans="1:11" x14ac:dyDescent="0.25">
      <c r="A9">
        <v>8</v>
      </c>
      <c r="B9">
        <v>198</v>
      </c>
      <c r="C9" s="2">
        <f t="shared" si="0"/>
        <v>166.79378300000002</v>
      </c>
      <c r="D9" s="2">
        <f t="shared" si="2"/>
        <v>-31.206216999999981</v>
      </c>
      <c r="E9" s="2">
        <f t="shared" si="3"/>
        <v>31.206216999999981</v>
      </c>
      <c r="F9" s="3">
        <f t="shared" si="4"/>
        <v>0.15760715656565646</v>
      </c>
      <c r="G9" s="2">
        <f t="shared" si="5"/>
        <v>973.8279794510878</v>
      </c>
      <c r="H9" s="2">
        <f t="shared" si="1"/>
        <v>166.79378299999999</v>
      </c>
    </row>
    <row r="10" spans="1:11" x14ac:dyDescent="0.25">
      <c r="A10">
        <v>9</v>
      </c>
      <c r="B10">
        <v>150</v>
      </c>
      <c r="C10" s="2">
        <f t="shared" si="0"/>
        <v>188.63813490000001</v>
      </c>
      <c r="D10" s="2">
        <f t="shared" si="2"/>
        <v>38.638134900000011</v>
      </c>
      <c r="E10" s="2">
        <f t="shared" si="3"/>
        <v>38.638134900000011</v>
      </c>
      <c r="F10" s="3">
        <f t="shared" si="4"/>
        <v>0.2575875660000001</v>
      </c>
      <c r="G10" s="2">
        <f t="shared" si="5"/>
        <v>1492.9054685505989</v>
      </c>
      <c r="H10" s="2">
        <f t="shared" si="1"/>
        <v>188.63813489999998</v>
      </c>
    </row>
    <row r="11" spans="1:11" x14ac:dyDescent="0.25">
      <c r="A11">
        <v>10</v>
      </c>
      <c r="B11">
        <v>132</v>
      </c>
      <c r="C11" s="2">
        <f t="shared" si="0"/>
        <v>161.59144047000001</v>
      </c>
      <c r="D11" s="2">
        <f t="shared" si="2"/>
        <v>29.591440470000009</v>
      </c>
      <c r="E11" s="2">
        <f t="shared" si="3"/>
        <v>29.591440470000009</v>
      </c>
      <c r="F11" s="3">
        <f t="shared" si="4"/>
        <v>0.22417757931818189</v>
      </c>
      <c r="G11" s="2">
        <f t="shared" si="5"/>
        <v>875.65334908955435</v>
      </c>
      <c r="H11" s="2">
        <f t="shared" si="1"/>
        <v>161.59144047000001</v>
      </c>
    </row>
    <row r="12" spans="1:11" x14ac:dyDescent="0.25">
      <c r="A12">
        <v>11</v>
      </c>
      <c r="C12" s="2">
        <f>C11</f>
        <v>161.59144047000001</v>
      </c>
      <c r="F12" s="3"/>
      <c r="G12" s="2"/>
    </row>
    <row r="13" spans="1:11" x14ac:dyDescent="0.25">
      <c r="A13">
        <v>12</v>
      </c>
      <c r="C13" s="2">
        <f>C12</f>
        <v>161.59144047000001</v>
      </c>
      <c r="F13" s="3"/>
      <c r="G13" s="2"/>
    </row>
    <row r="14" spans="1:11" x14ac:dyDescent="0.25">
      <c r="A14">
        <v>13</v>
      </c>
      <c r="C14" s="2">
        <f>C12</f>
        <v>161.59144047000001</v>
      </c>
      <c r="F14" s="3"/>
      <c r="G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674CE-0ED3-4B9B-80F5-F3CA67BB6C6B}">
  <dimension ref="A1:L14"/>
  <sheetViews>
    <sheetView workbookViewId="0">
      <selection activeCell="K9" sqref="K9"/>
    </sheetView>
  </sheetViews>
  <sheetFormatPr defaultRowHeight="15" x14ac:dyDescent="0.25"/>
  <cols>
    <col min="3" max="6" width="12.140625" customWidth="1"/>
  </cols>
  <sheetData>
    <row r="1" spans="1:12" ht="60" x14ac:dyDescent="0.25">
      <c r="A1" s="7" t="s">
        <v>0</v>
      </c>
      <c r="B1" s="7" t="s">
        <v>1</v>
      </c>
      <c r="C1" s="16" t="s">
        <v>22</v>
      </c>
      <c r="D1" s="18" t="s">
        <v>27</v>
      </c>
      <c r="E1" s="18" t="s">
        <v>28</v>
      </c>
      <c r="F1" s="7" t="s">
        <v>3</v>
      </c>
      <c r="G1" s="18" t="s">
        <v>4</v>
      </c>
      <c r="H1" s="8" t="s">
        <v>6</v>
      </c>
      <c r="K1" s="14" t="s">
        <v>23</v>
      </c>
      <c r="L1" s="12">
        <v>0.3</v>
      </c>
    </row>
    <row r="2" spans="1:12" x14ac:dyDescent="0.25">
      <c r="A2">
        <v>1</v>
      </c>
      <c r="B2">
        <v>37</v>
      </c>
      <c r="C2" s="2"/>
      <c r="D2" s="2">
        <v>37</v>
      </c>
      <c r="E2" s="2">
        <v>23</v>
      </c>
      <c r="G2" s="2"/>
      <c r="H2" s="2"/>
      <c r="K2" s="14" t="s">
        <v>24</v>
      </c>
      <c r="L2" s="17">
        <v>0.4</v>
      </c>
    </row>
    <row r="3" spans="1:12" x14ac:dyDescent="0.25">
      <c r="A3">
        <v>2</v>
      </c>
      <c r="B3">
        <v>60</v>
      </c>
      <c r="C3" s="2">
        <f>D2+E2</f>
        <v>60</v>
      </c>
      <c r="D3" s="2">
        <f t="shared" ref="D3:D11" si="0">$L$1*B3+(1-$L$1)*(D2+E2)</f>
        <v>60</v>
      </c>
      <c r="E3" s="2">
        <f t="shared" ref="E3:E11" si="1">$L$2*(D3-D2)+(1-$L$2)*E2</f>
        <v>23</v>
      </c>
      <c r="F3" s="2"/>
      <c r="G3" s="2"/>
      <c r="H3" s="2"/>
      <c r="K3" s="14" t="s">
        <v>25</v>
      </c>
      <c r="L3" s="20">
        <f>SQRT(AVERAGE(H4:H11))</f>
        <v>38.89589618340738</v>
      </c>
    </row>
    <row r="4" spans="1:12" x14ac:dyDescent="0.25">
      <c r="A4">
        <v>3</v>
      </c>
      <c r="B4">
        <v>85</v>
      </c>
      <c r="C4" s="2">
        <f t="shared" ref="C4:C12" si="2">D3+E3</f>
        <v>83</v>
      </c>
      <c r="D4" s="2">
        <f t="shared" si="0"/>
        <v>83.6</v>
      </c>
      <c r="E4" s="2">
        <f t="shared" si="1"/>
        <v>23.239999999999995</v>
      </c>
      <c r="F4" s="2">
        <f t="shared" ref="F4:F11" si="3">C4-B4</f>
        <v>-2</v>
      </c>
      <c r="G4" s="2">
        <f t="shared" ref="G4:G11" si="4">ABS(F4)</f>
        <v>2</v>
      </c>
      <c r="H4" s="2">
        <f t="shared" ref="H4:H11" si="5">F4*F4</f>
        <v>4</v>
      </c>
      <c r="K4" s="14" t="s">
        <v>26</v>
      </c>
      <c r="L4" s="19">
        <f>AVERAGE(G3:G11)</f>
        <v>22.205227287197097</v>
      </c>
    </row>
    <row r="5" spans="1:12" x14ac:dyDescent="0.25">
      <c r="A5">
        <v>4</v>
      </c>
      <c r="B5">
        <v>112</v>
      </c>
      <c r="C5" s="2">
        <f t="shared" si="2"/>
        <v>106.83999999999999</v>
      </c>
      <c r="D5" s="2">
        <f t="shared" si="0"/>
        <v>108.38799999999998</v>
      </c>
      <c r="E5" s="2">
        <f t="shared" si="1"/>
        <v>23.859199999999991</v>
      </c>
      <c r="F5" s="2">
        <f t="shared" si="3"/>
        <v>-5.1600000000000108</v>
      </c>
      <c r="G5" s="2">
        <f t="shared" si="4"/>
        <v>5.1600000000000108</v>
      </c>
      <c r="H5" s="2">
        <f t="shared" si="5"/>
        <v>26.625600000000112</v>
      </c>
    </row>
    <row r="6" spans="1:12" x14ac:dyDescent="0.25">
      <c r="A6">
        <v>5</v>
      </c>
      <c r="B6">
        <v>132</v>
      </c>
      <c r="C6" s="2">
        <f t="shared" si="2"/>
        <v>132.24719999999996</v>
      </c>
      <c r="D6" s="2">
        <f t="shared" si="0"/>
        <v>132.17303999999996</v>
      </c>
      <c r="E6" s="2">
        <f t="shared" si="1"/>
        <v>23.829535999999987</v>
      </c>
      <c r="F6" s="2">
        <f t="shared" si="3"/>
        <v>0.24719999999996389</v>
      </c>
      <c r="G6" s="2">
        <f t="shared" si="4"/>
        <v>0.24719999999996389</v>
      </c>
      <c r="H6" s="2">
        <f t="shared" si="5"/>
        <v>6.110783999998215E-2</v>
      </c>
    </row>
    <row r="7" spans="1:12" x14ac:dyDescent="0.25">
      <c r="A7">
        <v>6</v>
      </c>
      <c r="B7">
        <v>145</v>
      </c>
      <c r="C7" s="2">
        <f t="shared" si="2"/>
        <v>156.00257599999995</v>
      </c>
      <c r="D7" s="2">
        <f t="shared" si="0"/>
        <v>152.70180319999997</v>
      </c>
      <c r="E7" s="2">
        <f t="shared" si="1"/>
        <v>22.50922688</v>
      </c>
      <c r="F7" s="2">
        <f t="shared" si="3"/>
        <v>11.002575999999948</v>
      </c>
      <c r="G7" s="2">
        <f t="shared" si="4"/>
        <v>11.002575999999948</v>
      </c>
      <c r="H7" s="2">
        <f t="shared" si="5"/>
        <v>121.05667863577486</v>
      </c>
    </row>
    <row r="8" spans="1:12" x14ac:dyDescent="0.25">
      <c r="A8">
        <v>7</v>
      </c>
      <c r="B8">
        <v>179</v>
      </c>
      <c r="C8" s="2">
        <f t="shared" si="2"/>
        <v>175.21103007999997</v>
      </c>
      <c r="D8" s="2">
        <f t="shared" si="0"/>
        <v>176.34772105599995</v>
      </c>
      <c r="E8" s="2">
        <f t="shared" si="1"/>
        <v>22.963903270399992</v>
      </c>
      <c r="F8" s="2">
        <f t="shared" si="3"/>
        <v>-3.788969920000028</v>
      </c>
      <c r="G8" s="2">
        <f t="shared" si="4"/>
        <v>3.788969920000028</v>
      </c>
      <c r="H8" s="2">
        <f t="shared" si="5"/>
        <v>14.356293054665018</v>
      </c>
    </row>
    <row r="9" spans="1:12" x14ac:dyDescent="0.25">
      <c r="A9">
        <v>8</v>
      </c>
      <c r="B9">
        <v>198</v>
      </c>
      <c r="C9" s="2">
        <f t="shared" si="2"/>
        <v>199.31162432639994</v>
      </c>
      <c r="D9" s="2">
        <f t="shared" si="0"/>
        <v>198.91813702847995</v>
      </c>
      <c r="E9" s="2">
        <f t="shared" si="1"/>
        <v>22.80650835123199</v>
      </c>
      <c r="F9" s="2">
        <f t="shared" si="3"/>
        <v>1.3116243263999365</v>
      </c>
      <c r="G9" s="2">
        <f t="shared" si="4"/>
        <v>1.3116243263999365</v>
      </c>
      <c r="H9" s="2">
        <f t="shared" si="5"/>
        <v>1.7203583736040873</v>
      </c>
    </row>
    <row r="10" spans="1:12" x14ac:dyDescent="0.25">
      <c r="A10">
        <v>9</v>
      </c>
      <c r="B10">
        <v>150</v>
      </c>
      <c r="C10" s="2">
        <f t="shared" si="2"/>
        <v>221.72464537971194</v>
      </c>
      <c r="D10" s="2">
        <f t="shared" si="0"/>
        <v>200.20725176579836</v>
      </c>
      <c r="E10" s="2">
        <f t="shared" si="1"/>
        <v>14.199550905666559</v>
      </c>
      <c r="F10" s="2">
        <f t="shared" si="3"/>
        <v>71.724645379711944</v>
      </c>
      <c r="G10" s="2">
        <f t="shared" si="4"/>
        <v>71.724645379711944</v>
      </c>
      <c r="H10" s="2">
        <f t="shared" si="5"/>
        <v>5144.4247548454341</v>
      </c>
    </row>
    <row r="11" spans="1:12" x14ac:dyDescent="0.25">
      <c r="A11">
        <v>10</v>
      </c>
      <c r="B11">
        <v>132</v>
      </c>
      <c r="C11" s="2">
        <f t="shared" si="2"/>
        <v>214.40680267146493</v>
      </c>
      <c r="D11" s="2">
        <f t="shared" si="0"/>
        <v>189.68476187002543</v>
      </c>
      <c r="E11" s="2">
        <f t="shared" si="1"/>
        <v>4.3107345850907617</v>
      </c>
      <c r="F11" s="2">
        <f t="shared" si="3"/>
        <v>82.406802671464931</v>
      </c>
      <c r="G11" s="2">
        <f t="shared" si="4"/>
        <v>82.406802671464931</v>
      </c>
      <c r="H11" s="2">
        <f t="shared" si="5"/>
        <v>6790.8811265337599</v>
      </c>
    </row>
    <row r="12" spans="1:12" x14ac:dyDescent="0.25">
      <c r="A12">
        <v>11</v>
      </c>
      <c r="C12" s="2">
        <f t="shared" si="2"/>
        <v>193.99549645511618</v>
      </c>
      <c r="D12" s="2"/>
      <c r="E12" s="2"/>
      <c r="F12" s="2"/>
      <c r="H12" s="2"/>
    </row>
    <row r="13" spans="1:12" x14ac:dyDescent="0.25">
      <c r="A13">
        <v>12</v>
      </c>
      <c r="C13" s="2">
        <f>C12+E11</f>
        <v>198.30623104020694</v>
      </c>
      <c r="D13" s="2"/>
      <c r="E13" s="2"/>
      <c r="F13" s="2"/>
      <c r="H13" s="2"/>
    </row>
    <row r="14" spans="1:12" x14ac:dyDescent="0.25">
      <c r="A14">
        <v>13</v>
      </c>
      <c r="C14" s="2">
        <f>C13+E11</f>
        <v>202.61696562529769</v>
      </c>
      <c r="D14" s="2"/>
      <c r="E14" s="2"/>
      <c r="F14" s="2"/>
      <c r="H14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F1A6F-E8EC-4226-AE51-5FE74B8852FD}">
  <dimension ref="A1:L14"/>
  <sheetViews>
    <sheetView workbookViewId="0">
      <selection activeCell="E12" sqref="E12"/>
    </sheetView>
  </sheetViews>
  <sheetFormatPr defaultRowHeight="15" x14ac:dyDescent="0.25"/>
  <cols>
    <col min="3" max="3" width="12.85546875" customWidth="1"/>
    <col min="4" max="4" width="16.140625" bestFit="1" customWidth="1"/>
  </cols>
  <sheetData>
    <row r="1" spans="1:12" ht="60" customHeight="1" x14ac:dyDescent="0.25">
      <c r="A1" s="7" t="s">
        <v>0</v>
      </c>
      <c r="B1" s="7" t="s">
        <v>1</v>
      </c>
      <c r="C1" s="26" t="s">
        <v>22</v>
      </c>
      <c r="D1" s="18" t="s">
        <v>27</v>
      </c>
      <c r="E1" s="18" t="s">
        <v>28</v>
      </c>
      <c r="F1" s="7" t="s">
        <v>3</v>
      </c>
      <c r="G1" s="18" t="s">
        <v>4</v>
      </c>
      <c r="H1" s="8" t="s">
        <v>6</v>
      </c>
      <c r="K1" s="14" t="s">
        <v>23</v>
      </c>
      <c r="L1" s="22">
        <v>0.3</v>
      </c>
    </row>
    <row r="2" spans="1:12" x14ac:dyDescent="0.25">
      <c r="A2">
        <v>1</v>
      </c>
      <c r="B2">
        <v>37</v>
      </c>
      <c r="C2" s="2"/>
      <c r="D2" s="2">
        <v>37</v>
      </c>
      <c r="E2" s="2">
        <v>23</v>
      </c>
      <c r="G2" s="2"/>
      <c r="H2" s="2"/>
      <c r="K2" s="14" t="s">
        <v>24</v>
      </c>
      <c r="L2" s="23">
        <v>0.4</v>
      </c>
    </row>
    <row r="3" spans="1:12" x14ac:dyDescent="0.25">
      <c r="A3">
        <v>2</v>
      </c>
      <c r="B3">
        <v>60</v>
      </c>
      <c r="C3" s="2">
        <f>D2+E2*$L$3</f>
        <v>55.400000000000006</v>
      </c>
      <c r="D3" s="2">
        <f>$L$1*B3+(1-$L$1)*(D2+E2*$L$3)</f>
        <v>56.78</v>
      </c>
      <c r="E3" s="2">
        <f>$L$2*(D3-D2)+(1-$L$2)*(E2*$L$3)</f>
        <v>18.952000000000002</v>
      </c>
      <c r="F3" s="2"/>
      <c r="G3" s="2"/>
      <c r="H3" s="2"/>
      <c r="K3" s="24" t="s">
        <v>29</v>
      </c>
      <c r="L3" s="23">
        <v>0.8</v>
      </c>
    </row>
    <row r="4" spans="1:12" x14ac:dyDescent="0.25">
      <c r="A4">
        <v>3</v>
      </c>
      <c r="B4">
        <v>85</v>
      </c>
      <c r="C4" s="2">
        <f t="shared" ref="C4:C11" si="0">D3+E3*$L$3</f>
        <v>71.941600000000008</v>
      </c>
      <c r="D4" s="2">
        <f t="shared" ref="D4:D11" si="1">$L$1*B4+(1-$L$1)*(D3+E3*$L$3)</f>
        <v>75.859120000000004</v>
      </c>
      <c r="E4" s="2">
        <f t="shared" ref="E4:E11" si="2">$L$2*(D4-D3)+(1-$L$2)*(E3*$L$3)</f>
        <v>16.728608000000001</v>
      </c>
      <c r="F4" s="2">
        <f t="shared" ref="F4:F11" si="3">C4-B4</f>
        <v>-13.058399999999992</v>
      </c>
      <c r="G4" s="2">
        <f t="shared" ref="G4:G11" si="4">ABS(F4)</f>
        <v>13.058399999999992</v>
      </c>
      <c r="H4" s="2">
        <f t="shared" ref="H4:H11" si="5">F4*F4</f>
        <v>170.52181055999978</v>
      </c>
      <c r="K4" s="14" t="s">
        <v>25</v>
      </c>
      <c r="L4" s="25">
        <f>SQRT(AVERAGE(H4:H11))</f>
        <v>31.409358601223694</v>
      </c>
    </row>
    <row r="5" spans="1:12" x14ac:dyDescent="0.25">
      <c r="A5">
        <v>4</v>
      </c>
      <c r="B5">
        <v>112</v>
      </c>
      <c r="C5" s="2">
        <f t="shared" si="0"/>
        <v>89.242006400000008</v>
      </c>
      <c r="D5" s="2">
        <f t="shared" si="1"/>
        <v>96.069404480000003</v>
      </c>
      <c r="E5" s="2">
        <f t="shared" si="2"/>
        <v>16.113845632</v>
      </c>
      <c r="F5" s="2">
        <f t="shared" si="3"/>
        <v>-22.757993599999992</v>
      </c>
      <c r="G5" s="2">
        <f t="shared" si="4"/>
        <v>22.757993599999992</v>
      </c>
      <c r="H5" s="2">
        <f t="shared" si="5"/>
        <v>517.92627269764057</v>
      </c>
      <c r="K5" s="14" t="s">
        <v>26</v>
      </c>
      <c r="L5" s="25">
        <f>AVERAGE(G4:G11)</f>
        <v>28.984136088451432</v>
      </c>
    </row>
    <row r="6" spans="1:12" x14ac:dyDescent="0.25">
      <c r="A6">
        <v>5</v>
      </c>
      <c r="B6">
        <v>132</v>
      </c>
      <c r="C6" s="2">
        <f t="shared" si="0"/>
        <v>108.9604809856</v>
      </c>
      <c r="D6" s="2">
        <f t="shared" si="1"/>
        <v>115.87233668991999</v>
      </c>
      <c r="E6" s="2">
        <f t="shared" si="2"/>
        <v>15.655818787327995</v>
      </c>
      <c r="F6" s="2">
        <f t="shared" si="3"/>
        <v>-23.0395190144</v>
      </c>
      <c r="G6" s="2">
        <f t="shared" si="4"/>
        <v>23.0395190144</v>
      </c>
      <c r="H6" s="2">
        <f t="shared" si="5"/>
        <v>530.81943641489909</v>
      </c>
    </row>
    <row r="7" spans="1:12" x14ac:dyDescent="0.25">
      <c r="A7">
        <v>6</v>
      </c>
      <c r="B7">
        <v>145</v>
      </c>
      <c r="C7" s="2">
        <f t="shared" si="0"/>
        <v>128.39699171978239</v>
      </c>
      <c r="D7" s="2">
        <f t="shared" si="1"/>
        <v>133.37789420384769</v>
      </c>
      <c r="E7" s="2">
        <f t="shared" si="2"/>
        <v>14.517016023488516</v>
      </c>
      <c r="F7" s="2">
        <f t="shared" si="3"/>
        <v>-16.603008280217608</v>
      </c>
      <c r="G7" s="2">
        <f t="shared" si="4"/>
        <v>16.603008280217608</v>
      </c>
      <c r="H7" s="2">
        <f t="shared" si="5"/>
        <v>275.65988395297444</v>
      </c>
      <c r="K7" s="14"/>
    </row>
    <row r="8" spans="1:12" x14ac:dyDescent="0.25">
      <c r="A8">
        <v>7</v>
      </c>
      <c r="B8">
        <v>179</v>
      </c>
      <c r="C8" s="2">
        <f t="shared" si="0"/>
        <v>144.9915070226385</v>
      </c>
      <c r="D8" s="2">
        <f t="shared" si="1"/>
        <v>155.19405491584695</v>
      </c>
      <c r="E8" s="2">
        <f t="shared" si="2"/>
        <v>15.694631976074191</v>
      </c>
      <c r="F8" s="2">
        <f t="shared" si="3"/>
        <v>-34.008492977361499</v>
      </c>
      <c r="G8" s="2">
        <f t="shared" si="4"/>
        <v>34.008492977361499</v>
      </c>
      <c r="H8" s="2">
        <f t="shared" si="5"/>
        <v>1156.5775945912465</v>
      </c>
    </row>
    <row r="9" spans="1:12" x14ac:dyDescent="0.25">
      <c r="A9">
        <v>8</v>
      </c>
      <c r="B9">
        <v>198</v>
      </c>
      <c r="C9" s="2">
        <f t="shared" si="0"/>
        <v>167.7497604967063</v>
      </c>
      <c r="D9" s="2">
        <f t="shared" si="1"/>
        <v>176.82483234769441</v>
      </c>
      <c r="E9" s="2">
        <f t="shared" si="2"/>
        <v>16.1857343212546</v>
      </c>
      <c r="F9" s="2">
        <f t="shared" si="3"/>
        <v>-30.250239503293699</v>
      </c>
      <c r="G9" s="2">
        <f t="shared" si="4"/>
        <v>30.250239503293699</v>
      </c>
      <c r="H9" s="2">
        <f t="shared" si="5"/>
        <v>915.07699000663058</v>
      </c>
    </row>
    <row r="10" spans="1:12" x14ac:dyDescent="0.25">
      <c r="A10">
        <v>9</v>
      </c>
      <c r="B10">
        <v>150</v>
      </c>
      <c r="C10" s="2">
        <f t="shared" si="0"/>
        <v>189.77341980469808</v>
      </c>
      <c r="D10" s="2">
        <f t="shared" si="1"/>
        <v>177.84139386328866</v>
      </c>
      <c r="E10" s="2">
        <f t="shared" si="2"/>
        <v>8.1757770804399073</v>
      </c>
      <c r="F10" s="2">
        <f t="shared" si="3"/>
        <v>39.773419804698079</v>
      </c>
      <c r="G10" s="2">
        <f t="shared" si="4"/>
        <v>39.773419804698079</v>
      </c>
      <c r="H10" s="2">
        <f t="shared" si="5"/>
        <v>1581.9249229607494</v>
      </c>
    </row>
    <row r="11" spans="1:12" x14ac:dyDescent="0.25">
      <c r="A11">
        <v>10</v>
      </c>
      <c r="B11">
        <v>132</v>
      </c>
      <c r="C11" s="2">
        <f t="shared" si="0"/>
        <v>184.38201552764059</v>
      </c>
      <c r="D11" s="2">
        <f t="shared" si="1"/>
        <v>168.6674108693484</v>
      </c>
      <c r="E11" s="2">
        <f t="shared" si="2"/>
        <v>0.2547798010350526</v>
      </c>
      <c r="F11" s="2">
        <f t="shared" si="3"/>
        <v>52.38201552764059</v>
      </c>
      <c r="G11" s="2">
        <f t="shared" si="4"/>
        <v>52.38201552764059</v>
      </c>
      <c r="H11" s="2">
        <f t="shared" si="5"/>
        <v>2743.8755507379797</v>
      </c>
    </row>
    <row r="12" spans="1:12" x14ac:dyDescent="0.25">
      <c r="A12">
        <v>11</v>
      </c>
      <c r="C12" s="2">
        <f t="shared" ref="C12" si="6">D11+E11</f>
        <v>168.92219067038346</v>
      </c>
      <c r="D12" s="2"/>
      <c r="E12" s="2"/>
      <c r="F12" s="2"/>
      <c r="H12" s="2"/>
    </row>
    <row r="13" spans="1:12" x14ac:dyDescent="0.25">
      <c r="A13">
        <v>12</v>
      </c>
      <c r="C13" s="2">
        <f>C12+E11</f>
        <v>169.17697047141851</v>
      </c>
      <c r="D13" s="2"/>
      <c r="E13" s="2"/>
      <c r="F13" s="2"/>
      <c r="H13" s="2"/>
    </row>
    <row r="14" spans="1:12" x14ac:dyDescent="0.25">
      <c r="A14">
        <v>13</v>
      </c>
      <c r="C14" s="2">
        <f>C13+E11</f>
        <v>169.43175027245357</v>
      </c>
      <c r="D14" s="2"/>
      <c r="E14" s="2"/>
      <c r="F14" s="2"/>
      <c r="H14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9259-7726-401B-AC95-CC372172460D}">
  <dimension ref="A1:Q33"/>
  <sheetViews>
    <sheetView workbookViewId="0">
      <selection activeCell="E6" sqref="E6"/>
    </sheetView>
  </sheetViews>
  <sheetFormatPr defaultRowHeight="15" x14ac:dyDescent="0.25"/>
  <cols>
    <col min="5" max="6" width="9.140625" style="2"/>
    <col min="7" max="7" width="8.85546875" bestFit="1" customWidth="1"/>
    <col min="8" max="8" width="12.7109375" style="2" customWidth="1"/>
    <col min="10" max="10" width="9.140625" style="2"/>
  </cols>
  <sheetData>
    <row r="1" spans="1:17" ht="60.75" customHeight="1" x14ac:dyDescent="0.25">
      <c r="A1" s="10" t="s">
        <v>31</v>
      </c>
      <c r="B1" s="10" t="s">
        <v>32</v>
      </c>
      <c r="C1" s="10" t="s">
        <v>33</v>
      </c>
      <c r="D1" s="10" t="s">
        <v>1</v>
      </c>
      <c r="E1" s="28" t="s">
        <v>34</v>
      </c>
      <c r="F1" s="28" t="s">
        <v>35</v>
      </c>
      <c r="G1" s="10" t="s">
        <v>36</v>
      </c>
      <c r="H1" s="29" t="s">
        <v>37</v>
      </c>
      <c r="I1" s="10" t="s">
        <v>3</v>
      </c>
      <c r="J1" s="28" t="s">
        <v>4</v>
      </c>
      <c r="L1" s="14" t="s">
        <v>23</v>
      </c>
      <c r="M1" s="23">
        <v>7.7765454608392806E-2</v>
      </c>
    </row>
    <row r="2" spans="1:17" ht="15.75" customHeight="1" x14ac:dyDescent="0.25">
      <c r="A2">
        <v>1</v>
      </c>
      <c r="B2">
        <v>1990</v>
      </c>
      <c r="C2">
        <v>1</v>
      </c>
      <c r="D2">
        <v>362</v>
      </c>
      <c r="G2" s="3">
        <f>D2/AVERAGE($D$2:$D$5)</f>
        <v>0.95263157894736838</v>
      </c>
      <c r="L2" s="14" t="s">
        <v>24</v>
      </c>
      <c r="M2" s="23">
        <v>0.13357493106400328</v>
      </c>
    </row>
    <row r="3" spans="1:17" ht="20.25" customHeight="1" x14ac:dyDescent="0.25">
      <c r="A3">
        <v>2</v>
      </c>
      <c r="B3">
        <v>1990</v>
      </c>
      <c r="C3">
        <v>2</v>
      </c>
      <c r="D3">
        <v>385</v>
      </c>
      <c r="G3" s="3">
        <f t="shared" ref="G3:G5" si="0">D3/AVERAGE($D$2:$D$5)</f>
        <v>1.013157894736842</v>
      </c>
      <c r="L3" s="14" t="s">
        <v>38</v>
      </c>
      <c r="M3" s="23">
        <v>0.36406787912423882</v>
      </c>
    </row>
    <row r="4" spans="1:17" ht="20.25" customHeight="1" x14ac:dyDescent="0.25">
      <c r="A4">
        <v>3</v>
      </c>
      <c r="B4">
        <v>1990</v>
      </c>
      <c r="C4">
        <v>3</v>
      </c>
      <c r="D4">
        <v>432</v>
      </c>
      <c r="G4" s="3">
        <f t="shared" si="0"/>
        <v>1.1368421052631579</v>
      </c>
      <c r="L4" s="14" t="s">
        <v>26</v>
      </c>
      <c r="M4" s="31">
        <f>AVERAGE(J7:J25)</f>
        <v>16.709120518096871</v>
      </c>
    </row>
    <row r="5" spans="1:17" x14ac:dyDescent="0.25">
      <c r="A5">
        <v>4</v>
      </c>
      <c r="B5">
        <v>1990</v>
      </c>
      <c r="C5">
        <v>4</v>
      </c>
      <c r="D5">
        <v>341</v>
      </c>
      <c r="G5" s="3">
        <f t="shared" si="0"/>
        <v>0.89736842105263159</v>
      </c>
    </row>
    <row r="6" spans="1:17" x14ac:dyDescent="0.25">
      <c r="A6">
        <v>5</v>
      </c>
      <c r="B6">
        <v>1991</v>
      </c>
      <c r="C6">
        <v>1</v>
      </c>
      <c r="D6">
        <v>382</v>
      </c>
      <c r="E6" s="2">
        <f>D6/G2</f>
        <v>400.99447513812157</v>
      </c>
      <c r="F6" s="2">
        <f>E6-D5/G5</f>
        <v>20.994475138121572</v>
      </c>
      <c r="G6" s="3">
        <f>$M$3*(D6/E6)+(1-$M$3)*G2</f>
        <v>0.95263157894736827</v>
      </c>
    </row>
    <row r="7" spans="1:17" ht="24.75" customHeight="1" x14ac:dyDescent="0.25">
      <c r="A7">
        <v>6</v>
      </c>
      <c r="B7">
        <v>1991</v>
      </c>
      <c r="C7">
        <v>2</v>
      </c>
      <c r="D7">
        <v>409</v>
      </c>
      <c r="E7" s="2">
        <f>$M$1*D7/G3+(1-$M$1)*(E6+F6)</f>
        <v>420.56579279682876</v>
      </c>
      <c r="F7" s="2">
        <f>$M$2*(E7-E6)+(1-$M$2)*F6</f>
        <v>20.804376975915574</v>
      </c>
      <c r="G7" s="3">
        <f>$M$3*(D7/E7)+(1-$M$3)*G3</f>
        <v>0.99835545910263757</v>
      </c>
      <c r="H7" s="2">
        <f>(E6+F6)*G3</f>
        <v>427.54143646408841</v>
      </c>
      <c r="I7" s="2">
        <f>H7-D7</f>
        <v>18.541436464088406</v>
      </c>
      <c r="J7" s="2">
        <f>ABS(I7)</f>
        <v>18.541436464088406</v>
      </c>
    </row>
    <row r="8" spans="1:17" ht="23.25" customHeight="1" x14ac:dyDescent="0.25">
      <c r="A8">
        <v>7</v>
      </c>
      <c r="B8">
        <v>1991</v>
      </c>
      <c r="C8">
        <v>3</v>
      </c>
      <c r="D8">
        <v>498</v>
      </c>
      <c r="E8" s="2">
        <f>$M$1*D8/G4+(1-$M$1)*(E7+F7)</f>
        <v>441.11240729129327</v>
      </c>
      <c r="F8" s="2">
        <f>$M$2*(E8-E7)+(1-$M$2)*F7</f>
        <v>20.769946370224858</v>
      </c>
      <c r="G8" s="3">
        <f>$M$3*(D8/E8)+(1-$M$3)*G4</f>
        <v>1.1339739172562286</v>
      </c>
      <c r="H8" s="2">
        <f t="shared" ref="H8:H33" si="1">(E7+F7)*G4</f>
        <v>501.76819300480412</v>
      </c>
      <c r="I8" s="2">
        <f t="shared" ref="I8:I25" si="2">H8-D8</f>
        <v>3.7681930048041181</v>
      </c>
      <c r="J8" s="2">
        <f t="shared" ref="J8:J25" si="3">ABS(I8)</f>
        <v>3.7681930048041181</v>
      </c>
    </row>
    <row r="9" spans="1:17" x14ac:dyDescent="0.25">
      <c r="A9">
        <v>8</v>
      </c>
      <c r="B9">
        <v>1991</v>
      </c>
      <c r="C9">
        <v>4</v>
      </c>
      <c r="D9">
        <v>387</v>
      </c>
      <c r="E9" s="2">
        <f>$M$1*D9/G5+(1-$M$1)*(E8+F8)</f>
        <v>459.50106994525459</v>
      </c>
      <c r="F9" s="2">
        <f>$M$2*(E9-E8)+(1-$M$2)*F8</f>
        <v>20.45186656198112</v>
      </c>
      <c r="G9" s="3">
        <f t="shared" ref="G9:G25" si="4">$M$3*(D9/E9)+(1-$M$3)*G5</f>
        <v>0.87728986708003509</v>
      </c>
      <c r="H9" s="2">
        <f t="shared" si="1"/>
        <v>414.47863841730964</v>
      </c>
      <c r="I9" s="2">
        <f t="shared" si="2"/>
        <v>27.478638417309639</v>
      </c>
      <c r="J9" s="2">
        <f t="shared" si="3"/>
        <v>27.478638417309639</v>
      </c>
    </row>
    <row r="10" spans="1:17" x14ac:dyDescent="0.25">
      <c r="A10">
        <v>9</v>
      </c>
      <c r="B10">
        <v>1992</v>
      </c>
      <c r="C10">
        <v>1</v>
      </c>
      <c r="D10">
        <v>473</v>
      </c>
      <c r="E10" s="2">
        <f t="shared" ref="E10:E13" si="5">$M$1*D10/G6+(1-$M$1)*(E9+F9)</f>
        <v>481.24123017406913</v>
      </c>
      <c r="F10" s="2">
        <f t="shared" ref="F10:F13" si="6">$M$2*(E10-E9)+(1-$M$2)*F9</f>
        <v>20.623950299718587</v>
      </c>
      <c r="G10" s="3">
        <f t="shared" si="4"/>
        <v>0.96364225669573811</v>
      </c>
      <c r="H10" s="2">
        <f t="shared" si="1"/>
        <v>457.21832372531389</v>
      </c>
      <c r="I10" s="2">
        <f t="shared" si="2"/>
        <v>-15.781676274686106</v>
      </c>
      <c r="J10" s="2">
        <f t="shared" si="3"/>
        <v>15.781676274686106</v>
      </c>
    </row>
    <row r="11" spans="1:17" x14ac:dyDescent="0.25">
      <c r="A11">
        <v>10</v>
      </c>
      <c r="B11">
        <v>1992</v>
      </c>
      <c r="C11">
        <v>2</v>
      </c>
      <c r="D11">
        <v>513</v>
      </c>
      <c r="E11" s="2">
        <f t="shared" si="5"/>
        <v>502.79679963236384</v>
      </c>
      <c r="F11" s="2">
        <f t="shared" si="6"/>
        <v>20.748391264603296</v>
      </c>
      <c r="G11" s="3">
        <f t="shared" si="4"/>
        <v>1.0063421732024231</v>
      </c>
      <c r="H11" s="2">
        <f t="shared" si="1"/>
        <v>501.03984265953642</v>
      </c>
      <c r="I11" s="2">
        <f t="shared" si="2"/>
        <v>-11.960157340463581</v>
      </c>
      <c r="J11" s="2">
        <f t="shared" si="3"/>
        <v>11.960157340463581</v>
      </c>
    </row>
    <row r="12" spans="1:17" x14ac:dyDescent="0.25">
      <c r="A12">
        <v>11</v>
      </c>
      <c r="B12">
        <v>1992</v>
      </c>
      <c r="C12">
        <v>3</v>
      </c>
      <c r="D12">
        <v>582</v>
      </c>
      <c r="E12" s="2">
        <f t="shared" si="5"/>
        <v>522.74375001132159</v>
      </c>
      <c r="F12" s="2">
        <f t="shared" si="6"/>
        <v>20.641338853551318</v>
      </c>
      <c r="G12" s="3">
        <f t="shared" si="4"/>
        <v>1.1264676720845066</v>
      </c>
      <c r="H12" s="2">
        <f t="shared" si="1"/>
        <v>593.68659098209389</v>
      </c>
      <c r="I12" s="2">
        <f t="shared" si="2"/>
        <v>11.68659098209389</v>
      </c>
      <c r="J12" s="2">
        <f t="shared" si="3"/>
        <v>11.68659098209389</v>
      </c>
      <c r="L12" s="32" t="s">
        <v>39</v>
      </c>
      <c r="M12" s="33"/>
      <c r="N12" s="33"/>
      <c r="O12" s="33"/>
      <c r="P12" s="33"/>
      <c r="Q12" s="33"/>
    </row>
    <row r="13" spans="1:17" x14ac:dyDescent="0.25">
      <c r="A13">
        <v>12</v>
      </c>
      <c r="B13">
        <v>1992</v>
      </c>
      <c r="C13">
        <v>4</v>
      </c>
      <c r="D13">
        <v>474</v>
      </c>
      <c r="E13" s="2">
        <f t="shared" si="5"/>
        <v>543.14520077374266</v>
      </c>
      <c r="F13" s="2">
        <f t="shared" si="6"/>
        <v>20.60929581831552</v>
      </c>
      <c r="G13" s="3">
        <f t="shared" si="4"/>
        <v>0.87561695587469723</v>
      </c>
      <c r="H13" s="2">
        <f t="shared" si="1"/>
        <v>476.70623238353744</v>
      </c>
      <c r="I13" s="2">
        <f t="shared" si="2"/>
        <v>2.70623238353744</v>
      </c>
      <c r="J13" s="2">
        <f t="shared" si="3"/>
        <v>2.70623238353744</v>
      </c>
      <c r="L13" s="34" t="s">
        <v>40</v>
      </c>
      <c r="M13" s="33"/>
      <c r="N13" s="33"/>
      <c r="O13" s="33"/>
      <c r="P13" s="33"/>
      <c r="Q13" s="33"/>
    </row>
    <row r="14" spans="1:17" x14ac:dyDescent="0.25">
      <c r="A14">
        <v>13</v>
      </c>
      <c r="B14">
        <v>1993</v>
      </c>
      <c r="C14">
        <v>1</v>
      </c>
      <c r="D14">
        <v>544</v>
      </c>
      <c r="E14" s="2">
        <f t="shared" ref="E14:E17" si="7">$M$1*D14/G10+(1-$M$1)*(E13+F13)</f>
        <v>563.81440344155988</v>
      </c>
      <c r="F14" s="2">
        <f t="shared" ref="F14:F17" si="8">$M$2*(E14-E13)+(1-$M$2)*F13</f>
        <v>20.61729787160797</v>
      </c>
      <c r="G14" s="3">
        <f t="shared" si="4"/>
        <v>0.96408432887561157</v>
      </c>
      <c r="H14" s="2">
        <f t="shared" si="1"/>
        <v>543.25765531834077</v>
      </c>
      <c r="I14" s="2">
        <f t="shared" si="2"/>
        <v>-0.74234468165923317</v>
      </c>
      <c r="J14" s="2">
        <f t="shared" si="3"/>
        <v>0.74234468165923317</v>
      </c>
      <c r="L14" s="34" t="s">
        <v>41</v>
      </c>
      <c r="M14" s="33"/>
      <c r="N14" s="33"/>
      <c r="O14" s="33"/>
      <c r="P14" s="33"/>
      <c r="Q14" s="33"/>
    </row>
    <row r="15" spans="1:17" x14ac:dyDescent="0.25">
      <c r="A15">
        <v>14</v>
      </c>
      <c r="B15">
        <v>1993</v>
      </c>
      <c r="C15">
        <v>2</v>
      </c>
      <c r="D15">
        <v>582</v>
      </c>
      <c r="E15" s="2">
        <f t="shared" si="7"/>
        <v>583.95736440828284</v>
      </c>
      <c r="F15" s="2">
        <f t="shared" si="8"/>
        <v>20.553938352236845</v>
      </c>
      <c r="G15" s="3">
        <f t="shared" si="4"/>
        <v>1.0028128739539275</v>
      </c>
      <c r="H15" s="2">
        <f t="shared" si="1"/>
        <v>588.13826838788282</v>
      </c>
      <c r="I15" s="2">
        <f t="shared" si="2"/>
        <v>6.1382683878828175</v>
      </c>
      <c r="J15" s="2">
        <f t="shared" si="3"/>
        <v>6.1382683878828175</v>
      </c>
    </row>
    <row r="16" spans="1:17" x14ac:dyDescent="0.25">
      <c r="A16">
        <v>15</v>
      </c>
      <c r="B16">
        <v>1993</v>
      </c>
      <c r="C16">
        <v>3</v>
      </c>
      <c r="D16">
        <v>681</v>
      </c>
      <c r="E16" s="2">
        <f t="shared" si="7"/>
        <v>604.51389570919093</v>
      </c>
      <c r="F16" s="2">
        <f t="shared" si="8"/>
        <v>20.554284705176858</v>
      </c>
      <c r="G16" s="3">
        <f t="shared" si="4"/>
        <v>1.1264885334820351</v>
      </c>
      <c r="H16" s="2">
        <f t="shared" si="1"/>
        <v>680.96243996941496</v>
      </c>
      <c r="I16" s="2">
        <f t="shared" si="2"/>
        <v>-3.7560030585041204E-2</v>
      </c>
      <c r="J16" s="2">
        <f t="shared" si="3"/>
        <v>3.7560030585041204E-2</v>
      </c>
    </row>
    <row r="17" spans="1:10" x14ac:dyDescent="0.25">
      <c r="A17">
        <v>16</v>
      </c>
      <c r="B17">
        <v>1993</v>
      </c>
      <c r="C17">
        <v>4</v>
      </c>
      <c r="D17">
        <v>557</v>
      </c>
      <c r="E17" s="2">
        <f t="shared" si="7"/>
        <v>625.92785595184182</v>
      </c>
      <c r="F17" s="2">
        <f t="shared" si="8"/>
        <v>20.669115805832362</v>
      </c>
      <c r="G17" s="3">
        <f t="shared" si="4"/>
        <v>0.88080927631625994</v>
      </c>
      <c r="H17" s="2">
        <f t="shared" si="1"/>
        <v>547.32029734856485</v>
      </c>
      <c r="I17" s="2">
        <f t="shared" si="2"/>
        <v>-9.6797026514351501</v>
      </c>
      <c r="J17" s="2">
        <f t="shared" si="3"/>
        <v>9.6797026514351501</v>
      </c>
    </row>
    <row r="18" spans="1:10" x14ac:dyDescent="0.25">
      <c r="A18">
        <v>17</v>
      </c>
      <c r="B18">
        <v>1994</v>
      </c>
      <c r="C18">
        <v>1</v>
      </c>
      <c r="D18">
        <v>628</v>
      </c>
      <c r="E18" s="2">
        <f t="shared" ref="E18:E21" si="9">$M$1*D18/G14+(1-$M$1)*(E17+F17)</f>
        <v>646.97011588372129</v>
      </c>
      <c r="F18" s="2">
        <f t="shared" ref="F18:F21" si="10">$M$2*(E18-E17)+(1-$M$2)*F17</f>
        <v>20.718958506746041</v>
      </c>
      <c r="G18" s="3">
        <f t="shared" si="4"/>
        <v>0.96648506510828325</v>
      </c>
      <c r="H18" s="2">
        <f t="shared" si="1"/>
        <v>623.37400757000012</v>
      </c>
      <c r="I18" s="2">
        <f t="shared" si="2"/>
        <v>-4.6259924299998829</v>
      </c>
      <c r="J18" s="2">
        <f t="shared" si="3"/>
        <v>4.6259924299998829</v>
      </c>
    </row>
    <row r="19" spans="1:10" x14ac:dyDescent="0.25">
      <c r="A19">
        <v>18</v>
      </c>
      <c r="B19">
        <v>1994</v>
      </c>
      <c r="C19">
        <v>2</v>
      </c>
      <c r="D19">
        <v>707</v>
      </c>
      <c r="E19" s="2">
        <f t="shared" si="9"/>
        <v>670.59188788259564</v>
      </c>
      <c r="F19" s="2">
        <f t="shared" si="10"/>
        <v>21.106701618848739</v>
      </c>
      <c r="G19" s="3">
        <f t="shared" si="4"/>
        <v>1.0215549533366206</v>
      </c>
      <c r="H19" s="2">
        <f t="shared" si="1"/>
        <v>669.56719959714223</v>
      </c>
      <c r="I19" s="2">
        <f t="shared" si="2"/>
        <v>-37.432800402857765</v>
      </c>
      <c r="J19" s="2">
        <f t="shared" si="3"/>
        <v>37.432800402857765</v>
      </c>
    </row>
    <row r="20" spans="1:10" x14ac:dyDescent="0.25">
      <c r="A20">
        <v>19</v>
      </c>
      <c r="B20">
        <v>1994</v>
      </c>
      <c r="C20">
        <v>3</v>
      </c>
      <c r="D20">
        <v>773</v>
      </c>
      <c r="E20" s="2">
        <f t="shared" si="9"/>
        <v>691.27123552312446</v>
      </c>
      <c r="F20" s="2">
        <f t="shared" si="10"/>
        <v>21.049617840654726</v>
      </c>
      <c r="G20" s="3">
        <f t="shared" si="4"/>
        <v>1.1234817436316222</v>
      </c>
      <c r="H20" s="2">
        <f t="shared" si="1"/>
        <v>779.19052969907432</v>
      </c>
      <c r="I20" s="2">
        <f t="shared" si="2"/>
        <v>6.1905296990743182</v>
      </c>
      <c r="J20" s="2">
        <f t="shared" si="3"/>
        <v>6.1905296990743182</v>
      </c>
    </row>
    <row r="21" spans="1:10" x14ac:dyDescent="0.25">
      <c r="A21">
        <v>20</v>
      </c>
      <c r="B21">
        <v>1994</v>
      </c>
      <c r="C21">
        <v>4</v>
      </c>
      <c r="D21">
        <v>592</v>
      </c>
      <c r="E21" s="2">
        <f t="shared" si="9"/>
        <v>709.19377426511767</v>
      </c>
      <c r="F21" s="2">
        <f t="shared" si="10"/>
        <v>20.631918465619325</v>
      </c>
      <c r="G21" s="3">
        <f t="shared" si="4"/>
        <v>0.86404082837622398</v>
      </c>
      <c r="H21" s="2">
        <f t="shared" si="1"/>
        <v>627.41881535633104</v>
      </c>
      <c r="I21" s="2">
        <f t="shared" si="2"/>
        <v>35.418815356331038</v>
      </c>
      <c r="J21" s="2">
        <f t="shared" si="3"/>
        <v>35.418815356331038</v>
      </c>
    </row>
    <row r="22" spans="1:10" x14ac:dyDescent="0.25">
      <c r="A22">
        <v>21</v>
      </c>
      <c r="B22">
        <v>1995</v>
      </c>
      <c r="C22">
        <v>1</v>
      </c>
      <c r="D22">
        <v>627</v>
      </c>
      <c r="E22" s="2">
        <f t="shared" ref="E22:E25" si="11">$M$1*D22/G18+(1-$M$1)*(E21+F21)</f>
        <v>723.52022642780298</v>
      </c>
      <c r="F22" s="2">
        <f t="shared" ref="F22:F25" si="12">$M$2*(E22-E21)+(1-$M$2)*F21</f>
        <v>19.789666238878521</v>
      </c>
      <c r="G22" s="3">
        <f t="shared" si="4"/>
        <v>0.93011879880388526</v>
      </c>
      <c r="H22" s="2">
        <f t="shared" si="1"/>
        <v>705.36563215656429</v>
      </c>
      <c r="I22" s="2">
        <f t="shared" si="2"/>
        <v>78.365632156564288</v>
      </c>
      <c r="J22" s="2">
        <f t="shared" si="3"/>
        <v>78.365632156564288</v>
      </c>
    </row>
    <row r="23" spans="1:10" x14ac:dyDescent="0.25">
      <c r="A23">
        <v>22</v>
      </c>
      <c r="B23">
        <v>1995</v>
      </c>
      <c r="C23">
        <v>2</v>
      </c>
      <c r="D23">
        <v>725</v>
      </c>
      <c r="E23" s="2">
        <f t="shared" si="11"/>
        <v>740.6963905602139</v>
      </c>
      <c r="F23" s="2">
        <f t="shared" si="12"/>
        <v>19.440567875171482</v>
      </c>
      <c r="G23" s="3">
        <f t="shared" si="4"/>
        <v>1.0059923805775643</v>
      </c>
      <c r="H23" s="2">
        <f t="shared" si="1"/>
        <v>759.33190271776039</v>
      </c>
      <c r="I23" s="2">
        <f t="shared" si="2"/>
        <v>34.331902717760386</v>
      </c>
      <c r="J23" s="2">
        <f t="shared" si="3"/>
        <v>34.331902717760386</v>
      </c>
    </row>
    <row r="24" spans="1:10" x14ac:dyDescent="0.25">
      <c r="A24">
        <v>23</v>
      </c>
      <c r="B24">
        <v>1995</v>
      </c>
      <c r="C24">
        <v>3</v>
      </c>
      <c r="D24">
        <v>854</v>
      </c>
      <c r="E24" s="2">
        <f t="shared" si="11"/>
        <v>760.13695874951009</v>
      </c>
      <c r="F24" s="2">
        <f t="shared" si="12"/>
        <v>19.440567917130668</v>
      </c>
      <c r="G24" s="3">
        <f t="shared" si="4"/>
        <v>1.123481745636155</v>
      </c>
      <c r="H24" s="2">
        <f t="shared" si="1"/>
        <v>853.99999546182471</v>
      </c>
      <c r="I24" s="2">
        <f t="shared" si="2"/>
        <v>-4.5381752897810657E-6</v>
      </c>
      <c r="J24" s="2">
        <f t="shared" si="3"/>
        <v>4.5381752897810657E-6</v>
      </c>
    </row>
    <row r="25" spans="1:10" x14ac:dyDescent="0.25">
      <c r="A25">
        <v>24</v>
      </c>
      <c r="B25">
        <v>1995</v>
      </c>
      <c r="C25">
        <v>4</v>
      </c>
      <c r="D25">
        <v>661</v>
      </c>
      <c r="E25" s="2">
        <f t="shared" si="11"/>
        <v>778.44468766270029</v>
      </c>
      <c r="F25" s="2">
        <f t="shared" si="12"/>
        <v>19.289249025272706</v>
      </c>
      <c r="G25" s="3">
        <f t="shared" si="4"/>
        <v>0.85861192973154399</v>
      </c>
      <c r="H25" s="2">
        <f t="shared" si="1"/>
        <v>673.58681192453219</v>
      </c>
      <c r="I25" s="2">
        <f t="shared" si="2"/>
        <v>12.586811924532185</v>
      </c>
      <c r="J25" s="2">
        <f t="shared" si="3"/>
        <v>12.586811924532185</v>
      </c>
    </row>
    <row r="26" spans="1:10" x14ac:dyDescent="0.25">
      <c r="A26" s="21">
        <v>25</v>
      </c>
      <c r="B26" s="21">
        <v>1996</v>
      </c>
      <c r="C26" s="21">
        <v>1</v>
      </c>
      <c r="D26" s="21"/>
      <c r="E26" s="30">
        <f>E25+F25</f>
        <v>797.73393668797303</v>
      </c>
      <c r="F26" s="2">
        <f>F25</f>
        <v>19.289249025272706</v>
      </c>
      <c r="G26" s="3">
        <f t="shared" ref="G26:G33" si="13">G22</f>
        <v>0.93011879880388526</v>
      </c>
      <c r="H26" s="2">
        <f t="shared" si="1"/>
        <v>741.98733095731211</v>
      </c>
    </row>
    <row r="27" spans="1:10" x14ac:dyDescent="0.25">
      <c r="A27" s="21">
        <v>26</v>
      </c>
      <c r="B27" s="21">
        <v>1996</v>
      </c>
      <c r="C27" s="21">
        <v>2</v>
      </c>
      <c r="D27" s="21"/>
      <c r="E27" s="30">
        <f t="shared" ref="E27:E33" si="14">E26+F26</f>
        <v>817.02318571324577</v>
      </c>
      <c r="F27" s="2">
        <f t="shared" ref="F27:F33" si="15">F26</f>
        <v>19.289249025272706</v>
      </c>
      <c r="G27" s="3">
        <f t="shared" si="13"/>
        <v>1.0059923805775643</v>
      </c>
      <c r="H27" s="2">
        <f t="shared" si="1"/>
        <v>821.91909958273357</v>
      </c>
    </row>
    <row r="28" spans="1:10" x14ac:dyDescent="0.25">
      <c r="A28" s="21">
        <v>27</v>
      </c>
      <c r="B28" s="21">
        <v>1996</v>
      </c>
      <c r="C28" s="21">
        <v>3</v>
      </c>
      <c r="D28" s="21"/>
      <c r="E28" s="30">
        <f t="shared" si="14"/>
        <v>836.3124347385185</v>
      </c>
      <c r="F28" s="2">
        <f t="shared" si="15"/>
        <v>19.289249025272706</v>
      </c>
      <c r="G28" s="3">
        <f t="shared" si="13"/>
        <v>1.123481745636155</v>
      </c>
      <c r="H28" s="2">
        <f t="shared" si="1"/>
        <v>939.58175407725366</v>
      </c>
    </row>
    <row r="29" spans="1:10" x14ac:dyDescent="0.25">
      <c r="A29" s="21">
        <v>28</v>
      </c>
      <c r="B29" s="21">
        <v>1996</v>
      </c>
      <c r="C29" s="21">
        <v>4</v>
      </c>
      <c r="D29" s="21"/>
      <c r="E29" s="30">
        <f t="shared" si="14"/>
        <v>855.60168376379124</v>
      </c>
      <c r="F29" s="2">
        <f t="shared" si="15"/>
        <v>19.289249025272706</v>
      </c>
      <c r="G29" s="3">
        <f t="shared" si="13"/>
        <v>0.85861192973154399</v>
      </c>
      <c r="H29" s="2">
        <f t="shared" si="1"/>
        <v>734.62981277798701</v>
      </c>
    </row>
    <row r="30" spans="1:10" x14ac:dyDescent="0.25">
      <c r="A30" s="21">
        <v>29</v>
      </c>
      <c r="B30" s="21">
        <v>1997</v>
      </c>
      <c r="C30" s="21">
        <v>1</v>
      </c>
      <c r="D30" s="21"/>
      <c r="E30" s="30">
        <f t="shared" si="14"/>
        <v>874.89093278906398</v>
      </c>
      <c r="F30" s="2">
        <f t="shared" si="15"/>
        <v>19.289249025272706</v>
      </c>
      <c r="G30" s="3">
        <f t="shared" si="13"/>
        <v>0.93011879880388526</v>
      </c>
      <c r="H30" s="2">
        <f t="shared" si="1"/>
        <v>813.75250349017495</v>
      </c>
    </row>
    <row r="31" spans="1:10" x14ac:dyDescent="0.25">
      <c r="A31" s="21">
        <v>30</v>
      </c>
      <c r="B31" s="21">
        <v>1997</v>
      </c>
      <c r="C31" s="21">
        <v>2</v>
      </c>
      <c r="D31" s="21"/>
      <c r="E31" s="30">
        <f t="shared" si="14"/>
        <v>894.18018181433672</v>
      </c>
      <c r="F31" s="2">
        <f t="shared" si="15"/>
        <v>19.289249025272706</v>
      </c>
      <c r="G31" s="3">
        <f t="shared" si="13"/>
        <v>1.0059923805775643</v>
      </c>
      <c r="H31" s="2">
        <f t="shared" si="1"/>
        <v>899.5384497686839</v>
      </c>
    </row>
    <row r="32" spans="1:10" x14ac:dyDescent="0.25">
      <c r="A32" s="21">
        <v>31</v>
      </c>
      <c r="B32" s="21">
        <v>1997</v>
      </c>
      <c r="C32" s="21">
        <v>3</v>
      </c>
      <c r="D32" s="21"/>
      <c r="E32" s="30">
        <f t="shared" si="14"/>
        <v>913.46943083960946</v>
      </c>
      <c r="F32" s="2">
        <f t="shared" si="15"/>
        <v>19.289249025272706</v>
      </c>
      <c r="G32" s="3">
        <f t="shared" si="13"/>
        <v>1.123481745636155</v>
      </c>
      <c r="H32" s="2">
        <f t="shared" si="1"/>
        <v>1026.2662307449493</v>
      </c>
    </row>
    <row r="33" spans="1:8" x14ac:dyDescent="0.25">
      <c r="A33" s="21">
        <v>32</v>
      </c>
      <c r="B33" s="21">
        <v>1997</v>
      </c>
      <c r="C33" s="21">
        <v>4</v>
      </c>
      <c r="D33" s="21"/>
      <c r="E33" s="30">
        <f t="shared" si="14"/>
        <v>932.7586798648822</v>
      </c>
      <c r="F33" s="2">
        <f t="shared" si="15"/>
        <v>19.289249025272706</v>
      </c>
      <c r="G33" s="3">
        <f t="shared" si="13"/>
        <v>0.85861192973154399</v>
      </c>
      <c r="H33" s="2">
        <f t="shared" si="1"/>
        <v>800.87773009263401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Moving Average</vt:lpstr>
      <vt:lpstr>Weighted Moving Average</vt:lpstr>
      <vt:lpstr>Simple Exponential Smoothing</vt:lpstr>
      <vt:lpstr>Double Exponential Smoothing</vt:lpstr>
      <vt:lpstr>Damped DES</vt:lpstr>
      <vt:lpstr>Triple Exponential Smooting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2023-05-02T11:34:50Z</dcterms:created>
  <dcterms:modified xsi:type="dcterms:W3CDTF">2023-05-03T17:50:53Z</dcterms:modified>
</cp:coreProperties>
</file>