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na\Seminar dan Tugas Akhir\new\"/>
    </mc:Choice>
  </mc:AlternateContent>
  <xr:revisionPtr revIDLastSave="0" documentId="13_ncr:1_{0C920CED-4142-4C48-9671-DE9D1C8FB1E5}" xr6:coauthVersionLast="47" xr6:coauthVersionMax="47" xr10:uidLastSave="{00000000-0000-0000-0000-000000000000}"/>
  <bookViews>
    <workbookView xWindow="-120" yWindow="-120" windowWidth="25440" windowHeight="15540" activeTab="3" xr2:uid="{00000000-000D-0000-FFFF-FFFF00000000}"/>
  </bookViews>
  <sheets>
    <sheet name="Sheet1" sheetId="1" r:id="rId1"/>
    <sheet name="tanpa rf" sheetId="2" r:id="rId2"/>
    <sheet name="rf un" sheetId="4" r:id="rId3"/>
    <sheet name="FIX" sheetId="5" r:id="rId4"/>
    <sheet name="FIX rf" sheetId="7" r:id="rId5"/>
  </sheets>
  <definedNames>
    <definedName name="solver_adj" localSheetId="2" hidden="1">'rf un'!$B$43:$F$43</definedName>
    <definedName name="solver_adj" localSheetId="0" hidden="1">Sheet1!$U$29:$U$33</definedName>
    <definedName name="solver_adj" localSheetId="1" hidden="1">'tanpa rf'!$B$57:$F$57</definedName>
    <definedName name="solver_cvg" localSheetId="2" hidden="1">"""0,0001"""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'rf un'!$B$43:$F$43</definedName>
    <definedName name="solver_lhs1" localSheetId="0" hidden="1">Sheet1!$U$29:$U$33</definedName>
    <definedName name="solver_lhs1" localSheetId="1" hidden="1">'tanpa rf'!$B$57:$F$57</definedName>
    <definedName name="solver_lhs2" localSheetId="2" hidden="1">'rf un'!$H$43</definedName>
    <definedName name="solver_lhs2" localSheetId="0" hidden="1">Sheet1!$U$34</definedName>
    <definedName name="solver_lhs2" localSheetId="1" hidden="1">'tanpa rf'!$G$57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"""0,075"""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2</definedName>
    <definedName name="solver_num" localSheetId="0" hidden="1">2</definedName>
    <definedName name="solver_num" localSheetId="1" hidden="1">2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'rf un'!$L$43</definedName>
    <definedName name="solver_opt" localSheetId="0" hidden="1">Sheet1!$U$37</definedName>
    <definedName name="solver_opt" localSheetId="1" hidden="1">'tanpa rf'!$J$57</definedName>
    <definedName name="solver_pre" localSheetId="2" hidden="1">"""0,000001"""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2</definedName>
    <definedName name="solver_rbv" localSheetId="1" hidden="1">1</definedName>
    <definedName name="solver_rel1" localSheetId="2" hidden="1">3</definedName>
    <definedName name="solver_rel1" localSheetId="0" hidden="1">3</definedName>
    <definedName name="solver_rel1" localSheetId="1" hidden="1">3</definedName>
    <definedName name="solver_rel2" localSheetId="2" hidden="1">2</definedName>
    <definedName name="solver_rel2" localSheetId="0" hidden="1">2</definedName>
    <definedName name="solver_rel2" localSheetId="1" hidden="1">2</definedName>
    <definedName name="solver_rhs1" localSheetId="2" hidden="1">0</definedName>
    <definedName name="solver_rhs1" localSheetId="0" hidden="1">0</definedName>
    <definedName name="solver_rhs1" localSheetId="1" hidden="1">0</definedName>
    <definedName name="solver_rhs2" localSheetId="2" hidden="1">1</definedName>
    <definedName name="solver_rhs2" localSheetId="0" hidden="1">1</definedName>
    <definedName name="solver_rhs2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1</definedName>
    <definedName name="solver_tol" localSheetId="0" hidden="1">1</definedName>
    <definedName name="solver_tol" localSheetId="1" hidden="1">1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5" l="1"/>
  <c r="S17" i="1"/>
  <c r="R17" i="1"/>
  <c r="Q17" i="1"/>
  <c r="P17" i="1"/>
  <c r="O17" i="1"/>
  <c r="S16" i="1"/>
  <c r="R16" i="1"/>
  <c r="Q16" i="1"/>
  <c r="P16" i="1"/>
  <c r="O16" i="1"/>
  <c r="S15" i="1"/>
  <c r="R15" i="1"/>
  <c r="Q15" i="1"/>
  <c r="P15" i="1"/>
  <c r="O15" i="1"/>
  <c r="P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L3" i="1"/>
  <c r="L2" i="1"/>
  <c r="N42" i="1" l="1" a="1"/>
  <c r="N42" i="1" s="1"/>
  <c r="O55" i="1"/>
  <c r="B16" i="7"/>
  <c r="C16" i="7"/>
  <c r="D16" i="7"/>
  <c r="E16" i="7"/>
  <c r="F16" i="7"/>
  <c r="B17" i="7"/>
  <c r="C17" i="7"/>
  <c r="D17" i="7"/>
  <c r="E17" i="7"/>
  <c r="F17" i="7"/>
  <c r="B18" i="7"/>
  <c r="C18" i="7"/>
  <c r="D18" i="7"/>
  <c r="E18" i="7"/>
  <c r="F18" i="7"/>
  <c r="B19" i="7"/>
  <c r="C19" i="7"/>
  <c r="D19" i="7"/>
  <c r="J19" i="7" s="1" a="1"/>
  <c r="J19" i="7" s="1"/>
  <c r="E19" i="7"/>
  <c r="F19" i="7"/>
  <c r="B20" i="7"/>
  <c r="C20" i="7"/>
  <c r="D20" i="7"/>
  <c r="E20" i="7"/>
  <c r="F20" i="7"/>
  <c r="B21" i="7"/>
  <c r="C21" i="7"/>
  <c r="D21" i="7"/>
  <c r="E21" i="7"/>
  <c r="F21" i="7"/>
  <c r="B22" i="7"/>
  <c r="C22" i="7"/>
  <c r="D22" i="7"/>
  <c r="E22" i="7"/>
  <c r="F22" i="7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H26" i="7" s="1"/>
  <c r="F26" i="7"/>
  <c r="B27" i="7"/>
  <c r="J27" i="7" s="1" a="1"/>
  <c r="J27" i="7" s="1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B31" i="7"/>
  <c r="C31" i="7"/>
  <c r="D31" i="7"/>
  <c r="E31" i="7"/>
  <c r="F31" i="7"/>
  <c r="B32" i="7"/>
  <c r="C32" i="7"/>
  <c r="D32" i="7"/>
  <c r="E32" i="7"/>
  <c r="F32" i="7"/>
  <c r="B33" i="7"/>
  <c r="C33" i="7"/>
  <c r="D33" i="7"/>
  <c r="E33" i="7"/>
  <c r="F33" i="7"/>
  <c r="B34" i="7"/>
  <c r="C34" i="7"/>
  <c r="D34" i="7"/>
  <c r="E34" i="7"/>
  <c r="F34" i="7"/>
  <c r="B35" i="7"/>
  <c r="J35" i="7" s="1" a="1"/>
  <c r="J35" i="7" s="1"/>
  <c r="C35" i="7"/>
  <c r="D35" i="7"/>
  <c r="E35" i="7"/>
  <c r="F35" i="7"/>
  <c r="B36" i="7"/>
  <c r="C36" i="7"/>
  <c r="D36" i="7"/>
  <c r="E36" i="7"/>
  <c r="F36" i="7"/>
  <c r="B37" i="7"/>
  <c r="C37" i="7"/>
  <c r="D37" i="7"/>
  <c r="E37" i="7"/>
  <c r="F37" i="7"/>
  <c r="B38" i="7"/>
  <c r="C38" i="7"/>
  <c r="D38" i="7"/>
  <c r="E38" i="7"/>
  <c r="F38" i="7"/>
  <c r="B39" i="7"/>
  <c r="C39" i="7"/>
  <c r="D39" i="7"/>
  <c r="E39" i="7"/>
  <c r="F39" i="7"/>
  <c r="B40" i="7"/>
  <c r="C40" i="7"/>
  <c r="D40" i="7"/>
  <c r="E40" i="7"/>
  <c r="F40" i="7"/>
  <c r="B41" i="7"/>
  <c r="C41" i="7"/>
  <c r="D41" i="7"/>
  <c r="E41" i="7"/>
  <c r="F41" i="7"/>
  <c r="B42" i="7"/>
  <c r="C42" i="7"/>
  <c r="H42" i="7" s="1"/>
  <c r="D42" i="7"/>
  <c r="E42" i="7"/>
  <c r="F42" i="7"/>
  <c r="B43" i="7"/>
  <c r="J43" i="7" s="1" a="1"/>
  <c r="J43" i="7" s="1"/>
  <c r="C43" i="7"/>
  <c r="D43" i="7"/>
  <c r="E43" i="7"/>
  <c r="F43" i="7"/>
  <c r="B44" i="7"/>
  <c r="C44" i="7"/>
  <c r="D44" i="7"/>
  <c r="E44" i="7"/>
  <c r="F44" i="7"/>
  <c r="F15" i="7"/>
  <c r="E15" i="7"/>
  <c r="D15" i="7"/>
  <c r="B15" i="7"/>
  <c r="C15" i="7"/>
  <c r="J15" i="7" s="1" a="1"/>
  <c r="J15" i="7" s="1"/>
  <c r="I15" i="5"/>
  <c r="J16" i="7" a="1"/>
  <c r="J16" i="7" s="1"/>
  <c r="J24" i="7" a="1"/>
  <c r="J24" i="7" s="1"/>
  <c r="J32" i="7" a="1"/>
  <c r="J32" i="7" s="1"/>
  <c r="J40" i="7" a="1"/>
  <c r="J40" i="7" s="1"/>
  <c r="J17" i="5"/>
  <c r="J21" i="5"/>
  <c r="J25" i="5"/>
  <c r="J29" i="5"/>
  <c r="J33" i="5"/>
  <c r="J37" i="5"/>
  <c r="J41" i="5"/>
  <c r="I16" i="5"/>
  <c r="J16" i="5" s="1"/>
  <c r="I17" i="5"/>
  <c r="I18" i="5"/>
  <c r="J18" i="5" s="1"/>
  <c r="I19" i="5"/>
  <c r="J19" i="5" s="1"/>
  <c r="I20" i="5"/>
  <c r="J20" i="5" s="1"/>
  <c r="I21" i="5"/>
  <c r="I22" i="5"/>
  <c r="J22" i="5" s="1"/>
  <c r="I23" i="5"/>
  <c r="J23" i="5" s="1"/>
  <c r="I24" i="5"/>
  <c r="J24" i="5" s="1"/>
  <c r="I25" i="5"/>
  <c r="I26" i="5"/>
  <c r="J26" i="5" s="1"/>
  <c r="I27" i="5"/>
  <c r="J27" i="5" s="1"/>
  <c r="I28" i="5"/>
  <c r="J28" i="5" s="1"/>
  <c r="I29" i="5"/>
  <c r="I30" i="5"/>
  <c r="J30" i="5" s="1"/>
  <c r="I31" i="5"/>
  <c r="J31" i="5" s="1"/>
  <c r="I32" i="5"/>
  <c r="J32" i="5" s="1"/>
  <c r="I33" i="5"/>
  <c r="I34" i="5"/>
  <c r="J34" i="5" s="1"/>
  <c r="I35" i="5"/>
  <c r="J35" i="5" s="1"/>
  <c r="I36" i="5"/>
  <c r="J36" i="5" s="1"/>
  <c r="I37" i="5"/>
  <c r="I38" i="5"/>
  <c r="J38" i="5" s="1"/>
  <c r="I39" i="5"/>
  <c r="J39" i="5" s="1"/>
  <c r="I40" i="5"/>
  <c r="J40" i="5" s="1"/>
  <c r="I41" i="5"/>
  <c r="I42" i="5"/>
  <c r="J42" i="5" s="1"/>
  <c r="I43" i="5"/>
  <c r="J43" i="5" s="1"/>
  <c r="I44" i="5"/>
  <c r="J44" i="5" s="1"/>
  <c r="J15" i="5"/>
  <c r="H18" i="7"/>
  <c r="H34" i="7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H44" i="7" l="1"/>
  <c r="J41" i="7" a="1"/>
  <c r="J41" i="7" s="1"/>
  <c r="J39" i="7" a="1"/>
  <c r="J39" i="7" s="1"/>
  <c r="J37" i="7" a="1"/>
  <c r="J37" i="7" s="1"/>
  <c r="J33" i="7" a="1"/>
  <c r="J33" i="7" s="1"/>
  <c r="H32" i="7"/>
  <c r="J31" i="7" a="1"/>
  <c r="J31" i="7" s="1"/>
  <c r="J30" i="7" a="1"/>
  <c r="J30" i="7" s="1"/>
  <c r="J29" i="7" a="1"/>
  <c r="J29" i="7" s="1"/>
  <c r="H28" i="7"/>
  <c r="J26" i="7" a="1"/>
  <c r="J26" i="7" s="1"/>
  <c r="J25" i="7" a="1"/>
  <c r="J25" i="7" s="1"/>
  <c r="H24" i="7"/>
  <c r="J23" i="7" a="1"/>
  <c r="J23" i="7" s="1"/>
  <c r="J22" i="7" a="1"/>
  <c r="J22" i="7" s="1"/>
  <c r="J21" i="7" a="1"/>
  <c r="J21" i="7" s="1"/>
  <c r="H20" i="7"/>
  <c r="J18" i="7" a="1"/>
  <c r="J18" i="7" s="1"/>
  <c r="J17" i="7" a="1"/>
  <c r="J17" i="7" s="1"/>
  <c r="H16" i="7"/>
  <c r="J42" i="7" a="1"/>
  <c r="J42" i="7" s="1"/>
  <c r="H40" i="7"/>
  <c r="J38" i="7" a="1"/>
  <c r="J38" i="7" s="1"/>
  <c r="H36" i="7"/>
  <c r="J34" i="7" a="1"/>
  <c r="J34" i="7" s="1"/>
  <c r="O53" i="1"/>
  <c r="O51" i="1"/>
  <c r="O49" i="1"/>
  <c r="O47" i="1"/>
  <c r="O45" i="1"/>
  <c r="O43" i="1"/>
  <c r="N53" i="1"/>
  <c r="N51" i="1"/>
  <c r="N49" i="1"/>
  <c r="N47" i="1"/>
  <c r="N45" i="1"/>
  <c r="N43" i="1"/>
  <c r="O54" i="1"/>
  <c r="O52" i="1"/>
  <c r="O50" i="1"/>
  <c r="O48" i="1"/>
  <c r="O46" i="1"/>
  <c r="O44" i="1"/>
  <c r="O42" i="1"/>
  <c r="N54" i="1"/>
  <c r="N52" i="1"/>
  <c r="N50" i="1"/>
  <c r="N48" i="1"/>
  <c r="N46" i="1"/>
  <c r="N44" i="1"/>
  <c r="H38" i="7"/>
  <c r="H30" i="7"/>
  <c r="H22" i="7"/>
  <c r="J44" i="7" a="1"/>
  <c r="J44" i="7" s="1"/>
  <c r="J36" i="7" a="1"/>
  <c r="J36" i="7" s="1"/>
  <c r="J28" i="7" a="1"/>
  <c r="J28" i="7" s="1"/>
  <c r="J20" i="7" a="1"/>
  <c r="J20" i="7" s="1"/>
  <c r="H39" i="7"/>
  <c r="H35" i="7"/>
  <c r="H31" i="7"/>
  <c r="H23" i="7"/>
  <c r="H19" i="7"/>
  <c r="H15" i="7"/>
  <c r="H41" i="7"/>
  <c r="H37" i="7"/>
  <c r="H33" i="7"/>
  <c r="H29" i="7"/>
  <c r="H25" i="7"/>
  <c r="H21" i="7"/>
  <c r="H17" i="7"/>
  <c r="H43" i="7"/>
  <c r="H27" i="7"/>
  <c r="B53" i="4"/>
  <c r="C13" i="4"/>
  <c r="N11" i="4"/>
  <c r="N10" i="4"/>
  <c r="N9" i="4"/>
  <c r="N8" i="4"/>
  <c r="N7" i="4"/>
  <c r="H7" i="4" a="1"/>
  <c r="I11" i="4" s="1"/>
  <c r="I34" i="7" l="1" a="1"/>
  <c r="I34" i="7" s="1"/>
  <c r="I18" i="7" a="1"/>
  <c r="I18" i="7" s="1"/>
  <c r="I26" i="7" a="1"/>
  <c r="I26" i="7" s="1"/>
  <c r="I44" i="7" a="1"/>
  <c r="I44" i="7" s="1"/>
  <c r="I39" i="7" a="1"/>
  <c r="I39" i="7" s="1"/>
  <c r="I37" i="7" a="1"/>
  <c r="I37" i="7" s="1"/>
  <c r="I36" i="7" a="1"/>
  <c r="I36" i="7" s="1"/>
  <c r="K36" i="7" s="1"/>
  <c r="I31" i="7" a="1"/>
  <c r="I31" i="7" s="1"/>
  <c r="K31" i="7" s="1"/>
  <c r="I29" i="7" a="1"/>
  <c r="I29" i="7" s="1"/>
  <c r="I28" i="7" a="1"/>
  <c r="I28" i="7" s="1"/>
  <c r="I23" i="7" a="1"/>
  <c r="I23" i="7" s="1"/>
  <c r="I21" i="7" a="1"/>
  <c r="I21" i="7" s="1"/>
  <c r="I20" i="7" a="1"/>
  <c r="I20" i="7" s="1"/>
  <c r="K20" i="7" s="1"/>
  <c r="I40" i="7" a="1"/>
  <c r="I40" i="7" s="1"/>
  <c r="K40" i="7" s="1"/>
  <c r="I32" i="7" a="1"/>
  <c r="I32" i="7" s="1"/>
  <c r="K32" i="7" s="1"/>
  <c r="I24" i="7" a="1"/>
  <c r="I24" i="7" s="1"/>
  <c r="K24" i="7" s="1"/>
  <c r="I16" i="7" a="1"/>
  <c r="I16" i="7" s="1"/>
  <c r="K16" i="7" s="1"/>
  <c r="I42" i="7" a="1"/>
  <c r="I42" i="7" s="1"/>
  <c r="K42" i="7" s="1"/>
  <c r="I15" i="7" a="1"/>
  <c r="I15" i="7" s="1"/>
  <c r="K15" i="7" s="1"/>
  <c r="I41" i="7" a="1"/>
  <c r="I41" i="7" s="1"/>
  <c r="I38" i="7" a="1"/>
  <c r="I38" i="7" s="1"/>
  <c r="K38" i="7" s="1"/>
  <c r="I33" i="7" a="1"/>
  <c r="I33" i="7" s="1"/>
  <c r="K33" i="7" s="1"/>
  <c r="I30" i="7" a="1"/>
  <c r="I30" i="7" s="1"/>
  <c r="K30" i="7" s="1"/>
  <c r="I25" i="7" a="1"/>
  <c r="I25" i="7" s="1"/>
  <c r="I22" i="7" a="1"/>
  <c r="I22" i="7" s="1"/>
  <c r="K22" i="7" s="1"/>
  <c r="I17" i="7" a="1"/>
  <c r="I17" i="7" s="1"/>
  <c r="K17" i="7" s="1"/>
  <c r="I43" i="7" a="1"/>
  <c r="I43" i="7" s="1"/>
  <c r="K43" i="7" s="1"/>
  <c r="I35" i="7" a="1"/>
  <c r="I35" i="7" s="1"/>
  <c r="K35" i="7" s="1"/>
  <c r="I27" i="7" a="1"/>
  <c r="I27" i="7" s="1"/>
  <c r="I19" i="7" a="1"/>
  <c r="I19" i="7" s="1"/>
  <c r="K19" i="7" s="1"/>
  <c r="J8" i="4"/>
  <c r="H10" i="4"/>
  <c r="K11" i="4"/>
  <c r="H7" i="4"/>
  <c r="L7" i="4"/>
  <c r="K8" i="4"/>
  <c r="J9" i="4"/>
  <c r="I10" i="4"/>
  <c r="H11" i="4"/>
  <c r="L11" i="4"/>
  <c r="J7" i="4"/>
  <c r="I8" i="4"/>
  <c r="H9" i="4"/>
  <c r="L9" i="4"/>
  <c r="K10" i="4"/>
  <c r="J11" i="4"/>
  <c r="K7" i="4"/>
  <c r="I9" i="4"/>
  <c r="L10" i="4"/>
  <c r="I7" i="4"/>
  <c r="H8" i="4"/>
  <c r="L8" i="4"/>
  <c r="K9" i="4"/>
  <c r="J10" i="4"/>
  <c r="K39" i="7" l="1"/>
  <c r="K18" i="7"/>
  <c r="K21" i="7"/>
  <c r="K37" i="7"/>
  <c r="K44" i="7"/>
  <c r="K27" i="7"/>
  <c r="K25" i="7"/>
  <c r="K41" i="7"/>
  <c r="K23" i="7"/>
  <c r="K28" i="7"/>
  <c r="K26" i="7"/>
  <c r="K34" i="7"/>
  <c r="K29" i="7"/>
  <c r="I2" i="4" a="1"/>
  <c r="I1" i="4" a="1"/>
  <c r="I1" i="4" l="1"/>
  <c r="J1" i="4"/>
  <c r="M1" i="4"/>
  <c r="L1" i="4"/>
  <c r="K1" i="4"/>
  <c r="I2" i="4"/>
  <c r="K2" i="4"/>
  <c r="L2" i="4"/>
  <c r="J2" i="4"/>
  <c r="M2" i="4"/>
  <c r="B34" i="4" l="1" a="1"/>
  <c r="B28" i="4" a="1"/>
  <c r="B26" i="4" a="1"/>
  <c r="B35" i="4" a="1"/>
  <c r="B17" i="4" a="1"/>
  <c r="I3" i="4"/>
  <c r="B19" i="4" s="1" a="1"/>
  <c r="I4" i="4"/>
  <c r="D28" i="4" l="1"/>
  <c r="E26" i="4"/>
  <c r="F28" i="4"/>
  <c r="F17" i="4"/>
  <c r="D19" i="4"/>
  <c r="B19" i="4"/>
  <c r="E19" i="4"/>
  <c r="C17" i="4"/>
  <c r="B27" i="4" a="1"/>
  <c r="B24" i="4" a="1"/>
  <c r="B37" i="4" a="1"/>
  <c r="B23" i="4" a="1"/>
  <c r="C23" i="4" s="1"/>
  <c r="B28" i="4"/>
  <c r="D26" i="4"/>
  <c r="B25" i="4" a="1"/>
  <c r="B36" i="4" a="1"/>
  <c r="B20" i="4" a="1"/>
  <c r="B16" i="4" a="1"/>
  <c r="D35" i="4"/>
  <c r="D50" i="4" s="1"/>
  <c r="B35" i="4"/>
  <c r="C35" i="4"/>
  <c r="C50" i="4" s="1"/>
  <c r="F35" i="4"/>
  <c r="F50" i="4" s="1"/>
  <c r="E35" i="4"/>
  <c r="E50" i="4" s="1"/>
  <c r="F20" i="4"/>
  <c r="B21" i="4" a="1"/>
  <c r="B21" i="4" s="1"/>
  <c r="B18" i="4" a="1"/>
  <c r="B30" i="4" a="1"/>
  <c r="B22" i="4" a="1"/>
  <c r="B29" i="4" a="1"/>
  <c r="D34" i="4"/>
  <c r="D49" i="4" s="1"/>
  <c r="F34" i="4"/>
  <c r="F49" i="4" s="1"/>
  <c r="E34" i="4"/>
  <c r="E49" i="4" s="1"/>
  <c r="B34" i="4"/>
  <c r="C34" i="4"/>
  <c r="C49" i="4" s="1"/>
  <c r="C18" i="4"/>
  <c r="C27" i="4"/>
  <c r="C21" i="4"/>
  <c r="C28" i="4"/>
  <c r="D20" i="4"/>
  <c r="D23" i="4"/>
  <c r="D17" i="4"/>
  <c r="E27" i="4"/>
  <c r="E16" i="4"/>
  <c r="E17" i="4"/>
  <c r="E23" i="4"/>
  <c r="B27" i="4"/>
  <c r="B18" i="4"/>
  <c r="B23" i="4"/>
  <c r="B20" i="4"/>
  <c r="F21" i="4"/>
  <c r="F19" i="4"/>
  <c r="F18" i="4"/>
  <c r="F22" i="4"/>
  <c r="C22" i="4"/>
  <c r="C26" i="4"/>
  <c r="C19" i="4"/>
  <c r="H19" i="4" s="1"/>
  <c r="D18" i="4"/>
  <c r="D24" i="4"/>
  <c r="D21" i="4"/>
  <c r="D30" i="4"/>
  <c r="E18" i="4"/>
  <c r="E24" i="4"/>
  <c r="E28" i="4"/>
  <c r="E21" i="4"/>
  <c r="B17" i="4"/>
  <c r="B26" i="4"/>
  <c r="F25" i="4"/>
  <c r="F23" i="4"/>
  <c r="F26" i="4"/>
  <c r="U34" i="1"/>
  <c r="I21" i="4" l="1"/>
  <c r="D22" i="4"/>
  <c r="B22" i="4"/>
  <c r="E22" i="4"/>
  <c r="I22" i="4" s="1"/>
  <c r="B50" i="4"/>
  <c r="B45" i="4"/>
  <c r="I35" i="4"/>
  <c r="H35" i="4"/>
  <c r="J35" i="4" a="1"/>
  <c r="J35" i="4" s="1"/>
  <c r="D36" i="4"/>
  <c r="D51" i="4" s="1"/>
  <c r="E36" i="4"/>
  <c r="E51" i="4" s="1"/>
  <c r="C36" i="4"/>
  <c r="C51" i="4" s="1"/>
  <c r="F36" i="4"/>
  <c r="F51" i="4" s="1"/>
  <c r="B36" i="4"/>
  <c r="F30" i="4"/>
  <c r="E30" i="4"/>
  <c r="B30" i="4"/>
  <c r="C30" i="4"/>
  <c r="C25" i="4"/>
  <c r="E25" i="4"/>
  <c r="D25" i="4"/>
  <c r="B25" i="4"/>
  <c r="D37" i="4"/>
  <c r="B37" i="4"/>
  <c r="E37" i="4"/>
  <c r="F37" i="4"/>
  <c r="C37" i="4"/>
  <c r="F16" i="4"/>
  <c r="B16" i="4"/>
  <c r="C16" i="4"/>
  <c r="D16" i="4"/>
  <c r="B24" i="4"/>
  <c r="I24" i="4" s="1"/>
  <c r="C24" i="4"/>
  <c r="F24" i="4"/>
  <c r="H21" i="4"/>
  <c r="J21" i="4" a="1"/>
  <c r="J21" i="4" s="1"/>
  <c r="L21" i="4" s="1"/>
  <c r="J28" i="4" a="1"/>
  <c r="J28" i="4" s="1"/>
  <c r="B49" i="4"/>
  <c r="J34" i="4" a="1"/>
  <c r="J34" i="4" s="1"/>
  <c r="H34" i="4"/>
  <c r="I34" i="4"/>
  <c r="B29" i="4"/>
  <c r="C29" i="4"/>
  <c r="F29" i="4"/>
  <c r="E29" i="4"/>
  <c r="D29" i="4"/>
  <c r="C20" i="4"/>
  <c r="I20" i="4" s="1"/>
  <c r="E20" i="4"/>
  <c r="H20" i="4" s="1"/>
  <c r="F27" i="4"/>
  <c r="J27" i="4" s="1" a="1"/>
  <c r="J27" i="4" s="1"/>
  <c r="D27" i="4"/>
  <c r="I26" i="4"/>
  <c r="J26" i="4" a="1"/>
  <c r="J26" i="4" s="1"/>
  <c r="H26" i="4"/>
  <c r="I17" i="4"/>
  <c r="H17" i="4"/>
  <c r="J17" i="4" a="1"/>
  <c r="J17" i="4" s="1"/>
  <c r="H28" i="4"/>
  <c r="J23" i="4" a="1"/>
  <c r="J23" i="4" s="1"/>
  <c r="I23" i="4"/>
  <c r="H23" i="4"/>
  <c r="J19" i="4" a="1"/>
  <c r="J19" i="4" s="1"/>
  <c r="I28" i="4"/>
  <c r="L28" i="4" s="1"/>
  <c r="I19" i="4"/>
  <c r="J18" i="4" a="1"/>
  <c r="J18" i="4" s="1"/>
  <c r="H18" i="4"/>
  <c r="I18" i="4"/>
  <c r="J20" i="4" l="1" a="1"/>
  <c r="J20" i="4" s="1"/>
  <c r="H25" i="4"/>
  <c r="I30" i="4"/>
  <c r="K21" i="4"/>
  <c r="J22" i="4" a="1"/>
  <c r="J22" i="4" s="1"/>
  <c r="H22" i="4"/>
  <c r="I27" i="4"/>
  <c r="J24" i="4" a="1"/>
  <c r="J24" i="4" s="1"/>
  <c r="K24" i="4" s="1"/>
  <c r="H24" i="4"/>
  <c r="K28" i="4"/>
  <c r="L34" i="4"/>
  <c r="K34" i="4"/>
  <c r="L18" i="4"/>
  <c r="H27" i="4"/>
  <c r="J16" i="4" a="1"/>
  <c r="J16" i="4" s="1"/>
  <c r="I16" i="4"/>
  <c r="J25" i="4" a="1"/>
  <c r="J25" i="4" s="1"/>
  <c r="I25" i="4"/>
  <c r="H30" i="4"/>
  <c r="L35" i="4"/>
  <c r="K35" i="4"/>
  <c r="J29" i="4" a="1"/>
  <c r="J29" i="4" s="1"/>
  <c r="H29" i="4"/>
  <c r="I29" i="4"/>
  <c r="J30" i="4" a="1"/>
  <c r="J30" i="4" s="1"/>
  <c r="L30" i="4" s="1"/>
  <c r="H16" i="4"/>
  <c r="B47" i="4"/>
  <c r="I37" i="4"/>
  <c r="H37" i="4"/>
  <c r="J37" i="4" a="1"/>
  <c r="J37" i="4" s="1"/>
  <c r="B46" i="4"/>
  <c r="B51" i="4"/>
  <c r="H36" i="4"/>
  <c r="J36" i="4" a="1"/>
  <c r="J36" i="4" s="1"/>
  <c r="I36" i="4"/>
  <c r="L23" i="4"/>
  <c r="K23" i="4"/>
  <c r="K22" i="4"/>
  <c r="L22" i="4"/>
  <c r="K20" i="4"/>
  <c r="L20" i="4"/>
  <c r="K17" i="4"/>
  <c r="L17" i="4"/>
  <c r="K19" i="4"/>
  <c r="L19" i="4"/>
  <c r="K18" i="4"/>
  <c r="L27" i="4"/>
  <c r="K27" i="4"/>
  <c r="K26" i="4"/>
  <c r="L26" i="4"/>
  <c r="N11" i="2"/>
  <c r="N10" i="2"/>
  <c r="N9" i="2"/>
  <c r="N8" i="2"/>
  <c r="N7" i="2"/>
  <c r="C13" i="2"/>
  <c r="L24" i="4" l="1"/>
  <c r="K30" i="4"/>
  <c r="L37" i="4"/>
  <c r="K37" i="4"/>
  <c r="K29" i="4"/>
  <c r="L29" i="4"/>
  <c r="L36" i="4"/>
  <c r="K36" i="4"/>
  <c r="K16" i="4"/>
  <c r="L16" i="4"/>
  <c r="K25" i="4"/>
  <c r="L25" i="4"/>
  <c r="J2" i="1"/>
  <c r="K2" i="1"/>
  <c r="J3" i="1"/>
  <c r="K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3" i="1"/>
  <c r="H2" i="1"/>
  <c r="H7" i="2" l="1" a="1"/>
  <c r="O24" i="1"/>
  <c r="O21" i="1"/>
  <c r="O22" i="1"/>
  <c r="O23" i="1"/>
  <c r="Q22" i="1"/>
  <c r="Q23" i="1"/>
  <c r="Q20" i="1"/>
  <c r="Q24" i="1"/>
  <c r="Q21" i="1"/>
  <c r="P23" i="1"/>
  <c r="P20" i="1"/>
  <c r="P24" i="1"/>
  <c r="P21" i="1"/>
  <c r="P2" i="1"/>
  <c r="P22" i="1"/>
  <c r="S20" i="1"/>
  <c r="S24" i="1"/>
  <c r="S21" i="1"/>
  <c r="S22" i="1"/>
  <c r="S23" i="1"/>
  <c r="R21" i="1"/>
  <c r="R22" i="1"/>
  <c r="R24" i="1"/>
  <c r="R23" i="1"/>
  <c r="R20" i="1"/>
  <c r="S3" i="1"/>
  <c r="R4" i="1"/>
  <c r="O2" i="1"/>
  <c r="O4" i="1"/>
  <c r="Q3" i="1"/>
  <c r="P4" i="1"/>
  <c r="S2" i="1"/>
  <c r="Q2" i="1"/>
  <c r="O3" i="1"/>
  <c r="R3" i="1"/>
  <c r="P3" i="1"/>
  <c r="S4" i="1"/>
  <c r="Q4" i="1"/>
  <c r="R2" i="1"/>
  <c r="R29" i="1" l="1" a="1"/>
  <c r="O29" i="1" a="1"/>
  <c r="R5" i="1"/>
  <c r="U10" i="1"/>
  <c r="U23" i="1"/>
  <c r="Q5" i="1"/>
  <c r="U9" i="1"/>
  <c r="U22" i="1"/>
  <c r="O5" i="1"/>
  <c r="U20" i="1"/>
  <c r="U7" i="1"/>
  <c r="P5" i="1"/>
  <c r="U21" i="1"/>
  <c r="U8" i="1"/>
  <c r="H7" i="2"/>
  <c r="H10" i="2"/>
  <c r="J10" i="2"/>
  <c r="I9" i="2"/>
  <c r="I8" i="2"/>
  <c r="L11" i="2"/>
  <c r="K8" i="2"/>
  <c r="J7" i="2"/>
  <c r="J11" i="2"/>
  <c r="I7" i="2"/>
  <c r="K10" i="2"/>
  <c r="K9" i="2"/>
  <c r="I10" i="2"/>
  <c r="K11" i="2"/>
  <c r="L9" i="2"/>
  <c r="L10" i="2"/>
  <c r="H9" i="2"/>
  <c r="H8" i="2"/>
  <c r="J9" i="2"/>
  <c r="J8" i="2"/>
  <c r="L8" i="2"/>
  <c r="K7" i="2"/>
  <c r="I11" i="2"/>
  <c r="H11" i="2"/>
  <c r="L7" i="2"/>
  <c r="S5" i="1"/>
  <c r="U35" i="1"/>
  <c r="U24" i="1"/>
  <c r="U11" i="1"/>
  <c r="U36" i="1" a="1"/>
  <c r="U36" i="1" s="1"/>
  <c r="U37" i="1" s="1"/>
  <c r="O20" i="1"/>
  <c r="R32" i="1" l="1"/>
  <c r="R29" i="1"/>
  <c r="R33" i="1"/>
  <c r="R30" i="1"/>
  <c r="R31" i="1"/>
  <c r="O32" i="1"/>
  <c r="O29" i="1"/>
  <c r="O33" i="1"/>
  <c r="O30" i="1"/>
  <c r="O31" i="1"/>
  <c r="I3" i="2" a="1"/>
  <c r="I1" i="2"/>
  <c r="I2" i="2" a="1"/>
  <c r="K1" i="2"/>
  <c r="M2" i="2" l="1"/>
  <c r="K2" i="2"/>
  <c r="L2" i="2"/>
  <c r="I2" i="2"/>
  <c r="J2" i="2"/>
  <c r="M1" i="2"/>
  <c r="L3" i="2"/>
  <c r="I3" i="2"/>
  <c r="I5" i="2" s="1" a="1"/>
  <c r="K5" i="2" s="1"/>
  <c r="M3" i="2"/>
  <c r="J3" i="2"/>
  <c r="K3" i="2"/>
  <c r="R36" i="1" a="1"/>
  <c r="R36" i="1" s="1"/>
  <c r="R35" i="1" a="1"/>
  <c r="R35" i="1" s="1"/>
  <c r="O35" i="1" a="1"/>
  <c r="O35" i="1" s="1"/>
  <c r="O36" i="1" a="1"/>
  <c r="O36" i="1" s="1"/>
  <c r="I5" i="2"/>
  <c r="L5" i="2"/>
  <c r="O34" i="1"/>
  <c r="I4" i="2" l="1" a="1"/>
  <c r="M5" i="2"/>
  <c r="J5" i="2"/>
  <c r="N5" i="2" s="1"/>
  <c r="R37" i="1"/>
  <c r="O37" i="1"/>
  <c r="L4" i="2" l="1"/>
  <c r="J4" i="2"/>
  <c r="K4" i="2"/>
  <c r="M4" i="2"/>
  <c r="I4" i="2"/>
  <c r="B28" i="2" l="1" a="1"/>
  <c r="B27" i="2" a="1"/>
  <c r="B24" i="2" a="1"/>
  <c r="B19" i="2" a="1"/>
  <c r="B25" i="2" a="1"/>
  <c r="B20" i="2" a="1"/>
  <c r="B21" i="2" a="1"/>
  <c r="B18" i="2" a="1"/>
  <c r="B32" i="2" a="1"/>
  <c r="B31" i="2" a="1"/>
  <c r="B16" i="2" a="1"/>
  <c r="N4" i="2"/>
  <c r="B23" i="2" a="1"/>
  <c r="B26" i="2" a="1"/>
  <c r="B29" i="2" a="1"/>
  <c r="B22" i="2" a="1"/>
  <c r="B30" i="2" a="1"/>
  <c r="B17" i="2" a="1"/>
  <c r="B18" i="2" l="1"/>
  <c r="F18" i="2"/>
  <c r="C18" i="2"/>
  <c r="D18" i="2"/>
  <c r="E18" i="2"/>
  <c r="B29" i="2"/>
  <c r="E29" i="2"/>
  <c r="C29" i="2"/>
  <c r="F29" i="2"/>
  <c r="D29" i="2"/>
  <c r="E16" i="2"/>
  <c r="B16" i="2"/>
  <c r="D16" i="2"/>
  <c r="C16" i="2"/>
  <c r="F16" i="2"/>
  <c r="D21" i="2"/>
  <c r="B21" i="2"/>
  <c r="F21" i="2"/>
  <c r="C21" i="2"/>
  <c r="E21" i="2"/>
  <c r="C24" i="2"/>
  <c r="E24" i="2"/>
  <c r="D24" i="2"/>
  <c r="F24" i="2"/>
  <c r="B24" i="2"/>
  <c r="D19" i="2"/>
  <c r="B19" i="2"/>
  <c r="F19" i="2"/>
  <c r="C19" i="2"/>
  <c r="E19" i="2"/>
  <c r="D17" i="2"/>
  <c r="E17" i="2"/>
  <c r="F17" i="2"/>
  <c r="B17" i="2"/>
  <c r="C17" i="2"/>
  <c r="F26" i="2"/>
  <c r="E26" i="2"/>
  <c r="C26" i="2"/>
  <c r="B26" i="2"/>
  <c r="D26" i="2"/>
  <c r="D31" i="2"/>
  <c r="C31" i="2"/>
  <c r="F31" i="2"/>
  <c r="B31" i="2"/>
  <c r="E31" i="2"/>
  <c r="F20" i="2"/>
  <c r="B20" i="2"/>
  <c r="E20" i="2"/>
  <c r="C20" i="2"/>
  <c r="D20" i="2"/>
  <c r="F27" i="2"/>
  <c r="E27" i="2"/>
  <c r="B27" i="2"/>
  <c r="D27" i="2"/>
  <c r="C27" i="2"/>
  <c r="E22" i="2"/>
  <c r="F22" i="2"/>
  <c r="C22" i="2"/>
  <c r="D22" i="2"/>
  <c r="B22" i="2"/>
  <c r="B30" i="2"/>
  <c r="D30" i="2"/>
  <c r="E30" i="2"/>
  <c r="F30" i="2"/>
  <c r="C30" i="2"/>
  <c r="C23" i="2"/>
  <c r="B23" i="2"/>
  <c r="E23" i="2"/>
  <c r="D23" i="2"/>
  <c r="F23" i="2"/>
  <c r="C32" i="2"/>
  <c r="F32" i="2"/>
  <c r="D32" i="2"/>
  <c r="E32" i="2"/>
  <c r="B32" i="2"/>
  <c r="B25" i="2"/>
  <c r="E25" i="2"/>
  <c r="C25" i="2"/>
  <c r="D25" i="2"/>
  <c r="F25" i="2"/>
  <c r="B28" i="2"/>
  <c r="F28" i="2"/>
  <c r="E28" i="2"/>
  <c r="C28" i="2"/>
  <c r="D28" i="2"/>
  <c r="I25" i="2" l="1" a="1"/>
  <c r="I25" i="2" s="1"/>
  <c r="G25" i="2"/>
  <c r="H25" i="2"/>
  <c r="I31" i="2" a="1"/>
  <c r="I31" i="2" s="1"/>
  <c r="H31" i="2"/>
  <c r="G31" i="2"/>
  <c r="G32" i="2"/>
  <c r="I32" i="2" a="1"/>
  <c r="I32" i="2" s="1"/>
  <c r="H23" i="2"/>
  <c r="G23" i="2"/>
  <c r="I23" i="2" a="1"/>
  <c r="I23" i="2" s="1"/>
  <c r="H20" i="2"/>
  <c r="I20" i="2" a="1"/>
  <c r="I20" i="2" s="1"/>
  <c r="G20" i="2"/>
  <c r="I26" i="2" a="1"/>
  <c r="I26" i="2" s="1"/>
  <c r="H26" i="2"/>
  <c r="G26" i="2"/>
  <c r="H19" i="2"/>
  <c r="G19" i="2"/>
  <c r="I19" i="2" a="1"/>
  <c r="I19" i="2" s="1"/>
  <c r="I22" i="2" a="1"/>
  <c r="I22" i="2" s="1"/>
  <c r="G22" i="2"/>
  <c r="H22" i="2"/>
  <c r="H17" i="2"/>
  <c r="G17" i="2"/>
  <c r="I17" i="2" a="1"/>
  <c r="I17" i="2" s="1"/>
  <c r="I29" i="2" a="1"/>
  <c r="I29" i="2" s="1"/>
  <c r="G29" i="2"/>
  <c r="H29" i="2"/>
  <c r="H16" i="2"/>
  <c r="G16" i="2"/>
  <c r="I16" i="2" a="1"/>
  <c r="I16" i="2" s="1"/>
  <c r="I28" i="2" a="1"/>
  <c r="I28" i="2" s="1"/>
  <c r="H28" i="2"/>
  <c r="G28" i="2"/>
  <c r="H32" i="2"/>
  <c r="J32" i="2" s="1"/>
  <c r="G30" i="2"/>
  <c r="H30" i="2"/>
  <c r="I30" i="2" a="1"/>
  <c r="I30" i="2" s="1"/>
  <c r="K30" i="2" s="1"/>
  <c r="G27" i="2"/>
  <c r="H27" i="2"/>
  <c r="I27" i="2" a="1"/>
  <c r="I27" i="2" s="1"/>
  <c r="H24" i="2"/>
  <c r="I24" i="2" a="1"/>
  <c r="I24" i="2" s="1"/>
  <c r="G24" i="2"/>
  <c r="I21" i="2" a="1"/>
  <c r="I21" i="2" s="1"/>
  <c r="G21" i="2"/>
  <c r="H21" i="2"/>
  <c r="I18" i="2" a="1"/>
  <c r="I18" i="2" s="1"/>
  <c r="H18" i="2"/>
  <c r="G18" i="2"/>
  <c r="K21" i="2" l="1"/>
  <c r="J21" i="2"/>
  <c r="K22" i="2"/>
  <c r="J22" i="2"/>
  <c r="K25" i="2"/>
  <c r="J25" i="2"/>
  <c r="K17" i="2"/>
  <c r="J17" i="2"/>
  <c r="K32" i="2"/>
  <c r="J24" i="2"/>
  <c r="K24" i="2"/>
  <c r="J18" i="2"/>
  <c r="K18" i="2"/>
  <c r="J30" i="2"/>
  <c r="K28" i="2"/>
  <c r="J28" i="2"/>
  <c r="K16" i="2"/>
  <c r="J16" i="2"/>
  <c r="K19" i="2"/>
  <c r="J19" i="2"/>
  <c r="J26" i="2"/>
  <c r="K26" i="2"/>
  <c r="K20" i="2"/>
  <c r="J20" i="2"/>
  <c r="J27" i="2"/>
  <c r="K27" i="2"/>
  <c r="K29" i="2"/>
  <c r="J29" i="2"/>
  <c r="K23" i="2"/>
  <c r="J23" i="2"/>
  <c r="J31" i="2"/>
  <c r="K31" i="2"/>
</calcChain>
</file>

<file path=xl/sharedStrings.xml><?xml version="1.0" encoding="utf-8"?>
<sst xmlns="http://schemas.openxmlformats.org/spreadsheetml/2006/main" count="165" uniqueCount="62">
  <si>
    <t>Date</t>
  </si>
  <si>
    <t>ICBP</t>
  </si>
  <si>
    <t>BBCA</t>
  </si>
  <si>
    <t>ANTM</t>
  </si>
  <si>
    <t>TLKM</t>
  </si>
  <si>
    <t>Mean</t>
  </si>
  <si>
    <t>Var</t>
  </si>
  <si>
    <t>Stardev</t>
  </si>
  <si>
    <t>Return</t>
  </si>
  <si>
    <t>GIAA</t>
  </si>
  <si>
    <t>Annual</t>
  </si>
  <si>
    <t>Proporsi (PM)</t>
  </si>
  <si>
    <t>Proporsi MV</t>
  </si>
  <si>
    <t>Portofolio Min Var dan Market</t>
  </si>
  <si>
    <t>Portofolio Sigma</t>
  </si>
  <si>
    <t>P Return</t>
  </si>
  <si>
    <t>Portofolio Return</t>
  </si>
  <si>
    <t>P Sigma</t>
  </si>
  <si>
    <t>SR</t>
  </si>
  <si>
    <t>s</t>
  </si>
  <si>
    <t>t</t>
  </si>
  <si>
    <t>x1</t>
  </si>
  <si>
    <t>x2</t>
  </si>
  <si>
    <t>x3</t>
  </si>
  <si>
    <t>x4</t>
  </si>
  <si>
    <t>x5</t>
  </si>
  <si>
    <t>sum</t>
  </si>
  <si>
    <t>return</t>
  </si>
  <si>
    <t>BAGI</t>
  </si>
  <si>
    <t>kiri</t>
  </si>
  <si>
    <t>kanan</t>
  </si>
  <si>
    <t>cin*e</t>
  </si>
  <si>
    <t>cin*mu</t>
  </si>
  <si>
    <t>SUMcine</t>
  </si>
  <si>
    <t>SUMcinmu</t>
  </si>
  <si>
    <t>risk free aset</t>
  </si>
  <si>
    <t>solver</t>
  </si>
  <si>
    <t>et*cin*(mu)</t>
  </si>
  <si>
    <t>et*cin*e</t>
  </si>
  <si>
    <t>r/s</t>
  </si>
  <si>
    <t>sr</t>
  </si>
  <si>
    <t>rf</t>
  </si>
  <si>
    <t>Rf asset</t>
  </si>
  <si>
    <t>return  saham</t>
  </si>
  <si>
    <t>var</t>
  </si>
  <si>
    <t>Rasio</t>
  </si>
  <si>
    <t>Variabel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</si>
  <si>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</si>
  <si>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</si>
  <si>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</si>
  <si>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</si>
  <si>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</si>
  <si>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</si>
  <si>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</si>
  <si>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</si>
  <si>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</si>
  <si>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</si>
  <si>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</si>
  <si>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</si>
  <si>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BI Rate</t>
  </si>
  <si>
    <t>Rata-rata</t>
  </si>
  <si>
    <t>KLBF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</si>
</sst>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64" formatCode="0.00000000"/>
    <numFmt numFmtId="165" formatCode="0.0000"/>
    <numFmt numFmtId="166" formatCode="0.000"/>
    <numFmt numFmtId="167" formatCode="0.0000000000"/>
    <numFmt numFmtId="168" formatCode="0.00000000000"/>
    <numFmt numFmtId="169" formatCode="0.00000"/>
    <numFmt numFmtId="170" formatCode="0.00000E+00"/>
    <numFmt numFmtId="171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" fontId="0" fillId="0" borderId="0" xfId="0" applyNumberFormat="1"/>
    <xf numFmtId="0" fontId="3" fillId="0" borderId="0" xfId="0" applyFont="1"/>
    <xf numFmtId="167" fontId="0" fillId="0" borderId="0" xfId="1" applyNumberFormat="1" applyFont="1"/>
    <xf numFmtId="0" fontId="0" fillId="0" borderId="0" xfId="0" applyFont="1"/>
    <xf numFmtId="170" fontId="0" fillId="0" borderId="0" xfId="0" applyNumberFormat="1"/>
    <xf numFmtId="171" fontId="0" fillId="0" borderId="0" xfId="0" applyNumberFormat="1"/>
    <xf numFmtId="171" fontId="0" fillId="0" borderId="0" xfId="0" applyNumberFormat="1" applyFont="1"/>
    <xf numFmtId="171" fontId="3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'tanpa rf'!$I$16:$I$31</c:f>
              <c:numCache>
                <c:formatCode>0.000000</c:formatCode>
                <c:ptCount val="16"/>
                <c:pt idx="0">
                  <c:v>8.4605513231808729E-3</c:v>
                </c:pt>
                <c:pt idx="1">
                  <c:v>8.4686983987869967E-3</c:v>
                </c:pt>
                <c:pt idx="2">
                  <c:v>8.4722806301308837E-3</c:v>
                </c:pt>
                <c:pt idx="3">
                  <c:v>8.4869194679272567E-3</c:v>
                </c:pt>
                <c:pt idx="4">
                  <c:v>8.4930927348014357E-3</c:v>
                </c:pt>
                <c:pt idx="5">
                  <c:v>8.5335949979557912E-3</c:v>
                </c:pt>
                <c:pt idx="6">
                  <c:v>8.5655368859049244E-3</c:v>
                </c:pt>
                <c:pt idx="7">
                  <c:v>8.6031334925256303E-3</c:v>
                </c:pt>
                <c:pt idx="8">
                  <c:v>8.6463110531828161E-3</c:v>
                </c:pt>
                <c:pt idx="9">
                  <c:v>8.6493860056961365E-3</c:v>
                </c:pt>
                <c:pt idx="10">
                  <c:v>8.6524853700587524E-3</c:v>
                </c:pt>
                <c:pt idx="11">
                  <c:v>8.6556091200467901E-3</c:v>
                </c:pt>
                <c:pt idx="12">
                  <c:v>8.6587572292680312E-3</c:v>
                </c:pt>
                <c:pt idx="13">
                  <c:v>8.6619296711629677E-3</c:v>
                </c:pt>
                <c:pt idx="14">
                  <c:v>8.6651264190058565E-3</c:v>
                </c:pt>
                <c:pt idx="15">
                  <c:v>8.6683474459057601E-3</c:v>
                </c:pt>
              </c:numCache>
            </c:numRef>
          </c:xVal>
          <c:yVal>
            <c:numRef>
              <c:f>'tanpa rf'!$H$16:$H$31</c:f>
              <c:numCache>
                <c:formatCode>0.000000</c:formatCode>
                <c:ptCount val="16"/>
                <c:pt idx="0">
                  <c:v>8.1284007557628026E-4</c:v>
                </c:pt>
                <c:pt idx="1">
                  <c:v>8.4042485106424663E-4</c:v>
                </c:pt>
                <c:pt idx="2">
                  <c:v>8.459418061618402E-4</c:v>
                </c:pt>
                <c:pt idx="3">
                  <c:v>8.6249267145461985E-4</c:v>
                </c:pt>
                <c:pt idx="4">
                  <c:v>8.680096265522131E-4</c:v>
                </c:pt>
                <c:pt idx="5">
                  <c:v>8.9559440204017957E-4</c:v>
                </c:pt>
                <c:pt idx="6">
                  <c:v>9.1214526733295954E-4</c:v>
                </c:pt>
                <c:pt idx="7">
                  <c:v>9.2869613262573929E-4</c:v>
                </c:pt>
                <c:pt idx="8">
                  <c:v>9.4524699791851915E-4</c:v>
                </c:pt>
                <c:pt idx="9">
                  <c:v>9.4635038893803802E-4</c:v>
                </c:pt>
                <c:pt idx="10">
                  <c:v>9.4745377995755656E-4</c:v>
                </c:pt>
                <c:pt idx="11">
                  <c:v>9.4855717097707532E-4</c:v>
                </c:pt>
                <c:pt idx="12">
                  <c:v>9.4966056199659397E-4</c:v>
                </c:pt>
                <c:pt idx="13">
                  <c:v>9.5076395301611251E-4</c:v>
                </c:pt>
                <c:pt idx="14">
                  <c:v>9.5186734403563105E-4</c:v>
                </c:pt>
                <c:pt idx="15">
                  <c:v>9.5297073505514992E-4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6-4066-B6DE-111BD8DD2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1744"/>
        <c:axId val="212552864"/>
      </c:scatterChart>
      <c:valAx>
        <c:axId val="21255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2864"/>
        <c:crosses val="autoZero"/>
        <c:crossBetween val="midCat"/>
      </c:valAx>
      <c:valAx>
        <c:axId val="2125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5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FIX!$I$15:$I$44</c:f>
              <c:numCache>
                <c:formatCode>0.00000000</c:formatCode>
                <c:ptCount val="30"/>
                <c:pt idx="0">
                  <c:v>7.158197041475519E-5</c:v>
                </c:pt>
                <c:pt idx="1">
                  <c:v>7.1884759725767585E-5</c:v>
                </c:pt>
                <c:pt idx="2">
                  <c:v>7.2845579320027142E-5</c:v>
                </c:pt>
                <c:pt idx="3">
                  <c:v>7.4631415325990678E-5</c:v>
                </c:pt>
                <c:pt idx="4">
                  <c:v>7.7301512711031695E-5</c:v>
                </c:pt>
                <c:pt idx="5">
                  <c:v>8.0941102298714919E-5</c:v>
                </c:pt>
                <c:pt idx="6">
                  <c:v>8.5551974163250089E-5</c:v>
                </c:pt>
                <c:pt idx="7">
                  <c:v>9.1594909882083039E-5</c:v>
                </c:pt>
                <c:pt idx="8">
                  <c:v>1.0223131477427527E-4</c:v>
                </c:pt>
                <c:pt idx="9">
                  <c:v>1.1806024859547646E-4</c:v>
                </c:pt>
                <c:pt idx="10">
                  <c:v>1.3908171134562413E-4</c:v>
                </c:pt>
                <c:pt idx="11">
                  <c:v>1.6529570302483337E-4</c:v>
                </c:pt>
                <c:pt idx="12">
                  <c:v>1.9670222363305279E-4</c:v>
                </c:pt>
                <c:pt idx="13">
                  <c:v>2.3330127317028066E-4</c:v>
                </c:pt>
                <c:pt idx="14">
                  <c:v>2.7509285163664023E-4</c:v>
                </c:pt>
                <c:pt idx="15">
                  <c:v>3.2207695903177042E-4</c:v>
                </c:pt>
                <c:pt idx="16">
                  <c:v>3.7425359535617621E-4</c:v>
                </c:pt>
                <c:pt idx="17">
                  <c:v>4.3162276060930096E-4</c:v>
                </c:pt>
                <c:pt idx="18">
                  <c:v>4.9418445479175693E-4</c:v>
                </c:pt>
                <c:pt idx="19">
                  <c:v>5.61938677903063E-4</c:v>
                </c:pt>
                <c:pt idx="20">
                  <c:v>6.348854299433747E-4</c:v>
                </c:pt>
                <c:pt idx="21">
                  <c:v>7.1302471091270136E-4</c:v>
                </c:pt>
                <c:pt idx="22">
                  <c:v>7.9635652081103646E-4</c:v>
                </c:pt>
                <c:pt idx="23">
                  <c:v>8.8488085963863328E-4</c:v>
                </c:pt>
                <c:pt idx="24">
                  <c:v>9.785977273947435E-4</c:v>
                </c:pt>
                <c:pt idx="25">
                  <c:v>1.077507124080383E-3</c:v>
                </c:pt>
                <c:pt idx="26">
                  <c:v>1.1816090496944863E-3</c:v>
                </c:pt>
                <c:pt idx="27">
                  <c:v>1.2909035042381744E-3</c:v>
                </c:pt>
                <c:pt idx="28">
                  <c:v>1.4053904877102702E-3</c:v>
                </c:pt>
                <c:pt idx="29">
                  <c:v>1.5250699999999995E-3</c:v>
                </c:pt>
              </c:numCache>
            </c:numRef>
          </c:xVal>
          <c:yVal>
            <c:numRef>
              <c:f>FIX!$J$15:$J$44</c:f>
              <c:numCache>
                <c:formatCode>0.00000000</c:formatCode>
                <c:ptCount val="30"/>
                <c:pt idx="0">
                  <c:v>11.355113618674141</c:v>
                </c:pt>
                <c:pt idx="1">
                  <c:v>11.875846790428378</c:v>
                </c:pt>
                <c:pt idx="2">
                  <c:v>12.280269954364442</c:v>
                </c:pt>
                <c:pt idx="3">
                  <c:v>12.534056347555495</c:v>
                </c:pt>
                <c:pt idx="4">
                  <c:v>12.629835002137217</c:v>
                </c:pt>
                <c:pt idx="5">
                  <c:v>12.566870329540464</c:v>
                </c:pt>
                <c:pt idx="6">
                  <c:v>12.367304591488869</c:v>
                </c:pt>
                <c:pt idx="7">
                  <c:v>11.997591462860868</c:v>
                </c:pt>
                <c:pt idx="8">
                  <c:v>11.149120964772997</c:v>
                </c:pt>
                <c:pt idx="9">
                  <c:v>10.000489536617897</c:v>
                </c:pt>
                <c:pt idx="10">
                  <c:v>8.7828317247067194</c:v>
                </c:pt>
                <c:pt idx="11">
                  <c:v>7.6372357514131606</c:v>
                </c:pt>
                <c:pt idx="12">
                  <c:v>6.6256151790681894</c:v>
                </c:pt>
                <c:pt idx="13">
                  <c:v>5.7614097272497666</c:v>
                </c:pt>
                <c:pt idx="14">
                  <c:v>5.0347190134039694</c:v>
                </c:pt>
                <c:pt idx="15">
                  <c:v>4.4271598963064518</c:v>
                </c:pt>
                <c:pt idx="16">
                  <c:v>3.9191532177997672</c:v>
                </c:pt>
                <c:pt idx="17">
                  <c:v>3.4929301836361089</c:v>
                </c:pt>
                <c:pt idx="18">
                  <c:v>3.1334436755858457</c:v>
                </c:pt>
                <c:pt idx="19">
                  <c:v>2.8283693628891542</c:v>
                </c:pt>
                <c:pt idx="20">
                  <c:v>2.56777215144509</c:v>
                </c:pt>
                <c:pt idx="21">
                  <c:v>2.3436945266471017</c:v>
                </c:pt>
                <c:pt idx="22">
                  <c:v>2.1497696742033057</c:v>
                </c:pt>
                <c:pt idx="23">
                  <c:v>1.9808927554077154</c:v>
                </c:pt>
                <c:pt idx="24">
                  <c:v>1.8329544612735986</c:v>
                </c:pt>
                <c:pt idx="25">
                  <c:v>1.7026300942090453</c:v>
                </c:pt>
                <c:pt idx="26">
                  <c:v>1.5872145212768096</c:v>
                </c:pt>
                <c:pt idx="27">
                  <c:v>1.4844936293217403</c:v>
                </c:pt>
                <c:pt idx="28">
                  <c:v>1.3926442730253135</c:v>
                </c:pt>
                <c:pt idx="29">
                  <c:v>1.3101562551227162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B-4ADD-8FA0-647983877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4112"/>
        <c:axId val="213024672"/>
      </c:scatterChart>
      <c:valAx>
        <c:axId val="2130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4672"/>
        <c:crosses val="autoZero"/>
        <c:crossBetween val="midCat"/>
      </c:valAx>
      <c:valAx>
        <c:axId val="2130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FIX!$I$15:$I$44</c:f>
              <c:numCache>
                <c:formatCode>0.00000000</c:formatCode>
                <c:ptCount val="30"/>
                <c:pt idx="0">
                  <c:v>7.158197041475519E-5</c:v>
                </c:pt>
                <c:pt idx="1">
                  <c:v>7.1884759725767585E-5</c:v>
                </c:pt>
                <c:pt idx="2">
                  <c:v>7.2845579320027142E-5</c:v>
                </c:pt>
                <c:pt idx="3">
                  <c:v>7.4631415325990678E-5</c:v>
                </c:pt>
                <c:pt idx="4">
                  <c:v>7.7301512711031695E-5</c:v>
                </c:pt>
                <c:pt idx="5">
                  <c:v>8.0941102298714919E-5</c:v>
                </c:pt>
                <c:pt idx="6">
                  <c:v>8.5551974163250089E-5</c:v>
                </c:pt>
                <c:pt idx="7">
                  <c:v>9.1594909882083039E-5</c:v>
                </c:pt>
                <c:pt idx="8">
                  <c:v>1.0223131477427527E-4</c:v>
                </c:pt>
                <c:pt idx="9">
                  <c:v>1.1806024859547646E-4</c:v>
                </c:pt>
                <c:pt idx="10">
                  <c:v>1.3908171134562413E-4</c:v>
                </c:pt>
                <c:pt idx="11">
                  <c:v>1.6529570302483337E-4</c:v>
                </c:pt>
                <c:pt idx="12">
                  <c:v>1.9670222363305279E-4</c:v>
                </c:pt>
                <c:pt idx="13">
                  <c:v>2.3330127317028066E-4</c:v>
                </c:pt>
                <c:pt idx="14">
                  <c:v>2.7509285163664023E-4</c:v>
                </c:pt>
                <c:pt idx="15">
                  <c:v>3.2207695903177042E-4</c:v>
                </c:pt>
                <c:pt idx="16">
                  <c:v>3.7425359535617621E-4</c:v>
                </c:pt>
                <c:pt idx="17">
                  <c:v>4.3162276060930096E-4</c:v>
                </c:pt>
                <c:pt idx="18">
                  <c:v>4.9418445479175693E-4</c:v>
                </c:pt>
                <c:pt idx="19">
                  <c:v>5.61938677903063E-4</c:v>
                </c:pt>
                <c:pt idx="20">
                  <c:v>6.348854299433747E-4</c:v>
                </c:pt>
                <c:pt idx="21">
                  <c:v>7.1302471091270136E-4</c:v>
                </c:pt>
                <c:pt idx="22">
                  <c:v>7.9635652081103646E-4</c:v>
                </c:pt>
                <c:pt idx="23">
                  <c:v>8.8488085963863328E-4</c:v>
                </c:pt>
                <c:pt idx="24">
                  <c:v>9.785977273947435E-4</c:v>
                </c:pt>
                <c:pt idx="25">
                  <c:v>1.077507124080383E-3</c:v>
                </c:pt>
                <c:pt idx="26">
                  <c:v>1.1816090496944863E-3</c:v>
                </c:pt>
                <c:pt idx="27">
                  <c:v>1.2909035042381744E-3</c:v>
                </c:pt>
                <c:pt idx="28">
                  <c:v>1.4053904877102702E-3</c:v>
                </c:pt>
                <c:pt idx="29">
                  <c:v>1.5250699999999995E-3</c:v>
                </c:pt>
              </c:numCache>
            </c:numRef>
          </c:xVal>
          <c:yVal>
            <c:numRef>
              <c:f>FIX!$H$15:$H$44</c:f>
              <c:numCache>
                <c:formatCode>0.00000000</c:formatCode>
                <c:ptCount val="30"/>
                <c:pt idx="0">
                  <c:v>8.1282140710811602E-4</c:v>
                </c:pt>
                <c:pt idx="1">
                  <c:v>8.5369239306997205E-4</c:v>
                </c:pt>
                <c:pt idx="2">
                  <c:v>8.9456337903200101E-4</c:v>
                </c:pt>
                <c:pt idx="3">
                  <c:v>9.3543436499378396E-4</c:v>
                </c:pt>
                <c:pt idx="4">
                  <c:v>9.7630535095594303E-4</c:v>
                </c:pt>
                <c:pt idx="5">
                  <c:v>1.01717633691802E-3</c:v>
                </c:pt>
                <c:pt idx="6">
                  <c:v>1.0580473228800999E-3</c:v>
                </c:pt>
                <c:pt idx="7">
                  <c:v>1.09891830884279E-3</c:v>
                </c:pt>
                <c:pt idx="8">
                  <c:v>1.1397892948061799E-3</c:v>
                </c:pt>
                <c:pt idx="9">
                  <c:v>1.18066028076957E-3</c:v>
                </c:pt>
                <c:pt idx="10">
                  <c:v>1.2215312667328501E-3</c:v>
                </c:pt>
                <c:pt idx="11">
                  <c:v>1.26240225269623E-3</c:v>
                </c:pt>
                <c:pt idx="12">
                  <c:v>1.30327323865962E-3</c:v>
                </c:pt>
                <c:pt idx="13">
                  <c:v>1.3441442246230101E-3</c:v>
                </c:pt>
                <c:pt idx="14">
                  <c:v>1.3850152105865099E-3</c:v>
                </c:pt>
                <c:pt idx="15">
                  <c:v>1.42588619654979E-3</c:v>
                </c:pt>
                <c:pt idx="16">
                  <c:v>1.46675718251329E-3</c:v>
                </c:pt>
                <c:pt idx="17">
                  <c:v>1.5076281684765699E-3</c:v>
                </c:pt>
                <c:pt idx="18">
                  <c:v>1.5484991544400699E-3</c:v>
                </c:pt>
                <c:pt idx="19">
                  <c:v>1.58937014040346E-3</c:v>
                </c:pt>
                <c:pt idx="20">
                  <c:v>1.6302411263668401E-3</c:v>
                </c:pt>
                <c:pt idx="21">
                  <c:v>1.67111211233023E-3</c:v>
                </c:pt>
                <c:pt idx="22">
                  <c:v>1.71198309829362E-3</c:v>
                </c:pt>
                <c:pt idx="23">
                  <c:v>1.75285408425712E-3</c:v>
                </c:pt>
                <c:pt idx="24">
                  <c:v>1.7937250702203999E-3</c:v>
                </c:pt>
                <c:pt idx="25">
                  <c:v>1.8345960561839E-3</c:v>
                </c:pt>
                <c:pt idx="26">
                  <c:v>1.8754670421471801E-3</c:v>
                </c:pt>
                <c:pt idx="27">
                  <c:v>1.9163380281106801E-3</c:v>
                </c:pt>
                <c:pt idx="28">
                  <c:v>1.95720901407396E-3</c:v>
                </c:pt>
                <c:pt idx="29">
                  <c:v>1.9980800000000002E-3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7-47F1-84A1-9C3B7B8BD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6912"/>
        <c:axId val="213027472"/>
      </c:scatterChart>
      <c:valAx>
        <c:axId val="21302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7472"/>
        <c:crosses val="autoZero"/>
        <c:crossBetween val="midCat"/>
      </c:valAx>
      <c:valAx>
        <c:axId val="2130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Rasio</a:t>
            </a:r>
            <a:r>
              <a:rPr lang="en-ID" baseline="0"/>
              <a:t> Mean-Variance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'FIX rf'!$J$15:$J$44</c:f>
              <c:numCache>
                <c:formatCode>0.00000000</c:formatCode>
                <c:ptCount val="30"/>
                <c:pt idx="0">
                  <c:v>5.798055233133194E-5</c:v>
                </c:pt>
                <c:pt idx="1">
                  <c:v>5.8225585278555214E-5</c:v>
                </c:pt>
                <c:pt idx="2">
                  <c:v>5.9003546005490011E-5</c:v>
                </c:pt>
                <c:pt idx="3">
                  <c:v>6.0449717162124842E-5</c:v>
                </c:pt>
                <c:pt idx="4">
                  <c:v>6.2612145259213569E-5</c:v>
                </c:pt>
                <c:pt idx="5">
                  <c:v>6.5559844866930892E-5</c:v>
                </c:pt>
                <c:pt idx="6">
                  <c:v>6.9294260577809538E-5</c:v>
                </c:pt>
                <c:pt idx="7">
                  <c:v>7.41888485959594E-5</c:v>
                </c:pt>
                <c:pt idx="8">
                  <c:v>8.2804409804691906E-5</c:v>
                </c:pt>
                <c:pt idx="9">
                  <c:v>9.5625939554580249E-5</c:v>
                </c:pt>
                <c:pt idx="10">
                  <c:v>1.1265343784557229E-4</c:v>
                </c:pt>
                <c:pt idx="11">
                  <c:v>1.3388690467776087E-4</c:v>
                </c:pt>
                <c:pt idx="12">
                  <c:v>1.5932634005110462E-4</c:v>
                </c:pt>
                <c:pt idx="13">
                  <c:v>1.8897174396560482E-4</c:v>
                </c:pt>
                <c:pt idx="14">
                  <c:v>2.228231164213588E-4</c:v>
                </c:pt>
                <c:pt idx="15">
                  <c:v>2.6088045741807278E-4</c:v>
                </c:pt>
                <c:pt idx="16">
                  <c:v>3.0314376695616022E-4</c:v>
                </c:pt>
                <c:pt idx="17">
                  <c:v>3.4961304503516291E-4</c:v>
                </c:pt>
                <c:pt idx="18">
                  <c:v>4.002882916555858E-4</c:v>
                </c:pt>
                <c:pt idx="19">
                  <c:v>4.5516950681703257E-4</c:v>
                </c:pt>
                <c:pt idx="20">
                  <c:v>5.142566905196336E-4</c:v>
                </c:pt>
                <c:pt idx="21">
                  <c:v>5.7754984276339174E-4</c:v>
                </c:pt>
                <c:pt idx="22">
                  <c:v>6.4504896354830609E-4</c:v>
                </c:pt>
                <c:pt idx="23">
                  <c:v>7.1675405287457711E-4</c:v>
                </c:pt>
                <c:pt idx="24">
                  <c:v>7.9266511074160178E-4</c:v>
                </c:pt>
                <c:pt idx="25">
                  <c:v>8.7278213715020504E-4</c:v>
                </c:pt>
                <c:pt idx="26">
                  <c:v>9.5710513209951924E-4</c:v>
                </c:pt>
                <c:pt idx="27">
                  <c:v>1.0456340955904589E-3</c:v>
                </c:pt>
                <c:pt idx="28">
                  <c:v>1.1383690276220611E-3</c:v>
                </c:pt>
                <c:pt idx="29">
                  <c:v>1.2353099281046081E-3</c:v>
                </c:pt>
              </c:numCache>
            </c:numRef>
          </c:xVal>
          <c:yVal>
            <c:numRef>
              <c:f>'FIX rf'!$K$15:$K$44</c:f>
              <c:numCache>
                <c:formatCode>0.00000000</c:formatCode>
                <c:ptCount val="30"/>
                <c:pt idx="0">
                  <c:v>12.883010822622136</c:v>
                </c:pt>
                <c:pt idx="1">
                  <c:v>13.460543926597733</c:v>
                </c:pt>
                <c:pt idx="2">
                  <c:v>13.906487015055323</c:v>
                </c:pt>
                <c:pt idx="3">
                  <c:v>14.182300608385912</c:v>
                </c:pt>
                <c:pt idx="4">
                  <c:v>14.279979229015506</c:v>
                </c:pt>
                <c:pt idx="5">
                  <c:v>14.198999716176568</c:v>
                </c:pt>
                <c:pt idx="6">
                  <c:v>13.964624132817029</c:v>
                </c:pt>
                <c:pt idx="7">
                  <c:v>13.539127418947876</c:v>
                </c:pt>
                <c:pt idx="8">
                  <c:v>12.574645687676062</c:v>
                </c:pt>
                <c:pt idx="9">
                  <c:v>11.273300530775277</c:v>
                </c:pt>
                <c:pt idx="10">
                  <c:v>9.895870174242118</c:v>
                </c:pt>
                <c:pt idx="11">
                  <c:v>8.6011969493124294</c:v>
                </c:pt>
                <c:pt idx="12">
                  <c:v>7.4587257584117452</c:v>
                </c:pt>
                <c:pt idx="13">
                  <c:v>6.4832725321148548</c:v>
                </c:pt>
                <c:pt idx="14">
                  <c:v>5.6634122066456651</c:v>
                </c:pt>
                <c:pt idx="15">
                  <c:v>4.9782303005073008</c:v>
                </c:pt>
                <c:pt idx="16">
                  <c:v>4.4055230025148227</c:v>
                </c:pt>
                <c:pt idx="17">
                  <c:v>3.9251701226469971</c:v>
                </c:pt>
                <c:pt idx="18">
                  <c:v>3.5201492241935313</c:v>
                </c:pt>
                <c:pt idx="19">
                  <c:v>3.1765272895835031</c:v>
                </c:pt>
                <c:pt idx="20">
                  <c:v>2.8830780961893292</c:v>
                </c:pt>
                <c:pt idx="21">
                  <c:v>2.6308137033704404</c:v>
                </c:pt>
                <c:pt idx="22">
                  <c:v>2.4125453556677754</c:v>
                </c:pt>
                <c:pt idx="23">
                  <c:v>2.2225109369992442</c:v>
                </c:pt>
                <c:pt idx="24">
                  <c:v>2.0560732900086873</c:v>
                </c:pt>
                <c:pt idx="25">
                  <c:v>1.9094815666424143</c:v>
                </c:pt>
                <c:pt idx="26">
                  <c:v>1.7796845779229185</c:v>
                </c:pt>
                <c:pt idx="27">
                  <c:v>1.6641854840543073</c:v>
                </c:pt>
                <c:pt idx="28">
                  <c:v>1.5609287330058446</c:v>
                </c:pt>
                <c:pt idx="29">
                  <c:v>1.4682119224880101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D-4BF8-A6EA-F364D4C22D3F}"/>
            </c:ext>
          </c:extLst>
        </c:ser>
        <c:ser>
          <c:idx val="1"/>
          <c:order val="1"/>
          <c:tx>
            <c:v>tanpa aset bebas resiko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FIX!$I$15:$I$44</c:f>
              <c:numCache>
                <c:formatCode>0.00000000</c:formatCode>
                <c:ptCount val="30"/>
                <c:pt idx="0">
                  <c:v>7.158197041475519E-5</c:v>
                </c:pt>
                <c:pt idx="1">
                  <c:v>7.1884759725767585E-5</c:v>
                </c:pt>
                <c:pt idx="2">
                  <c:v>7.2845579320027142E-5</c:v>
                </c:pt>
                <c:pt idx="3">
                  <c:v>7.4631415325990678E-5</c:v>
                </c:pt>
                <c:pt idx="4">
                  <c:v>7.7301512711031695E-5</c:v>
                </c:pt>
                <c:pt idx="5">
                  <c:v>8.0941102298714919E-5</c:v>
                </c:pt>
                <c:pt idx="6">
                  <c:v>8.5551974163250089E-5</c:v>
                </c:pt>
                <c:pt idx="7">
                  <c:v>9.1594909882083039E-5</c:v>
                </c:pt>
                <c:pt idx="8">
                  <c:v>1.0223131477427527E-4</c:v>
                </c:pt>
                <c:pt idx="9">
                  <c:v>1.1806024859547646E-4</c:v>
                </c:pt>
                <c:pt idx="10">
                  <c:v>1.3908171134562413E-4</c:v>
                </c:pt>
                <c:pt idx="11">
                  <c:v>1.6529570302483337E-4</c:v>
                </c:pt>
                <c:pt idx="12">
                  <c:v>1.9670222363305279E-4</c:v>
                </c:pt>
                <c:pt idx="13">
                  <c:v>2.3330127317028066E-4</c:v>
                </c:pt>
                <c:pt idx="14">
                  <c:v>2.7509285163664023E-4</c:v>
                </c:pt>
                <c:pt idx="15">
                  <c:v>3.2207695903177042E-4</c:v>
                </c:pt>
                <c:pt idx="16">
                  <c:v>3.7425359535617621E-4</c:v>
                </c:pt>
                <c:pt idx="17">
                  <c:v>4.3162276060930096E-4</c:v>
                </c:pt>
                <c:pt idx="18">
                  <c:v>4.9418445479175693E-4</c:v>
                </c:pt>
                <c:pt idx="19">
                  <c:v>5.61938677903063E-4</c:v>
                </c:pt>
                <c:pt idx="20">
                  <c:v>6.348854299433747E-4</c:v>
                </c:pt>
                <c:pt idx="21">
                  <c:v>7.1302471091270136E-4</c:v>
                </c:pt>
                <c:pt idx="22">
                  <c:v>7.9635652081103646E-4</c:v>
                </c:pt>
                <c:pt idx="23">
                  <c:v>8.8488085963863328E-4</c:v>
                </c:pt>
                <c:pt idx="24">
                  <c:v>9.785977273947435E-4</c:v>
                </c:pt>
                <c:pt idx="25">
                  <c:v>1.077507124080383E-3</c:v>
                </c:pt>
                <c:pt idx="26">
                  <c:v>1.1816090496944863E-3</c:v>
                </c:pt>
                <c:pt idx="27">
                  <c:v>1.2909035042381744E-3</c:v>
                </c:pt>
                <c:pt idx="28">
                  <c:v>1.4053904877102702E-3</c:v>
                </c:pt>
                <c:pt idx="29">
                  <c:v>1.5250699999999995E-3</c:v>
                </c:pt>
              </c:numCache>
            </c:numRef>
          </c:xVal>
          <c:yVal>
            <c:numRef>
              <c:f>FIX!$J$15:$J$44</c:f>
              <c:numCache>
                <c:formatCode>0.00000000</c:formatCode>
                <c:ptCount val="30"/>
                <c:pt idx="0">
                  <c:v>11.355113618674141</c:v>
                </c:pt>
                <c:pt idx="1">
                  <c:v>11.875846790428378</c:v>
                </c:pt>
                <c:pt idx="2">
                  <c:v>12.280269954364442</c:v>
                </c:pt>
                <c:pt idx="3">
                  <c:v>12.534056347555495</c:v>
                </c:pt>
                <c:pt idx="4">
                  <c:v>12.629835002137217</c:v>
                </c:pt>
                <c:pt idx="5">
                  <c:v>12.566870329540464</c:v>
                </c:pt>
                <c:pt idx="6">
                  <c:v>12.367304591488869</c:v>
                </c:pt>
                <c:pt idx="7">
                  <c:v>11.997591462860868</c:v>
                </c:pt>
                <c:pt idx="8">
                  <c:v>11.149120964772997</c:v>
                </c:pt>
                <c:pt idx="9">
                  <c:v>10.000489536617897</c:v>
                </c:pt>
                <c:pt idx="10">
                  <c:v>8.7828317247067194</c:v>
                </c:pt>
                <c:pt idx="11">
                  <c:v>7.6372357514131606</c:v>
                </c:pt>
                <c:pt idx="12">
                  <c:v>6.6256151790681894</c:v>
                </c:pt>
                <c:pt idx="13">
                  <c:v>5.7614097272497666</c:v>
                </c:pt>
                <c:pt idx="14">
                  <c:v>5.0347190134039694</c:v>
                </c:pt>
                <c:pt idx="15">
                  <c:v>4.4271598963064518</c:v>
                </c:pt>
                <c:pt idx="16">
                  <c:v>3.9191532177997672</c:v>
                </c:pt>
                <c:pt idx="17">
                  <c:v>3.4929301836361089</c:v>
                </c:pt>
                <c:pt idx="18">
                  <c:v>3.1334436755858457</c:v>
                </c:pt>
                <c:pt idx="19">
                  <c:v>2.8283693628891542</c:v>
                </c:pt>
                <c:pt idx="20">
                  <c:v>2.56777215144509</c:v>
                </c:pt>
                <c:pt idx="21">
                  <c:v>2.3436945266471017</c:v>
                </c:pt>
                <c:pt idx="22">
                  <c:v>2.1497696742033057</c:v>
                </c:pt>
                <c:pt idx="23">
                  <c:v>1.9808927554077154</c:v>
                </c:pt>
                <c:pt idx="24">
                  <c:v>1.8329544612735986</c:v>
                </c:pt>
                <c:pt idx="25">
                  <c:v>1.7026300942090453</c:v>
                </c:pt>
                <c:pt idx="26">
                  <c:v>1.5872145212768096</c:v>
                </c:pt>
                <c:pt idx="27">
                  <c:v>1.4844936293217403</c:v>
                </c:pt>
                <c:pt idx="28">
                  <c:v>1.3926442730253135</c:v>
                </c:pt>
                <c:pt idx="29">
                  <c:v>1.3101562551227162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03-45A4-A2C7-A54CB9253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0272"/>
        <c:axId val="248819728"/>
      </c:scatterChart>
      <c:valAx>
        <c:axId val="21303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19728"/>
        <c:crosses val="autoZero"/>
        <c:crossBetween val="midCat"/>
      </c:valAx>
      <c:valAx>
        <c:axId val="2488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3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Efficient</a:t>
            </a:r>
            <a:r>
              <a:rPr lang="en-ID" baseline="0"/>
              <a:t> Frontier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dengan aset bebas resiko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'FIX rf'!$J$15:$J$44</c:f>
              <c:numCache>
                <c:formatCode>0.00000000</c:formatCode>
                <c:ptCount val="30"/>
                <c:pt idx="0">
                  <c:v>5.798055233133194E-5</c:v>
                </c:pt>
                <c:pt idx="1">
                  <c:v>5.8225585278555214E-5</c:v>
                </c:pt>
                <c:pt idx="2">
                  <c:v>5.9003546005490011E-5</c:v>
                </c:pt>
                <c:pt idx="3">
                  <c:v>6.0449717162124842E-5</c:v>
                </c:pt>
                <c:pt idx="4">
                  <c:v>6.2612145259213569E-5</c:v>
                </c:pt>
                <c:pt idx="5">
                  <c:v>6.5559844866930892E-5</c:v>
                </c:pt>
                <c:pt idx="6">
                  <c:v>6.9294260577809538E-5</c:v>
                </c:pt>
                <c:pt idx="7">
                  <c:v>7.41888485959594E-5</c:v>
                </c:pt>
                <c:pt idx="8">
                  <c:v>8.2804409804691906E-5</c:v>
                </c:pt>
                <c:pt idx="9">
                  <c:v>9.5625939554580249E-5</c:v>
                </c:pt>
                <c:pt idx="10">
                  <c:v>1.1265343784557229E-4</c:v>
                </c:pt>
                <c:pt idx="11">
                  <c:v>1.3388690467776087E-4</c:v>
                </c:pt>
                <c:pt idx="12">
                  <c:v>1.5932634005110462E-4</c:v>
                </c:pt>
                <c:pt idx="13">
                  <c:v>1.8897174396560482E-4</c:v>
                </c:pt>
                <c:pt idx="14">
                  <c:v>2.228231164213588E-4</c:v>
                </c:pt>
                <c:pt idx="15">
                  <c:v>2.6088045741807278E-4</c:v>
                </c:pt>
                <c:pt idx="16">
                  <c:v>3.0314376695616022E-4</c:v>
                </c:pt>
                <c:pt idx="17">
                  <c:v>3.4961304503516291E-4</c:v>
                </c:pt>
                <c:pt idx="18">
                  <c:v>4.002882916555858E-4</c:v>
                </c:pt>
                <c:pt idx="19">
                  <c:v>4.5516950681703257E-4</c:v>
                </c:pt>
                <c:pt idx="20">
                  <c:v>5.142566905196336E-4</c:v>
                </c:pt>
                <c:pt idx="21">
                  <c:v>5.7754984276339174E-4</c:v>
                </c:pt>
                <c:pt idx="22">
                  <c:v>6.4504896354830609E-4</c:v>
                </c:pt>
                <c:pt idx="23">
                  <c:v>7.1675405287457711E-4</c:v>
                </c:pt>
                <c:pt idx="24">
                  <c:v>7.9266511074160178E-4</c:v>
                </c:pt>
                <c:pt idx="25">
                  <c:v>8.7278213715020504E-4</c:v>
                </c:pt>
                <c:pt idx="26">
                  <c:v>9.5710513209951924E-4</c:v>
                </c:pt>
                <c:pt idx="27">
                  <c:v>1.0456340955904589E-3</c:v>
                </c:pt>
                <c:pt idx="28">
                  <c:v>1.1383690276220611E-3</c:v>
                </c:pt>
                <c:pt idx="29">
                  <c:v>1.2353099281046081E-3</c:v>
                </c:pt>
              </c:numCache>
            </c:numRef>
          </c:xVal>
          <c:yVal>
            <c:numRef>
              <c:f>'FIX rf'!$I$15:$I$44</c:f>
              <c:numCache>
                <c:formatCode>0.00000000</c:formatCode>
                <c:ptCount val="30"/>
                <c:pt idx="0">
                  <c:v>7.4696408318615851E-4</c:v>
                </c:pt>
                <c:pt idx="1">
                  <c:v>7.8374804829385472E-4</c:v>
                </c:pt>
                <c:pt idx="2">
                  <c:v>8.2053204636756616E-4</c:v>
                </c:pt>
                <c:pt idx="3">
                  <c:v>8.5731606048515942E-4</c:v>
                </c:pt>
                <c:pt idx="4">
                  <c:v>8.9410013378567145E-4</c:v>
                </c:pt>
                <c:pt idx="5">
                  <c:v>9.3088421865813152E-4</c:v>
                </c:pt>
                <c:pt idx="6">
                  <c:v>9.6766830353059072E-4</c:v>
                </c:pt>
                <c:pt idx="7">
                  <c:v>1.0044522742057266E-3</c:v>
                </c:pt>
                <c:pt idx="8">
                  <c:v>1.0412361146711305E-3</c:v>
                </c:pt>
                <c:pt idx="9">
                  <c:v>1.078019955136534E-3</c:v>
                </c:pt>
                <c:pt idx="10">
                  <c:v>1.1148037956018372E-3</c:v>
                </c:pt>
                <c:pt idx="11">
                  <c:v>1.1515876360672409E-3</c:v>
                </c:pt>
                <c:pt idx="12">
                  <c:v>1.1883714765326429E-3</c:v>
                </c:pt>
                <c:pt idx="13">
                  <c:v>1.2251553169980469E-3</c:v>
                </c:pt>
                <c:pt idx="14">
                  <c:v>1.2619391574635516E-3</c:v>
                </c:pt>
                <c:pt idx="15">
                  <c:v>1.2987229979288546E-3</c:v>
                </c:pt>
                <c:pt idx="16">
                  <c:v>1.3355068383943567E-3</c:v>
                </c:pt>
                <c:pt idx="17">
                  <c:v>1.3722906788596605E-3</c:v>
                </c:pt>
                <c:pt idx="18">
                  <c:v>1.4090745193251644E-3</c:v>
                </c:pt>
                <c:pt idx="19">
                  <c:v>1.4458583597905684E-3</c:v>
                </c:pt>
                <c:pt idx="20">
                  <c:v>1.4826422002559704E-3</c:v>
                </c:pt>
                <c:pt idx="21">
                  <c:v>1.5194260407213741E-3</c:v>
                </c:pt>
                <c:pt idx="22">
                  <c:v>1.5562098811867781E-3</c:v>
                </c:pt>
                <c:pt idx="23">
                  <c:v>1.5929937216522822E-3</c:v>
                </c:pt>
                <c:pt idx="24">
                  <c:v>1.6297775621175858E-3</c:v>
                </c:pt>
                <c:pt idx="25">
                  <c:v>1.666561402583088E-3</c:v>
                </c:pt>
                <c:pt idx="26">
                  <c:v>1.7033452430483919E-3</c:v>
                </c:pt>
                <c:pt idx="27">
                  <c:v>1.7401290835138957E-3</c:v>
                </c:pt>
                <c:pt idx="28">
                  <c:v>1.776912923979199E-3</c:v>
                </c:pt>
                <c:pt idx="29">
                  <c:v>1.8136967644109922E-3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E-465F-8A67-21FC59F7EFDC}"/>
            </c:ext>
          </c:extLst>
        </c:ser>
        <c:ser>
          <c:idx val="1"/>
          <c:order val="1"/>
          <c:tx>
            <c:v>tanpa aset bebas resiko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FIX!$I$15:$I$44</c:f>
              <c:numCache>
                <c:formatCode>0.00000000</c:formatCode>
                <c:ptCount val="30"/>
                <c:pt idx="0">
                  <c:v>7.158197041475519E-5</c:v>
                </c:pt>
                <c:pt idx="1">
                  <c:v>7.1884759725767585E-5</c:v>
                </c:pt>
                <c:pt idx="2">
                  <c:v>7.2845579320027142E-5</c:v>
                </c:pt>
                <c:pt idx="3">
                  <c:v>7.4631415325990678E-5</c:v>
                </c:pt>
                <c:pt idx="4">
                  <c:v>7.7301512711031695E-5</c:v>
                </c:pt>
                <c:pt idx="5">
                  <c:v>8.0941102298714919E-5</c:v>
                </c:pt>
                <c:pt idx="6">
                  <c:v>8.5551974163250089E-5</c:v>
                </c:pt>
                <c:pt idx="7">
                  <c:v>9.1594909882083039E-5</c:v>
                </c:pt>
                <c:pt idx="8">
                  <c:v>1.0223131477427527E-4</c:v>
                </c:pt>
                <c:pt idx="9">
                  <c:v>1.1806024859547646E-4</c:v>
                </c:pt>
                <c:pt idx="10">
                  <c:v>1.3908171134562413E-4</c:v>
                </c:pt>
                <c:pt idx="11">
                  <c:v>1.6529570302483337E-4</c:v>
                </c:pt>
                <c:pt idx="12">
                  <c:v>1.9670222363305279E-4</c:v>
                </c:pt>
                <c:pt idx="13">
                  <c:v>2.3330127317028066E-4</c:v>
                </c:pt>
                <c:pt idx="14">
                  <c:v>2.7509285163664023E-4</c:v>
                </c:pt>
                <c:pt idx="15">
                  <c:v>3.2207695903177042E-4</c:v>
                </c:pt>
                <c:pt idx="16">
                  <c:v>3.7425359535617621E-4</c:v>
                </c:pt>
                <c:pt idx="17">
                  <c:v>4.3162276060930096E-4</c:v>
                </c:pt>
                <c:pt idx="18">
                  <c:v>4.9418445479175693E-4</c:v>
                </c:pt>
                <c:pt idx="19">
                  <c:v>5.61938677903063E-4</c:v>
                </c:pt>
                <c:pt idx="20">
                  <c:v>6.348854299433747E-4</c:v>
                </c:pt>
                <c:pt idx="21">
                  <c:v>7.1302471091270136E-4</c:v>
                </c:pt>
                <c:pt idx="22">
                  <c:v>7.9635652081103646E-4</c:v>
                </c:pt>
                <c:pt idx="23">
                  <c:v>8.8488085963863328E-4</c:v>
                </c:pt>
                <c:pt idx="24">
                  <c:v>9.785977273947435E-4</c:v>
                </c:pt>
                <c:pt idx="25">
                  <c:v>1.077507124080383E-3</c:v>
                </c:pt>
                <c:pt idx="26">
                  <c:v>1.1816090496944863E-3</c:v>
                </c:pt>
                <c:pt idx="27">
                  <c:v>1.2909035042381744E-3</c:v>
                </c:pt>
                <c:pt idx="28">
                  <c:v>1.4053904877102702E-3</c:v>
                </c:pt>
                <c:pt idx="29">
                  <c:v>1.5250699999999995E-3</c:v>
                </c:pt>
              </c:numCache>
            </c:numRef>
          </c:xVal>
          <c:yVal>
            <c:numRef>
              <c:f>FIX!$H$15:$H$44</c:f>
              <c:numCache>
                <c:formatCode>0.00000000</c:formatCode>
                <c:ptCount val="30"/>
                <c:pt idx="0">
                  <c:v>8.1282140710811602E-4</c:v>
                </c:pt>
                <c:pt idx="1">
                  <c:v>8.5369239306997205E-4</c:v>
                </c:pt>
                <c:pt idx="2">
                  <c:v>8.9456337903200101E-4</c:v>
                </c:pt>
                <c:pt idx="3">
                  <c:v>9.3543436499378396E-4</c:v>
                </c:pt>
                <c:pt idx="4">
                  <c:v>9.7630535095594303E-4</c:v>
                </c:pt>
                <c:pt idx="5">
                  <c:v>1.01717633691802E-3</c:v>
                </c:pt>
                <c:pt idx="6">
                  <c:v>1.0580473228800999E-3</c:v>
                </c:pt>
                <c:pt idx="7">
                  <c:v>1.09891830884279E-3</c:v>
                </c:pt>
                <c:pt idx="8">
                  <c:v>1.1397892948061799E-3</c:v>
                </c:pt>
                <c:pt idx="9">
                  <c:v>1.18066028076957E-3</c:v>
                </c:pt>
                <c:pt idx="10">
                  <c:v>1.2215312667328501E-3</c:v>
                </c:pt>
                <c:pt idx="11">
                  <c:v>1.26240225269623E-3</c:v>
                </c:pt>
                <c:pt idx="12">
                  <c:v>1.30327323865962E-3</c:v>
                </c:pt>
                <c:pt idx="13">
                  <c:v>1.3441442246230101E-3</c:v>
                </c:pt>
                <c:pt idx="14">
                  <c:v>1.3850152105865099E-3</c:v>
                </c:pt>
                <c:pt idx="15">
                  <c:v>1.42588619654979E-3</c:v>
                </c:pt>
                <c:pt idx="16">
                  <c:v>1.46675718251329E-3</c:v>
                </c:pt>
                <c:pt idx="17">
                  <c:v>1.5076281684765699E-3</c:v>
                </c:pt>
                <c:pt idx="18">
                  <c:v>1.5484991544400699E-3</c:v>
                </c:pt>
                <c:pt idx="19">
                  <c:v>1.58937014040346E-3</c:v>
                </c:pt>
                <c:pt idx="20">
                  <c:v>1.6302411263668401E-3</c:v>
                </c:pt>
                <c:pt idx="21">
                  <c:v>1.67111211233023E-3</c:v>
                </c:pt>
                <c:pt idx="22">
                  <c:v>1.71198309829362E-3</c:v>
                </c:pt>
                <c:pt idx="23">
                  <c:v>1.75285408425712E-3</c:v>
                </c:pt>
                <c:pt idx="24">
                  <c:v>1.7937250702203999E-3</c:v>
                </c:pt>
                <c:pt idx="25">
                  <c:v>1.8345960561839E-3</c:v>
                </c:pt>
                <c:pt idx="26">
                  <c:v>1.8754670421471801E-3</c:v>
                </c:pt>
                <c:pt idx="27">
                  <c:v>1.9163380281106801E-3</c:v>
                </c:pt>
                <c:pt idx="28">
                  <c:v>1.95720901407396E-3</c:v>
                </c:pt>
                <c:pt idx="29">
                  <c:v>1.9980800000000002E-3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9-470A-9118-6E61F8C6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22528"/>
        <c:axId val="248823088"/>
      </c:scatterChart>
      <c:valAx>
        <c:axId val="2488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23088"/>
        <c:crosses val="autoZero"/>
        <c:crossBetween val="midCat"/>
      </c:valAx>
      <c:valAx>
        <c:axId val="2488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8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Kurva 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'FIX rf'!$J$15:$J$44</c:f>
              <c:numCache>
                <c:formatCode>0.00000000</c:formatCode>
                <c:ptCount val="30"/>
                <c:pt idx="0">
                  <c:v>5.798055233133194E-5</c:v>
                </c:pt>
                <c:pt idx="1">
                  <c:v>5.8225585278555214E-5</c:v>
                </c:pt>
                <c:pt idx="2">
                  <c:v>5.9003546005490011E-5</c:v>
                </c:pt>
                <c:pt idx="3">
                  <c:v>6.0449717162124842E-5</c:v>
                </c:pt>
                <c:pt idx="4">
                  <c:v>6.2612145259213569E-5</c:v>
                </c:pt>
                <c:pt idx="5">
                  <c:v>6.5559844866930892E-5</c:v>
                </c:pt>
                <c:pt idx="6">
                  <c:v>6.9294260577809538E-5</c:v>
                </c:pt>
                <c:pt idx="7">
                  <c:v>7.41888485959594E-5</c:v>
                </c:pt>
                <c:pt idx="8">
                  <c:v>8.2804409804691906E-5</c:v>
                </c:pt>
                <c:pt idx="9">
                  <c:v>9.5625939554580249E-5</c:v>
                </c:pt>
                <c:pt idx="10">
                  <c:v>1.1265343784557229E-4</c:v>
                </c:pt>
                <c:pt idx="11">
                  <c:v>1.3388690467776087E-4</c:v>
                </c:pt>
                <c:pt idx="12">
                  <c:v>1.5932634005110462E-4</c:v>
                </c:pt>
                <c:pt idx="13">
                  <c:v>1.8897174396560482E-4</c:v>
                </c:pt>
                <c:pt idx="14">
                  <c:v>2.228231164213588E-4</c:v>
                </c:pt>
                <c:pt idx="15">
                  <c:v>2.6088045741807278E-4</c:v>
                </c:pt>
                <c:pt idx="16">
                  <c:v>3.0314376695616022E-4</c:v>
                </c:pt>
                <c:pt idx="17">
                  <c:v>3.4961304503516291E-4</c:v>
                </c:pt>
                <c:pt idx="18">
                  <c:v>4.002882916555858E-4</c:v>
                </c:pt>
                <c:pt idx="19">
                  <c:v>4.5516950681703257E-4</c:v>
                </c:pt>
                <c:pt idx="20">
                  <c:v>5.142566905196336E-4</c:v>
                </c:pt>
                <c:pt idx="21">
                  <c:v>5.7754984276339174E-4</c:v>
                </c:pt>
                <c:pt idx="22">
                  <c:v>6.4504896354830609E-4</c:v>
                </c:pt>
                <c:pt idx="23">
                  <c:v>7.1675405287457711E-4</c:v>
                </c:pt>
                <c:pt idx="24">
                  <c:v>7.9266511074160178E-4</c:v>
                </c:pt>
                <c:pt idx="25">
                  <c:v>8.7278213715020504E-4</c:v>
                </c:pt>
                <c:pt idx="26">
                  <c:v>9.5710513209951924E-4</c:v>
                </c:pt>
                <c:pt idx="27">
                  <c:v>1.0456340955904589E-3</c:v>
                </c:pt>
                <c:pt idx="28">
                  <c:v>1.1383690276220611E-3</c:v>
                </c:pt>
                <c:pt idx="29">
                  <c:v>1.2353099281046081E-3</c:v>
                </c:pt>
              </c:numCache>
            </c:numRef>
          </c:xVal>
          <c:yVal>
            <c:numRef>
              <c:f>'FIX rf'!$I$15:$I$44</c:f>
              <c:numCache>
                <c:formatCode>0.00000000</c:formatCode>
                <c:ptCount val="30"/>
                <c:pt idx="0">
                  <c:v>7.4696408318615851E-4</c:v>
                </c:pt>
                <c:pt idx="1">
                  <c:v>7.8374804829385472E-4</c:v>
                </c:pt>
                <c:pt idx="2">
                  <c:v>8.2053204636756616E-4</c:v>
                </c:pt>
                <c:pt idx="3">
                  <c:v>8.5731606048515942E-4</c:v>
                </c:pt>
                <c:pt idx="4">
                  <c:v>8.9410013378567145E-4</c:v>
                </c:pt>
                <c:pt idx="5">
                  <c:v>9.3088421865813152E-4</c:v>
                </c:pt>
                <c:pt idx="6">
                  <c:v>9.6766830353059072E-4</c:v>
                </c:pt>
                <c:pt idx="7">
                  <c:v>1.0044522742057266E-3</c:v>
                </c:pt>
                <c:pt idx="8">
                  <c:v>1.0412361146711305E-3</c:v>
                </c:pt>
                <c:pt idx="9">
                  <c:v>1.078019955136534E-3</c:v>
                </c:pt>
                <c:pt idx="10">
                  <c:v>1.1148037956018372E-3</c:v>
                </c:pt>
                <c:pt idx="11">
                  <c:v>1.1515876360672409E-3</c:v>
                </c:pt>
                <c:pt idx="12">
                  <c:v>1.1883714765326429E-3</c:v>
                </c:pt>
                <c:pt idx="13">
                  <c:v>1.2251553169980469E-3</c:v>
                </c:pt>
                <c:pt idx="14">
                  <c:v>1.2619391574635516E-3</c:v>
                </c:pt>
                <c:pt idx="15">
                  <c:v>1.2987229979288546E-3</c:v>
                </c:pt>
                <c:pt idx="16">
                  <c:v>1.3355068383943567E-3</c:v>
                </c:pt>
                <c:pt idx="17">
                  <c:v>1.3722906788596605E-3</c:v>
                </c:pt>
                <c:pt idx="18">
                  <c:v>1.4090745193251644E-3</c:v>
                </c:pt>
                <c:pt idx="19">
                  <c:v>1.4458583597905684E-3</c:v>
                </c:pt>
                <c:pt idx="20">
                  <c:v>1.4826422002559704E-3</c:v>
                </c:pt>
                <c:pt idx="21">
                  <c:v>1.5194260407213741E-3</c:v>
                </c:pt>
                <c:pt idx="22">
                  <c:v>1.5562098811867781E-3</c:v>
                </c:pt>
                <c:pt idx="23">
                  <c:v>1.5929937216522822E-3</c:v>
                </c:pt>
                <c:pt idx="24">
                  <c:v>1.6297775621175858E-3</c:v>
                </c:pt>
                <c:pt idx="25">
                  <c:v>1.666561402583088E-3</c:v>
                </c:pt>
                <c:pt idx="26">
                  <c:v>1.7033452430483919E-3</c:v>
                </c:pt>
                <c:pt idx="27">
                  <c:v>1.7401290835138957E-3</c:v>
                </c:pt>
                <c:pt idx="28">
                  <c:v>1.776912923979199E-3</c:v>
                </c:pt>
                <c:pt idx="29">
                  <c:v>1.8136967644109922E-3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F-45A8-B0CF-B0C98ECA1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387120"/>
        <c:axId val="471392224"/>
      </c:scatterChart>
      <c:valAx>
        <c:axId val="263387120"/>
        <c:scaling>
          <c:orientation val="minMax"/>
          <c:max val="2.0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92224"/>
        <c:crosses val="autoZero"/>
        <c:crossBetween val="midCat"/>
      </c:valAx>
      <c:valAx>
        <c:axId val="4713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8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Rasio Mean-Variance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'FIX rf'!$J$15:$J$44</c:f>
              <c:numCache>
                <c:formatCode>0.00000000</c:formatCode>
                <c:ptCount val="30"/>
                <c:pt idx="0">
                  <c:v>5.798055233133194E-5</c:v>
                </c:pt>
                <c:pt idx="1">
                  <c:v>5.8225585278555214E-5</c:v>
                </c:pt>
                <c:pt idx="2">
                  <c:v>5.9003546005490011E-5</c:v>
                </c:pt>
                <c:pt idx="3">
                  <c:v>6.0449717162124842E-5</c:v>
                </c:pt>
                <c:pt idx="4">
                  <c:v>6.2612145259213569E-5</c:v>
                </c:pt>
                <c:pt idx="5">
                  <c:v>6.5559844866930892E-5</c:v>
                </c:pt>
                <c:pt idx="6">
                  <c:v>6.9294260577809538E-5</c:v>
                </c:pt>
                <c:pt idx="7">
                  <c:v>7.41888485959594E-5</c:v>
                </c:pt>
                <c:pt idx="8">
                  <c:v>8.2804409804691906E-5</c:v>
                </c:pt>
                <c:pt idx="9">
                  <c:v>9.5625939554580249E-5</c:v>
                </c:pt>
                <c:pt idx="10">
                  <c:v>1.1265343784557229E-4</c:v>
                </c:pt>
                <c:pt idx="11">
                  <c:v>1.3388690467776087E-4</c:v>
                </c:pt>
                <c:pt idx="12">
                  <c:v>1.5932634005110462E-4</c:v>
                </c:pt>
                <c:pt idx="13">
                  <c:v>1.8897174396560482E-4</c:v>
                </c:pt>
                <c:pt idx="14">
                  <c:v>2.228231164213588E-4</c:v>
                </c:pt>
                <c:pt idx="15">
                  <c:v>2.6088045741807278E-4</c:v>
                </c:pt>
                <c:pt idx="16">
                  <c:v>3.0314376695616022E-4</c:v>
                </c:pt>
                <c:pt idx="17">
                  <c:v>3.4961304503516291E-4</c:v>
                </c:pt>
                <c:pt idx="18">
                  <c:v>4.002882916555858E-4</c:v>
                </c:pt>
                <c:pt idx="19">
                  <c:v>4.5516950681703257E-4</c:v>
                </c:pt>
                <c:pt idx="20">
                  <c:v>5.142566905196336E-4</c:v>
                </c:pt>
                <c:pt idx="21">
                  <c:v>5.7754984276339174E-4</c:v>
                </c:pt>
                <c:pt idx="22">
                  <c:v>6.4504896354830609E-4</c:v>
                </c:pt>
                <c:pt idx="23">
                  <c:v>7.1675405287457711E-4</c:v>
                </c:pt>
                <c:pt idx="24">
                  <c:v>7.9266511074160178E-4</c:v>
                </c:pt>
                <c:pt idx="25">
                  <c:v>8.7278213715020504E-4</c:v>
                </c:pt>
                <c:pt idx="26">
                  <c:v>9.5710513209951924E-4</c:v>
                </c:pt>
                <c:pt idx="27">
                  <c:v>1.0456340955904589E-3</c:v>
                </c:pt>
                <c:pt idx="28">
                  <c:v>1.1383690276220611E-3</c:v>
                </c:pt>
                <c:pt idx="29">
                  <c:v>1.2353099281046081E-3</c:v>
                </c:pt>
              </c:numCache>
            </c:numRef>
          </c:xVal>
          <c:yVal>
            <c:numRef>
              <c:f>'FIX rf'!$K$15:$K$44</c:f>
              <c:numCache>
                <c:formatCode>0.00000000</c:formatCode>
                <c:ptCount val="30"/>
                <c:pt idx="0">
                  <c:v>12.883010822622136</c:v>
                </c:pt>
                <c:pt idx="1">
                  <c:v>13.460543926597733</c:v>
                </c:pt>
                <c:pt idx="2">
                  <c:v>13.906487015055323</c:v>
                </c:pt>
                <c:pt idx="3">
                  <c:v>14.182300608385912</c:v>
                </c:pt>
                <c:pt idx="4">
                  <c:v>14.279979229015506</c:v>
                </c:pt>
                <c:pt idx="5">
                  <c:v>14.198999716176568</c:v>
                </c:pt>
                <c:pt idx="6">
                  <c:v>13.964624132817029</c:v>
                </c:pt>
                <c:pt idx="7">
                  <c:v>13.539127418947876</c:v>
                </c:pt>
                <c:pt idx="8">
                  <c:v>12.574645687676062</c:v>
                </c:pt>
                <c:pt idx="9">
                  <c:v>11.273300530775277</c:v>
                </c:pt>
                <c:pt idx="10">
                  <c:v>9.895870174242118</c:v>
                </c:pt>
                <c:pt idx="11">
                  <c:v>8.6011969493124294</c:v>
                </c:pt>
                <c:pt idx="12">
                  <c:v>7.4587257584117452</c:v>
                </c:pt>
                <c:pt idx="13">
                  <c:v>6.4832725321148548</c:v>
                </c:pt>
                <c:pt idx="14">
                  <c:v>5.6634122066456651</c:v>
                </c:pt>
                <c:pt idx="15">
                  <c:v>4.9782303005073008</c:v>
                </c:pt>
                <c:pt idx="16">
                  <c:v>4.4055230025148227</c:v>
                </c:pt>
                <c:pt idx="17">
                  <c:v>3.9251701226469971</c:v>
                </c:pt>
                <c:pt idx="18">
                  <c:v>3.5201492241935313</c:v>
                </c:pt>
                <c:pt idx="19">
                  <c:v>3.1765272895835031</c:v>
                </c:pt>
                <c:pt idx="20">
                  <c:v>2.8830780961893292</c:v>
                </c:pt>
                <c:pt idx="21">
                  <c:v>2.6308137033704404</c:v>
                </c:pt>
                <c:pt idx="22">
                  <c:v>2.4125453556677754</c:v>
                </c:pt>
                <c:pt idx="23">
                  <c:v>2.2225109369992442</c:v>
                </c:pt>
                <c:pt idx="24">
                  <c:v>2.0560732900086873</c:v>
                </c:pt>
                <c:pt idx="25">
                  <c:v>1.9094815666424143</c:v>
                </c:pt>
                <c:pt idx="26">
                  <c:v>1.7796845779229185</c:v>
                </c:pt>
                <c:pt idx="27">
                  <c:v>1.6641854840543073</c:v>
                </c:pt>
                <c:pt idx="28">
                  <c:v>1.5609287330058446</c:v>
                </c:pt>
                <c:pt idx="29">
                  <c:v>1.4682119224880101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8-4AF2-B060-8F3F3351C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32528"/>
        <c:axId val="469434416"/>
      </c:scatterChart>
      <c:valAx>
        <c:axId val="469232528"/>
        <c:scaling>
          <c:orientation val="minMax"/>
          <c:max val="1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34416"/>
        <c:crosses val="autoZero"/>
        <c:crossBetween val="midCat"/>
      </c:valAx>
      <c:valAx>
        <c:axId val="469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3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923925</xdr:colOff>
      <xdr:row>39</xdr:row>
      <xdr:rowOff>76200</xdr:rowOff>
    </xdr:from>
    <xdr:to>
      <xdr:col>15</xdr:col>
      <xdr:colOff>133350</xdr:colOff>
      <xdr:row>53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30</xdr:row>
      <xdr:rowOff>4762</xdr:rowOff>
    </xdr:from>
    <xdr:to>
      <xdr:col>14</xdr:col>
      <xdr:colOff>495300</xdr:colOff>
      <xdr:row>44</xdr:row>
      <xdr:rowOff>80962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13</xdr:row>
      <xdr:rowOff>147637</xdr:rowOff>
    </xdr:from>
    <xdr:to>
      <xdr:col>14</xdr:col>
      <xdr:colOff>390525</xdr:colOff>
      <xdr:row>28</xdr:row>
      <xdr:rowOff>33337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29</xdr:row>
      <xdr:rowOff>71437</xdr:rowOff>
    </xdr:from>
    <xdr:to>
      <xdr:col>15</xdr:col>
      <xdr:colOff>466725</xdr:colOff>
      <xdr:row>43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13</xdr:row>
      <xdr:rowOff>100012</xdr:rowOff>
    </xdr:from>
    <xdr:to>
      <xdr:col>15</xdr:col>
      <xdr:colOff>438150</xdr:colOff>
      <xdr:row>27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204787</xdr:colOff>
      <xdr:row>45</xdr:row>
      <xdr:rowOff>14287</xdr:rowOff>
    </xdr:from>
    <xdr:to>
      <xdr:col>15</xdr:col>
      <xdr:colOff>471487</xdr:colOff>
      <xdr:row>59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204787</xdr:colOff>
      <xdr:row>60</xdr:row>
      <xdr:rowOff>4762</xdr:rowOff>
    </xdr:from>
    <xdr:to>
      <xdr:col>15</xdr:col>
      <xdr:colOff>471487</xdr:colOff>
      <xdr:row>74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"/>
  <sheetViews>
    <sheetView workbookViewId="0">
      <selection activeCell="O11" sqref="O11"/>
    </sheetView>
  </sheetViews>
  <sheetFormatPr defaultRowHeight="15" x14ac:dyDescent="0.25"/>
  <cols>
    <col min="1" max="1" width="13.28515625" customWidth="1"/>
    <col min="9" max="9" width="9.140625" customWidth="1"/>
    <col min="14" max="14" width="16.140625" customWidth="1"/>
    <col min="15" max="16" width="15.5703125" customWidth="1"/>
    <col min="17" max="17" width="16.28515625" customWidth="1"/>
    <col min="18" max="18" width="15.42578125" customWidth="1"/>
    <col min="19" max="19" width="14.42578125" customWidth="1"/>
    <col min="20" max="20" width="16.42578125" customWidth="1"/>
    <col min="21" max="21" width="12.7109375" bestFit="1" customWidth="1"/>
    <col min="22" max="26" width="12.5703125" bestFit="1" customWidth="1"/>
  </cols>
  <sheetData>
    <row r="1" spans="1:21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61</v>
      </c>
      <c r="H1" t="s">
        <v>1</v>
      </c>
      <c r="I1" t="s">
        <v>9</v>
      </c>
      <c r="J1" t="s">
        <v>2</v>
      </c>
      <c r="K1" t="s">
        <v>3</v>
      </c>
      <c r="L1" t="s">
        <v>61</v>
      </c>
      <c r="O1" t="s">
        <v>1</v>
      </c>
      <c r="P1" t="s">
        <v>9</v>
      </c>
      <c r="Q1" t="s">
        <v>2</v>
      </c>
      <c r="R1" t="s">
        <v>3</v>
      </c>
      <c r="S1" t="s">
        <v>61</v>
      </c>
    </row>
    <row r="2" spans="1:21" x14ac:dyDescent="0.25">
      <c r="A2" s="1">
        <v>43466</v>
      </c>
      <c r="B2">
        <v>10450</v>
      </c>
      <c r="C2">
        <v>298</v>
      </c>
      <c r="D2">
        <v>26000</v>
      </c>
      <c r="E2">
        <v>765</v>
      </c>
      <c r="F2">
        <v>1520</v>
      </c>
      <c r="G2" t="s">
        <v>8</v>
      </c>
      <c r="H2">
        <f>LN(B3/B2)</f>
        <v>-4.7961722634930551E-3</v>
      </c>
      <c r="I2">
        <f>LN(C3/C2)</f>
        <v>-2.72125635248847E-2</v>
      </c>
      <c r="J2">
        <f t="shared" ref="J2:L17" si="0">LN(D3/D2)</f>
        <v>7.6628727455690972E-3</v>
      </c>
      <c r="K2">
        <f t="shared" si="0"/>
        <v>-3.3225647628320393E-2</v>
      </c>
      <c r="L2">
        <f>LN(F3/F2)</f>
        <v>3.2840752011900187E-3</v>
      </c>
      <c r="N2" t="s">
        <v>5</v>
      </c>
      <c r="O2" s="2">
        <f>AVERAGE(H:H)</f>
        <v>2.5228606807512605E-4</v>
      </c>
      <c r="P2" s="2">
        <f>AVERAGE(I:I)</f>
        <v>1.9980801187519394E-3</v>
      </c>
      <c r="Q2" s="2">
        <f>AVERAGE(J:J)</f>
        <v>9.7746142010320808E-4</v>
      </c>
      <c r="R2" s="2">
        <f>AVERAGE(K:K)</f>
        <v>3.6391462261020435E-4</v>
      </c>
      <c r="S2" s="2">
        <f>AVERAGE(L:L)</f>
        <v>2.4792145675528373E-4</v>
      </c>
    </row>
    <row r="3" spans="1:21" x14ac:dyDescent="0.25">
      <c r="A3" s="1">
        <v>43467</v>
      </c>
      <c r="B3">
        <v>10400</v>
      </c>
      <c r="C3">
        <v>290</v>
      </c>
      <c r="D3">
        <v>26200</v>
      </c>
      <c r="E3">
        <v>740</v>
      </c>
      <c r="F3">
        <v>1525</v>
      </c>
      <c r="H3">
        <f>LN(B4/B3)</f>
        <v>1.6686918785014736E-2</v>
      </c>
      <c r="I3">
        <f t="shared" ref="I3:I66" si="1">LN(C4/C3)</f>
        <v>7.9512062927733607E-2</v>
      </c>
      <c r="J3">
        <f t="shared" si="0"/>
        <v>-1.1516442061559067E-2</v>
      </c>
      <c r="K3">
        <f t="shared" si="0"/>
        <v>1.3423020332140771E-2</v>
      </c>
      <c r="L3">
        <f>LN(F4/F3)</f>
        <v>9.7880063661629439E-3</v>
      </c>
      <c r="N3" t="s">
        <v>6</v>
      </c>
      <c r="O3" s="2">
        <f>VAR(H:H)</f>
        <v>1.9116346334931755E-4</v>
      </c>
      <c r="P3" s="2">
        <f>VAR(I:I)</f>
        <v>1.5250970757029159E-3</v>
      </c>
      <c r="Q3" s="2">
        <f>VAR(J:J)</f>
        <v>9.0627511130632012E-5</v>
      </c>
      <c r="R3" s="2">
        <f>VAR(K:K)</f>
        <v>6.9368214694526253E-4</v>
      </c>
      <c r="S3" s="2">
        <f>VAR(L:L)</f>
        <v>2.5452339323973091E-4</v>
      </c>
    </row>
    <row r="4" spans="1:21" x14ac:dyDescent="0.25">
      <c r="A4" s="1">
        <v>43468</v>
      </c>
      <c r="B4">
        <v>10575</v>
      </c>
      <c r="C4">
        <v>314</v>
      </c>
      <c r="D4">
        <v>25900</v>
      </c>
      <c r="E4">
        <v>750</v>
      </c>
      <c r="F4">
        <v>1540</v>
      </c>
      <c r="H4">
        <f t="shared" ref="H4:H67" si="2">LN(B5/B4)</f>
        <v>2.3612761856796854E-3</v>
      </c>
      <c r="I4">
        <f t="shared" si="1"/>
        <v>-6.38979809877101E-3</v>
      </c>
      <c r="J4">
        <f t="shared" si="0"/>
        <v>4.8146457955404506E-3</v>
      </c>
      <c r="K4">
        <f t="shared" si="0"/>
        <v>1.3245226750020723E-2</v>
      </c>
      <c r="L4">
        <f t="shared" si="0"/>
        <v>1.9293202934678851E-2</v>
      </c>
      <c r="N4" t="s">
        <v>7</v>
      </c>
      <c r="O4" s="2">
        <f>STDEV(H:H)</f>
        <v>1.3826187592728429E-2</v>
      </c>
      <c r="P4" s="2">
        <f>STDEV(I:I)</f>
        <v>3.9052491286765766E-2</v>
      </c>
      <c r="Q4" s="2">
        <f>STDEV(J:J)</f>
        <v>9.5198482724585479E-3</v>
      </c>
      <c r="R4" s="2">
        <f>STDEV(K:K)</f>
        <v>2.6337846285246304E-2</v>
      </c>
      <c r="S4" s="2">
        <f>STDEV(L:L)</f>
        <v>1.5953789306610858E-2</v>
      </c>
    </row>
    <row r="5" spans="1:21" x14ac:dyDescent="0.25">
      <c r="A5" s="1">
        <v>43469</v>
      </c>
      <c r="B5">
        <v>10600</v>
      </c>
      <c r="C5">
        <v>312</v>
      </c>
      <c r="D5">
        <v>26025</v>
      </c>
      <c r="E5">
        <v>760</v>
      </c>
      <c r="F5">
        <v>1570</v>
      </c>
      <c r="H5">
        <f t="shared" si="2"/>
        <v>-2.386748140664343E-2</v>
      </c>
      <c r="I5">
        <f t="shared" si="1"/>
        <v>-1.9418085857101627E-2</v>
      </c>
      <c r="J5">
        <f t="shared" si="0"/>
        <v>7.6555397813282784E-3</v>
      </c>
      <c r="K5">
        <f t="shared" si="0"/>
        <v>1.3072081567352701E-2</v>
      </c>
      <c r="L5">
        <f t="shared" si="0"/>
        <v>1.5798116876591311E-2</v>
      </c>
      <c r="O5" s="2">
        <f>O2/O3</f>
        <v>1.3197399945308468</v>
      </c>
      <c r="P5" s="2">
        <f>P2/P3</f>
        <v>1.3101330732216019</v>
      </c>
      <c r="Q5" s="2">
        <f>Q2/Q3</f>
        <v>10.785482332117439</v>
      </c>
      <c r="R5" s="2">
        <f>R2/R3</f>
        <v>0.52461292857652331</v>
      </c>
      <c r="S5" s="2">
        <f>S2/S3</f>
        <v>0.97406157288564454</v>
      </c>
    </row>
    <row r="6" spans="1:21" x14ac:dyDescent="0.25">
      <c r="A6" s="1">
        <v>43472</v>
      </c>
      <c r="B6">
        <v>10350</v>
      </c>
      <c r="C6">
        <v>306</v>
      </c>
      <c r="D6">
        <v>26225</v>
      </c>
      <c r="E6">
        <v>770</v>
      </c>
      <c r="F6">
        <v>1595</v>
      </c>
      <c r="H6">
        <f t="shared" si="2"/>
        <v>-1.7052788382719359E-2</v>
      </c>
      <c r="I6">
        <f t="shared" si="1"/>
        <v>3.8466280827796143E-2</v>
      </c>
      <c r="J6">
        <f t="shared" si="0"/>
        <v>-9.5374351530966837E-4</v>
      </c>
      <c r="K6">
        <f t="shared" si="0"/>
        <v>-1.3072081567352775E-2</v>
      </c>
      <c r="L6">
        <f t="shared" si="0"/>
        <v>-1.8987912244691343E-2</v>
      </c>
      <c r="O6">
        <v>0</v>
      </c>
      <c r="P6">
        <v>1</v>
      </c>
      <c r="Q6">
        <v>2</v>
      </c>
      <c r="R6">
        <v>3</v>
      </c>
      <c r="S6">
        <v>4</v>
      </c>
    </row>
    <row r="7" spans="1:21" x14ac:dyDescent="0.25">
      <c r="A7" s="1">
        <v>43473</v>
      </c>
      <c r="B7">
        <v>10175</v>
      </c>
      <c r="C7">
        <v>318</v>
      </c>
      <c r="D7">
        <v>26200</v>
      </c>
      <c r="E7">
        <v>760</v>
      </c>
      <c r="F7">
        <v>1565</v>
      </c>
      <c r="H7">
        <f t="shared" si="2"/>
        <v>7.3439742557585052E-3</v>
      </c>
      <c r="I7">
        <f t="shared" si="1"/>
        <v>0</v>
      </c>
      <c r="J7">
        <f t="shared" si="0"/>
        <v>2.8585059959636717E-3</v>
      </c>
      <c r="K7">
        <f t="shared" si="0"/>
        <v>2.5975486403260736E-2</v>
      </c>
      <c r="L7">
        <f t="shared" si="0"/>
        <v>-1.6103407566578735E-2</v>
      </c>
      <c r="N7">
        <v>0</v>
      </c>
      <c r="O7" s="2">
        <f ca="1">COVAR(OFFSET($H:$H,0,O$6),OFFSET($H:$H,0,$N7))*258/257</f>
        <v>1.9116056908198028E-4</v>
      </c>
      <c r="P7" s="2">
        <f t="shared" ref="P7:S11" ca="1" si="3">COVAR(OFFSET($H:$H,0,P$6),OFFSET($H:$H,0,$N7))*258/257</f>
        <v>9.6024992176531412E-6</v>
      </c>
      <c r="Q7" s="2">
        <f t="shared" ca="1" si="3"/>
        <v>3.4022195686978896E-5</v>
      </c>
      <c r="R7" s="2">
        <f t="shared" ca="1" si="3"/>
        <v>5.939339565946797E-5</v>
      </c>
      <c r="S7" s="2">
        <f t="shared" ca="1" si="3"/>
        <v>5.9783182265089808E-5</v>
      </c>
      <c r="T7">
        <v>1</v>
      </c>
      <c r="U7" s="13">
        <f>O2</f>
        <v>2.5228606807512605E-4</v>
      </c>
    </row>
    <row r="8" spans="1:21" x14ac:dyDescent="0.25">
      <c r="A8" s="1">
        <v>43474</v>
      </c>
      <c r="B8">
        <v>10250</v>
      </c>
      <c r="C8">
        <v>318</v>
      </c>
      <c r="D8">
        <v>26275</v>
      </c>
      <c r="E8">
        <v>780</v>
      </c>
      <c r="F8">
        <v>1540</v>
      </c>
      <c r="H8">
        <f t="shared" si="2"/>
        <v>-9.8040000966208556E-3</v>
      </c>
      <c r="I8">
        <f t="shared" si="1"/>
        <v>6.269613013595395E-3</v>
      </c>
      <c r="J8">
        <f t="shared" si="0"/>
        <v>0</v>
      </c>
      <c r="K8">
        <f t="shared" si="0"/>
        <v>1.2739025777429712E-2</v>
      </c>
      <c r="L8">
        <f t="shared" si="0"/>
        <v>3.8221212820197671E-2</v>
      </c>
      <c r="N8">
        <v>1</v>
      </c>
      <c r="O8" s="2">
        <f ca="1">COVAR(OFFSET($H:$H,0,O$6),OFFSET($H:$H,0,$N8))*258/257</f>
        <v>9.6024992176531412E-6</v>
      </c>
      <c r="P8" s="2">
        <f ca="1">COVAR(OFFSET($H:$H,0,P$6),OFFSET($H:$H,0,$N8))*258/257</f>
        <v>1.5250739853143308E-3</v>
      </c>
      <c r="Q8" s="2">
        <f t="shared" ca="1" si="3"/>
        <v>-1.6538080631921618E-6</v>
      </c>
      <c r="R8" s="2">
        <f t="shared" ca="1" si="3"/>
        <v>2.6464295141061359E-4</v>
      </c>
      <c r="S8" s="2">
        <f ca="1">COVAR(OFFSET($H:$H,0,S$6),OFFSET($H:$H,0,$N8))*258/257</f>
        <v>2.2433897510302456E-6</v>
      </c>
      <c r="T8">
        <v>1</v>
      </c>
      <c r="U8" s="13">
        <f>P2</f>
        <v>1.9980801187519394E-3</v>
      </c>
    </row>
    <row r="9" spans="1:21" x14ac:dyDescent="0.25">
      <c r="A9" s="1">
        <v>43475</v>
      </c>
      <c r="B9">
        <v>10150</v>
      </c>
      <c r="C9">
        <v>320</v>
      </c>
      <c r="D9">
        <v>26275</v>
      </c>
      <c r="E9">
        <v>790</v>
      </c>
      <c r="F9">
        <v>1600</v>
      </c>
      <c r="H9">
        <f t="shared" si="2"/>
        <v>0</v>
      </c>
      <c r="I9">
        <f t="shared" si="1"/>
        <v>6.2305497506361628E-3</v>
      </c>
      <c r="J9">
        <f t="shared" si="0"/>
        <v>-9.5192772538206895E-4</v>
      </c>
      <c r="K9">
        <f t="shared" si="0"/>
        <v>0</v>
      </c>
      <c r="L9">
        <f t="shared" si="0"/>
        <v>1.242251999855711E-2</v>
      </c>
      <c r="N9">
        <v>2</v>
      </c>
      <c r="O9" s="2">
        <f ca="1">COVAR(OFFSET($H:$H,0,O$6),OFFSET($H:$H,0,$N9))*258/257</f>
        <v>3.4022195686978896E-5</v>
      </c>
      <c r="P9" s="2">
        <f t="shared" ca="1" si="3"/>
        <v>-1.6538080631921618E-6</v>
      </c>
      <c r="Q9" s="2">
        <f t="shared" ca="1" si="3"/>
        <v>9.0626139005223127E-5</v>
      </c>
      <c r="R9" s="2">
        <f t="shared" ca="1" si="3"/>
        <v>4.0163821394684089E-5</v>
      </c>
      <c r="S9" s="2">
        <f t="shared" ca="1" si="3"/>
        <v>7.1726916732303036E-5</v>
      </c>
      <c r="T9">
        <v>1</v>
      </c>
      <c r="U9" s="13">
        <f>Q2</f>
        <v>9.7746142010320808E-4</v>
      </c>
    </row>
    <row r="10" spans="1:21" x14ac:dyDescent="0.25">
      <c r="A10" s="1">
        <v>43476</v>
      </c>
      <c r="B10">
        <v>10150</v>
      </c>
      <c r="C10">
        <v>322</v>
      </c>
      <c r="D10">
        <v>26250</v>
      </c>
      <c r="E10">
        <v>790</v>
      </c>
      <c r="F10">
        <v>1620</v>
      </c>
      <c r="H10">
        <f t="shared" si="2"/>
        <v>-1.4888612493750637E-2</v>
      </c>
      <c r="I10">
        <f t="shared" si="1"/>
        <v>-3.1548357734925897E-2</v>
      </c>
      <c r="J10">
        <f t="shared" si="0"/>
        <v>-9.5694510161506725E-3</v>
      </c>
      <c r="K10">
        <f t="shared" si="0"/>
        <v>-1.2739025777429714E-2</v>
      </c>
      <c r="L10">
        <f t="shared" si="0"/>
        <v>-3.0911925696728579E-3</v>
      </c>
      <c r="N10">
        <v>3</v>
      </c>
      <c r="O10" s="2">
        <f ca="1">COVAR(OFFSET($H:$H,0,O$6),OFFSET($H:$H,0,$N10))*258/257</f>
        <v>5.939339565946797E-5</v>
      </c>
      <c r="P10" s="2">
        <f t="shared" ca="1" si="3"/>
        <v>2.6464295141061359E-4</v>
      </c>
      <c r="Q10" s="2">
        <f t="shared" ca="1" si="3"/>
        <v>4.0163821394684089E-5</v>
      </c>
      <c r="R10" s="2">
        <f t="shared" ca="1" si="3"/>
        <v>6.9367164440704192E-4</v>
      </c>
      <c r="S10" s="2">
        <f t="shared" ca="1" si="3"/>
        <v>9.0834876019150427E-5</v>
      </c>
      <c r="T10">
        <v>1</v>
      </c>
      <c r="U10" s="13">
        <f>R2</f>
        <v>3.6391462261020435E-4</v>
      </c>
    </row>
    <row r="11" spans="1:21" x14ac:dyDescent="0.25">
      <c r="A11" s="1">
        <v>43479</v>
      </c>
      <c r="B11">
        <v>10000</v>
      </c>
      <c r="C11">
        <v>312</v>
      </c>
      <c r="D11">
        <v>26000</v>
      </c>
      <c r="E11">
        <v>780</v>
      </c>
      <c r="F11">
        <v>1615</v>
      </c>
      <c r="H11">
        <f t="shared" si="2"/>
        <v>9.950330853168092E-3</v>
      </c>
      <c r="I11">
        <f t="shared" si="1"/>
        <v>-6.4308903302904025E-3</v>
      </c>
      <c r="J11">
        <f t="shared" si="0"/>
        <v>1.1472401162236781E-2</v>
      </c>
      <c r="K11">
        <f t="shared" si="0"/>
        <v>5.0010420574661416E-2</v>
      </c>
      <c r="L11">
        <f t="shared" si="0"/>
        <v>1.2307847674596773E-2</v>
      </c>
      <c r="N11">
        <v>4</v>
      </c>
      <c r="O11" s="2">
        <f ca="1">COVAR(OFFSET($H:$H,0,O$6),OFFSET($H:$H,0,$N11))*258/257</f>
        <v>5.9783182265089808E-5</v>
      </c>
      <c r="P11" s="2">
        <f t="shared" ca="1" si="3"/>
        <v>2.2433897510302456E-6</v>
      </c>
      <c r="Q11" s="2">
        <f t="shared" ca="1" si="3"/>
        <v>7.1726916732303036E-5</v>
      </c>
      <c r="R11" s="2">
        <f t="shared" ca="1" si="3"/>
        <v>9.0834876019150427E-5</v>
      </c>
      <c r="S11" s="2">
        <f t="shared" ca="1" si="3"/>
        <v>2.5451953968565384E-4</v>
      </c>
      <c r="T11">
        <v>1</v>
      </c>
      <c r="U11" s="13">
        <f>S2</f>
        <v>2.4792145675528373E-4</v>
      </c>
    </row>
    <row r="12" spans="1:21" x14ac:dyDescent="0.25">
      <c r="A12" s="1">
        <v>43480</v>
      </c>
      <c r="B12">
        <v>10100</v>
      </c>
      <c r="C12">
        <v>310</v>
      </c>
      <c r="D12">
        <v>26300</v>
      </c>
      <c r="E12">
        <v>820</v>
      </c>
      <c r="F12">
        <v>1635</v>
      </c>
      <c r="H12">
        <f t="shared" si="2"/>
        <v>-7.4534506545808907E-3</v>
      </c>
      <c r="I12">
        <f t="shared" si="1"/>
        <v>-1.298719552681119E-2</v>
      </c>
      <c r="J12">
        <f t="shared" si="0"/>
        <v>4.7415925725825319E-3</v>
      </c>
      <c r="K12">
        <f t="shared" si="0"/>
        <v>5.9188871390330654E-2</v>
      </c>
      <c r="L12">
        <f t="shared" si="0"/>
        <v>-6.134988567515944E-3</v>
      </c>
      <c r="N12" t="s">
        <v>41</v>
      </c>
      <c r="O12">
        <v>5.6300000000000003E-2</v>
      </c>
      <c r="P12" s="2">
        <f>O12/365</f>
        <v>1.5424657534246575E-4</v>
      </c>
    </row>
    <row r="13" spans="1:21" x14ac:dyDescent="0.25">
      <c r="A13" s="1">
        <v>43481</v>
      </c>
      <c r="B13">
        <v>10025</v>
      </c>
      <c r="C13">
        <v>306</v>
      </c>
      <c r="D13">
        <v>26425</v>
      </c>
      <c r="E13">
        <v>870</v>
      </c>
      <c r="F13">
        <v>1625</v>
      </c>
      <c r="H13">
        <f t="shared" si="2"/>
        <v>-2.4968801985871545E-3</v>
      </c>
      <c r="I13">
        <f t="shared" si="1"/>
        <v>-3.3225647628320393E-2</v>
      </c>
      <c r="J13">
        <f t="shared" si="0"/>
        <v>8.4786188555521953E-3</v>
      </c>
      <c r="K13">
        <f t="shared" si="0"/>
        <v>-2.9156584291455578E-2</v>
      </c>
      <c r="L13">
        <f t="shared" si="0"/>
        <v>-9.2736367853292149E-3</v>
      </c>
      <c r="N13" t="s">
        <v>10</v>
      </c>
    </row>
    <row r="14" spans="1:21" x14ac:dyDescent="0.25">
      <c r="A14" s="1">
        <v>43482</v>
      </c>
      <c r="B14">
        <v>10000</v>
      </c>
      <c r="C14">
        <v>296</v>
      </c>
      <c r="D14">
        <v>26650</v>
      </c>
      <c r="E14">
        <v>845</v>
      </c>
      <c r="F14">
        <v>1610</v>
      </c>
      <c r="H14">
        <f t="shared" si="2"/>
        <v>1.4888612493750559E-2</v>
      </c>
      <c r="I14">
        <f t="shared" si="1"/>
        <v>-1.3605652055778598E-2</v>
      </c>
      <c r="J14">
        <f t="shared" si="0"/>
        <v>1.7666661248770026E-2</v>
      </c>
      <c r="K14">
        <f t="shared" si="0"/>
        <v>5.899722127188322E-3</v>
      </c>
      <c r="L14">
        <f t="shared" si="0"/>
        <v>3.1007776782481854E-3</v>
      </c>
      <c r="O14" t="s">
        <v>1</v>
      </c>
      <c r="P14" t="s">
        <v>9</v>
      </c>
      <c r="Q14" t="s">
        <v>2</v>
      </c>
      <c r="R14" t="s">
        <v>3</v>
      </c>
      <c r="S14" t="s">
        <v>61</v>
      </c>
    </row>
    <row r="15" spans="1:21" x14ac:dyDescent="0.25">
      <c r="A15" s="1">
        <v>43483</v>
      </c>
      <c r="B15">
        <v>10150</v>
      </c>
      <c r="C15">
        <v>292</v>
      </c>
      <c r="D15">
        <v>27125</v>
      </c>
      <c r="E15">
        <v>850</v>
      </c>
      <c r="F15">
        <v>1615</v>
      </c>
      <c r="H15">
        <f t="shared" si="2"/>
        <v>4.9140148024291626E-3</v>
      </c>
      <c r="I15">
        <f t="shared" si="1"/>
        <v>1.3605652055778678E-2</v>
      </c>
      <c r="J15">
        <f t="shared" si="0"/>
        <v>2.1878721375807101E-2</v>
      </c>
      <c r="K15">
        <f t="shared" si="0"/>
        <v>5.8651194523980576E-3</v>
      </c>
      <c r="L15">
        <f t="shared" si="0"/>
        <v>-6.2112000926406357E-3</v>
      </c>
      <c r="N15" t="s">
        <v>5</v>
      </c>
      <c r="O15" s="3">
        <f>O2*365</f>
        <v>9.2084414847421012E-2</v>
      </c>
      <c r="P15" s="3">
        <f>P2*365</f>
        <v>0.72929924334445795</v>
      </c>
      <c r="Q15" s="3">
        <f>Q2*365</f>
        <v>0.35677341833767096</v>
      </c>
      <c r="R15" s="3">
        <f>R2*365</f>
        <v>0.1328288372527246</v>
      </c>
      <c r="S15" s="3">
        <f>S2*365</f>
        <v>9.0491331715678566E-2</v>
      </c>
    </row>
    <row r="16" spans="1:21" x14ac:dyDescent="0.25">
      <c r="A16" s="1">
        <v>43486</v>
      </c>
      <c r="B16">
        <v>10200</v>
      </c>
      <c r="C16">
        <v>296</v>
      </c>
      <c r="D16">
        <v>27725</v>
      </c>
      <c r="E16">
        <v>855</v>
      </c>
      <c r="F16">
        <v>1605</v>
      </c>
      <c r="H16">
        <f t="shared" si="2"/>
        <v>2.421425812059453E-2</v>
      </c>
      <c r="I16">
        <f t="shared" si="1"/>
        <v>8.4192091220348028E-2</v>
      </c>
      <c r="J16">
        <f t="shared" si="0"/>
        <v>9.8699769387732214E-3</v>
      </c>
      <c r="K16">
        <f t="shared" si="0"/>
        <v>-2.9675768146116666E-2</v>
      </c>
      <c r="L16">
        <f t="shared" si="0"/>
        <v>6.2112000926406764E-3</v>
      </c>
      <c r="N16" t="s">
        <v>6</v>
      </c>
      <c r="O16" s="3">
        <f>O3*365^2</f>
        <v>25.467752404712829</v>
      </c>
      <c r="P16" s="3">
        <f>P3*365^2</f>
        <v>203.18105791052096</v>
      </c>
      <c r="Q16" s="3">
        <f>Q3*365^2</f>
        <v>12.073850170378449</v>
      </c>
      <c r="R16" s="3">
        <f>R3*365^2</f>
        <v>92.415804026782595</v>
      </c>
      <c r="S16" s="3">
        <f>S3*365^2</f>
        <v>33.908879064363148</v>
      </c>
    </row>
    <row r="17" spans="1:21" x14ac:dyDescent="0.25">
      <c r="A17" s="1">
        <v>43487</v>
      </c>
      <c r="B17">
        <v>10450</v>
      </c>
      <c r="C17">
        <v>322</v>
      </c>
      <c r="D17">
        <v>28000</v>
      </c>
      <c r="E17">
        <v>830</v>
      </c>
      <c r="F17">
        <v>1615</v>
      </c>
      <c r="H17">
        <f t="shared" si="2"/>
        <v>2.3894873973814854E-3</v>
      </c>
      <c r="I17">
        <f t="shared" si="1"/>
        <v>9.4745367589366108E-2</v>
      </c>
      <c r="J17">
        <f t="shared" si="0"/>
        <v>-1.8018505502678365E-2</v>
      </c>
      <c r="K17">
        <f t="shared" si="0"/>
        <v>3.5506688456909817E-2</v>
      </c>
      <c r="L17">
        <f t="shared" si="0"/>
        <v>-9.3313274288843052E-3</v>
      </c>
      <c r="N17" t="s">
        <v>7</v>
      </c>
      <c r="O17" s="3">
        <f>O4*365</f>
        <v>5.0465584713458762</v>
      </c>
      <c r="P17" s="3">
        <f>P4*365</f>
        <v>14.254159319669505</v>
      </c>
      <c r="Q17" s="3">
        <f>Q4*365</f>
        <v>3.4747446194473701</v>
      </c>
      <c r="R17" s="3">
        <f>R4*365</f>
        <v>9.613313894114901</v>
      </c>
      <c r="S17" s="3">
        <f>S4*365</f>
        <v>5.8231330969129633</v>
      </c>
    </row>
    <row r="18" spans="1:21" x14ac:dyDescent="0.25">
      <c r="A18" s="1">
        <v>43488</v>
      </c>
      <c r="B18">
        <v>10475</v>
      </c>
      <c r="C18">
        <v>354</v>
      </c>
      <c r="D18">
        <v>27500</v>
      </c>
      <c r="E18">
        <v>860</v>
      </c>
      <c r="F18">
        <v>1600</v>
      </c>
      <c r="H18">
        <f t="shared" si="2"/>
        <v>3.5173614178267094E-2</v>
      </c>
      <c r="I18">
        <f t="shared" si="1"/>
        <v>1.1236073266925752E-2</v>
      </c>
      <c r="J18">
        <f t="shared" ref="J18:J81" si="4">LN(D19/D18)</f>
        <v>-7.2993024816116079E-3</v>
      </c>
      <c r="K18">
        <f t="shared" ref="K18:K81" si="5">LN(E19/E18)</f>
        <v>3.9891329027302025E-2</v>
      </c>
      <c r="L18">
        <f t="shared" ref="L18:L81" si="6">LN(F19/F18)</f>
        <v>0</v>
      </c>
    </row>
    <row r="19" spans="1:21" x14ac:dyDescent="0.25">
      <c r="A19" s="1">
        <v>43489</v>
      </c>
      <c r="B19">
        <v>10850</v>
      </c>
      <c r="C19">
        <v>358</v>
      </c>
      <c r="D19">
        <v>27300</v>
      </c>
      <c r="E19">
        <v>895</v>
      </c>
      <c r="F19">
        <v>1600</v>
      </c>
      <c r="H19">
        <f t="shared" si="2"/>
        <v>-9.2593254127967123E-3</v>
      </c>
      <c r="I19">
        <f t="shared" si="1"/>
        <v>1.1111225425070849E-2</v>
      </c>
      <c r="J19">
        <f t="shared" si="4"/>
        <v>7.2993024816115351E-3</v>
      </c>
      <c r="K19">
        <f t="shared" si="5"/>
        <v>3.8360867872446157E-2</v>
      </c>
      <c r="L19">
        <f t="shared" si="6"/>
        <v>9.3313274288842219E-3</v>
      </c>
      <c r="O19">
        <v>0</v>
      </c>
      <c r="P19">
        <v>1</v>
      </c>
      <c r="Q19">
        <v>2</v>
      </c>
      <c r="R19">
        <v>3</v>
      </c>
      <c r="S19">
        <v>4</v>
      </c>
      <c r="U19" t="s">
        <v>5</v>
      </c>
    </row>
    <row r="20" spans="1:21" x14ac:dyDescent="0.25">
      <c r="A20" s="1">
        <v>43490</v>
      </c>
      <c r="B20">
        <v>10750</v>
      </c>
      <c r="C20">
        <v>362</v>
      </c>
      <c r="D20">
        <v>27500</v>
      </c>
      <c r="E20">
        <v>930</v>
      </c>
      <c r="F20">
        <v>1615</v>
      </c>
      <c r="H20">
        <f t="shared" si="2"/>
        <v>0</v>
      </c>
      <c r="I20">
        <f t="shared" si="1"/>
        <v>8.4706697472162751E-2</v>
      </c>
      <c r="J20">
        <f t="shared" si="4"/>
        <v>-9.0950438284049986E-4</v>
      </c>
      <c r="K20">
        <f t="shared" si="5"/>
        <v>-2.1739986636405875E-2</v>
      </c>
      <c r="L20">
        <f t="shared" si="6"/>
        <v>-3.1007776782482708E-3</v>
      </c>
      <c r="N20">
        <v>0</v>
      </c>
      <c r="O20" s="3">
        <f t="shared" ref="O20:S24" ca="1" si="7">O7*365^2</f>
        <v>25.467366815946821</v>
      </c>
      <c r="P20" s="3">
        <f t="shared" ca="1" si="7"/>
        <v>1.2792929582718398</v>
      </c>
      <c r="Q20" s="3">
        <f t="shared" ca="1" si="7"/>
        <v>4.5326070203977631</v>
      </c>
      <c r="R20" s="3">
        <f t="shared" ca="1" si="7"/>
        <v>7.9126851367326205</v>
      </c>
      <c r="S20" s="3">
        <f t="shared" ca="1" si="7"/>
        <v>7.96461445726659</v>
      </c>
      <c r="T20">
        <v>1</v>
      </c>
      <c r="U20" s="3">
        <f>O2*365</f>
        <v>9.2084414847421012E-2</v>
      </c>
    </row>
    <row r="21" spans="1:21" x14ac:dyDescent="0.25">
      <c r="A21" s="1">
        <v>43493</v>
      </c>
      <c r="B21">
        <v>10750</v>
      </c>
      <c r="C21">
        <v>394</v>
      </c>
      <c r="D21">
        <v>27475</v>
      </c>
      <c r="E21">
        <v>910</v>
      </c>
      <c r="F21">
        <v>1610</v>
      </c>
      <c r="H21">
        <f t="shared" si="2"/>
        <v>-2.3282897595911845E-3</v>
      </c>
      <c r="I21">
        <f t="shared" si="1"/>
        <v>-2.0513539833102903E-2</v>
      </c>
      <c r="J21">
        <f t="shared" si="4"/>
        <v>8.1559129036076605E-3</v>
      </c>
      <c r="K21">
        <f t="shared" si="5"/>
        <v>1.092907053219023E-2</v>
      </c>
      <c r="L21">
        <f t="shared" si="6"/>
        <v>0</v>
      </c>
      <c r="N21">
        <v>1</v>
      </c>
      <c r="O21" s="3">
        <f t="shared" ca="1" si="7"/>
        <v>1.2792929582718398</v>
      </c>
      <c r="P21" s="3">
        <f t="shared" ca="1" si="7"/>
        <v>203.17798169350172</v>
      </c>
      <c r="Q21" s="3">
        <f t="shared" ca="1" si="7"/>
        <v>-0.22032857921877574</v>
      </c>
      <c r="R21" s="3">
        <f t="shared" ca="1" si="7"/>
        <v>35.257057201678997</v>
      </c>
      <c r="S21" s="3">
        <f t="shared" ca="1" si="7"/>
        <v>0.29887559958100446</v>
      </c>
      <c r="T21">
        <v>1</v>
      </c>
      <c r="U21" s="3">
        <f>P2*365</f>
        <v>0.72929924334445795</v>
      </c>
    </row>
    <row r="22" spans="1:21" x14ac:dyDescent="0.25">
      <c r="A22" s="1">
        <v>43494</v>
      </c>
      <c r="B22">
        <v>10725</v>
      </c>
      <c r="C22">
        <v>386</v>
      </c>
      <c r="D22">
        <v>27700</v>
      </c>
      <c r="E22">
        <v>920</v>
      </c>
      <c r="F22">
        <v>1610</v>
      </c>
      <c r="H22">
        <f t="shared" si="2"/>
        <v>4.6511711757308803E-3</v>
      </c>
      <c r="I22">
        <f t="shared" si="1"/>
        <v>4.5577508496319155E-2</v>
      </c>
      <c r="J22">
        <f t="shared" si="4"/>
        <v>-3.6166404701885504E-3</v>
      </c>
      <c r="K22">
        <f t="shared" si="5"/>
        <v>3.2088314551500449E-2</v>
      </c>
      <c r="L22">
        <f t="shared" si="6"/>
        <v>0</v>
      </c>
      <c r="N22">
        <v>2</v>
      </c>
      <c r="O22" s="3">
        <f t="shared" ca="1" si="7"/>
        <v>4.5326070203977631</v>
      </c>
      <c r="P22" s="3">
        <f t="shared" ca="1" si="7"/>
        <v>-0.22032857921877574</v>
      </c>
      <c r="Q22" s="3">
        <f t="shared" ca="1" si="7"/>
        <v>12.073667368970851</v>
      </c>
      <c r="R22" s="3">
        <f t="shared" ca="1" si="7"/>
        <v>5.3508251053067877</v>
      </c>
      <c r="S22" s="3">
        <f t="shared" ca="1" si="7"/>
        <v>9.5558184816610723</v>
      </c>
      <c r="T22">
        <v>1</v>
      </c>
      <c r="U22" s="3">
        <f>Q2*365</f>
        <v>0.35677341833767096</v>
      </c>
    </row>
    <row r="23" spans="1:21" x14ac:dyDescent="0.25">
      <c r="A23" s="1">
        <v>43495</v>
      </c>
      <c r="B23">
        <v>10775</v>
      </c>
      <c r="C23">
        <v>404</v>
      </c>
      <c r="D23">
        <v>27600</v>
      </c>
      <c r="E23">
        <v>950</v>
      </c>
      <c r="F23">
        <v>1610</v>
      </c>
      <c r="H23">
        <f t="shared" si="2"/>
        <v>0</v>
      </c>
      <c r="I23">
        <f t="shared" si="1"/>
        <v>0.11668232008019801</v>
      </c>
      <c r="J23">
        <f t="shared" si="4"/>
        <v>2.061928720273561E-2</v>
      </c>
      <c r="K23">
        <f t="shared" si="5"/>
        <v>1.5666116744399456E-2</v>
      </c>
      <c r="L23">
        <f t="shared" si="6"/>
        <v>-6.2305497506360864E-3</v>
      </c>
      <c r="N23">
        <v>3</v>
      </c>
      <c r="O23" s="3">
        <f t="shared" ca="1" si="7"/>
        <v>7.9126851367326205</v>
      </c>
      <c r="P23" s="3">
        <f t="shared" ca="1" si="7"/>
        <v>35.257057201678997</v>
      </c>
      <c r="Q23" s="3">
        <f t="shared" ca="1" si="7"/>
        <v>5.3508251053067877</v>
      </c>
      <c r="R23" s="3">
        <f t="shared" ca="1" si="7"/>
        <v>92.414404826128163</v>
      </c>
      <c r="S23" s="3">
        <f t="shared" ca="1" si="7"/>
        <v>12.101476357651316</v>
      </c>
      <c r="T23">
        <v>1</v>
      </c>
      <c r="U23" s="3">
        <f>R2*365</f>
        <v>0.1328288372527246</v>
      </c>
    </row>
    <row r="24" spans="1:21" x14ac:dyDescent="0.25">
      <c r="A24" s="1">
        <v>43496</v>
      </c>
      <c r="B24">
        <v>10775</v>
      </c>
      <c r="C24">
        <v>454</v>
      </c>
      <c r="D24">
        <v>28175</v>
      </c>
      <c r="E24">
        <v>965</v>
      </c>
      <c r="F24">
        <v>1600</v>
      </c>
      <c r="H24">
        <f t="shared" si="2"/>
        <v>-2.3228814161396385E-3</v>
      </c>
      <c r="I24">
        <f t="shared" si="1"/>
        <v>1.3129291441792802E-2</v>
      </c>
      <c r="J24">
        <f t="shared" si="4"/>
        <v>0</v>
      </c>
      <c r="K24">
        <f t="shared" si="5"/>
        <v>-5.1948168771040228E-3</v>
      </c>
      <c r="L24">
        <f t="shared" si="6"/>
        <v>9.3313274288842219E-3</v>
      </c>
      <c r="N24">
        <v>4</v>
      </c>
      <c r="O24" s="3">
        <f t="shared" ca="1" si="7"/>
        <v>7.96461445726659</v>
      </c>
      <c r="P24" s="3">
        <f t="shared" ca="1" si="7"/>
        <v>0.29887559958100446</v>
      </c>
      <c r="Q24" s="3">
        <f t="shared" ca="1" si="7"/>
        <v>9.5558184816610723</v>
      </c>
      <c r="R24" s="3">
        <f t="shared" ca="1" si="7"/>
        <v>12.101476357651316</v>
      </c>
      <c r="S24" s="3">
        <f t="shared" ca="1" si="7"/>
        <v>33.90836567462123</v>
      </c>
      <c r="T24">
        <v>1</v>
      </c>
      <c r="U24" s="3">
        <f>S2*365</f>
        <v>9.0491331715678566E-2</v>
      </c>
    </row>
    <row r="25" spans="1:21" x14ac:dyDescent="0.25">
      <c r="A25" s="1">
        <v>43497</v>
      </c>
      <c r="B25">
        <v>10750</v>
      </c>
      <c r="C25">
        <v>460</v>
      </c>
      <c r="D25">
        <v>28175</v>
      </c>
      <c r="E25">
        <v>960</v>
      </c>
      <c r="F25">
        <v>1615</v>
      </c>
      <c r="H25">
        <f t="shared" si="2"/>
        <v>-9.345862418237658E-3</v>
      </c>
      <c r="I25">
        <f t="shared" si="1"/>
        <v>0</v>
      </c>
      <c r="J25">
        <f t="shared" si="4"/>
        <v>-2.4249055253314385E-2</v>
      </c>
      <c r="K25">
        <f t="shared" si="5"/>
        <v>5.077232537342314E-2</v>
      </c>
      <c r="L25">
        <f t="shared" si="6"/>
        <v>-6.2112000926406357E-3</v>
      </c>
    </row>
    <row r="26" spans="1:21" x14ac:dyDescent="0.25">
      <c r="A26" s="1">
        <v>43500</v>
      </c>
      <c r="B26">
        <v>10650</v>
      </c>
      <c r="C26">
        <v>460</v>
      </c>
      <c r="D26">
        <v>27500</v>
      </c>
      <c r="E26">
        <v>1010</v>
      </c>
      <c r="F26">
        <v>1605</v>
      </c>
      <c r="H26">
        <f t="shared" si="2"/>
        <v>0</v>
      </c>
      <c r="I26">
        <f t="shared" si="1"/>
        <v>0</v>
      </c>
      <c r="J26">
        <f t="shared" si="4"/>
        <v>0</v>
      </c>
      <c r="K26">
        <f t="shared" si="5"/>
        <v>0</v>
      </c>
      <c r="L26">
        <f t="shared" si="6"/>
        <v>0</v>
      </c>
      <c r="N26" t="s">
        <v>13</v>
      </c>
    </row>
    <row r="27" spans="1:21" x14ac:dyDescent="0.25">
      <c r="A27" s="1">
        <v>43501</v>
      </c>
      <c r="B27">
        <v>10650</v>
      </c>
      <c r="C27">
        <v>460</v>
      </c>
      <c r="D27">
        <v>27500</v>
      </c>
      <c r="E27">
        <v>1010</v>
      </c>
      <c r="F27">
        <v>1605</v>
      </c>
      <c r="H27">
        <f t="shared" si="2"/>
        <v>-4.7058910374126166E-3</v>
      </c>
      <c r="I27">
        <f t="shared" si="1"/>
        <v>4.2559614418795903E-2</v>
      </c>
      <c r="J27">
        <f t="shared" si="4"/>
        <v>6.3434739221749515E-3</v>
      </c>
      <c r="K27">
        <f t="shared" si="5"/>
        <v>8.0804032415296129E-2</v>
      </c>
      <c r="L27">
        <f t="shared" si="6"/>
        <v>-6.2500203451712946E-3</v>
      </c>
      <c r="T27" t="s">
        <v>36</v>
      </c>
    </row>
    <row r="28" spans="1:21" x14ac:dyDescent="0.25">
      <c r="A28" s="1">
        <v>43502</v>
      </c>
      <c r="B28">
        <v>10600</v>
      </c>
      <c r="C28">
        <v>480</v>
      </c>
      <c r="D28">
        <v>27675</v>
      </c>
      <c r="E28">
        <v>1095</v>
      </c>
      <c r="F28">
        <v>1595</v>
      </c>
      <c r="H28">
        <f t="shared" si="2"/>
        <v>-7.1006215495763155E-3</v>
      </c>
      <c r="I28">
        <f t="shared" si="1"/>
        <v>3.278982282299097E-2</v>
      </c>
      <c r="J28">
        <f t="shared" si="4"/>
        <v>-9.0375062635681129E-4</v>
      </c>
      <c r="K28">
        <f t="shared" si="5"/>
        <v>-3.2485455144488425E-2</v>
      </c>
      <c r="L28">
        <f t="shared" si="6"/>
        <v>9.3604427595636724E-3</v>
      </c>
      <c r="N28" t="s">
        <v>12</v>
      </c>
      <c r="Q28" t="s">
        <v>11</v>
      </c>
      <c r="T28" t="s">
        <v>12</v>
      </c>
    </row>
    <row r="29" spans="1:21" x14ac:dyDescent="0.25">
      <c r="A29" s="1">
        <v>43503</v>
      </c>
      <c r="B29">
        <v>10525</v>
      </c>
      <c r="C29">
        <v>496</v>
      </c>
      <c r="D29">
        <v>27650</v>
      </c>
      <c r="E29">
        <v>1060</v>
      </c>
      <c r="F29">
        <v>1610</v>
      </c>
      <c r="H29">
        <f t="shared" si="2"/>
        <v>7.1006215495763685E-3</v>
      </c>
      <c r="I29">
        <f t="shared" si="1"/>
        <v>-8.0972102326193618E-3</v>
      </c>
      <c r="J29">
        <f t="shared" si="4"/>
        <v>-1.8099552452395303E-3</v>
      </c>
      <c r="K29">
        <f t="shared" si="5"/>
        <v>-3.3576295533604326E-2</v>
      </c>
      <c r="L29">
        <f t="shared" si="6"/>
        <v>-9.360442759563695E-3</v>
      </c>
      <c r="N29" t="s">
        <v>1</v>
      </c>
      <c r="O29" s="4">
        <f t="array" aca="1" ref="O29:O33" ca="1">MMULT(MINVERSE(O7:S11),T7:T11)/SUM(MMULT(MINVERSE(O7:S11),T7:T11))</f>
        <v>0.23696434319265772</v>
      </c>
      <c r="Q29" t="s">
        <v>1</v>
      </c>
      <c r="R29" s="4">
        <f t="array" aca="1" ref="R29:R33" ca="1">MMULT(MINVERSE(O7:S11),U7:U11-P12)/SUM(MMULT(MINVERSE(O7:S11),U7:U11-P12))</f>
        <v>-7.2010793772687057E-2</v>
      </c>
      <c r="S29" s="4"/>
      <c r="T29" t="s">
        <v>1</v>
      </c>
      <c r="U29" s="4">
        <v>0</v>
      </c>
    </row>
    <row r="30" spans="1:21" x14ac:dyDescent="0.25">
      <c r="A30" s="1">
        <v>43504</v>
      </c>
      <c r="B30">
        <v>10600</v>
      </c>
      <c r="C30">
        <v>492</v>
      </c>
      <c r="D30">
        <v>27600</v>
      </c>
      <c r="E30">
        <v>1025</v>
      </c>
      <c r="F30">
        <v>1595</v>
      </c>
      <c r="H30">
        <f t="shared" si="2"/>
        <v>-9.47874395454377E-3</v>
      </c>
      <c r="I30">
        <f t="shared" si="1"/>
        <v>-5.8594164266052823E-2</v>
      </c>
      <c r="J30">
        <f t="shared" si="4"/>
        <v>-4.539272433419222E-3</v>
      </c>
      <c r="K30">
        <f t="shared" si="5"/>
        <v>-4.4895319907890988E-2</v>
      </c>
      <c r="L30">
        <f t="shared" si="6"/>
        <v>0</v>
      </c>
      <c r="N30" t="s">
        <v>9</v>
      </c>
      <c r="O30" s="4">
        <f ca="1"/>
        <v>4.1868294942727098E-2</v>
      </c>
      <c r="Q30" t="s">
        <v>9</v>
      </c>
      <c r="R30" s="4">
        <f ca="1"/>
        <v>0.14259612597995214</v>
      </c>
      <c r="T30" t="s">
        <v>9</v>
      </c>
      <c r="U30" s="4">
        <v>9.2794500788114243E-2</v>
      </c>
    </row>
    <row r="31" spans="1:21" x14ac:dyDescent="0.25">
      <c r="A31" s="1">
        <v>43507</v>
      </c>
      <c r="B31">
        <v>10500</v>
      </c>
      <c r="C31">
        <v>464</v>
      </c>
      <c r="D31">
        <v>27475</v>
      </c>
      <c r="E31">
        <v>980</v>
      </c>
      <c r="F31">
        <v>1595</v>
      </c>
      <c r="H31">
        <f t="shared" si="2"/>
        <v>-4.7732787526576599E-3</v>
      </c>
      <c r="I31">
        <f t="shared" si="1"/>
        <v>-1.3015368112070361E-2</v>
      </c>
      <c r="J31">
        <f t="shared" si="4"/>
        <v>-6.38979809877101E-3</v>
      </c>
      <c r="K31">
        <f t="shared" si="5"/>
        <v>-2.0619287202735703E-2</v>
      </c>
      <c r="L31">
        <f t="shared" si="6"/>
        <v>-1.5798116876591176E-2</v>
      </c>
      <c r="N31" t="s">
        <v>2</v>
      </c>
      <c r="O31" s="4">
        <f ca="1"/>
        <v>0.66858705769362492</v>
      </c>
      <c r="Q31" t="s">
        <v>2</v>
      </c>
      <c r="R31" s="4">
        <f ca="1"/>
        <v>1.2628188748402005</v>
      </c>
      <c r="T31" t="s">
        <v>2</v>
      </c>
      <c r="U31" s="4">
        <v>0.66083646853431111</v>
      </c>
    </row>
    <row r="32" spans="1:21" x14ac:dyDescent="0.25">
      <c r="A32" s="1">
        <v>43508</v>
      </c>
      <c r="B32">
        <v>10450</v>
      </c>
      <c r="C32">
        <v>458</v>
      </c>
      <c r="D32">
        <v>27300</v>
      </c>
      <c r="E32">
        <v>960</v>
      </c>
      <c r="F32">
        <v>1570</v>
      </c>
      <c r="H32">
        <f t="shared" si="2"/>
        <v>-2.3952107259548219E-3</v>
      </c>
      <c r="I32">
        <f t="shared" si="1"/>
        <v>3.8548670117235027E-2</v>
      </c>
      <c r="J32">
        <f t="shared" si="4"/>
        <v>-7.352974305258806E-3</v>
      </c>
      <c r="K32">
        <f t="shared" si="5"/>
        <v>5.077232537342314E-2</v>
      </c>
      <c r="L32">
        <f t="shared" si="6"/>
        <v>0</v>
      </c>
      <c r="N32" t="s">
        <v>3</v>
      </c>
      <c r="O32" s="4">
        <f ca="1"/>
        <v>2.4546488782897533E-2</v>
      </c>
      <c r="Q32" t="s">
        <v>3</v>
      </c>
      <c r="R32" s="4">
        <f ca="1"/>
        <v>-5.160051042493341E-2</v>
      </c>
      <c r="T32" t="s">
        <v>3</v>
      </c>
      <c r="U32" s="4">
        <v>0</v>
      </c>
    </row>
    <row r="33" spans="1:26" x14ac:dyDescent="0.25">
      <c r="A33" s="1">
        <v>43509</v>
      </c>
      <c r="B33">
        <v>10425</v>
      </c>
      <c r="C33">
        <v>476</v>
      </c>
      <c r="D33">
        <v>27100</v>
      </c>
      <c r="E33">
        <v>1010</v>
      </c>
      <c r="F33">
        <v>1570</v>
      </c>
      <c r="H33">
        <f t="shared" si="2"/>
        <v>7.168489478612497E-3</v>
      </c>
      <c r="I33">
        <f t="shared" si="1"/>
        <v>-7.4107972153721849E-2</v>
      </c>
      <c r="J33">
        <f t="shared" si="4"/>
        <v>-7.4074412778618046E-3</v>
      </c>
      <c r="K33">
        <f t="shared" si="5"/>
        <v>-9.950330853168092E-3</v>
      </c>
      <c r="L33">
        <f t="shared" si="6"/>
        <v>9.5087879690273561E-3</v>
      </c>
      <c r="N33" t="s">
        <v>61</v>
      </c>
      <c r="O33" s="4">
        <f ca="1"/>
        <v>2.8033815388092811E-2</v>
      </c>
      <c r="Q33" t="s">
        <v>61</v>
      </c>
      <c r="R33" s="4">
        <f ca="1"/>
        <v>-0.28180369662253202</v>
      </c>
      <c r="T33" t="s">
        <v>61</v>
      </c>
      <c r="U33" s="4">
        <v>0.24636903067757493</v>
      </c>
    </row>
    <row r="34" spans="1:26" x14ac:dyDescent="0.25">
      <c r="A34" s="1">
        <v>43510</v>
      </c>
      <c r="B34">
        <v>10500</v>
      </c>
      <c r="C34">
        <v>442</v>
      </c>
      <c r="D34">
        <v>26900</v>
      </c>
      <c r="E34">
        <v>1000</v>
      </c>
      <c r="F34">
        <v>1585</v>
      </c>
      <c r="H34">
        <f t="shared" si="2"/>
        <v>-7.168489478612516E-3</v>
      </c>
      <c r="I34">
        <f t="shared" si="1"/>
        <v>-2.2884293833587845E-2</v>
      </c>
      <c r="J34">
        <f t="shared" si="4"/>
        <v>-3.7243990909824397E-3</v>
      </c>
      <c r="K34">
        <f t="shared" si="5"/>
        <v>-5.1293294387550578E-2</v>
      </c>
      <c r="L34">
        <f t="shared" si="6"/>
        <v>-6.3291350516475123E-3</v>
      </c>
      <c r="O34" s="4">
        <f ca="1">SUM(O29:O33)</f>
        <v>1.0000000000000002</v>
      </c>
      <c r="U34" s="4">
        <f>SUM(U29:U33)</f>
        <v>1.0000000000000002</v>
      </c>
    </row>
    <row r="35" spans="1:26" x14ac:dyDescent="0.25">
      <c r="A35" s="1">
        <v>43511</v>
      </c>
      <c r="B35">
        <v>10425</v>
      </c>
      <c r="C35">
        <v>432</v>
      </c>
      <c r="D35">
        <v>26800</v>
      </c>
      <c r="E35">
        <v>950</v>
      </c>
      <c r="F35">
        <v>1575</v>
      </c>
      <c r="H35">
        <f t="shared" si="2"/>
        <v>1.1919092237210284E-2</v>
      </c>
      <c r="I35">
        <f t="shared" si="1"/>
        <v>-1.3986241974739839E-2</v>
      </c>
      <c r="J35">
        <f t="shared" si="4"/>
        <v>2.2141125877213501E-2</v>
      </c>
      <c r="K35">
        <f t="shared" si="5"/>
        <v>4.6280752564006183E-2</v>
      </c>
      <c r="L35">
        <f t="shared" si="6"/>
        <v>0</v>
      </c>
      <c r="N35" t="s">
        <v>16</v>
      </c>
      <c r="O35" s="7">
        <f t="array" aca="1" ref="O35" ca="1">MMULT(O2:S2,O29:O33)</f>
        <v>8.1284007557628026E-4</v>
      </c>
      <c r="P35" s="4"/>
      <c r="Q35" t="s">
        <v>15</v>
      </c>
      <c r="R35">
        <f t="array" aca="1" ref="R35" ca="1">MMULT(O2:S2,R29:R33)</f>
        <v>1.4124645317826817E-3</v>
      </c>
      <c r="T35" t="s">
        <v>16</v>
      </c>
      <c r="U35" s="7">
        <f>MMULT(O2:S2,U29:U33)</f>
        <v>8.9243316912875049E-4</v>
      </c>
    </row>
    <row r="36" spans="1:26" x14ac:dyDescent="0.25">
      <c r="A36" s="1">
        <v>43514</v>
      </c>
      <c r="B36">
        <v>10550</v>
      </c>
      <c r="C36">
        <v>426</v>
      </c>
      <c r="D36">
        <v>27400</v>
      </c>
      <c r="E36">
        <v>995</v>
      </c>
      <c r="F36">
        <v>1575</v>
      </c>
      <c r="H36">
        <f t="shared" si="2"/>
        <v>-7.1343941138740921E-3</v>
      </c>
      <c r="I36">
        <f t="shared" si="1"/>
        <v>0.10676797542570614</v>
      </c>
      <c r="J36">
        <f t="shared" si="4"/>
        <v>-1.8416726786231151E-2</v>
      </c>
      <c r="K36">
        <f t="shared" si="5"/>
        <v>2.9705154413915694E-2</v>
      </c>
      <c r="L36">
        <f t="shared" si="6"/>
        <v>-1.6000341346441189E-2</v>
      </c>
      <c r="N36" t="s">
        <v>14</v>
      </c>
      <c r="O36">
        <f t="array" aca="1" ref="O36" ca="1">SQRT(MMULT(TRANSPOSE(O29:O33),MMULT(O7:S11,O29:O33)))</f>
        <v>8.4605513231808746E-3</v>
      </c>
      <c r="Q36" t="s">
        <v>17</v>
      </c>
      <c r="R36">
        <f t="array" aca="1" ref="R36" ca="1">SQRT(MMULT(TRANSPOSE(R29:R33),MMULT(O7:S11,R29:R33)))</f>
        <v>1.1694129088839591E-2</v>
      </c>
      <c r="T36" t="s">
        <v>14</v>
      </c>
      <c r="U36">
        <f t="array" aca="1" ref="U36" ca="1">SQRT(MMULT(TRANSPOSE(U29:U33),MMULT(O7:S11,U29:U33)))</f>
        <v>9.5610236503866804E-3</v>
      </c>
    </row>
    <row r="37" spans="1:26" x14ac:dyDescent="0.25">
      <c r="A37" s="1">
        <v>43515</v>
      </c>
      <c r="B37">
        <v>10475</v>
      </c>
      <c r="C37">
        <v>474</v>
      </c>
      <c r="D37">
        <v>26900</v>
      </c>
      <c r="E37">
        <v>1025</v>
      </c>
      <c r="F37">
        <v>1550</v>
      </c>
      <c r="H37">
        <f t="shared" si="2"/>
        <v>2.3837913552761975E-3</v>
      </c>
      <c r="I37">
        <f t="shared" si="1"/>
        <v>1.6736792355523826E-2</v>
      </c>
      <c r="J37">
        <f t="shared" si="4"/>
        <v>2.2059718064732257E-2</v>
      </c>
      <c r="K37">
        <f t="shared" si="5"/>
        <v>3.3576295533604306E-2</v>
      </c>
      <c r="L37">
        <f t="shared" si="6"/>
        <v>-3.2310205814464203E-3</v>
      </c>
      <c r="N37" t="s">
        <v>18</v>
      </c>
      <c r="O37" s="4">
        <f ca="1">O35/O36</f>
        <v>9.6074126203714166E-2</v>
      </c>
      <c r="R37">
        <f ca="1">(R35-P12)/R36</f>
        <v>0.10759398557016177</v>
      </c>
      <c r="T37" t="s">
        <v>18</v>
      </c>
      <c r="U37" s="4">
        <f ca="1">(U35-P12)/U36</f>
        <v>7.7207903753739801E-2</v>
      </c>
    </row>
    <row r="38" spans="1:26" x14ac:dyDescent="0.25">
      <c r="A38" s="1">
        <v>43516</v>
      </c>
      <c r="B38">
        <v>10500</v>
      </c>
      <c r="C38">
        <v>482</v>
      </c>
      <c r="D38">
        <v>27500</v>
      </c>
      <c r="E38">
        <v>1060</v>
      </c>
      <c r="F38">
        <v>1545</v>
      </c>
      <c r="H38">
        <f t="shared" si="2"/>
        <v>-2.3837913552762504E-3</v>
      </c>
      <c r="I38">
        <f t="shared" si="1"/>
        <v>-3.8059561824345015E-2</v>
      </c>
      <c r="J38">
        <f t="shared" si="4"/>
        <v>9.0867793621811225E-4</v>
      </c>
      <c r="K38">
        <f t="shared" si="5"/>
        <v>-2.386748140664343E-2</v>
      </c>
      <c r="L38">
        <f t="shared" si="6"/>
        <v>-9.7561749453646852E-3</v>
      </c>
    </row>
    <row r="39" spans="1:26" x14ac:dyDescent="0.25">
      <c r="A39" s="1">
        <v>43517</v>
      </c>
      <c r="B39">
        <v>10475</v>
      </c>
      <c r="C39">
        <v>464</v>
      </c>
      <c r="D39">
        <v>27525</v>
      </c>
      <c r="E39">
        <v>1035</v>
      </c>
      <c r="F39">
        <v>1530</v>
      </c>
      <c r="H39">
        <f t="shared" si="2"/>
        <v>-7.1856596608744858E-3</v>
      </c>
      <c r="I39">
        <f t="shared" si="1"/>
        <v>6.6691374498672143E-2</v>
      </c>
      <c r="J39">
        <f t="shared" si="4"/>
        <v>-2.7285146532040625E-3</v>
      </c>
      <c r="K39">
        <f t="shared" si="5"/>
        <v>1.9139340210697506E-2</v>
      </c>
      <c r="L39">
        <f t="shared" si="6"/>
        <v>-1.3158084577511088E-2</v>
      </c>
    </row>
    <row r="40" spans="1:26" x14ac:dyDescent="0.25">
      <c r="A40" s="1">
        <v>43518</v>
      </c>
      <c r="B40">
        <v>10400</v>
      </c>
      <c r="C40">
        <v>496</v>
      </c>
      <c r="D40">
        <v>27450</v>
      </c>
      <c r="E40">
        <v>1055</v>
      </c>
      <c r="F40">
        <v>1510</v>
      </c>
      <c r="H40">
        <f t="shared" si="2"/>
        <v>-1.4528100562909744E-2</v>
      </c>
      <c r="I40">
        <f t="shared" si="1"/>
        <v>-1.6260520871780291E-2</v>
      </c>
      <c r="J40">
        <f t="shared" si="4"/>
        <v>0</v>
      </c>
      <c r="K40">
        <f t="shared" si="5"/>
        <v>2.8039220064393126E-2</v>
      </c>
      <c r="L40">
        <f t="shared" si="6"/>
        <v>-3.3167526259939265E-3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</row>
    <row r="41" spans="1:26" x14ac:dyDescent="0.25">
      <c r="A41" s="1">
        <v>43521</v>
      </c>
      <c r="B41">
        <v>10250</v>
      </c>
      <c r="C41">
        <v>488</v>
      </c>
      <c r="D41">
        <v>27450</v>
      </c>
      <c r="E41">
        <v>1085</v>
      </c>
      <c r="F41">
        <v>1505</v>
      </c>
      <c r="H41">
        <f t="shared" si="2"/>
        <v>1.4528100562909808E-2</v>
      </c>
      <c r="I41">
        <f t="shared" si="1"/>
        <v>-8.23049913651548E-3</v>
      </c>
      <c r="J41">
        <f t="shared" si="4"/>
        <v>1.177016757015403E-2</v>
      </c>
      <c r="K41">
        <f t="shared" si="5"/>
        <v>-3.7563101575648496E-2</v>
      </c>
      <c r="L41">
        <f t="shared" si="6"/>
        <v>0</v>
      </c>
      <c r="N41" t="s">
        <v>59</v>
      </c>
      <c r="O41" s="22">
        <v>6</v>
      </c>
      <c r="P41" s="22">
        <v>6</v>
      </c>
      <c r="Q41" s="22">
        <v>6</v>
      </c>
      <c r="R41" s="22">
        <v>6</v>
      </c>
      <c r="S41" s="22">
        <v>6</v>
      </c>
      <c r="T41" s="22">
        <v>6</v>
      </c>
      <c r="U41" s="22">
        <v>5.75</v>
      </c>
      <c r="V41" s="22">
        <v>5.5</v>
      </c>
      <c r="W41" s="22">
        <v>5.25</v>
      </c>
      <c r="X41" s="22">
        <v>5</v>
      </c>
      <c r="Y41" s="22">
        <v>5</v>
      </c>
      <c r="Z41" s="22">
        <v>5</v>
      </c>
    </row>
    <row r="42" spans="1:26" x14ac:dyDescent="0.25">
      <c r="A42" s="1">
        <v>43522</v>
      </c>
      <c r="B42">
        <v>10400</v>
      </c>
      <c r="C42">
        <v>484</v>
      </c>
      <c r="D42">
        <v>27775</v>
      </c>
      <c r="E42">
        <v>1045</v>
      </c>
      <c r="F42">
        <v>1505</v>
      </c>
      <c r="H42">
        <f t="shared" si="2"/>
        <v>2.4009615375382679E-3</v>
      </c>
      <c r="I42">
        <f t="shared" si="1"/>
        <v>7.1743904858841315E-2</v>
      </c>
      <c r="J42">
        <f t="shared" si="4"/>
        <v>1.7985616359148977E-3</v>
      </c>
      <c r="K42">
        <f t="shared" si="5"/>
        <v>-1.4458083175229888E-2</v>
      </c>
      <c r="L42">
        <f t="shared" si="6"/>
        <v>9.9174366573459242E-3</v>
      </c>
      <c r="N42" s="23" t="str">
        <f t="array" ref="N42:O54">TRANSPOSE(N40:Z41)</f>
        <v>Variabel</v>
      </c>
      <c r="O42" s="23" t="str">
        <v>BI Rate</v>
      </c>
    </row>
    <row r="43" spans="1:26" x14ac:dyDescent="0.25">
      <c r="A43" s="1">
        <v>43523</v>
      </c>
      <c r="B43">
        <v>10425</v>
      </c>
      <c r="C43">
        <v>520</v>
      </c>
      <c r="D43">
        <v>27825</v>
      </c>
      <c r="E43">
        <v>1030</v>
      </c>
      <c r="F43">
        <v>1520</v>
      </c>
      <c r="H43">
        <f t="shared" si="2"/>
        <v>-1.9371065755999693E-2</v>
      </c>
      <c r="I43">
        <f t="shared" si="1"/>
        <v>4.6956983087771083E-2</v>
      </c>
      <c r="J43">
        <f t="shared" si="4"/>
        <v>-9.0253320220424066E-3</v>
      </c>
      <c r="K43">
        <f t="shared" si="5"/>
        <v>-1.4670189747793742E-2</v>
      </c>
      <c r="L43">
        <f t="shared" si="6"/>
        <v>-1.6584128015535295E-2</v>
      </c>
      <c r="N43" s="23" t="str">
        <v>Januari</v>
      </c>
      <c r="O43" s="24">
        <v>6</v>
      </c>
    </row>
    <row r="44" spans="1:26" x14ac:dyDescent="0.25">
      <c r="A44" s="1">
        <v>43524</v>
      </c>
      <c r="B44">
        <v>10225</v>
      </c>
      <c r="C44">
        <v>545</v>
      </c>
      <c r="D44">
        <v>27575</v>
      </c>
      <c r="E44">
        <v>1015</v>
      </c>
      <c r="F44">
        <v>1495</v>
      </c>
      <c r="H44">
        <f t="shared" si="2"/>
        <v>7.3081933067246224E-3</v>
      </c>
      <c r="I44">
        <f t="shared" si="1"/>
        <v>1.8182319083190328E-2</v>
      </c>
      <c r="J44">
        <f t="shared" si="4"/>
        <v>4.5228480537265756E-3</v>
      </c>
      <c r="K44">
        <f t="shared" si="5"/>
        <v>3.8652154434279114E-2</v>
      </c>
      <c r="L44">
        <f t="shared" si="6"/>
        <v>2.9656209582888022E-2</v>
      </c>
      <c r="N44" s="23" t="str">
        <v>Februari</v>
      </c>
      <c r="O44" s="24">
        <v>6</v>
      </c>
    </row>
    <row r="45" spans="1:26" x14ac:dyDescent="0.25">
      <c r="A45" s="1">
        <v>43525</v>
      </c>
      <c r="B45">
        <v>10300</v>
      </c>
      <c r="C45">
        <v>555</v>
      </c>
      <c r="D45">
        <v>27700</v>
      </c>
      <c r="E45">
        <v>1055</v>
      </c>
      <c r="F45">
        <v>1540</v>
      </c>
      <c r="H45">
        <f t="shared" si="2"/>
        <v>4.8426244757879908E-3</v>
      </c>
      <c r="I45">
        <f t="shared" si="1"/>
        <v>1.7857617400006472E-2</v>
      </c>
      <c r="J45">
        <f t="shared" si="4"/>
        <v>-9.0293459859225344E-4</v>
      </c>
      <c r="K45">
        <f t="shared" si="5"/>
        <v>-4.7506027585978647E-3</v>
      </c>
      <c r="L45">
        <f t="shared" si="6"/>
        <v>-1.6366977464205359E-2</v>
      </c>
      <c r="N45" s="23" t="str">
        <v>Maret</v>
      </c>
      <c r="O45" s="24">
        <v>6</v>
      </c>
    </row>
    <row r="46" spans="1:26" x14ac:dyDescent="0.25">
      <c r="A46" s="1">
        <v>43528</v>
      </c>
      <c r="B46">
        <v>10350</v>
      </c>
      <c r="C46">
        <v>565</v>
      </c>
      <c r="D46">
        <v>27675</v>
      </c>
      <c r="E46">
        <v>1050</v>
      </c>
      <c r="F46">
        <v>1515</v>
      </c>
      <c r="H46">
        <f t="shared" si="2"/>
        <v>-7.2727593290798087E-3</v>
      </c>
      <c r="I46">
        <f t="shared" si="1"/>
        <v>-8.8889474172460393E-3</v>
      </c>
      <c r="J46">
        <f t="shared" si="4"/>
        <v>-7.2529783050155183E-3</v>
      </c>
      <c r="K46">
        <f t="shared" si="5"/>
        <v>-1.4388737452099556E-2</v>
      </c>
      <c r="L46">
        <f t="shared" si="6"/>
        <v>-6.6225407604933824E-3</v>
      </c>
      <c r="N46" s="23" t="str">
        <v>April</v>
      </c>
      <c r="O46" s="24">
        <v>6</v>
      </c>
    </row>
    <row r="47" spans="1:26" x14ac:dyDescent="0.25">
      <c r="A47" s="1">
        <v>43529</v>
      </c>
      <c r="B47">
        <v>10275</v>
      </c>
      <c r="C47">
        <v>560</v>
      </c>
      <c r="D47">
        <v>27475</v>
      </c>
      <c r="E47">
        <v>1035</v>
      </c>
      <c r="F47">
        <v>1505</v>
      </c>
      <c r="H47">
        <f t="shared" si="2"/>
        <v>-2.4360547978811158E-3</v>
      </c>
      <c r="I47">
        <f t="shared" si="1"/>
        <v>0.11778303565638346</v>
      </c>
      <c r="J47">
        <f t="shared" si="4"/>
        <v>-9.1033233414537372E-4</v>
      </c>
      <c r="K47">
        <f t="shared" si="5"/>
        <v>9.6154586994419734E-3</v>
      </c>
      <c r="L47">
        <f t="shared" si="6"/>
        <v>3.3167526259938207E-3</v>
      </c>
      <c r="N47" s="23" t="str">
        <v>Mei</v>
      </c>
      <c r="O47" s="24">
        <v>6</v>
      </c>
    </row>
    <row r="48" spans="1:26" x14ac:dyDescent="0.25">
      <c r="A48" s="1">
        <v>43530</v>
      </c>
      <c r="B48">
        <v>10250</v>
      </c>
      <c r="C48">
        <v>630</v>
      </c>
      <c r="D48">
        <v>27450</v>
      </c>
      <c r="E48">
        <v>1045</v>
      </c>
      <c r="F48">
        <v>1510</v>
      </c>
      <c r="H48">
        <f t="shared" si="2"/>
        <v>0</v>
      </c>
      <c r="I48">
        <f t="shared" si="1"/>
        <v>0</v>
      </c>
      <c r="J48">
        <f t="shared" si="4"/>
        <v>0</v>
      </c>
      <c r="K48">
        <f t="shared" si="5"/>
        <v>0</v>
      </c>
      <c r="L48">
        <f t="shared" si="6"/>
        <v>0</v>
      </c>
      <c r="N48" s="23" t="str">
        <v>Juni</v>
      </c>
      <c r="O48" s="24">
        <v>6</v>
      </c>
    </row>
    <row r="49" spans="1:16" x14ac:dyDescent="0.25">
      <c r="A49" s="1">
        <v>43531</v>
      </c>
      <c r="B49">
        <v>10250</v>
      </c>
      <c r="C49">
        <v>630</v>
      </c>
      <c r="D49">
        <v>27450</v>
      </c>
      <c r="E49">
        <v>1045</v>
      </c>
      <c r="F49">
        <v>1510</v>
      </c>
      <c r="H49">
        <f t="shared" si="2"/>
        <v>0</v>
      </c>
      <c r="I49">
        <f t="shared" si="1"/>
        <v>-2.409755157906053E-2</v>
      </c>
      <c r="J49">
        <f t="shared" si="4"/>
        <v>-9.1491946535879765E-3</v>
      </c>
      <c r="K49">
        <f t="shared" si="5"/>
        <v>-5.4067221270275821E-2</v>
      </c>
      <c r="L49">
        <f t="shared" si="6"/>
        <v>9.8847592325419249E-3</v>
      </c>
      <c r="N49" s="23" t="str">
        <v>Juli</v>
      </c>
      <c r="O49" s="24">
        <v>5.75</v>
      </c>
    </row>
    <row r="50" spans="1:16" x14ac:dyDescent="0.25">
      <c r="A50" s="1">
        <v>43532</v>
      </c>
      <c r="B50">
        <v>10250</v>
      </c>
      <c r="C50">
        <v>615</v>
      </c>
      <c r="D50">
        <v>27200</v>
      </c>
      <c r="E50">
        <v>990</v>
      </c>
      <c r="F50">
        <v>1525</v>
      </c>
      <c r="H50">
        <f t="shared" si="2"/>
        <v>4.8661896511729063E-3</v>
      </c>
      <c r="I50">
        <f t="shared" si="1"/>
        <v>-2.4692612590371522E-2</v>
      </c>
      <c r="J50">
        <f t="shared" si="4"/>
        <v>1.187770930679204E-2</v>
      </c>
      <c r="K50">
        <f t="shared" si="5"/>
        <v>1.0050335853501506E-2</v>
      </c>
      <c r="L50">
        <f t="shared" si="6"/>
        <v>-3.2840752011898846E-3</v>
      </c>
      <c r="N50" s="23" t="str">
        <v>Agustus</v>
      </c>
      <c r="O50" s="24">
        <v>5.5</v>
      </c>
      <c r="P50" s="12"/>
    </row>
    <row r="51" spans="1:16" x14ac:dyDescent="0.25">
      <c r="A51" s="1">
        <v>43535</v>
      </c>
      <c r="B51">
        <v>10300</v>
      </c>
      <c r="C51">
        <v>600</v>
      </c>
      <c r="D51">
        <v>27525</v>
      </c>
      <c r="E51">
        <v>1000</v>
      </c>
      <c r="F51">
        <v>1520</v>
      </c>
      <c r="H51">
        <f t="shared" si="2"/>
        <v>-7.3081933067246406E-3</v>
      </c>
      <c r="I51">
        <f t="shared" si="1"/>
        <v>0</v>
      </c>
      <c r="J51">
        <f t="shared" si="4"/>
        <v>-9.0867793621806432E-4</v>
      </c>
      <c r="K51">
        <f t="shared" si="5"/>
        <v>-3.0459207484708574E-2</v>
      </c>
      <c r="L51">
        <f t="shared" si="6"/>
        <v>-1.324522675002068E-2</v>
      </c>
      <c r="N51" s="23" t="str">
        <v>September</v>
      </c>
      <c r="O51" s="24">
        <v>5.25</v>
      </c>
    </row>
    <row r="52" spans="1:16" x14ac:dyDescent="0.25">
      <c r="A52" s="1">
        <v>43536</v>
      </c>
      <c r="B52">
        <v>10225</v>
      </c>
      <c r="C52">
        <v>600</v>
      </c>
      <c r="D52">
        <v>27500</v>
      </c>
      <c r="E52">
        <v>970</v>
      </c>
      <c r="F52">
        <v>1500</v>
      </c>
      <c r="H52">
        <f t="shared" si="2"/>
        <v>1.2150817782512528E-2</v>
      </c>
      <c r="I52">
        <f t="shared" si="1"/>
        <v>8.2988028146950641E-3</v>
      </c>
      <c r="J52">
        <f t="shared" si="4"/>
        <v>0</v>
      </c>
      <c r="K52">
        <f t="shared" si="5"/>
        <v>5.1413995004186523E-3</v>
      </c>
      <c r="L52">
        <f t="shared" si="6"/>
        <v>3.3277900926747457E-3</v>
      </c>
      <c r="N52" s="23" t="str">
        <v>Oktober</v>
      </c>
      <c r="O52" s="24">
        <v>5</v>
      </c>
    </row>
    <row r="53" spans="1:16" x14ac:dyDescent="0.25">
      <c r="A53" s="1">
        <v>43537</v>
      </c>
      <c r="B53">
        <v>10350</v>
      </c>
      <c r="C53">
        <v>605</v>
      </c>
      <c r="D53">
        <v>27500</v>
      </c>
      <c r="E53">
        <v>975</v>
      </c>
      <c r="F53">
        <v>1505</v>
      </c>
      <c r="H53">
        <f t="shared" si="2"/>
        <v>2.4125464053839259E-3</v>
      </c>
      <c r="I53">
        <f t="shared" si="1"/>
        <v>-1.6667052485211647E-2</v>
      </c>
      <c r="J53">
        <f t="shared" si="4"/>
        <v>-3.6429912785010919E-3</v>
      </c>
      <c r="K53">
        <f t="shared" si="5"/>
        <v>-5.1413995004186523E-3</v>
      </c>
      <c r="L53">
        <f t="shared" si="6"/>
        <v>-3.327790092674691E-3</v>
      </c>
      <c r="N53" s="23" t="str">
        <v>November</v>
      </c>
      <c r="O53" s="24">
        <v>5</v>
      </c>
    </row>
    <row r="54" spans="1:16" x14ac:dyDescent="0.25">
      <c r="A54" s="1">
        <v>43538</v>
      </c>
      <c r="B54">
        <v>10375</v>
      </c>
      <c r="C54">
        <v>595</v>
      </c>
      <c r="D54">
        <v>27400</v>
      </c>
      <c r="E54">
        <v>970</v>
      </c>
      <c r="F54">
        <v>1500</v>
      </c>
      <c r="H54">
        <f t="shared" si="2"/>
        <v>4.8077015681030778E-3</v>
      </c>
      <c r="I54">
        <f t="shared" si="1"/>
        <v>-8.4388686458645949E-3</v>
      </c>
      <c r="J54">
        <f t="shared" si="4"/>
        <v>1.0889399799268317E-2</v>
      </c>
      <c r="K54">
        <f t="shared" si="5"/>
        <v>1.0256500167189061E-2</v>
      </c>
      <c r="L54">
        <f t="shared" si="6"/>
        <v>2.9558802241544429E-2</v>
      </c>
      <c r="N54" s="23" t="str">
        <v>Desember</v>
      </c>
      <c r="O54" s="24">
        <v>5</v>
      </c>
    </row>
    <row r="55" spans="1:16" x14ac:dyDescent="0.25">
      <c r="A55" s="1">
        <v>43539</v>
      </c>
      <c r="B55">
        <v>10425</v>
      </c>
      <c r="C55">
        <v>590</v>
      </c>
      <c r="D55">
        <v>27700</v>
      </c>
      <c r="E55">
        <v>980</v>
      </c>
      <c r="F55">
        <v>1545</v>
      </c>
      <c r="H55">
        <f t="shared" si="2"/>
        <v>-4.8077015681031203E-3</v>
      </c>
      <c r="I55">
        <f t="shared" si="1"/>
        <v>2.5105921131076261E-2</v>
      </c>
      <c r="J55">
        <f t="shared" si="4"/>
        <v>1.8034269991507267E-3</v>
      </c>
      <c r="K55">
        <f t="shared" si="5"/>
        <v>-2.5841231183887328E-2</v>
      </c>
      <c r="L55">
        <f t="shared" si="6"/>
        <v>0</v>
      </c>
      <c r="N55" s="23" t="s">
        <v>60</v>
      </c>
      <c r="O55" s="24">
        <f>AVERAGE(O41:Z41)</f>
        <v>5.625</v>
      </c>
    </row>
    <row r="56" spans="1:16" x14ac:dyDescent="0.25">
      <c r="A56" s="1">
        <v>43542</v>
      </c>
      <c r="B56">
        <v>10375</v>
      </c>
      <c r="C56">
        <v>605</v>
      </c>
      <c r="D56">
        <v>27750</v>
      </c>
      <c r="E56">
        <v>955</v>
      </c>
      <c r="F56">
        <v>1545</v>
      </c>
      <c r="H56">
        <f t="shared" si="2"/>
        <v>-7.2551708811719098E-3</v>
      </c>
      <c r="I56">
        <f t="shared" si="1"/>
        <v>-1.6667052485211647E-2</v>
      </c>
      <c r="J56">
        <f t="shared" si="4"/>
        <v>-1.0869672236903879E-2</v>
      </c>
      <c r="K56">
        <f t="shared" si="5"/>
        <v>5.2219439811516249E-3</v>
      </c>
      <c r="L56">
        <f t="shared" si="6"/>
        <v>6.4516352814885953E-3</v>
      </c>
    </row>
    <row r="57" spans="1:16" x14ac:dyDescent="0.25">
      <c r="A57" s="1">
        <v>43543</v>
      </c>
      <c r="B57">
        <v>10300</v>
      </c>
      <c r="C57">
        <v>595</v>
      </c>
      <c r="D57">
        <v>27450</v>
      </c>
      <c r="E57">
        <v>960</v>
      </c>
      <c r="F57">
        <v>1555</v>
      </c>
      <c r="H57">
        <f t="shared" si="2"/>
        <v>7.2551708811720156E-3</v>
      </c>
      <c r="I57">
        <f t="shared" si="1"/>
        <v>-1.694955831377332E-2</v>
      </c>
      <c r="J57">
        <f t="shared" si="4"/>
        <v>-3.6496390875493927E-3</v>
      </c>
      <c r="K57">
        <f t="shared" si="5"/>
        <v>0</v>
      </c>
      <c r="L57">
        <f t="shared" si="6"/>
        <v>-2.2765210773012433E-2</v>
      </c>
    </row>
    <row r="58" spans="1:16" x14ac:dyDescent="0.25">
      <c r="A58" s="1">
        <v>43544</v>
      </c>
      <c r="B58">
        <v>10375</v>
      </c>
      <c r="C58">
        <v>585</v>
      </c>
      <c r="D58">
        <v>27350</v>
      </c>
      <c r="E58">
        <v>960</v>
      </c>
      <c r="F58">
        <v>1520</v>
      </c>
      <c r="H58">
        <f t="shared" si="2"/>
        <v>0</v>
      </c>
      <c r="I58">
        <f t="shared" si="1"/>
        <v>-5.2643733485422027E-2</v>
      </c>
      <c r="J58">
        <f t="shared" si="4"/>
        <v>9.1365926867476726E-4</v>
      </c>
      <c r="K58">
        <f t="shared" si="5"/>
        <v>0</v>
      </c>
      <c r="L58">
        <f t="shared" si="6"/>
        <v>-9.9174366573459155E-3</v>
      </c>
    </row>
    <row r="59" spans="1:16" x14ac:dyDescent="0.25">
      <c r="A59" s="1">
        <v>43545</v>
      </c>
      <c r="B59">
        <v>10375</v>
      </c>
      <c r="C59">
        <v>555</v>
      </c>
      <c r="D59">
        <v>27375</v>
      </c>
      <c r="E59">
        <v>960</v>
      </c>
      <c r="F59">
        <v>1505</v>
      </c>
      <c r="H59">
        <f t="shared" si="2"/>
        <v>-4.8309272696655803E-3</v>
      </c>
      <c r="I59">
        <f t="shared" si="1"/>
        <v>-9.0498355199179273E-3</v>
      </c>
      <c r="J59">
        <f t="shared" si="4"/>
        <v>1.8248180246291173E-3</v>
      </c>
      <c r="K59">
        <f t="shared" si="5"/>
        <v>0</v>
      </c>
      <c r="L59">
        <f t="shared" si="6"/>
        <v>3.3167526259938207E-3</v>
      </c>
    </row>
    <row r="60" spans="1:16" x14ac:dyDescent="0.25">
      <c r="A60" s="1">
        <v>43546</v>
      </c>
      <c r="B60">
        <v>10325</v>
      </c>
      <c r="C60">
        <v>550</v>
      </c>
      <c r="D60">
        <v>27425</v>
      </c>
      <c r="E60">
        <v>960</v>
      </c>
      <c r="F60">
        <v>1510</v>
      </c>
      <c r="H60">
        <f t="shared" si="2"/>
        <v>-9.3858449571138286E-2</v>
      </c>
      <c r="I60">
        <f t="shared" si="1"/>
        <v>-1.8349138668196541E-2</v>
      </c>
      <c r="J60">
        <f t="shared" si="4"/>
        <v>-5.4844744421594519E-3</v>
      </c>
      <c r="K60">
        <f t="shared" si="5"/>
        <v>-4.2559614418795889E-2</v>
      </c>
      <c r="L60">
        <f t="shared" si="6"/>
        <v>-3.3167526259939265E-3</v>
      </c>
    </row>
    <row r="61" spans="1:16" x14ac:dyDescent="0.25">
      <c r="A61" s="1">
        <v>43549</v>
      </c>
      <c r="B61">
        <v>9400</v>
      </c>
      <c r="C61">
        <v>540</v>
      </c>
      <c r="D61">
        <v>27275</v>
      </c>
      <c r="E61">
        <v>920</v>
      </c>
      <c r="F61">
        <v>1505</v>
      </c>
      <c r="H61">
        <f t="shared" si="2"/>
        <v>1.8445845790751432E-2</v>
      </c>
      <c r="I61">
        <f t="shared" si="1"/>
        <v>-0.16907633004393399</v>
      </c>
      <c r="J61">
        <f t="shared" si="4"/>
        <v>2.7459971488556223E-3</v>
      </c>
      <c r="K61">
        <f t="shared" si="5"/>
        <v>0</v>
      </c>
      <c r="L61">
        <f t="shared" si="6"/>
        <v>6.6225407604934569E-3</v>
      </c>
    </row>
    <row r="62" spans="1:16" x14ac:dyDescent="0.25">
      <c r="A62" s="1">
        <v>43550</v>
      </c>
      <c r="B62">
        <v>9575</v>
      </c>
      <c r="C62">
        <v>456</v>
      </c>
      <c r="D62">
        <v>27350</v>
      </c>
      <c r="E62">
        <v>920</v>
      </c>
      <c r="F62">
        <v>1515</v>
      </c>
      <c r="H62">
        <f t="shared" si="2"/>
        <v>-4.5401655779279737E-2</v>
      </c>
      <c r="I62">
        <f t="shared" si="1"/>
        <v>6.7822596338761088E-2</v>
      </c>
      <c r="J62">
        <f t="shared" si="4"/>
        <v>2.7384772933037706E-3</v>
      </c>
      <c r="K62">
        <f t="shared" si="5"/>
        <v>-2.197890671877523E-2</v>
      </c>
      <c r="L62">
        <f t="shared" si="6"/>
        <v>0</v>
      </c>
    </row>
    <row r="63" spans="1:16" x14ac:dyDescent="0.25">
      <c r="A63" s="1">
        <v>43551</v>
      </c>
      <c r="B63">
        <v>9150</v>
      </c>
      <c r="C63">
        <v>488</v>
      </c>
      <c r="D63">
        <v>27425</v>
      </c>
      <c r="E63">
        <v>900</v>
      </c>
      <c r="F63">
        <v>1515</v>
      </c>
      <c r="H63">
        <f t="shared" si="2"/>
        <v>1.3568729206068796E-2</v>
      </c>
      <c r="I63">
        <f t="shared" si="1"/>
        <v>-1.6529301951210582E-2</v>
      </c>
      <c r="J63">
        <f t="shared" si="4"/>
        <v>-2.7384772933036873E-3</v>
      </c>
      <c r="K63">
        <f t="shared" si="5"/>
        <v>-1.6807118316381289E-2</v>
      </c>
      <c r="L63">
        <f t="shared" si="6"/>
        <v>3.2948958968524846E-3</v>
      </c>
    </row>
    <row r="64" spans="1:16" x14ac:dyDescent="0.25">
      <c r="A64" s="1">
        <v>43552</v>
      </c>
      <c r="B64">
        <v>9275</v>
      </c>
      <c r="C64">
        <v>480</v>
      </c>
      <c r="D64">
        <v>27350</v>
      </c>
      <c r="E64">
        <v>885</v>
      </c>
      <c r="F64">
        <v>1520</v>
      </c>
      <c r="H64">
        <f t="shared" si="2"/>
        <v>5.3763570363804958E-3</v>
      </c>
      <c r="I64">
        <f t="shared" si="1"/>
        <v>-8.3682496705165792E-3</v>
      </c>
      <c r="J64">
        <f t="shared" si="4"/>
        <v>7.2860067309333133E-3</v>
      </c>
      <c r="K64">
        <f t="shared" si="5"/>
        <v>5.6338177182560642E-3</v>
      </c>
      <c r="L64">
        <f t="shared" si="6"/>
        <v>0</v>
      </c>
    </row>
    <row r="65" spans="1:12" x14ac:dyDescent="0.25">
      <c r="A65" s="1">
        <v>43553</v>
      </c>
      <c r="B65">
        <v>9325</v>
      </c>
      <c r="C65">
        <v>476</v>
      </c>
      <c r="D65">
        <v>27550</v>
      </c>
      <c r="E65">
        <v>890</v>
      </c>
      <c r="F65">
        <v>1520</v>
      </c>
      <c r="H65">
        <f t="shared" si="2"/>
        <v>-8.0754140055454178E-3</v>
      </c>
      <c r="I65">
        <f t="shared" si="1"/>
        <v>3.306086226088821E-2</v>
      </c>
      <c r="J65">
        <f t="shared" si="4"/>
        <v>-1.816530926397894E-3</v>
      </c>
      <c r="K65">
        <f t="shared" si="5"/>
        <v>5.4658412537863979E-2</v>
      </c>
      <c r="L65">
        <f t="shared" si="6"/>
        <v>-1.9934214900817253E-2</v>
      </c>
    </row>
    <row r="66" spans="1:12" x14ac:dyDescent="0.25">
      <c r="A66" s="1">
        <v>43556</v>
      </c>
      <c r="B66">
        <v>9250</v>
      </c>
      <c r="C66">
        <v>492</v>
      </c>
      <c r="D66">
        <v>27500</v>
      </c>
      <c r="E66">
        <v>940</v>
      </c>
      <c r="F66">
        <v>1490</v>
      </c>
      <c r="H66">
        <f t="shared" si="2"/>
        <v>-2.7398974188114388E-2</v>
      </c>
      <c r="I66">
        <f t="shared" si="1"/>
        <v>4.056800695614469E-3</v>
      </c>
      <c r="J66">
        <f t="shared" si="4"/>
        <v>0</v>
      </c>
      <c r="K66">
        <f t="shared" si="5"/>
        <v>-1.6086137751624381E-2</v>
      </c>
      <c r="L66">
        <f t="shared" si="6"/>
        <v>1.3333530869465168E-2</v>
      </c>
    </row>
    <row r="67" spans="1:12" x14ac:dyDescent="0.25">
      <c r="A67" s="1">
        <v>43557</v>
      </c>
      <c r="B67">
        <v>9000</v>
      </c>
      <c r="C67">
        <v>494</v>
      </c>
      <c r="D67">
        <v>27500</v>
      </c>
      <c r="E67">
        <v>925</v>
      </c>
      <c r="F67">
        <v>1510</v>
      </c>
      <c r="H67">
        <f t="shared" si="2"/>
        <v>0</v>
      </c>
      <c r="I67">
        <f t="shared" ref="I67:I130" si="8">LN(C68/C67)</f>
        <v>0</v>
      </c>
      <c r="J67">
        <f t="shared" si="4"/>
        <v>0</v>
      </c>
      <c r="K67">
        <f t="shared" si="5"/>
        <v>0</v>
      </c>
      <c r="L67">
        <f t="shared" si="6"/>
        <v>0</v>
      </c>
    </row>
    <row r="68" spans="1:12" x14ac:dyDescent="0.25">
      <c r="A68" s="1">
        <v>43558</v>
      </c>
      <c r="B68">
        <v>9000</v>
      </c>
      <c r="C68">
        <v>494</v>
      </c>
      <c r="D68">
        <v>27500</v>
      </c>
      <c r="E68">
        <v>925</v>
      </c>
      <c r="F68">
        <v>1510</v>
      </c>
      <c r="H68">
        <f t="shared" ref="H68:H131" si="9">LN(B69/B68)</f>
        <v>5.5401803756153509E-3</v>
      </c>
      <c r="I68">
        <f t="shared" si="8"/>
        <v>-3.7117662956502512E-2</v>
      </c>
      <c r="J68">
        <f t="shared" si="4"/>
        <v>7.2464085207672533E-3</v>
      </c>
      <c r="K68">
        <f t="shared" si="5"/>
        <v>-1.0869672236903879E-2</v>
      </c>
      <c r="L68">
        <f t="shared" si="6"/>
        <v>1.642073021232749E-2</v>
      </c>
    </row>
    <row r="69" spans="1:12" x14ac:dyDescent="0.25">
      <c r="A69" s="1">
        <v>43559</v>
      </c>
      <c r="B69">
        <v>9050</v>
      </c>
      <c r="C69">
        <v>476</v>
      </c>
      <c r="D69">
        <v>27700</v>
      </c>
      <c r="E69">
        <v>915</v>
      </c>
      <c r="F69">
        <v>1535</v>
      </c>
      <c r="H69">
        <f t="shared" si="9"/>
        <v>2.7586224390796607E-3</v>
      </c>
      <c r="I69">
        <f t="shared" si="8"/>
        <v>4.1928782600359578E-3</v>
      </c>
      <c r="J69">
        <f t="shared" si="4"/>
        <v>-1.8066852249490357E-3</v>
      </c>
      <c r="K69">
        <f t="shared" si="5"/>
        <v>-1.6529301951210582E-2</v>
      </c>
      <c r="L69">
        <f t="shared" si="6"/>
        <v>-1.6420730212327522E-2</v>
      </c>
    </row>
    <row r="70" spans="1:12" x14ac:dyDescent="0.25">
      <c r="A70" s="1">
        <v>43560</v>
      </c>
      <c r="B70">
        <v>9075</v>
      </c>
      <c r="C70">
        <v>478</v>
      </c>
      <c r="D70">
        <v>27650</v>
      </c>
      <c r="E70">
        <v>900</v>
      </c>
      <c r="F70">
        <v>1510</v>
      </c>
      <c r="H70">
        <f t="shared" si="9"/>
        <v>-5.5248759319698037E-3</v>
      </c>
      <c r="I70">
        <f t="shared" si="8"/>
        <v>-7.3786170059231243E-2</v>
      </c>
      <c r="J70">
        <f t="shared" si="4"/>
        <v>-9.0827145743192506E-3</v>
      </c>
      <c r="K70">
        <f t="shared" si="5"/>
        <v>-1.6807118316381289E-2</v>
      </c>
      <c r="L70">
        <f t="shared" si="6"/>
        <v>6.6006840313520927E-3</v>
      </c>
    </row>
    <row r="71" spans="1:12" x14ac:dyDescent="0.25">
      <c r="A71" s="1">
        <v>43563</v>
      </c>
      <c r="B71">
        <v>9025</v>
      </c>
      <c r="C71">
        <v>444</v>
      </c>
      <c r="D71">
        <v>27400</v>
      </c>
      <c r="E71">
        <v>885</v>
      </c>
      <c r="F71">
        <v>1520</v>
      </c>
      <c r="H71">
        <f t="shared" si="9"/>
        <v>2.4625047305389194E-2</v>
      </c>
      <c r="I71">
        <f t="shared" si="8"/>
        <v>3.5401927050916E-2</v>
      </c>
      <c r="J71">
        <f t="shared" si="4"/>
        <v>9.9864652006760365E-3</v>
      </c>
      <c r="K71">
        <f t="shared" si="5"/>
        <v>2.2347298691996618E-2</v>
      </c>
      <c r="L71">
        <f t="shared" si="6"/>
        <v>6.5574005461590396E-3</v>
      </c>
    </row>
    <row r="72" spans="1:12" x14ac:dyDescent="0.25">
      <c r="A72" s="1">
        <v>43564</v>
      </c>
      <c r="B72">
        <v>9250</v>
      </c>
      <c r="C72">
        <v>460</v>
      </c>
      <c r="D72">
        <v>27675</v>
      </c>
      <c r="E72">
        <v>905</v>
      </c>
      <c r="F72">
        <v>1530</v>
      </c>
      <c r="H72">
        <f t="shared" si="9"/>
        <v>5.390848634876373E-3</v>
      </c>
      <c r="I72">
        <f t="shared" si="8"/>
        <v>-2.197890671877523E-2</v>
      </c>
      <c r="J72">
        <f t="shared" si="4"/>
        <v>-1.80831875678366E-3</v>
      </c>
      <c r="K72">
        <f t="shared" si="5"/>
        <v>-1.1111225425070722E-2</v>
      </c>
      <c r="L72">
        <f t="shared" si="6"/>
        <v>-3.2733253449691376E-3</v>
      </c>
    </row>
    <row r="73" spans="1:12" x14ac:dyDescent="0.25">
      <c r="A73" s="1">
        <v>43565</v>
      </c>
      <c r="B73">
        <v>9300</v>
      </c>
      <c r="C73">
        <v>450</v>
      </c>
      <c r="D73">
        <v>27625</v>
      </c>
      <c r="E73">
        <v>895</v>
      </c>
      <c r="F73">
        <v>1525</v>
      </c>
      <c r="H73">
        <f t="shared" si="9"/>
        <v>-2.7249642447375474E-2</v>
      </c>
      <c r="I73">
        <f t="shared" si="8"/>
        <v>-2.7028672387919259E-2</v>
      </c>
      <c r="J73">
        <f t="shared" si="4"/>
        <v>-8.1781464438923177E-3</v>
      </c>
      <c r="K73">
        <f t="shared" si="5"/>
        <v>5.5710450494554295E-3</v>
      </c>
      <c r="L73">
        <f t="shared" si="6"/>
        <v>-6.578971098042511E-3</v>
      </c>
    </row>
    <row r="74" spans="1:12" x14ac:dyDescent="0.25">
      <c r="A74" s="1">
        <v>43566</v>
      </c>
      <c r="B74">
        <v>9050</v>
      </c>
      <c r="C74">
        <v>438</v>
      </c>
      <c r="D74">
        <v>27400</v>
      </c>
      <c r="E74">
        <v>900</v>
      </c>
      <c r="F74">
        <v>1515</v>
      </c>
      <c r="H74">
        <f t="shared" si="9"/>
        <v>0</v>
      </c>
      <c r="I74">
        <f t="shared" si="8"/>
        <v>-4.5766670274118666E-3</v>
      </c>
      <c r="J74">
        <f t="shared" si="4"/>
        <v>3.6429912785010087E-3</v>
      </c>
      <c r="K74">
        <f t="shared" si="5"/>
        <v>-2.2472855852058628E-2</v>
      </c>
      <c r="L74">
        <f t="shared" si="6"/>
        <v>-9.950330853168092E-3</v>
      </c>
    </row>
    <row r="75" spans="1:12" x14ac:dyDescent="0.25">
      <c r="A75" s="1">
        <v>43567</v>
      </c>
      <c r="B75">
        <v>9050</v>
      </c>
      <c r="C75">
        <v>436</v>
      </c>
      <c r="D75">
        <v>27500</v>
      </c>
      <c r="E75">
        <v>880</v>
      </c>
      <c r="F75">
        <v>1500</v>
      </c>
      <c r="H75">
        <f t="shared" si="9"/>
        <v>0</v>
      </c>
      <c r="I75">
        <f t="shared" si="8"/>
        <v>5.7922647732704509E-2</v>
      </c>
      <c r="J75">
        <f t="shared" si="4"/>
        <v>9.0867793621811225E-4</v>
      </c>
      <c r="K75">
        <f t="shared" si="5"/>
        <v>5.6657375356772999E-3</v>
      </c>
      <c r="L75">
        <f t="shared" si="6"/>
        <v>-3.3389012655145986E-3</v>
      </c>
    </row>
    <row r="76" spans="1:12" x14ac:dyDescent="0.25">
      <c r="A76" s="1">
        <v>43570</v>
      </c>
      <c r="B76">
        <v>9050</v>
      </c>
      <c r="C76">
        <v>462</v>
      </c>
      <c r="D76">
        <v>27525</v>
      </c>
      <c r="E76">
        <v>885</v>
      </c>
      <c r="F76">
        <v>1495</v>
      </c>
      <c r="H76">
        <f t="shared" si="9"/>
        <v>2.7586224390796607E-3</v>
      </c>
      <c r="I76">
        <f t="shared" si="8"/>
        <v>0.127833371509885</v>
      </c>
      <c r="J76">
        <f t="shared" si="4"/>
        <v>-1.8181823190586274E-3</v>
      </c>
      <c r="K76">
        <f t="shared" si="5"/>
        <v>1.1236073266925752E-2</v>
      </c>
      <c r="L76">
        <f t="shared" si="6"/>
        <v>0</v>
      </c>
    </row>
    <row r="77" spans="1:12" x14ac:dyDescent="0.25">
      <c r="A77" s="1">
        <v>43571</v>
      </c>
      <c r="B77">
        <v>9075</v>
      </c>
      <c r="C77">
        <v>525</v>
      </c>
      <c r="D77">
        <v>27475</v>
      </c>
      <c r="E77">
        <v>895</v>
      </c>
      <c r="F77">
        <v>1495</v>
      </c>
      <c r="H77">
        <f t="shared" si="9"/>
        <v>0</v>
      </c>
      <c r="I77">
        <f t="shared" si="8"/>
        <v>0</v>
      </c>
      <c r="J77">
        <f t="shared" si="4"/>
        <v>0</v>
      </c>
      <c r="K77">
        <f t="shared" si="5"/>
        <v>0</v>
      </c>
      <c r="L77">
        <f t="shared" si="6"/>
        <v>0</v>
      </c>
    </row>
    <row r="78" spans="1:12" x14ac:dyDescent="0.25">
      <c r="A78" s="1">
        <v>43572</v>
      </c>
      <c r="B78">
        <v>9075</v>
      </c>
      <c r="C78">
        <v>525</v>
      </c>
      <c r="D78">
        <v>27475</v>
      </c>
      <c r="E78">
        <v>895</v>
      </c>
      <c r="F78">
        <v>1495</v>
      </c>
      <c r="H78">
        <f t="shared" si="9"/>
        <v>2.7510333718897976E-3</v>
      </c>
      <c r="I78">
        <f t="shared" si="8"/>
        <v>-4.8790164169432056E-2</v>
      </c>
      <c r="J78">
        <f t="shared" si="4"/>
        <v>2.3382360234899233E-2</v>
      </c>
      <c r="K78">
        <f t="shared" si="5"/>
        <v>-1.1236073266925842E-2</v>
      </c>
      <c r="L78">
        <f t="shared" si="6"/>
        <v>0</v>
      </c>
    </row>
    <row r="79" spans="1:12" x14ac:dyDescent="0.25">
      <c r="A79" s="1">
        <v>43573</v>
      </c>
      <c r="B79">
        <v>9100</v>
      </c>
      <c r="C79">
        <v>500</v>
      </c>
      <c r="D79">
        <v>28125</v>
      </c>
      <c r="E79">
        <v>885</v>
      </c>
      <c r="F79">
        <v>1495</v>
      </c>
      <c r="H79">
        <f t="shared" si="9"/>
        <v>0</v>
      </c>
      <c r="I79">
        <f t="shared" si="8"/>
        <v>0</v>
      </c>
      <c r="J79">
        <f t="shared" si="4"/>
        <v>0</v>
      </c>
      <c r="K79">
        <f t="shared" si="5"/>
        <v>0</v>
      </c>
      <c r="L79">
        <f t="shared" si="6"/>
        <v>0</v>
      </c>
    </row>
    <row r="80" spans="1:12" x14ac:dyDescent="0.25">
      <c r="A80" s="1">
        <v>43574</v>
      </c>
      <c r="B80">
        <v>9100</v>
      </c>
      <c r="C80">
        <v>500</v>
      </c>
      <c r="D80">
        <v>28125</v>
      </c>
      <c r="E80">
        <v>885</v>
      </c>
      <c r="F80">
        <v>1495</v>
      </c>
      <c r="H80">
        <f t="shared" si="9"/>
        <v>-8.2759093038597097E-3</v>
      </c>
      <c r="I80">
        <f t="shared" si="8"/>
        <v>-4.4997365930735805E-2</v>
      </c>
      <c r="J80">
        <f t="shared" si="4"/>
        <v>0</v>
      </c>
      <c r="K80">
        <f t="shared" si="5"/>
        <v>-3.4486176071169321E-2</v>
      </c>
      <c r="L80">
        <f t="shared" si="6"/>
        <v>-1.0084119066626047E-2</v>
      </c>
    </row>
    <row r="81" spans="1:12" x14ac:dyDescent="0.25">
      <c r="A81" s="1">
        <v>43577</v>
      </c>
      <c r="B81">
        <v>9025</v>
      </c>
      <c r="C81">
        <v>478</v>
      </c>
      <c r="D81">
        <v>28125</v>
      </c>
      <c r="E81">
        <v>855</v>
      </c>
      <c r="F81">
        <v>1480</v>
      </c>
      <c r="H81">
        <f t="shared" si="9"/>
        <v>1.9204979836050046E-2</v>
      </c>
      <c r="I81">
        <f t="shared" si="8"/>
        <v>5.4947696783903911E-2</v>
      </c>
      <c r="J81">
        <f t="shared" si="4"/>
        <v>8.8849406111523492E-4</v>
      </c>
      <c r="K81">
        <f t="shared" si="5"/>
        <v>4.0119993789425358E-2</v>
      </c>
      <c r="L81">
        <f t="shared" si="6"/>
        <v>1.3423020332140771E-2</v>
      </c>
    </row>
    <row r="82" spans="1:12" x14ac:dyDescent="0.25">
      <c r="A82" s="1">
        <v>43578</v>
      </c>
      <c r="B82">
        <v>9200</v>
      </c>
      <c r="C82">
        <v>505</v>
      </c>
      <c r="D82">
        <v>28150</v>
      </c>
      <c r="E82">
        <v>890</v>
      </c>
      <c r="F82">
        <v>1500</v>
      </c>
      <c r="H82">
        <f t="shared" si="9"/>
        <v>0</v>
      </c>
      <c r="I82">
        <f t="shared" si="8"/>
        <v>-9.950330853168092E-3</v>
      </c>
      <c r="J82">
        <f t="shared" ref="J82:J145" si="10">LN(D83/D82)</f>
        <v>0</v>
      </c>
      <c r="K82">
        <f t="shared" ref="K82:K145" si="11">LN(E83/E82)</f>
        <v>-1.1299555253933394E-2</v>
      </c>
      <c r="L82">
        <f t="shared" ref="L82:L145" si="12">LN(F83/F82)</f>
        <v>6.6445427186685108E-3</v>
      </c>
    </row>
    <row r="83" spans="1:12" x14ac:dyDescent="0.25">
      <c r="A83" s="1">
        <v>43579</v>
      </c>
      <c r="B83">
        <v>9200</v>
      </c>
      <c r="C83">
        <v>500</v>
      </c>
      <c r="D83">
        <v>28150</v>
      </c>
      <c r="E83">
        <v>880</v>
      </c>
      <c r="F83">
        <v>1510</v>
      </c>
      <c r="H83">
        <f t="shared" si="9"/>
        <v>-1.3680103904080154E-2</v>
      </c>
      <c r="I83">
        <f t="shared" si="8"/>
        <v>-7.9043207340452851E-2</v>
      </c>
      <c r="J83">
        <f t="shared" si="10"/>
        <v>-6.236100387710445E-3</v>
      </c>
      <c r="K83">
        <f t="shared" si="11"/>
        <v>-1.1428695823622744E-2</v>
      </c>
      <c r="L83">
        <f t="shared" si="12"/>
        <v>-2.6847250036188052E-2</v>
      </c>
    </row>
    <row r="84" spans="1:12" x14ac:dyDescent="0.25">
      <c r="A84" s="1">
        <v>43580</v>
      </c>
      <c r="B84">
        <v>9075</v>
      </c>
      <c r="C84">
        <v>462</v>
      </c>
      <c r="D84">
        <v>27975</v>
      </c>
      <c r="E84">
        <v>870</v>
      </c>
      <c r="F84">
        <v>1470</v>
      </c>
      <c r="H84">
        <f t="shared" si="9"/>
        <v>1.0959013789719382E-2</v>
      </c>
      <c r="I84">
        <f t="shared" si="8"/>
        <v>1.7167803622365498E-2</v>
      </c>
      <c r="J84">
        <f t="shared" si="10"/>
        <v>4.4583221417112276E-3</v>
      </c>
      <c r="K84">
        <f t="shared" si="11"/>
        <v>5.7306747089850745E-3</v>
      </c>
      <c r="L84">
        <f t="shared" si="12"/>
        <v>3.0153038170687457E-2</v>
      </c>
    </row>
    <row r="85" spans="1:12" x14ac:dyDescent="0.25">
      <c r="A85" s="1">
        <v>43581</v>
      </c>
      <c r="B85">
        <v>9175</v>
      </c>
      <c r="C85">
        <v>470</v>
      </c>
      <c r="D85">
        <v>28100</v>
      </c>
      <c r="E85">
        <v>875</v>
      </c>
      <c r="F85">
        <v>1515</v>
      </c>
      <c r="H85">
        <f t="shared" si="9"/>
        <v>1.3532006218576373E-2</v>
      </c>
      <c r="I85">
        <f t="shared" si="8"/>
        <v>0</v>
      </c>
      <c r="J85">
        <f t="shared" si="10"/>
        <v>1.1499463296899645E-2</v>
      </c>
      <c r="K85">
        <f t="shared" si="11"/>
        <v>0</v>
      </c>
      <c r="L85">
        <f t="shared" si="12"/>
        <v>-9.950330853168092E-3</v>
      </c>
    </row>
    <row r="86" spans="1:12" x14ac:dyDescent="0.25">
      <c r="A86" s="1">
        <v>43584</v>
      </c>
      <c r="B86">
        <v>9300</v>
      </c>
      <c r="C86">
        <v>470</v>
      </c>
      <c r="D86">
        <v>28425</v>
      </c>
      <c r="E86">
        <v>875</v>
      </c>
      <c r="F86">
        <v>1500</v>
      </c>
      <c r="H86">
        <f t="shared" si="9"/>
        <v>4.46854893452997E-2</v>
      </c>
      <c r="I86">
        <f t="shared" si="8"/>
        <v>-8.5470605784584083E-3</v>
      </c>
      <c r="J86">
        <f t="shared" si="10"/>
        <v>1.1368727606759759E-2</v>
      </c>
      <c r="K86">
        <f t="shared" si="11"/>
        <v>-1.1494379425735134E-2</v>
      </c>
      <c r="L86">
        <f t="shared" si="12"/>
        <v>2.9558802241544429E-2</v>
      </c>
    </row>
    <row r="87" spans="1:12" x14ac:dyDescent="0.25">
      <c r="A87" s="1">
        <v>43585</v>
      </c>
      <c r="B87">
        <v>9725</v>
      </c>
      <c r="C87">
        <v>466</v>
      </c>
      <c r="D87">
        <v>28750</v>
      </c>
      <c r="E87">
        <v>865</v>
      </c>
      <c r="F87">
        <v>1545</v>
      </c>
      <c r="H87">
        <f t="shared" si="9"/>
        <v>0</v>
      </c>
      <c r="I87">
        <f t="shared" si="8"/>
        <v>0</v>
      </c>
      <c r="J87">
        <f t="shared" si="10"/>
        <v>0</v>
      </c>
      <c r="K87">
        <f t="shared" si="11"/>
        <v>0</v>
      </c>
      <c r="L87">
        <f t="shared" si="12"/>
        <v>0</v>
      </c>
    </row>
    <row r="88" spans="1:12" x14ac:dyDescent="0.25">
      <c r="A88" s="1">
        <v>43586</v>
      </c>
      <c r="B88">
        <v>9725</v>
      </c>
      <c r="C88">
        <v>466</v>
      </c>
      <c r="D88">
        <v>28750</v>
      </c>
      <c r="E88">
        <v>865</v>
      </c>
      <c r="F88">
        <v>1545</v>
      </c>
      <c r="H88">
        <f t="shared" si="9"/>
        <v>-2.5740039951728773E-3</v>
      </c>
      <c r="I88">
        <f t="shared" si="8"/>
        <v>-3.9392401710660718E-2</v>
      </c>
      <c r="J88">
        <f t="shared" si="10"/>
        <v>-1.1368727606759667E-2</v>
      </c>
      <c r="K88">
        <f t="shared" si="11"/>
        <v>-5.3425166673580556E-2</v>
      </c>
      <c r="L88">
        <f t="shared" si="12"/>
        <v>-2.2914259522875777E-2</v>
      </c>
    </row>
    <row r="89" spans="1:12" x14ac:dyDescent="0.25">
      <c r="A89" s="1">
        <v>43587</v>
      </c>
      <c r="B89">
        <v>9700</v>
      </c>
      <c r="C89">
        <v>448</v>
      </c>
      <c r="D89">
        <v>28425</v>
      </c>
      <c r="E89">
        <v>820</v>
      </c>
      <c r="F89">
        <v>1510</v>
      </c>
      <c r="H89">
        <f t="shared" si="9"/>
        <v>-7.7620053354891892E-3</v>
      </c>
      <c r="I89">
        <f t="shared" si="8"/>
        <v>-4.1008023727377024E-2</v>
      </c>
      <c r="J89">
        <f t="shared" si="10"/>
        <v>-1.7605638350330145E-3</v>
      </c>
      <c r="K89">
        <f t="shared" si="11"/>
        <v>-3.7271394797231655E-2</v>
      </c>
      <c r="L89">
        <f t="shared" si="12"/>
        <v>-9.9834439841832625E-3</v>
      </c>
    </row>
    <row r="90" spans="1:12" x14ac:dyDescent="0.25">
      <c r="A90" s="1">
        <v>43588</v>
      </c>
      <c r="B90">
        <v>9625</v>
      </c>
      <c r="C90">
        <v>430</v>
      </c>
      <c r="D90">
        <v>28375</v>
      </c>
      <c r="E90">
        <v>790</v>
      </c>
      <c r="F90">
        <v>1495</v>
      </c>
      <c r="H90">
        <f t="shared" si="9"/>
        <v>-2.6007817000573675E-3</v>
      </c>
      <c r="I90">
        <f t="shared" si="8"/>
        <v>-2.3530497410194161E-2</v>
      </c>
      <c r="J90">
        <f t="shared" si="10"/>
        <v>-9.738899461866719E-3</v>
      </c>
      <c r="K90">
        <f t="shared" si="11"/>
        <v>-3.8714512180690393E-2</v>
      </c>
      <c r="L90">
        <f t="shared" si="12"/>
        <v>-1.3468217050866593E-2</v>
      </c>
    </row>
    <row r="91" spans="1:12" x14ac:dyDescent="0.25">
      <c r="A91" s="1">
        <v>43591</v>
      </c>
      <c r="B91">
        <v>9600</v>
      </c>
      <c r="C91">
        <v>420</v>
      </c>
      <c r="D91">
        <v>28100</v>
      </c>
      <c r="E91">
        <v>760</v>
      </c>
      <c r="F91">
        <v>1475</v>
      </c>
      <c r="H91">
        <f t="shared" si="9"/>
        <v>1.0362787035546658E-2</v>
      </c>
      <c r="I91">
        <f t="shared" si="8"/>
        <v>-8.4417341812583174E-2</v>
      </c>
      <c r="J91">
        <f t="shared" si="10"/>
        <v>7.0922283094918366E-3</v>
      </c>
      <c r="K91">
        <f t="shared" si="11"/>
        <v>6.5574005461590396E-3</v>
      </c>
      <c r="L91">
        <f t="shared" si="12"/>
        <v>1.6807118316381191E-2</v>
      </c>
    </row>
    <row r="92" spans="1:12" x14ac:dyDescent="0.25">
      <c r="A92" s="1">
        <v>43592</v>
      </c>
      <c r="B92">
        <v>9700</v>
      </c>
      <c r="C92">
        <v>386</v>
      </c>
      <c r="D92">
        <v>28300</v>
      </c>
      <c r="E92">
        <v>765</v>
      </c>
      <c r="F92">
        <v>1500</v>
      </c>
      <c r="H92">
        <f t="shared" si="9"/>
        <v>0</v>
      </c>
      <c r="I92">
        <f t="shared" si="8"/>
        <v>2.0513539833103028E-2</v>
      </c>
      <c r="J92">
        <f t="shared" si="10"/>
        <v>7.042282625412951E-3</v>
      </c>
      <c r="K92">
        <f t="shared" si="11"/>
        <v>0</v>
      </c>
      <c r="L92">
        <f t="shared" si="12"/>
        <v>0</v>
      </c>
    </row>
    <row r="93" spans="1:12" x14ac:dyDescent="0.25">
      <c r="A93" s="1">
        <v>43593</v>
      </c>
      <c r="B93">
        <v>9700</v>
      </c>
      <c r="C93">
        <v>394</v>
      </c>
      <c r="D93">
        <v>28500</v>
      </c>
      <c r="E93">
        <v>765</v>
      </c>
      <c r="F93">
        <v>1500</v>
      </c>
      <c r="H93">
        <f t="shared" si="9"/>
        <v>-2.5806465934916254E-3</v>
      </c>
      <c r="I93">
        <f t="shared" si="8"/>
        <v>4.4672440051592599E-2</v>
      </c>
      <c r="J93">
        <f t="shared" si="10"/>
        <v>-1.2356732688905492E-2</v>
      </c>
      <c r="K93">
        <f t="shared" si="11"/>
        <v>-4.6831299684098972E-2</v>
      </c>
      <c r="L93">
        <f t="shared" si="12"/>
        <v>-2.7028672387919259E-2</v>
      </c>
    </row>
    <row r="94" spans="1:12" x14ac:dyDescent="0.25">
      <c r="A94" s="1">
        <v>43594</v>
      </c>
      <c r="B94">
        <v>9675</v>
      </c>
      <c r="C94">
        <v>412</v>
      </c>
      <c r="D94">
        <v>28150</v>
      </c>
      <c r="E94">
        <v>730</v>
      </c>
      <c r="F94">
        <v>1460</v>
      </c>
      <c r="H94">
        <f t="shared" si="9"/>
        <v>1.5384918839479456E-2</v>
      </c>
      <c r="I94">
        <f t="shared" si="8"/>
        <v>4.7402238894583899E-2</v>
      </c>
      <c r="J94">
        <f t="shared" si="10"/>
        <v>-3.5587226169941063E-3</v>
      </c>
      <c r="K94">
        <f t="shared" si="11"/>
        <v>2.0339684237122783E-2</v>
      </c>
      <c r="L94">
        <f t="shared" si="12"/>
        <v>-1.0327114155849628E-2</v>
      </c>
    </row>
    <row r="95" spans="1:12" x14ac:dyDescent="0.25">
      <c r="A95" s="1">
        <v>43595</v>
      </c>
      <c r="B95">
        <v>9825</v>
      </c>
      <c r="C95">
        <v>432</v>
      </c>
      <c r="D95">
        <v>28050</v>
      </c>
      <c r="E95">
        <v>745</v>
      </c>
      <c r="F95">
        <v>1445</v>
      </c>
      <c r="H95">
        <f t="shared" si="9"/>
        <v>-2.0566277581476972E-2</v>
      </c>
      <c r="I95">
        <f t="shared" si="8"/>
        <v>-5.2268428545756827E-2</v>
      </c>
      <c r="J95">
        <f t="shared" si="10"/>
        <v>0</v>
      </c>
      <c r="K95">
        <f t="shared" si="11"/>
        <v>-2.0339684237122672E-2</v>
      </c>
      <c r="L95">
        <f t="shared" si="12"/>
        <v>-3.466207976486284E-3</v>
      </c>
    </row>
    <row r="96" spans="1:12" x14ac:dyDescent="0.25">
      <c r="A96" s="1">
        <v>43598</v>
      </c>
      <c r="B96">
        <v>9625</v>
      </c>
      <c r="C96">
        <v>410</v>
      </c>
      <c r="D96">
        <v>28050</v>
      </c>
      <c r="E96">
        <v>730</v>
      </c>
      <c r="F96">
        <v>1440</v>
      </c>
      <c r="H96">
        <f t="shared" si="9"/>
        <v>2.5940351770465278E-3</v>
      </c>
      <c r="I96">
        <f t="shared" si="8"/>
        <v>-2.9705154413915809E-2</v>
      </c>
      <c r="J96">
        <f t="shared" si="10"/>
        <v>-2.0712131679020272E-2</v>
      </c>
      <c r="K96">
        <f t="shared" si="11"/>
        <v>-2.7779564107075706E-2</v>
      </c>
      <c r="L96">
        <f t="shared" si="12"/>
        <v>-3.5339366445308849E-2</v>
      </c>
    </row>
    <row r="97" spans="1:12" x14ac:dyDescent="0.25">
      <c r="A97" s="1">
        <v>43599</v>
      </c>
      <c r="B97">
        <v>9650</v>
      </c>
      <c r="C97">
        <v>398</v>
      </c>
      <c r="D97">
        <v>27475</v>
      </c>
      <c r="E97">
        <v>710</v>
      </c>
      <c r="F97">
        <v>1390</v>
      </c>
      <c r="H97">
        <f t="shared" si="9"/>
        <v>-1.3037994338129943E-2</v>
      </c>
      <c r="I97">
        <f t="shared" si="8"/>
        <v>3.4571344065088723E-2</v>
      </c>
      <c r="J97">
        <f t="shared" si="10"/>
        <v>-6.38979809877101E-3</v>
      </c>
      <c r="K97">
        <f t="shared" si="11"/>
        <v>-1.4184634991956413E-2</v>
      </c>
      <c r="L97">
        <f t="shared" si="12"/>
        <v>-2.9199154692262353E-2</v>
      </c>
    </row>
    <row r="98" spans="1:12" x14ac:dyDescent="0.25">
      <c r="A98" s="1">
        <v>43600</v>
      </c>
      <c r="B98">
        <v>9525</v>
      </c>
      <c r="C98">
        <v>412</v>
      </c>
      <c r="D98">
        <v>27300</v>
      </c>
      <c r="E98">
        <v>700</v>
      </c>
      <c r="F98">
        <v>1350</v>
      </c>
      <c r="H98">
        <f t="shared" si="9"/>
        <v>-2.6281224062694691E-3</v>
      </c>
      <c r="I98">
        <f t="shared" si="8"/>
        <v>0</v>
      </c>
      <c r="J98">
        <f t="shared" si="10"/>
        <v>-3.352269203864356E-2</v>
      </c>
      <c r="K98">
        <f t="shared" si="11"/>
        <v>-2.1661496781179419E-2</v>
      </c>
      <c r="L98">
        <f t="shared" si="12"/>
        <v>-4.1593897298837015E-2</v>
      </c>
    </row>
    <row r="99" spans="1:12" x14ac:dyDescent="0.25">
      <c r="A99" s="1">
        <v>43601</v>
      </c>
      <c r="B99">
        <v>9500</v>
      </c>
      <c r="C99">
        <v>412</v>
      </c>
      <c r="D99">
        <v>26400</v>
      </c>
      <c r="E99">
        <v>685</v>
      </c>
      <c r="F99">
        <v>1295</v>
      </c>
      <c r="H99">
        <f t="shared" si="9"/>
        <v>-2.1277398447284851E-2</v>
      </c>
      <c r="I99">
        <f t="shared" si="8"/>
        <v>4.7402238894583899E-2</v>
      </c>
      <c r="J99">
        <f t="shared" si="10"/>
        <v>-1.9121041446778397E-2</v>
      </c>
      <c r="K99">
        <f t="shared" si="11"/>
        <v>-2.2141125877213518E-2</v>
      </c>
      <c r="L99">
        <f t="shared" si="12"/>
        <v>-2.7398974188114388E-2</v>
      </c>
    </row>
    <row r="100" spans="1:12" x14ac:dyDescent="0.25">
      <c r="A100" s="1">
        <v>43602</v>
      </c>
      <c r="B100">
        <v>9300</v>
      </c>
      <c r="C100">
        <v>432</v>
      </c>
      <c r="D100">
        <v>25900</v>
      </c>
      <c r="E100">
        <v>670</v>
      </c>
      <c r="F100">
        <v>1260</v>
      </c>
      <c r="H100">
        <f t="shared" si="9"/>
        <v>8.0321716972642527E-3</v>
      </c>
      <c r="I100">
        <f t="shared" si="8"/>
        <v>-4.6403795565022254E-3</v>
      </c>
      <c r="J100">
        <f t="shared" si="10"/>
        <v>3.7883317902301282E-2</v>
      </c>
      <c r="K100">
        <f t="shared" si="11"/>
        <v>2.2141125877213501E-2</v>
      </c>
      <c r="L100">
        <f t="shared" si="12"/>
        <v>5.4067221270275793E-2</v>
      </c>
    </row>
    <row r="101" spans="1:12" x14ac:dyDescent="0.25">
      <c r="A101" s="1">
        <v>43605</v>
      </c>
      <c r="B101">
        <v>9375</v>
      </c>
      <c r="C101">
        <v>430</v>
      </c>
      <c r="D101">
        <v>26900</v>
      </c>
      <c r="E101">
        <v>685</v>
      </c>
      <c r="F101">
        <v>1330</v>
      </c>
      <c r="H101">
        <f t="shared" si="9"/>
        <v>2.6317308317373358E-2</v>
      </c>
      <c r="I101">
        <f t="shared" si="8"/>
        <v>-3.3099948426344838E-2</v>
      </c>
      <c r="J101">
        <f t="shared" si="10"/>
        <v>1.4760415583120674E-2</v>
      </c>
      <c r="K101">
        <f t="shared" si="11"/>
        <v>3.5846131773135878E-2</v>
      </c>
      <c r="L101">
        <f t="shared" si="12"/>
        <v>7.4906717291576587E-3</v>
      </c>
    </row>
    <row r="102" spans="1:12" x14ac:dyDescent="0.25">
      <c r="A102" s="1">
        <v>43606</v>
      </c>
      <c r="B102">
        <v>9625</v>
      </c>
      <c r="C102">
        <v>416</v>
      </c>
      <c r="D102">
        <v>27300</v>
      </c>
      <c r="E102">
        <v>710</v>
      </c>
      <c r="F102">
        <v>1340</v>
      </c>
      <c r="H102">
        <f t="shared" si="9"/>
        <v>-1.3072081567352775E-2</v>
      </c>
      <c r="I102">
        <f t="shared" si="8"/>
        <v>-9.6619109117368589E-3</v>
      </c>
      <c r="J102">
        <f t="shared" si="10"/>
        <v>0</v>
      </c>
      <c r="K102">
        <f t="shared" si="11"/>
        <v>0</v>
      </c>
      <c r="L102">
        <f t="shared" si="12"/>
        <v>-1.1257154524634447E-2</v>
      </c>
    </row>
    <row r="103" spans="1:12" x14ac:dyDescent="0.25">
      <c r="A103" s="1">
        <v>43607</v>
      </c>
      <c r="B103">
        <v>9500</v>
      </c>
      <c r="C103">
        <v>412</v>
      </c>
      <c r="D103">
        <v>27300</v>
      </c>
      <c r="E103">
        <v>710</v>
      </c>
      <c r="F103">
        <v>1325</v>
      </c>
      <c r="H103">
        <f t="shared" si="9"/>
        <v>2.3408090898014804E-2</v>
      </c>
      <c r="I103">
        <f t="shared" si="8"/>
        <v>-4.8661896511728994E-3</v>
      </c>
      <c r="J103">
        <f t="shared" si="10"/>
        <v>2.6210266767309469E-2</v>
      </c>
      <c r="K103">
        <f t="shared" si="11"/>
        <v>4.1385216162854281E-2</v>
      </c>
      <c r="L103">
        <f t="shared" si="12"/>
        <v>1.1257154524634468E-2</v>
      </c>
    </row>
    <row r="104" spans="1:12" x14ac:dyDescent="0.25">
      <c r="A104" s="1">
        <v>43608</v>
      </c>
      <c r="B104">
        <v>9725</v>
      </c>
      <c r="C104">
        <v>410</v>
      </c>
      <c r="D104">
        <v>28025</v>
      </c>
      <c r="E104">
        <v>740</v>
      </c>
      <c r="F104">
        <v>1340</v>
      </c>
      <c r="H104">
        <f t="shared" si="9"/>
        <v>-2.5740039951728773E-3</v>
      </c>
      <c r="I104">
        <f t="shared" si="8"/>
        <v>6.1485083650680887E-2</v>
      </c>
      <c r="J104">
        <f t="shared" si="10"/>
        <v>8.9166301048164203E-4</v>
      </c>
      <c r="K104">
        <f t="shared" si="11"/>
        <v>-1.3605652055778598E-2</v>
      </c>
      <c r="L104">
        <f t="shared" si="12"/>
        <v>3.7243990909824939E-3</v>
      </c>
    </row>
    <row r="105" spans="1:12" x14ac:dyDescent="0.25">
      <c r="A105" s="1">
        <v>43609</v>
      </c>
      <c r="B105">
        <v>9700</v>
      </c>
      <c r="C105">
        <v>436</v>
      </c>
      <c r="D105">
        <v>28050</v>
      </c>
      <c r="E105">
        <v>730</v>
      </c>
      <c r="F105">
        <v>1345</v>
      </c>
      <c r="H105">
        <f t="shared" si="9"/>
        <v>7.7022203620923033E-3</v>
      </c>
      <c r="I105">
        <f t="shared" si="8"/>
        <v>3.6039936483196873E-2</v>
      </c>
      <c r="J105">
        <f t="shared" si="10"/>
        <v>1.3280407667894466E-2</v>
      </c>
      <c r="K105">
        <f t="shared" si="11"/>
        <v>1.3605652055778678E-2</v>
      </c>
      <c r="L105">
        <f t="shared" si="12"/>
        <v>0</v>
      </c>
    </row>
    <row r="106" spans="1:12" x14ac:dyDescent="0.25">
      <c r="A106" s="1">
        <v>43612</v>
      </c>
      <c r="B106">
        <v>9775</v>
      </c>
      <c r="C106">
        <v>452</v>
      </c>
      <c r="D106">
        <v>28425</v>
      </c>
      <c r="E106">
        <v>740</v>
      </c>
      <c r="F106">
        <v>1345</v>
      </c>
      <c r="H106">
        <f t="shared" si="9"/>
        <v>-5.1282163669194554E-3</v>
      </c>
      <c r="I106">
        <f t="shared" si="8"/>
        <v>4.4150182091166933E-3</v>
      </c>
      <c r="J106">
        <f t="shared" si="10"/>
        <v>8.7566233788345538E-3</v>
      </c>
      <c r="K106">
        <f t="shared" si="11"/>
        <v>-2.7398974188114388E-2</v>
      </c>
      <c r="L106">
        <f t="shared" si="12"/>
        <v>1.1090686694158138E-2</v>
      </c>
    </row>
    <row r="107" spans="1:12" x14ac:dyDescent="0.25">
      <c r="A107" s="1">
        <v>43613</v>
      </c>
      <c r="B107">
        <v>9725</v>
      </c>
      <c r="C107">
        <v>454</v>
      </c>
      <c r="D107">
        <v>28675</v>
      </c>
      <c r="E107">
        <v>720</v>
      </c>
      <c r="F107">
        <v>1360</v>
      </c>
      <c r="H107">
        <f t="shared" si="9"/>
        <v>0</v>
      </c>
      <c r="I107">
        <f t="shared" si="8"/>
        <v>-2.2272635609123178E-2</v>
      </c>
      <c r="J107">
        <f t="shared" si="10"/>
        <v>8.7145975014107869E-4</v>
      </c>
      <c r="K107">
        <f t="shared" si="11"/>
        <v>-6.9686693160933158E-3</v>
      </c>
      <c r="L107">
        <f t="shared" si="12"/>
        <v>-3.6832454162964048E-3</v>
      </c>
    </row>
    <row r="108" spans="1:12" x14ac:dyDescent="0.25">
      <c r="A108" s="1">
        <v>43614</v>
      </c>
      <c r="B108">
        <v>9725</v>
      </c>
      <c r="C108">
        <v>444</v>
      </c>
      <c r="D108">
        <v>28700</v>
      </c>
      <c r="E108">
        <v>715</v>
      </c>
      <c r="F108">
        <v>1355</v>
      </c>
      <c r="H108">
        <f t="shared" si="9"/>
        <v>0</v>
      </c>
      <c r="I108">
        <f t="shared" si="8"/>
        <v>0</v>
      </c>
      <c r="J108">
        <f t="shared" si="10"/>
        <v>0</v>
      </c>
      <c r="K108">
        <f t="shared" si="11"/>
        <v>0</v>
      </c>
      <c r="L108">
        <f t="shared" si="12"/>
        <v>0</v>
      </c>
    </row>
    <row r="109" spans="1:12" x14ac:dyDescent="0.25">
      <c r="A109" s="1">
        <v>43615</v>
      </c>
      <c r="B109">
        <v>9725</v>
      </c>
      <c r="C109">
        <v>444</v>
      </c>
      <c r="D109">
        <v>28700</v>
      </c>
      <c r="E109">
        <v>715</v>
      </c>
      <c r="F109">
        <v>1355</v>
      </c>
      <c r="H109">
        <f t="shared" si="9"/>
        <v>7.6824961720162108E-3</v>
      </c>
      <c r="I109">
        <f t="shared" si="8"/>
        <v>-2.7398974188114388E-2</v>
      </c>
      <c r="J109">
        <f t="shared" si="10"/>
        <v>1.3841051411871511E-2</v>
      </c>
      <c r="K109">
        <f t="shared" si="11"/>
        <v>1.3889112160667093E-2</v>
      </c>
      <c r="L109">
        <f t="shared" si="12"/>
        <v>3.623584845404481E-2</v>
      </c>
    </row>
    <row r="110" spans="1:12" x14ac:dyDescent="0.25">
      <c r="A110" s="1">
        <v>43616</v>
      </c>
      <c r="B110">
        <v>9800</v>
      </c>
      <c r="C110">
        <v>432</v>
      </c>
      <c r="D110">
        <v>29100</v>
      </c>
      <c r="E110">
        <v>725</v>
      </c>
      <c r="F110">
        <v>1405</v>
      </c>
      <c r="H110">
        <f t="shared" si="9"/>
        <v>0</v>
      </c>
      <c r="I110">
        <f t="shared" si="8"/>
        <v>0</v>
      </c>
      <c r="J110">
        <f t="shared" si="10"/>
        <v>0</v>
      </c>
      <c r="K110">
        <f t="shared" si="11"/>
        <v>0</v>
      </c>
      <c r="L110">
        <f t="shared" si="12"/>
        <v>0</v>
      </c>
    </row>
    <row r="111" spans="1:12" x14ac:dyDescent="0.25">
      <c r="A111" s="1">
        <v>43619</v>
      </c>
      <c r="B111">
        <v>9800</v>
      </c>
      <c r="C111">
        <v>432</v>
      </c>
      <c r="D111">
        <v>29100</v>
      </c>
      <c r="E111">
        <v>725</v>
      </c>
      <c r="F111">
        <v>1405</v>
      </c>
      <c r="H111">
        <f t="shared" si="9"/>
        <v>0</v>
      </c>
      <c r="I111">
        <f t="shared" si="8"/>
        <v>0</v>
      </c>
      <c r="J111">
        <f t="shared" si="10"/>
        <v>0</v>
      </c>
      <c r="K111">
        <f t="shared" si="11"/>
        <v>0</v>
      </c>
      <c r="L111">
        <f t="shared" si="12"/>
        <v>0</v>
      </c>
    </row>
    <row r="112" spans="1:12" x14ac:dyDescent="0.25">
      <c r="A112" s="1">
        <v>43620</v>
      </c>
      <c r="B112">
        <v>9800</v>
      </c>
      <c r="C112">
        <v>432</v>
      </c>
      <c r="D112">
        <v>29100</v>
      </c>
      <c r="E112">
        <v>725</v>
      </c>
      <c r="F112">
        <v>1405</v>
      </c>
      <c r="H112">
        <f t="shared" si="9"/>
        <v>0</v>
      </c>
      <c r="I112">
        <f t="shared" si="8"/>
        <v>0</v>
      </c>
      <c r="J112">
        <f t="shared" si="10"/>
        <v>0</v>
      </c>
      <c r="K112">
        <f t="shared" si="11"/>
        <v>0</v>
      </c>
      <c r="L112">
        <f t="shared" si="12"/>
        <v>0</v>
      </c>
    </row>
    <row r="113" spans="1:12" x14ac:dyDescent="0.25">
      <c r="A113" s="1">
        <v>43621</v>
      </c>
      <c r="B113">
        <v>9800</v>
      </c>
      <c r="C113">
        <v>432</v>
      </c>
      <c r="D113">
        <v>29100</v>
      </c>
      <c r="E113">
        <v>725</v>
      </c>
      <c r="F113">
        <v>1405</v>
      </c>
      <c r="H113">
        <f t="shared" si="9"/>
        <v>0</v>
      </c>
      <c r="I113">
        <f t="shared" si="8"/>
        <v>0</v>
      </c>
      <c r="J113">
        <f t="shared" si="10"/>
        <v>0</v>
      </c>
      <c r="K113">
        <f t="shared" si="11"/>
        <v>0</v>
      </c>
      <c r="L113">
        <f t="shared" si="12"/>
        <v>0</v>
      </c>
    </row>
    <row r="114" spans="1:12" x14ac:dyDescent="0.25">
      <c r="A114" s="1">
        <v>43622</v>
      </c>
      <c r="B114">
        <v>9800</v>
      </c>
      <c r="C114">
        <v>432</v>
      </c>
      <c r="D114">
        <v>29100</v>
      </c>
      <c r="E114">
        <v>725</v>
      </c>
      <c r="F114">
        <v>1405</v>
      </c>
      <c r="H114">
        <f t="shared" si="9"/>
        <v>0</v>
      </c>
      <c r="I114">
        <f t="shared" si="8"/>
        <v>0</v>
      </c>
      <c r="J114">
        <f t="shared" si="10"/>
        <v>0</v>
      </c>
      <c r="K114">
        <f t="shared" si="11"/>
        <v>0</v>
      </c>
      <c r="L114">
        <f t="shared" si="12"/>
        <v>0</v>
      </c>
    </row>
    <row r="115" spans="1:12" x14ac:dyDescent="0.25">
      <c r="A115" s="1">
        <v>43623</v>
      </c>
      <c r="B115">
        <v>9800</v>
      </c>
      <c r="C115">
        <v>432</v>
      </c>
      <c r="D115">
        <v>29100</v>
      </c>
      <c r="E115">
        <v>725</v>
      </c>
      <c r="F115">
        <v>1405</v>
      </c>
      <c r="H115">
        <f t="shared" si="9"/>
        <v>0</v>
      </c>
      <c r="I115">
        <f t="shared" si="8"/>
        <v>-9.3023926623135612E-3</v>
      </c>
      <c r="J115">
        <f t="shared" si="10"/>
        <v>1.0256500167189061E-2</v>
      </c>
      <c r="K115">
        <f t="shared" si="11"/>
        <v>7.3122264828962585E-2</v>
      </c>
      <c r="L115">
        <f t="shared" si="12"/>
        <v>3.1526253646773951E-2</v>
      </c>
    </row>
    <row r="116" spans="1:12" x14ac:dyDescent="0.25">
      <c r="A116" s="1">
        <v>43626</v>
      </c>
      <c r="B116">
        <v>9800</v>
      </c>
      <c r="C116">
        <v>428</v>
      </c>
      <c r="D116">
        <v>29400</v>
      </c>
      <c r="E116">
        <v>780</v>
      </c>
      <c r="F116">
        <v>1450</v>
      </c>
      <c r="H116">
        <f t="shared" si="9"/>
        <v>3.5091319811270193E-2</v>
      </c>
      <c r="I116">
        <f t="shared" si="8"/>
        <v>-1.8868484304382805E-2</v>
      </c>
      <c r="J116">
        <f t="shared" si="10"/>
        <v>5.0890695074712281E-3</v>
      </c>
      <c r="K116">
        <f t="shared" si="11"/>
        <v>1.9048194970694411E-2</v>
      </c>
      <c r="L116">
        <f t="shared" si="12"/>
        <v>6.8728792877620504E-3</v>
      </c>
    </row>
    <row r="117" spans="1:12" x14ac:dyDescent="0.25">
      <c r="A117" s="1">
        <v>43627</v>
      </c>
      <c r="B117">
        <v>10150</v>
      </c>
      <c r="C117">
        <v>420</v>
      </c>
      <c r="D117">
        <v>29550</v>
      </c>
      <c r="E117">
        <v>795</v>
      </c>
      <c r="F117">
        <v>1460</v>
      </c>
      <c r="H117">
        <f t="shared" si="9"/>
        <v>0</v>
      </c>
      <c r="I117">
        <f t="shared" si="8"/>
        <v>1.8868484304382736E-2</v>
      </c>
      <c r="J117">
        <f t="shared" si="10"/>
        <v>-1.1059236493975109E-2</v>
      </c>
      <c r="K117">
        <f t="shared" si="11"/>
        <v>-1.2658396871923465E-2</v>
      </c>
      <c r="L117">
        <f t="shared" si="12"/>
        <v>-6.8728792877620643E-3</v>
      </c>
    </row>
    <row r="118" spans="1:12" x14ac:dyDescent="0.25">
      <c r="A118" s="1">
        <v>43628</v>
      </c>
      <c r="B118">
        <v>10150</v>
      </c>
      <c r="C118">
        <v>428</v>
      </c>
      <c r="D118">
        <v>29225</v>
      </c>
      <c r="E118">
        <v>785</v>
      </c>
      <c r="F118">
        <v>1450</v>
      </c>
      <c r="H118">
        <f t="shared" si="9"/>
        <v>-1.4888612493750637E-2</v>
      </c>
      <c r="I118">
        <f t="shared" si="8"/>
        <v>4.6620131058113714E-3</v>
      </c>
      <c r="J118">
        <f t="shared" si="10"/>
        <v>-6.8669797741769375E-3</v>
      </c>
      <c r="K118">
        <f t="shared" si="11"/>
        <v>-6.38979809877101E-3</v>
      </c>
      <c r="L118">
        <f t="shared" si="12"/>
        <v>-6.9204428445737952E-3</v>
      </c>
    </row>
    <row r="119" spans="1:12" x14ac:dyDescent="0.25">
      <c r="A119" s="1">
        <v>43629</v>
      </c>
      <c r="B119">
        <v>10000</v>
      </c>
      <c r="C119">
        <v>430</v>
      </c>
      <c r="D119">
        <v>29025</v>
      </c>
      <c r="E119">
        <v>780</v>
      </c>
      <c r="F119">
        <v>1440</v>
      </c>
      <c r="H119">
        <f t="shared" si="9"/>
        <v>-2.503130218118477E-3</v>
      </c>
      <c r="I119">
        <f t="shared" si="8"/>
        <v>-4.6620131058113011E-3</v>
      </c>
      <c r="J119">
        <f t="shared" si="10"/>
        <v>-8.6169759748111973E-4</v>
      </c>
      <c r="K119">
        <f t="shared" si="11"/>
        <v>1.2739025777429712E-2</v>
      </c>
      <c r="L119">
        <f t="shared" si="12"/>
        <v>3.7483093254740474E-2</v>
      </c>
    </row>
    <row r="120" spans="1:12" x14ac:dyDescent="0.25">
      <c r="A120" s="1">
        <v>43630</v>
      </c>
      <c r="B120">
        <v>9975</v>
      </c>
      <c r="C120">
        <v>428</v>
      </c>
      <c r="D120">
        <v>29000</v>
      </c>
      <c r="E120">
        <v>790</v>
      </c>
      <c r="F120">
        <v>1495</v>
      </c>
      <c r="H120">
        <f t="shared" si="9"/>
        <v>-2.5094116054258072E-3</v>
      </c>
      <c r="I120">
        <f t="shared" si="8"/>
        <v>-5.2770035980064099E-2</v>
      </c>
      <c r="J120">
        <f t="shared" si="10"/>
        <v>-8.6244076065859526E-4</v>
      </c>
      <c r="K120">
        <f t="shared" si="11"/>
        <v>-3.2157111634531284E-2</v>
      </c>
      <c r="L120">
        <f t="shared" si="12"/>
        <v>-6.5653970221436778E-2</v>
      </c>
    </row>
    <row r="121" spans="1:12" x14ac:dyDescent="0.25">
      <c r="A121" s="1">
        <v>43633</v>
      </c>
      <c r="B121">
        <v>9950</v>
      </c>
      <c r="C121">
        <v>406</v>
      </c>
      <c r="D121">
        <v>28975</v>
      </c>
      <c r="E121">
        <v>765</v>
      </c>
      <c r="F121">
        <v>1400</v>
      </c>
      <c r="H121">
        <f t="shared" si="9"/>
        <v>1.7435061822101347E-2</v>
      </c>
      <c r="I121">
        <f t="shared" si="8"/>
        <v>-1.4888612493750637E-2</v>
      </c>
      <c r="J121">
        <f t="shared" si="10"/>
        <v>1.7956874119958697E-2</v>
      </c>
      <c r="K121">
        <f t="shared" si="11"/>
        <v>1.2987195526811112E-2</v>
      </c>
      <c r="L121">
        <f t="shared" si="12"/>
        <v>4.8790164169432049E-2</v>
      </c>
    </row>
    <row r="122" spans="1:12" x14ac:dyDescent="0.25">
      <c r="A122" s="1">
        <v>43634</v>
      </c>
      <c r="B122">
        <v>10125</v>
      </c>
      <c r="C122">
        <v>400</v>
      </c>
      <c r="D122">
        <v>29500</v>
      </c>
      <c r="E122">
        <v>775</v>
      </c>
      <c r="F122">
        <v>1470</v>
      </c>
      <c r="H122">
        <f t="shared" si="9"/>
        <v>0</v>
      </c>
      <c r="I122">
        <f t="shared" si="8"/>
        <v>2.4692612590371414E-2</v>
      </c>
      <c r="J122">
        <f t="shared" si="10"/>
        <v>6.7567824628796871E-3</v>
      </c>
      <c r="K122">
        <f t="shared" si="11"/>
        <v>2.5479085300984968E-2</v>
      </c>
      <c r="L122">
        <f t="shared" si="12"/>
        <v>6.7796869853787691E-3</v>
      </c>
    </row>
    <row r="123" spans="1:12" x14ac:dyDescent="0.25">
      <c r="A123" s="1">
        <v>43635</v>
      </c>
      <c r="B123">
        <v>10125</v>
      </c>
      <c r="C123">
        <v>410</v>
      </c>
      <c r="D123">
        <v>29700</v>
      </c>
      <c r="E123">
        <v>795</v>
      </c>
      <c r="F123">
        <v>1480</v>
      </c>
      <c r="H123">
        <f t="shared" si="9"/>
        <v>2.4660924951934683E-3</v>
      </c>
      <c r="I123">
        <f t="shared" si="8"/>
        <v>-9.8040000966208556E-3</v>
      </c>
      <c r="J123">
        <f t="shared" si="10"/>
        <v>-5.063301956546762E-3</v>
      </c>
      <c r="K123">
        <f t="shared" si="11"/>
        <v>1.2500162764231468E-2</v>
      </c>
      <c r="L123">
        <f t="shared" si="12"/>
        <v>-6.7796869853788038E-3</v>
      </c>
    </row>
    <row r="124" spans="1:12" x14ac:dyDescent="0.25">
      <c r="A124" s="1">
        <v>43636</v>
      </c>
      <c r="B124">
        <v>10150</v>
      </c>
      <c r="C124">
        <v>406</v>
      </c>
      <c r="D124">
        <v>29550</v>
      </c>
      <c r="E124">
        <v>805</v>
      </c>
      <c r="F124">
        <v>1470</v>
      </c>
      <c r="H124">
        <f t="shared" si="9"/>
        <v>-1.2391732295163497E-2</v>
      </c>
      <c r="I124">
        <f t="shared" si="8"/>
        <v>-1.9901154317294913E-2</v>
      </c>
      <c r="J124">
        <f t="shared" si="10"/>
        <v>-5.0890695074712932E-3</v>
      </c>
      <c r="K124">
        <f t="shared" si="11"/>
        <v>-6.2305497506360864E-3</v>
      </c>
      <c r="L124">
        <f t="shared" si="12"/>
        <v>-1.025650016718911E-2</v>
      </c>
    </row>
    <row r="125" spans="1:12" x14ac:dyDescent="0.25">
      <c r="A125" s="1">
        <v>43637</v>
      </c>
      <c r="B125">
        <v>10025</v>
      </c>
      <c r="C125">
        <v>398</v>
      </c>
      <c r="D125">
        <v>29400</v>
      </c>
      <c r="E125">
        <v>800</v>
      </c>
      <c r="F125">
        <v>1455</v>
      </c>
      <c r="H125">
        <f t="shared" si="9"/>
        <v>-7.509422022131459E-3</v>
      </c>
      <c r="I125">
        <f t="shared" si="8"/>
        <v>0</v>
      </c>
      <c r="J125">
        <f t="shared" si="10"/>
        <v>-8.5070188031292253E-4</v>
      </c>
      <c r="K125">
        <f t="shared" si="11"/>
        <v>-6.2696130135953742E-3</v>
      </c>
      <c r="L125">
        <f t="shared" si="12"/>
        <v>6.8493418455747683E-3</v>
      </c>
    </row>
    <row r="126" spans="1:12" x14ac:dyDescent="0.25">
      <c r="A126" s="1">
        <v>43640</v>
      </c>
      <c r="B126">
        <v>9950</v>
      </c>
      <c r="C126">
        <v>398</v>
      </c>
      <c r="D126">
        <v>29375</v>
      </c>
      <c r="E126">
        <v>795</v>
      </c>
      <c r="F126">
        <v>1465</v>
      </c>
      <c r="H126">
        <f t="shared" si="9"/>
        <v>5.0125418235441935E-3</v>
      </c>
      <c r="I126">
        <f t="shared" si="8"/>
        <v>-5.0377940299571808E-3</v>
      </c>
      <c r="J126">
        <f t="shared" si="10"/>
        <v>5.939771387784158E-3</v>
      </c>
      <c r="K126">
        <f t="shared" si="11"/>
        <v>6.0994512702841931E-2</v>
      </c>
      <c r="L126">
        <f t="shared" si="12"/>
        <v>1.0186845306992997E-2</v>
      </c>
    </row>
    <row r="127" spans="1:12" x14ac:dyDescent="0.25">
      <c r="A127" s="1">
        <v>43641</v>
      </c>
      <c r="B127">
        <v>10000</v>
      </c>
      <c r="C127">
        <v>396</v>
      </c>
      <c r="D127">
        <v>29550</v>
      </c>
      <c r="E127">
        <v>845</v>
      </c>
      <c r="F127">
        <v>1480</v>
      </c>
      <c r="H127">
        <f t="shared" si="9"/>
        <v>4.9875415110389679E-3</v>
      </c>
      <c r="I127">
        <f t="shared" si="8"/>
        <v>-1.0152371464017962E-2</v>
      </c>
      <c r="J127">
        <f t="shared" si="10"/>
        <v>-7.6433493125680121E-3</v>
      </c>
      <c r="K127">
        <f t="shared" si="11"/>
        <v>-2.3953241022492872E-2</v>
      </c>
      <c r="L127">
        <f t="shared" si="12"/>
        <v>-6.7796869853788038E-3</v>
      </c>
    </row>
    <row r="128" spans="1:12" x14ac:dyDescent="0.25">
      <c r="A128" s="1">
        <v>43642</v>
      </c>
      <c r="B128">
        <v>10050</v>
      </c>
      <c r="C128">
        <v>392</v>
      </c>
      <c r="D128">
        <v>29325</v>
      </c>
      <c r="E128">
        <v>825</v>
      </c>
      <c r="F128">
        <v>1470</v>
      </c>
      <c r="H128">
        <f t="shared" si="9"/>
        <v>9.9010709827115368E-3</v>
      </c>
      <c r="I128">
        <f t="shared" si="8"/>
        <v>1.0152371464017908E-2</v>
      </c>
      <c r="J128">
        <f t="shared" si="10"/>
        <v>1.1864545956192485E-2</v>
      </c>
      <c r="K128">
        <f t="shared" si="11"/>
        <v>6.0423144559626617E-3</v>
      </c>
      <c r="L128">
        <f t="shared" si="12"/>
        <v>-1.025650016718911E-2</v>
      </c>
    </row>
    <row r="129" spans="1:12" x14ac:dyDescent="0.25">
      <c r="A129" s="1">
        <v>43643</v>
      </c>
      <c r="B129">
        <v>10150</v>
      </c>
      <c r="C129">
        <v>396</v>
      </c>
      <c r="D129">
        <v>29675</v>
      </c>
      <c r="E129">
        <v>830</v>
      </c>
      <c r="F129">
        <v>1455</v>
      </c>
      <c r="H129">
        <f t="shared" si="9"/>
        <v>0</v>
      </c>
      <c r="I129">
        <f t="shared" si="8"/>
        <v>-7.8780877853114342E-2</v>
      </c>
      <c r="J129">
        <f t="shared" si="10"/>
        <v>1.0058760417846211E-2</v>
      </c>
      <c r="K129">
        <f t="shared" si="11"/>
        <v>1.7910926566530243E-2</v>
      </c>
      <c r="L129">
        <f t="shared" si="12"/>
        <v>3.4305350967892222E-3</v>
      </c>
    </row>
    <row r="130" spans="1:12" x14ac:dyDescent="0.25">
      <c r="A130" s="1">
        <v>43644</v>
      </c>
      <c r="B130">
        <v>10150</v>
      </c>
      <c r="C130">
        <v>366</v>
      </c>
      <c r="D130">
        <v>29975</v>
      </c>
      <c r="E130">
        <v>845</v>
      </c>
      <c r="F130">
        <v>1460</v>
      </c>
      <c r="H130">
        <f t="shared" si="9"/>
        <v>-2.4660924951935542E-3</v>
      </c>
      <c r="I130">
        <f t="shared" si="8"/>
        <v>5.3204036063464667E-2</v>
      </c>
      <c r="J130">
        <f t="shared" si="10"/>
        <v>-8.34376352119561E-4</v>
      </c>
      <c r="K130">
        <f t="shared" si="11"/>
        <v>5.899722127188322E-3</v>
      </c>
      <c r="L130">
        <f t="shared" si="12"/>
        <v>-6.8728792877620643E-3</v>
      </c>
    </row>
    <row r="131" spans="1:12" x14ac:dyDescent="0.25">
      <c r="A131" s="1">
        <v>43647</v>
      </c>
      <c r="B131">
        <v>10125</v>
      </c>
      <c r="C131">
        <v>386</v>
      </c>
      <c r="D131">
        <v>29950</v>
      </c>
      <c r="E131">
        <v>850</v>
      </c>
      <c r="F131">
        <v>1450</v>
      </c>
      <c r="H131">
        <f t="shared" si="9"/>
        <v>0</v>
      </c>
      <c r="I131">
        <f t="shared" ref="I131:I194" si="13">LN(C132/C131)</f>
        <v>-2.0943173845243135E-2</v>
      </c>
      <c r="J131">
        <f t="shared" si="10"/>
        <v>1.6680571006970134E-3</v>
      </c>
      <c r="K131">
        <f t="shared" si="11"/>
        <v>-1.1834457647002796E-2</v>
      </c>
      <c r="L131">
        <f t="shared" si="12"/>
        <v>0</v>
      </c>
    </row>
    <row r="132" spans="1:12" x14ac:dyDescent="0.25">
      <c r="A132" s="1">
        <v>43648</v>
      </c>
      <c r="B132">
        <v>10125</v>
      </c>
      <c r="C132">
        <v>378</v>
      </c>
      <c r="D132">
        <v>30000</v>
      </c>
      <c r="E132">
        <v>840</v>
      </c>
      <c r="F132">
        <v>1450</v>
      </c>
      <c r="H132">
        <f t="shared" ref="H132:H195" si="14">LN(B133/B132)</f>
        <v>0</v>
      </c>
      <c r="I132">
        <f t="shared" si="13"/>
        <v>5.2770571008438193E-3</v>
      </c>
      <c r="J132">
        <f t="shared" si="10"/>
        <v>0</v>
      </c>
      <c r="K132">
        <f t="shared" si="11"/>
        <v>-3.0213778596496595E-2</v>
      </c>
      <c r="L132">
        <f t="shared" si="12"/>
        <v>-3.4542348680875576E-3</v>
      </c>
    </row>
    <row r="133" spans="1:12" x14ac:dyDescent="0.25">
      <c r="A133" s="1">
        <v>43649</v>
      </c>
      <c r="B133">
        <v>10125</v>
      </c>
      <c r="C133">
        <v>380</v>
      </c>
      <c r="D133">
        <v>30000</v>
      </c>
      <c r="E133">
        <v>815</v>
      </c>
      <c r="F133">
        <v>1445</v>
      </c>
      <c r="H133">
        <f t="shared" si="14"/>
        <v>-2.4721891453890368E-3</v>
      </c>
      <c r="I133">
        <f t="shared" si="13"/>
        <v>6.1243625240718594E-2</v>
      </c>
      <c r="J133">
        <f t="shared" si="10"/>
        <v>-1.6680571006970587E-3</v>
      </c>
      <c r="K133">
        <f t="shared" si="11"/>
        <v>6.1162270174360536E-3</v>
      </c>
      <c r="L133">
        <f t="shared" si="12"/>
        <v>-3.466207976486284E-3</v>
      </c>
    </row>
    <row r="134" spans="1:12" x14ac:dyDescent="0.25">
      <c r="A134" s="1">
        <v>43650</v>
      </c>
      <c r="B134">
        <v>10100</v>
      </c>
      <c r="C134">
        <v>404</v>
      </c>
      <c r="D134">
        <v>29950</v>
      </c>
      <c r="E134">
        <v>820</v>
      </c>
      <c r="F134">
        <v>1440</v>
      </c>
      <c r="H134">
        <f t="shared" si="14"/>
        <v>0</v>
      </c>
      <c r="I134">
        <f t="shared" si="13"/>
        <v>-4.9627893421290139E-3</v>
      </c>
      <c r="J134">
        <f t="shared" si="10"/>
        <v>-3.3444847228472486E-3</v>
      </c>
      <c r="K134">
        <f t="shared" si="11"/>
        <v>-1.2270092591814359E-2</v>
      </c>
      <c r="L134">
        <f t="shared" si="12"/>
        <v>0</v>
      </c>
    </row>
    <row r="135" spans="1:12" x14ac:dyDescent="0.25">
      <c r="A135" s="1">
        <v>43651</v>
      </c>
      <c r="B135">
        <v>10100</v>
      </c>
      <c r="C135">
        <v>402</v>
      </c>
      <c r="D135">
        <v>29850</v>
      </c>
      <c r="E135">
        <v>810</v>
      </c>
      <c r="F135">
        <v>1440</v>
      </c>
      <c r="H135">
        <f t="shared" si="14"/>
        <v>-7.4534506545808907E-3</v>
      </c>
      <c r="I135">
        <f t="shared" si="13"/>
        <v>8.1190154730013217E-2</v>
      </c>
      <c r="J135">
        <f t="shared" si="10"/>
        <v>-1.519016549397512E-2</v>
      </c>
      <c r="K135">
        <f t="shared" si="11"/>
        <v>1.8349138668196617E-2</v>
      </c>
      <c r="L135">
        <f t="shared" si="12"/>
        <v>-3.4782643763248086E-3</v>
      </c>
    </row>
    <row r="136" spans="1:12" x14ac:dyDescent="0.25">
      <c r="A136" s="1">
        <v>43654</v>
      </c>
      <c r="B136">
        <v>10025</v>
      </c>
      <c r="C136">
        <v>436</v>
      </c>
      <c r="D136">
        <v>29400</v>
      </c>
      <c r="E136">
        <v>825</v>
      </c>
      <c r="F136">
        <v>1435</v>
      </c>
      <c r="H136">
        <f t="shared" si="14"/>
        <v>7.4534506545809722E-3</v>
      </c>
      <c r="I136">
        <f t="shared" si="13"/>
        <v>-4.5977092486294314E-3</v>
      </c>
      <c r="J136">
        <f t="shared" si="10"/>
        <v>2.0202707317519469E-2</v>
      </c>
      <c r="K136">
        <f t="shared" si="11"/>
        <v>0</v>
      </c>
      <c r="L136">
        <f t="shared" si="12"/>
        <v>1.0398707220898517E-2</v>
      </c>
    </row>
    <row r="137" spans="1:12" x14ac:dyDescent="0.25">
      <c r="A137" s="1">
        <v>43655</v>
      </c>
      <c r="B137">
        <v>10100</v>
      </c>
      <c r="C137">
        <v>434</v>
      </c>
      <c r="D137">
        <v>30000</v>
      </c>
      <c r="E137">
        <v>825</v>
      </c>
      <c r="F137">
        <v>1450</v>
      </c>
      <c r="H137">
        <f t="shared" si="14"/>
        <v>2.4721891453890728E-3</v>
      </c>
      <c r="I137">
        <f t="shared" si="13"/>
        <v>-3.7563101575648496E-2</v>
      </c>
      <c r="J137">
        <f t="shared" si="10"/>
        <v>0</v>
      </c>
      <c r="K137">
        <f t="shared" si="11"/>
        <v>-6.0790460763822263E-3</v>
      </c>
      <c r="L137">
        <f t="shared" si="12"/>
        <v>1.0291686036547506E-2</v>
      </c>
    </row>
    <row r="138" spans="1:12" x14ac:dyDescent="0.25">
      <c r="A138" s="1">
        <v>43656</v>
      </c>
      <c r="B138">
        <v>10125</v>
      </c>
      <c r="C138">
        <v>418</v>
      </c>
      <c r="D138">
        <v>30000</v>
      </c>
      <c r="E138">
        <v>820</v>
      </c>
      <c r="F138">
        <v>1465</v>
      </c>
      <c r="H138">
        <f t="shared" si="14"/>
        <v>1.2270092591814401E-2</v>
      </c>
      <c r="I138">
        <f t="shared" si="13"/>
        <v>-1.4458083175229888E-2</v>
      </c>
      <c r="J138">
        <f t="shared" si="10"/>
        <v>4.158010148663677E-3</v>
      </c>
      <c r="K138">
        <f t="shared" si="11"/>
        <v>3.593200922606337E-2</v>
      </c>
      <c r="L138">
        <f t="shared" si="12"/>
        <v>-1.7212128881121409E-2</v>
      </c>
    </row>
    <row r="139" spans="1:12" x14ac:dyDescent="0.25">
      <c r="A139" s="1">
        <v>43657</v>
      </c>
      <c r="B139">
        <v>10250</v>
      </c>
      <c r="C139">
        <v>412</v>
      </c>
      <c r="D139">
        <v>30125</v>
      </c>
      <c r="E139">
        <v>850</v>
      </c>
      <c r="F139">
        <v>1440</v>
      </c>
      <c r="H139">
        <f t="shared" si="14"/>
        <v>2.436054797881121E-3</v>
      </c>
      <c r="I139">
        <f t="shared" si="13"/>
        <v>-4.8661896511728994E-3</v>
      </c>
      <c r="J139">
        <f t="shared" si="10"/>
        <v>-2.4927308296024725E-3</v>
      </c>
      <c r="K139">
        <f t="shared" si="11"/>
        <v>-5.8997221271882708E-3</v>
      </c>
      <c r="L139">
        <f t="shared" si="12"/>
        <v>-4.9832373747875754E-2</v>
      </c>
    </row>
    <row r="140" spans="1:12" x14ac:dyDescent="0.25">
      <c r="A140" s="1">
        <v>43658</v>
      </c>
      <c r="B140">
        <v>10275</v>
      </c>
      <c r="C140">
        <v>410</v>
      </c>
      <c r="D140">
        <v>30050</v>
      </c>
      <c r="E140">
        <v>845</v>
      </c>
      <c r="F140">
        <v>1370</v>
      </c>
      <c r="H140">
        <f t="shared" si="14"/>
        <v>9.6853057344636791E-3</v>
      </c>
      <c r="I140">
        <f t="shared" si="13"/>
        <v>2.4097551579060524E-2</v>
      </c>
      <c r="J140">
        <f t="shared" si="10"/>
        <v>1.5683359015551776E-2</v>
      </c>
      <c r="K140">
        <f t="shared" si="11"/>
        <v>4.0585280115078302E-2</v>
      </c>
      <c r="L140">
        <f t="shared" si="12"/>
        <v>6.3625695880211552E-2</v>
      </c>
    </row>
    <row r="141" spans="1:12" x14ac:dyDescent="0.25">
      <c r="A141" s="1">
        <v>43661</v>
      </c>
      <c r="B141">
        <v>10375</v>
      </c>
      <c r="C141">
        <v>420</v>
      </c>
      <c r="D141">
        <v>30525</v>
      </c>
      <c r="E141">
        <v>880</v>
      </c>
      <c r="F141">
        <v>1460</v>
      </c>
      <c r="H141">
        <f t="shared" si="14"/>
        <v>4.8077015681030778E-3</v>
      </c>
      <c r="I141">
        <f t="shared" si="13"/>
        <v>4.7506027585977988E-3</v>
      </c>
      <c r="J141">
        <f t="shared" si="10"/>
        <v>-3.281381123177534E-3</v>
      </c>
      <c r="K141">
        <f t="shared" si="11"/>
        <v>1.6901810802603254E-2</v>
      </c>
      <c r="L141">
        <f t="shared" si="12"/>
        <v>-1.7271586508660595E-2</v>
      </c>
    </row>
    <row r="142" spans="1:12" x14ac:dyDescent="0.25">
      <c r="A142" s="1">
        <v>43662</v>
      </c>
      <c r="B142">
        <v>10425</v>
      </c>
      <c r="C142">
        <v>422</v>
      </c>
      <c r="D142">
        <v>30425</v>
      </c>
      <c r="E142">
        <v>895</v>
      </c>
      <c r="F142">
        <v>1435</v>
      </c>
      <c r="H142">
        <f t="shared" si="14"/>
        <v>1.9002947125615482E-2</v>
      </c>
      <c r="I142">
        <f t="shared" si="13"/>
        <v>-2.8848154337658277E-2</v>
      </c>
      <c r="J142">
        <f t="shared" si="10"/>
        <v>1.0625355378936026E-2</v>
      </c>
      <c r="K142">
        <f t="shared" si="11"/>
        <v>5.5710450494554295E-3</v>
      </c>
      <c r="L142">
        <f t="shared" si="12"/>
        <v>1.3841051411871511E-2</v>
      </c>
    </row>
    <row r="143" spans="1:12" x14ac:dyDescent="0.25">
      <c r="A143" s="1">
        <v>43663</v>
      </c>
      <c r="B143">
        <v>10625</v>
      </c>
      <c r="C143">
        <v>410</v>
      </c>
      <c r="D143">
        <v>30750</v>
      </c>
      <c r="E143">
        <v>900</v>
      </c>
      <c r="F143">
        <v>1455</v>
      </c>
      <c r="H143">
        <f t="shared" si="14"/>
        <v>9.367750003600241E-3</v>
      </c>
      <c r="I143">
        <f t="shared" si="13"/>
        <v>-1.9705071079332444E-2</v>
      </c>
      <c r="J143">
        <f t="shared" si="10"/>
        <v>-8.1333880042839602E-4</v>
      </c>
      <c r="K143">
        <f t="shared" si="11"/>
        <v>5.4067221270275793E-2</v>
      </c>
      <c r="L143">
        <f t="shared" si="12"/>
        <v>1.3652089168327263E-2</v>
      </c>
    </row>
    <row r="144" spans="1:12" x14ac:dyDescent="0.25">
      <c r="A144" s="1">
        <v>43664</v>
      </c>
      <c r="B144">
        <v>10725</v>
      </c>
      <c r="C144">
        <v>402</v>
      </c>
      <c r="D144">
        <v>30725</v>
      </c>
      <c r="E144">
        <v>950</v>
      </c>
      <c r="F144">
        <v>1475</v>
      </c>
      <c r="H144">
        <f t="shared" si="14"/>
        <v>1.1587615172387829E-2</v>
      </c>
      <c r="I144">
        <f t="shared" si="13"/>
        <v>4.9627893421290972E-3</v>
      </c>
      <c r="J144">
        <f t="shared" si="10"/>
        <v>8.9105490330477644E-3</v>
      </c>
      <c r="K144">
        <f t="shared" si="11"/>
        <v>-1.0582109330536972E-2</v>
      </c>
      <c r="L144">
        <f t="shared" si="12"/>
        <v>1.0118130165584686E-2</v>
      </c>
    </row>
    <row r="145" spans="1:12" x14ac:dyDescent="0.25">
      <c r="A145" s="1">
        <v>43665</v>
      </c>
      <c r="B145">
        <v>10850</v>
      </c>
      <c r="C145">
        <v>404</v>
      </c>
      <c r="D145">
        <v>31000</v>
      </c>
      <c r="E145">
        <v>940</v>
      </c>
      <c r="F145">
        <v>1490</v>
      </c>
      <c r="H145">
        <f t="shared" si="14"/>
        <v>-1.8605187831034469E-2</v>
      </c>
      <c r="I145">
        <f t="shared" si="13"/>
        <v>-9.950330853168092E-3</v>
      </c>
      <c r="J145">
        <f t="shared" si="10"/>
        <v>1.4411778661303184E-2</v>
      </c>
      <c r="K145">
        <f t="shared" si="11"/>
        <v>2.1053409197832263E-2</v>
      </c>
      <c r="L145">
        <f t="shared" si="12"/>
        <v>-3.3613477027048832E-3</v>
      </c>
    </row>
    <row r="146" spans="1:12" x14ac:dyDescent="0.25">
      <c r="A146" s="1">
        <v>43668</v>
      </c>
      <c r="B146">
        <v>10650</v>
      </c>
      <c r="C146">
        <v>400</v>
      </c>
      <c r="D146">
        <v>31450</v>
      </c>
      <c r="E146">
        <v>960</v>
      </c>
      <c r="F146">
        <v>1485</v>
      </c>
      <c r="H146">
        <f t="shared" si="14"/>
        <v>7.0175726586465398E-3</v>
      </c>
      <c r="I146">
        <f t="shared" si="13"/>
        <v>-2.5317807984289897E-2</v>
      </c>
      <c r="J146">
        <f t="shared" ref="J146:J209" si="15">LN(D147/D146)</f>
        <v>-8.7824915803493466E-3</v>
      </c>
      <c r="K146">
        <f t="shared" ref="K146:K209" si="16">LN(E147/E146)</f>
        <v>-2.1053409197832381E-2</v>
      </c>
      <c r="L146">
        <f t="shared" ref="L146:L209" si="17">LN(F147/F146)</f>
        <v>-1.0152371464017962E-2</v>
      </c>
    </row>
    <row r="147" spans="1:12" x14ac:dyDescent="0.25">
      <c r="A147" s="1">
        <v>43669</v>
      </c>
      <c r="B147">
        <v>10725</v>
      </c>
      <c r="C147">
        <v>390</v>
      </c>
      <c r="D147">
        <v>31175</v>
      </c>
      <c r="E147">
        <v>940</v>
      </c>
      <c r="F147">
        <v>1470</v>
      </c>
      <c r="H147">
        <f t="shared" si="14"/>
        <v>-1.4084739881738972E-2</v>
      </c>
      <c r="I147">
        <f t="shared" si="13"/>
        <v>-5.1413995004186523E-3</v>
      </c>
      <c r="J147">
        <f t="shared" si="15"/>
        <v>2.4028846163103158E-3</v>
      </c>
      <c r="K147">
        <f t="shared" si="16"/>
        <v>5.3050522296930981E-3</v>
      </c>
      <c r="L147">
        <f t="shared" si="17"/>
        <v>-2.0619287202735703E-2</v>
      </c>
    </row>
    <row r="148" spans="1:12" x14ac:dyDescent="0.25">
      <c r="A148" s="1">
        <v>43670</v>
      </c>
      <c r="B148">
        <v>10575</v>
      </c>
      <c r="C148">
        <v>388</v>
      </c>
      <c r="D148">
        <v>31250</v>
      </c>
      <c r="E148">
        <v>945</v>
      </c>
      <c r="F148">
        <v>1440</v>
      </c>
      <c r="H148">
        <f t="shared" si="14"/>
        <v>1.175101653551873E-2</v>
      </c>
      <c r="I148">
        <f t="shared" si="13"/>
        <v>2.0408871631207033E-2</v>
      </c>
      <c r="J148">
        <f t="shared" si="15"/>
        <v>0</v>
      </c>
      <c r="K148">
        <f t="shared" si="16"/>
        <v>-1.6000341346441189E-2</v>
      </c>
      <c r="L148">
        <f t="shared" si="17"/>
        <v>2.4014876203873919E-2</v>
      </c>
    </row>
    <row r="149" spans="1:12" x14ac:dyDescent="0.25">
      <c r="A149" s="1">
        <v>43671</v>
      </c>
      <c r="B149">
        <v>10700</v>
      </c>
      <c r="C149">
        <v>396</v>
      </c>
      <c r="D149">
        <v>31250</v>
      </c>
      <c r="E149">
        <v>930</v>
      </c>
      <c r="F149">
        <v>1475</v>
      </c>
      <c r="H149">
        <f t="shared" si="14"/>
        <v>-1.1751016535518853E-2</v>
      </c>
      <c r="I149">
        <f t="shared" si="13"/>
        <v>-1.5267472130788421E-2</v>
      </c>
      <c r="J149">
        <f t="shared" si="15"/>
        <v>-8.8389486672043917E-3</v>
      </c>
      <c r="K149">
        <f t="shared" si="16"/>
        <v>-4.3963123421116058E-2</v>
      </c>
      <c r="L149">
        <f t="shared" si="17"/>
        <v>-1.7094433359300068E-2</v>
      </c>
    </row>
    <row r="150" spans="1:12" x14ac:dyDescent="0.25">
      <c r="A150" s="1">
        <v>43672</v>
      </c>
      <c r="B150">
        <v>10575</v>
      </c>
      <c r="C150">
        <v>390</v>
      </c>
      <c r="D150">
        <v>30975</v>
      </c>
      <c r="E150">
        <v>890</v>
      </c>
      <c r="F150">
        <v>1450</v>
      </c>
      <c r="H150">
        <f t="shared" si="14"/>
        <v>-2.3668650102661678E-3</v>
      </c>
      <c r="I150">
        <f t="shared" si="13"/>
        <v>5.0010420574661416E-2</v>
      </c>
      <c r="J150">
        <f t="shared" si="15"/>
        <v>-8.0742838460104395E-4</v>
      </c>
      <c r="K150">
        <f t="shared" si="16"/>
        <v>5.6022555486697516E-3</v>
      </c>
      <c r="L150">
        <f t="shared" si="17"/>
        <v>6.8728792877620504E-3</v>
      </c>
    </row>
    <row r="151" spans="1:12" x14ac:dyDescent="0.25">
      <c r="A151" s="1">
        <v>43675</v>
      </c>
      <c r="B151">
        <v>10550</v>
      </c>
      <c r="C151">
        <v>410</v>
      </c>
      <c r="D151">
        <v>30950</v>
      </c>
      <c r="E151">
        <v>895</v>
      </c>
      <c r="F151">
        <v>1460</v>
      </c>
      <c r="H151">
        <f t="shared" si="14"/>
        <v>7.0838548884050419E-3</v>
      </c>
      <c r="I151">
        <f t="shared" si="13"/>
        <v>-1.4742281737203431E-2</v>
      </c>
      <c r="J151">
        <f t="shared" si="15"/>
        <v>4.8348200545833111E-3</v>
      </c>
      <c r="K151">
        <f t="shared" si="16"/>
        <v>4.3722811013831582E-2</v>
      </c>
      <c r="L151">
        <f t="shared" si="17"/>
        <v>0</v>
      </c>
    </row>
    <row r="152" spans="1:12" x14ac:dyDescent="0.25">
      <c r="A152" s="1">
        <v>43676</v>
      </c>
      <c r="B152">
        <v>10625</v>
      </c>
      <c r="C152">
        <v>404</v>
      </c>
      <c r="D152">
        <v>31100</v>
      </c>
      <c r="E152">
        <v>935</v>
      </c>
      <c r="F152">
        <v>1460</v>
      </c>
      <c r="H152">
        <f t="shared" si="14"/>
        <v>7.0340266573799817E-3</v>
      </c>
      <c r="I152">
        <f t="shared" si="13"/>
        <v>-9.950330853168092E-3</v>
      </c>
      <c r="J152">
        <f t="shared" si="15"/>
        <v>-4.8348200545832928E-3</v>
      </c>
      <c r="K152">
        <f t="shared" si="16"/>
        <v>0</v>
      </c>
      <c r="L152">
        <f t="shared" si="17"/>
        <v>6.8259650703998906E-3</v>
      </c>
    </row>
    <row r="153" spans="1:12" x14ac:dyDescent="0.25">
      <c r="A153" s="1">
        <v>43677</v>
      </c>
      <c r="B153">
        <v>10700</v>
      </c>
      <c r="C153">
        <v>400</v>
      </c>
      <c r="D153">
        <v>30950</v>
      </c>
      <c r="E153">
        <v>935</v>
      </c>
      <c r="F153">
        <v>1470</v>
      </c>
      <c r="H153">
        <f t="shared" si="14"/>
        <v>0</v>
      </c>
      <c r="I153">
        <f t="shared" si="13"/>
        <v>-1.5113637810048184E-2</v>
      </c>
      <c r="J153">
        <f t="shared" si="15"/>
        <v>3.2258092488825687E-3</v>
      </c>
      <c r="K153">
        <f t="shared" si="16"/>
        <v>-1.0752791776261849E-2</v>
      </c>
      <c r="L153">
        <f t="shared" si="17"/>
        <v>1.0152371464017908E-2</v>
      </c>
    </row>
    <row r="154" spans="1:12" x14ac:dyDescent="0.25">
      <c r="A154" s="1">
        <v>43678</v>
      </c>
      <c r="B154">
        <v>10700</v>
      </c>
      <c r="C154">
        <v>394</v>
      </c>
      <c r="D154">
        <v>31050</v>
      </c>
      <c r="E154">
        <v>925</v>
      </c>
      <c r="F154">
        <v>1485</v>
      </c>
      <c r="H154">
        <f t="shared" si="14"/>
        <v>1.3921338518608014E-2</v>
      </c>
      <c r="I154">
        <f t="shared" si="13"/>
        <v>-1.0204170174241736E-2</v>
      </c>
      <c r="J154">
        <f t="shared" si="15"/>
        <v>-7.2727593290798087E-3</v>
      </c>
      <c r="K154">
        <f t="shared" si="16"/>
        <v>-2.7398974188114388E-2</v>
      </c>
      <c r="L154">
        <f t="shared" si="17"/>
        <v>-2.0408871631207123E-2</v>
      </c>
    </row>
    <row r="155" spans="1:12" x14ac:dyDescent="0.25">
      <c r="A155" s="1">
        <v>43679</v>
      </c>
      <c r="B155">
        <v>10850</v>
      </c>
      <c r="C155">
        <v>390</v>
      </c>
      <c r="D155">
        <v>30825</v>
      </c>
      <c r="E155">
        <v>900</v>
      </c>
      <c r="F155">
        <v>1455</v>
      </c>
      <c r="H155">
        <f t="shared" si="14"/>
        <v>2.3014969882791674E-3</v>
      </c>
      <c r="I155">
        <f t="shared" si="13"/>
        <v>-3.1252543504104426E-2</v>
      </c>
      <c r="J155">
        <f t="shared" si="15"/>
        <v>-2.7128667388252585E-2</v>
      </c>
      <c r="K155">
        <f t="shared" si="16"/>
        <v>-4.5462374076757288E-2</v>
      </c>
      <c r="L155">
        <f t="shared" si="17"/>
        <v>-3.1416196233378928E-2</v>
      </c>
    </row>
    <row r="156" spans="1:12" x14ac:dyDescent="0.25">
      <c r="A156" s="1">
        <v>43682</v>
      </c>
      <c r="B156">
        <v>10875</v>
      </c>
      <c r="C156">
        <v>378</v>
      </c>
      <c r="D156">
        <v>30000</v>
      </c>
      <c r="E156">
        <v>860</v>
      </c>
      <c r="F156">
        <v>1410</v>
      </c>
      <c r="H156">
        <f t="shared" si="14"/>
        <v>-9.2379409849363617E-3</v>
      </c>
      <c r="I156">
        <f t="shared" si="13"/>
        <v>1.0526412986987603E-2</v>
      </c>
      <c r="J156">
        <f t="shared" si="15"/>
        <v>-2.0202707317519466E-2</v>
      </c>
      <c r="K156">
        <f t="shared" si="16"/>
        <v>8.8947486016496116E-2</v>
      </c>
      <c r="L156">
        <f t="shared" si="17"/>
        <v>-1.7889564750775057E-2</v>
      </c>
    </row>
    <row r="157" spans="1:12" x14ac:dyDescent="0.25">
      <c r="A157" s="1">
        <v>43683</v>
      </c>
      <c r="B157">
        <v>10775</v>
      </c>
      <c r="C157">
        <v>382</v>
      </c>
      <c r="D157">
        <v>29400</v>
      </c>
      <c r="E157">
        <v>940</v>
      </c>
      <c r="F157">
        <v>1385</v>
      </c>
      <c r="H157">
        <f t="shared" si="14"/>
        <v>4.0914797638506424E-2</v>
      </c>
      <c r="I157">
        <f t="shared" si="13"/>
        <v>0.11836460008103285</v>
      </c>
      <c r="J157">
        <f t="shared" si="15"/>
        <v>2.1867986636580738E-2</v>
      </c>
      <c r="K157">
        <f t="shared" si="16"/>
        <v>6.6862945229126461E-2</v>
      </c>
      <c r="L157">
        <f t="shared" si="17"/>
        <v>3.1974304632514106E-2</v>
      </c>
    </row>
    <row r="158" spans="1:12" x14ac:dyDescent="0.25">
      <c r="A158" s="1">
        <v>43684</v>
      </c>
      <c r="B158">
        <v>11225</v>
      </c>
      <c r="C158">
        <v>430</v>
      </c>
      <c r="D158">
        <v>30050</v>
      </c>
      <c r="E158">
        <v>1005</v>
      </c>
      <c r="F158">
        <v>1430</v>
      </c>
      <c r="H158">
        <f t="shared" si="14"/>
        <v>-4.4642931286854931E-3</v>
      </c>
      <c r="I158">
        <f t="shared" si="13"/>
        <v>0.16077322058775179</v>
      </c>
      <c r="J158">
        <f t="shared" si="15"/>
        <v>-8.3229301516934691E-4</v>
      </c>
      <c r="K158">
        <f t="shared" si="16"/>
        <v>1.4815085785140682E-2</v>
      </c>
      <c r="L158">
        <f t="shared" si="17"/>
        <v>-1.0544913176614998E-2</v>
      </c>
    </row>
    <row r="159" spans="1:12" x14ac:dyDescent="0.25">
      <c r="A159" s="1">
        <v>43685</v>
      </c>
      <c r="B159">
        <v>11175</v>
      </c>
      <c r="C159">
        <v>505</v>
      </c>
      <c r="D159">
        <v>30025</v>
      </c>
      <c r="E159">
        <v>1020</v>
      </c>
      <c r="F159">
        <v>1415</v>
      </c>
      <c r="H159">
        <f t="shared" si="14"/>
        <v>1.1123585218662302E-2</v>
      </c>
      <c r="I159">
        <f t="shared" si="13"/>
        <v>-5.9140575043939873E-2</v>
      </c>
      <c r="J159">
        <f t="shared" si="15"/>
        <v>9.9420868640666283E-3</v>
      </c>
      <c r="K159">
        <f t="shared" si="16"/>
        <v>4.3172171865208782E-2</v>
      </c>
      <c r="L159">
        <f t="shared" si="17"/>
        <v>1.7513582492708211E-2</v>
      </c>
    </row>
    <row r="160" spans="1:12" x14ac:dyDescent="0.25">
      <c r="A160" s="1">
        <v>43686</v>
      </c>
      <c r="B160">
        <v>11300</v>
      </c>
      <c r="C160">
        <v>476</v>
      </c>
      <c r="D160">
        <v>30325</v>
      </c>
      <c r="E160">
        <v>1065</v>
      </c>
      <c r="F160">
        <v>1440</v>
      </c>
      <c r="H160">
        <f t="shared" si="14"/>
        <v>-2.2148403295527874E-3</v>
      </c>
      <c r="I160">
        <f t="shared" si="13"/>
        <v>1.6667052485211643E-2</v>
      </c>
      <c r="J160">
        <f t="shared" si="15"/>
        <v>-4.1305304492898322E-3</v>
      </c>
      <c r="K160">
        <f t="shared" si="16"/>
        <v>-2.8573372444056E-2</v>
      </c>
      <c r="L160">
        <f t="shared" si="17"/>
        <v>1.7212128881121426E-2</v>
      </c>
    </row>
    <row r="161" spans="1:12" x14ac:dyDescent="0.25">
      <c r="A161" s="1">
        <v>43689</v>
      </c>
      <c r="B161">
        <v>11275</v>
      </c>
      <c r="C161">
        <v>484</v>
      </c>
      <c r="D161">
        <v>30200</v>
      </c>
      <c r="E161">
        <v>1035</v>
      </c>
      <c r="F161">
        <v>1465</v>
      </c>
      <c r="H161">
        <f t="shared" si="14"/>
        <v>-2.2197567383128881E-3</v>
      </c>
      <c r="I161">
        <f t="shared" si="13"/>
        <v>5.2325819001739687E-2</v>
      </c>
      <c r="J161">
        <f t="shared" si="15"/>
        <v>-4.1476625200813728E-3</v>
      </c>
      <c r="K161">
        <f t="shared" si="16"/>
        <v>2.8573372444055948E-2</v>
      </c>
      <c r="L161">
        <f t="shared" si="17"/>
        <v>-3.418806748785609E-3</v>
      </c>
    </row>
    <row r="162" spans="1:12" x14ac:dyDescent="0.25">
      <c r="A162" s="1">
        <v>43690</v>
      </c>
      <c r="B162">
        <v>11250</v>
      </c>
      <c r="C162">
        <v>510</v>
      </c>
      <c r="D162">
        <v>30075</v>
      </c>
      <c r="E162">
        <v>1065</v>
      </c>
      <c r="F162">
        <v>1460</v>
      </c>
      <c r="H162">
        <f t="shared" si="14"/>
        <v>8.8496152769826E-3</v>
      </c>
      <c r="I162">
        <f t="shared" si="13"/>
        <v>2.8987536873252187E-2</v>
      </c>
      <c r="J162">
        <f t="shared" si="15"/>
        <v>-8.3160087952601077E-4</v>
      </c>
      <c r="K162">
        <f t="shared" si="16"/>
        <v>4.1385216162854281E-2</v>
      </c>
      <c r="L162">
        <f t="shared" si="17"/>
        <v>1.3605652055778678E-2</v>
      </c>
    </row>
    <row r="163" spans="1:12" x14ac:dyDescent="0.25">
      <c r="A163" s="1">
        <v>43691</v>
      </c>
      <c r="B163">
        <v>11350</v>
      </c>
      <c r="C163">
        <v>525</v>
      </c>
      <c r="D163">
        <v>30050</v>
      </c>
      <c r="E163">
        <v>1110</v>
      </c>
      <c r="F163">
        <v>1480</v>
      </c>
      <c r="H163">
        <f t="shared" si="14"/>
        <v>1.3129291441792802E-2</v>
      </c>
      <c r="I163">
        <f t="shared" si="13"/>
        <v>-9.5694510161506725E-3</v>
      </c>
      <c r="J163">
        <f t="shared" si="15"/>
        <v>-1.6652793190612089E-3</v>
      </c>
      <c r="K163">
        <f t="shared" si="16"/>
        <v>8.9686699827603161E-3</v>
      </c>
      <c r="L163">
        <f t="shared" si="17"/>
        <v>6.7340321813441194E-3</v>
      </c>
    </row>
    <row r="164" spans="1:12" x14ac:dyDescent="0.25">
      <c r="A164" s="1">
        <v>43692</v>
      </c>
      <c r="B164">
        <v>11500</v>
      </c>
      <c r="C164">
        <v>520</v>
      </c>
      <c r="D164">
        <v>30000</v>
      </c>
      <c r="E164">
        <v>1120</v>
      </c>
      <c r="F164">
        <v>1490</v>
      </c>
      <c r="H164">
        <f t="shared" si="14"/>
        <v>1.0810916104215676E-2</v>
      </c>
      <c r="I164">
        <f t="shared" si="13"/>
        <v>2.843793532053341E-2</v>
      </c>
      <c r="J164">
        <f t="shared" si="15"/>
        <v>-6.688988150796652E-3</v>
      </c>
      <c r="K164">
        <f t="shared" si="16"/>
        <v>0</v>
      </c>
      <c r="L164">
        <f t="shared" si="17"/>
        <v>1.3333530869465168E-2</v>
      </c>
    </row>
    <row r="165" spans="1:12" x14ac:dyDescent="0.25">
      <c r="A165" s="1">
        <v>43693</v>
      </c>
      <c r="B165">
        <v>11625</v>
      </c>
      <c r="C165">
        <v>535</v>
      </c>
      <c r="D165">
        <v>29800</v>
      </c>
      <c r="E165">
        <v>1120</v>
      </c>
      <c r="F165">
        <v>1510</v>
      </c>
      <c r="H165">
        <f t="shared" si="14"/>
        <v>-8.6393625907077408E-3</v>
      </c>
      <c r="I165">
        <f t="shared" si="13"/>
        <v>-5.770831762064673E-2</v>
      </c>
      <c r="J165">
        <f t="shared" si="15"/>
        <v>9.1858683493838359E-3</v>
      </c>
      <c r="K165">
        <f t="shared" si="16"/>
        <v>-3.1748698314580298E-2</v>
      </c>
      <c r="L165">
        <f t="shared" si="17"/>
        <v>3.5776173165283649E-2</v>
      </c>
    </row>
    <row r="166" spans="1:12" x14ac:dyDescent="0.25">
      <c r="A166" s="1">
        <v>43696</v>
      </c>
      <c r="B166">
        <v>11525</v>
      </c>
      <c r="C166">
        <v>505</v>
      </c>
      <c r="D166">
        <v>30075</v>
      </c>
      <c r="E166">
        <v>1085</v>
      </c>
      <c r="F166">
        <v>1565</v>
      </c>
      <c r="H166">
        <f t="shared" si="14"/>
        <v>3.2019811234771572E-2</v>
      </c>
      <c r="I166">
        <f t="shared" si="13"/>
        <v>0</v>
      </c>
      <c r="J166">
        <f t="shared" si="15"/>
        <v>-5.0000104167057515E-3</v>
      </c>
      <c r="K166">
        <f t="shared" si="16"/>
        <v>-3.2789822822990838E-2</v>
      </c>
      <c r="L166">
        <f t="shared" si="17"/>
        <v>3.1897953681000808E-3</v>
      </c>
    </row>
    <row r="167" spans="1:12" x14ac:dyDescent="0.25">
      <c r="A167" s="1">
        <v>43697</v>
      </c>
      <c r="B167">
        <v>11900</v>
      </c>
      <c r="C167">
        <v>505</v>
      </c>
      <c r="D167">
        <v>29925</v>
      </c>
      <c r="E167">
        <v>1050</v>
      </c>
      <c r="F167">
        <v>1570</v>
      </c>
      <c r="H167">
        <f t="shared" si="14"/>
        <v>-8.4388686458645949E-3</v>
      </c>
      <c r="I167">
        <f t="shared" si="13"/>
        <v>-9.950330853168092E-3</v>
      </c>
      <c r="J167">
        <f t="shared" si="15"/>
        <v>-1.6722411923621062E-3</v>
      </c>
      <c r="K167">
        <f t="shared" si="16"/>
        <v>1.8868484304382736E-2</v>
      </c>
      <c r="L167">
        <f t="shared" si="17"/>
        <v>3.1796529173798056E-3</v>
      </c>
    </row>
    <row r="168" spans="1:12" x14ac:dyDescent="0.25">
      <c r="A168" s="1">
        <v>43698</v>
      </c>
      <c r="B168">
        <v>11800</v>
      </c>
      <c r="C168">
        <v>500</v>
      </c>
      <c r="D168">
        <v>29875</v>
      </c>
      <c r="E168">
        <v>1070</v>
      </c>
      <c r="F168">
        <v>1575</v>
      </c>
      <c r="H168">
        <f t="shared" si="14"/>
        <v>2.1164029063776937E-3</v>
      </c>
      <c r="I168">
        <f t="shared" si="13"/>
        <v>-4.0080213975388218E-3</v>
      </c>
      <c r="J168">
        <f t="shared" si="15"/>
        <v>4.175371410480592E-3</v>
      </c>
      <c r="K168">
        <f t="shared" si="16"/>
        <v>-2.8437935320533514E-2</v>
      </c>
      <c r="L168">
        <f t="shared" si="17"/>
        <v>3.125254350410453E-2</v>
      </c>
    </row>
    <row r="169" spans="1:12" x14ac:dyDescent="0.25">
      <c r="A169" s="1">
        <v>43699</v>
      </c>
      <c r="B169">
        <v>11825</v>
      </c>
      <c r="C169">
        <v>498</v>
      </c>
      <c r="D169">
        <v>30000</v>
      </c>
      <c r="E169">
        <v>1040</v>
      </c>
      <c r="F169">
        <v>1625</v>
      </c>
      <c r="H169">
        <f t="shared" si="14"/>
        <v>-4.2372944755152669E-3</v>
      </c>
      <c r="I169">
        <f t="shared" si="13"/>
        <v>0</v>
      </c>
      <c r="J169">
        <f t="shared" si="15"/>
        <v>-8.3368074857745312E-4</v>
      </c>
      <c r="K169">
        <f t="shared" si="16"/>
        <v>-2.4332100659530669E-2</v>
      </c>
      <c r="L169">
        <f t="shared" si="17"/>
        <v>-3.0816665374081122E-3</v>
      </c>
    </row>
    <row r="170" spans="1:12" x14ac:dyDescent="0.25">
      <c r="A170" s="1">
        <v>43700</v>
      </c>
      <c r="B170">
        <v>11775</v>
      </c>
      <c r="C170">
        <v>498</v>
      </c>
      <c r="D170">
        <v>29975</v>
      </c>
      <c r="E170">
        <v>1015</v>
      </c>
      <c r="F170">
        <v>1620</v>
      </c>
      <c r="H170">
        <f t="shared" si="14"/>
        <v>-2.1253993123134776E-3</v>
      </c>
      <c r="I170">
        <f t="shared" si="13"/>
        <v>6.2276929521514507E-2</v>
      </c>
      <c r="J170">
        <f t="shared" si="15"/>
        <v>-8.34376352119561E-4</v>
      </c>
      <c r="K170">
        <f t="shared" si="16"/>
        <v>1.4670189747793839E-2</v>
      </c>
      <c r="L170">
        <f t="shared" si="17"/>
        <v>0</v>
      </c>
    </row>
    <row r="171" spans="1:12" x14ac:dyDescent="0.25">
      <c r="A171" s="1">
        <v>43703</v>
      </c>
      <c r="B171">
        <v>11750</v>
      </c>
      <c r="C171">
        <v>530</v>
      </c>
      <c r="D171">
        <v>29950</v>
      </c>
      <c r="E171">
        <v>1030</v>
      </c>
      <c r="F171">
        <v>1620</v>
      </c>
      <c r="H171">
        <f t="shared" si="14"/>
        <v>0</v>
      </c>
      <c r="I171">
        <f t="shared" si="13"/>
        <v>-4.8318577270807683E-2</v>
      </c>
      <c r="J171">
        <f t="shared" si="15"/>
        <v>2.5010434045888729E-3</v>
      </c>
      <c r="K171">
        <f t="shared" si="16"/>
        <v>-9.7561749453646852E-3</v>
      </c>
      <c r="L171">
        <f t="shared" si="17"/>
        <v>3.0816665374081144E-3</v>
      </c>
    </row>
    <row r="172" spans="1:12" x14ac:dyDescent="0.25">
      <c r="A172" s="1">
        <v>43704</v>
      </c>
      <c r="B172">
        <v>11750</v>
      </c>
      <c r="C172">
        <v>505</v>
      </c>
      <c r="D172">
        <v>30025</v>
      </c>
      <c r="E172">
        <v>1020</v>
      </c>
      <c r="F172">
        <v>1625</v>
      </c>
      <c r="H172">
        <f t="shared" si="14"/>
        <v>6.3626937878286504E-3</v>
      </c>
      <c r="I172">
        <f t="shared" si="13"/>
        <v>-2.6079712783051736E-2</v>
      </c>
      <c r="J172">
        <f t="shared" si="15"/>
        <v>-1.6666670524693402E-3</v>
      </c>
      <c r="K172">
        <f t="shared" si="16"/>
        <v>2.8987536873252187E-2</v>
      </c>
      <c r="L172">
        <f t="shared" si="17"/>
        <v>1.8293193047325483E-2</v>
      </c>
    </row>
    <row r="173" spans="1:12" x14ac:dyDescent="0.25">
      <c r="A173" s="1">
        <v>43705</v>
      </c>
      <c r="B173">
        <v>11825</v>
      </c>
      <c r="C173">
        <v>492</v>
      </c>
      <c r="D173">
        <v>29975</v>
      </c>
      <c r="E173">
        <v>1050</v>
      </c>
      <c r="F173">
        <v>1655</v>
      </c>
      <c r="H173">
        <f t="shared" si="14"/>
        <v>1.4690715410003592E-2</v>
      </c>
      <c r="I173">
        <f t="shared" si="13"/>
        <v>8.0972102326193028E-3</v>
      </c>
      <c r="J173">
        <f t="shared" si="15"/>
        <v>1.6666670524692463E-3</v>
      </c>
      <c r="K173">
        <f t="shared" si="16"/>
        <v>4.7506027585977988E-3</v>
      </c>
      <c r="L173">
        <f t="shared" si="17"/>
        <v>9.0226175996375516E-3</v>
      </c>
    </row>
    <row r="174" spans="1:12" x14ac:dyDescent="0.25">
      <c r="A174" s="1">
        <v>43706</v>
      </c>
      <c r="B174">
        <v>12000</v>
      </c>
      <c r="C174">
        <v>496</v>
      </c>
      <c r="D174">
        <v>30025</v>
      </c>
      <c r="E174">
        <v>1055</v>
      </c>
      <c r="F174">
        <v>1670</v>
      </c>
      <c r="H174">
        <f t="shared" si="14"/>
        <v>4.158010148663677E-3</v>
      </c>
      <c r="I174">
        <f t="shared" si="13"/>
        <v>-1.6260520871780291E-2</v>
      </c>
      <c r="J174">
        <f t="shared" si="15"/>
        <v>1.5696315647318673E-2</v>
      </c>
      <c r="K174">
        <f t="shared" si="16"/>
        <v>1.4117881545785022E-2</v>
      </c>
      <c r="L174">
        <f t="shared" si="17"/>
        <v>1.1904902506318458E-2</v>
      </c>
    </row>
    <row r="175" spans="1:12" x14ac:dyDescent="0.25">
      <c r="A175" s="1">
        <v>43707</v>
      </c>
      <c r="B175">
        <v>12050</v>
      </c>
      <c r="C175">
        <v>488</v>
      </c>
      <c r="D175">
        <v>30500</v>
      </c>
      <c r="E175">
        <v>1070</v>
      </c>
      <c r="F175">
        <v>1690</v>
      </c>
      <c r="H175">
        <f t="shared" si="14"/>
        <v>-6.2435166396850473E-3</v>
      </c>
      <c r="I175">
        <f t="shared" si="13"/>
        <v>4.0899852515250664E-3</v>
      </c>
      <c r="J175">
        <f t="shared" si="15"/>
        <v>-1.6529301951210582E-2</v>
      </c>
      <c r="K175">
        <f t="shared" si="16"/>
        <v>8.9345100335849956E-2</v>
      </c>
      <c r="L175">
        <f t="shared" si="17"/>
        <v>-8.915363657952393E-3</v>
      </c>
    </row>
    <row r="176" spans="1:12" x14ac:dyDescent="0.25">
      <c r="A176" s="1">
        <v>43710</v>
      </c>
      <c r="B176">
        <v>11975</v>
      </c>
      <c r="C176">
        <v>490</v>
      </c>
      <c r="D176">
        <v>30000</v>
      </c>
      <c r="E176">
        <v>1170</v>
      </c>
      <c r="F176">
        <v>1675</v>
      </c>
      <c r="H176">
        <f t="shared" si="14"/>
        <v>2.0855064910213611E-3</v>
      </c>
      <c r="I176">
        <f t="shared" si="13"/>
        <v>3.0153038170687457E-2</v>
      </c>
      <c r="J176">
        <f t="shared" si="15"/>
        <v>9.1249077770006737E-3</v>
      </c>
      <c r="K176">
        <f t="shared" si="16"/>
        <v>-5.2643733485422027E-2</v>
      </c>
      <c r="L176">
        <f t="shared" si="17"/>
        <v>-1.5037877364540559E-2</v>
      </c>
    </row>
    <row r="177" spans="1:12" x14ac:dyDescent="0.25">
      <c r="A177" s="1">
        <v>43711</v>
      </c>
      <c r="B177">
        <v>12000</v>
      </c>
      <c r="C177">
        <v>505</v>
      </c>
      <c r="D177">
        <v>30275</v>
      </c>
      <c r="E177">
        <v>1110</v>
      </c>
      <c r="F177">
        <v>1650</v>
      </c>
      <c r="H177">
        <f t="shared" si="14"/>
        <v>0</v>
      </c>
      <c r="I177">
        <f t="shared" si="13"/>
        <v>-2.2022912087437341E-2</v>
      </c>
      <c r="J177">
        <f t="shared" si="15"/>
        <v>-5.7971176843259579E-3</v>
      </c>
      <c r="K177">
        <f t="shared" si="16"/>
        <v>-9.0498355199179273E-3</v>
      </c>
      <c r="L177">
        <f t="shared" si="17"/>
        <v>6.0423144559626617E-3</v>
      </c>
    </row>
    <row r="178" spans="1:12" x14ac:dyDescent="0.25">
      <c r="A178" s="1">
        <v>43712</v>
      </c>
      <c r="B178">
        <v>12000</v>
      </c>
      <c r="C178">
        <v>494</v>
      </c>
      <c r="D178">
        <v>30100</v>
      </c>
      <c r="E178">
        <v>1100</v>
      </c>
      <c r="F178">
        <v>1660</v>
      </c>
      <c r="H178">
        <f t="shared" si="14"/>
        <v>0</v>
      </c>
      <c r="I178">
        <f t="shared" si="13"/>
        <v>0</v>
      </c>
      <c r="J178">
        <f t="shared" si="15"/>
        <v>3.3167526259938207E-3</v>
      </c>
      <c r="K178">
        <f t="shared" si="16"/>
        <v>0</v>
      </c>
      <c r="L178">
        <f t="shared" si="17"/>
        <v>6.0060240602119487E-3</v>
      </c>
    </row>
    <row r="179" spans="1:12" x14ac:dyDescent="0.25">
      <c r="A179" s="1">
        <v>43713</v>
      </c>
      <c r="B179">
        <v>12000</v>
      </c>
      <c r="C179">
        <v>494</v>
      </c>
      <c r="D179">
        <v>30200</v>
      </c>
      <c r="E179">
        <v>1100</v>
      </c>
      <c r="F179">
        <v>1670</v>
      </c>
      <c r="H179">
        <f t="shared" si="14"/>
        <v>-8.3682496705165792E-3</v>
      </c>
      <c r="I179">
        <f t="shared" si="13"/>
        <v>-4.0568006956144299E-3</v>
      </c>
      <c r="J179">
        <f t="shared" si="15"/>
        <v>-2.4865325700049274E-3</v>
      </c>
      <c r="K179">
        <f t="shared" si="16"/>
        <v>-2.2989518224698718E-2</v>
      </c>
      <c r="L179">
        <f t="shared" si="17"/>
        <v>2.9895388483659859E-3</v>
      </c>
    </row>
    <row r="180" spans="1:12" x14ac:dyDescent="0.25">
      <c r="A180" s="1">
        <v>43714</v>
      </c>
      <c r="B180">
        <v>11900</v>
      </c>
      <c r="C180">
        <v>492</v>
      </c>
      <c r="D180">
        <v>30125</v>
      </c>
      <c r="E180">
        <v>1075</v>
      </c>
      <c r="F180">
        <v>1675</v>
      </c>
      <c r="H180">
        <f t="shared" si="14"/>
        <v>-4.2105325363434943E-3</v>
      </c>
      <c r="I180">
        <f t="shared" si="13"/>
        <v>1.6129381929883717E-2</v>
      </c>
      <c r="J180">
        <f t="shared" si="15"/>
        <v>1.6583751727761256E-3</v>
      </c>
      <c r="K180">
        <f t="shared" si="16"/>
        <v>4.1008023727377038E-2</v>
      </c>
      <c r="L180">
        <f t="shared" si="17"/>
        <v>0</v>
      </c>
    </row>
    <row r="181" spans="1:12" x14ac:dyDescent="0.25">
      <c r="A181" s="1">
        <v>43717</v>
      </c>
      <c r="B181">
        <v>11850</v>
      </c>
      <c r="C181">
        <v>500</v>
      </c>
      <c r="D181">
        <v>30175</v>
      </c>
      <c r="E181">
        <v>1120</v>
      </c>
      <c r="F181">
        <v>1675</v>
      </c>
      <c r="H181">
        <f t="shared" si="14"/>
        <v>1.4659948410684617E-2</v>
      </c>
      <c r="I181">
        <f t="shared" si="13"/>
        <v>-1.6129381929883644E-2</v>
      </c>
      <c r="J181">
        <f t="shared" si="15"/>
        <v>3.3085224555607202E-3</v>
      </c>
      <c r="K181">
        <f t="shared" si="16"/>
        <v>8.8889474172459942E-3</v>
      </c>
      <c r="L181">
        <f t="shared" si="17"/>
        <v>2.9806281381377199E-3</v>
      </c>
    </row>
    <row r="182" spans="1:12" x14ac:dyDescent="0.25">
      <c r="A182" s="1">
        <v>43718</v>
      </c>
      <c r="B182">
        <v>12025</v>
      </c>
      <c r="C182">
        <v>492</v>
      </c>
      <c r="D182">
        <v>30275</v>
      </c>
      <c r="E182">
        <v>1130</v>
      </c>
      <c r="F182">
        <v>1680</v>
      </c>
      <c r="H182">
        <f t="shared" si="14"/>
        <v>-6.2565376143051488E-3</v>
      </c>
      <c r="I182">
        <f t="shared" si="13"/>
        <v>-1.6393809775676383E-2</v>
      </c>
      <c r="J182">
        <f t="shared" si="15"/>
        <v>7.404394174210089E-3</v>
      </c>
      <c r="K182">
        <f t="shared" si="16"/>
        <v>-4.4345970678657531E-3</v>
      </c>
      <c r="L182">
        <f t="shared" si="17"/>
        <v>0</v>
      </c>
    </row>
    <row r="183" spans="1:12" x14ac:dyDescent="0.25">
      <c r="A183" s="1">
        <v>43719</v>
      </c>
      <c r="B183">
        <v>11950</v>
      </c>
      <c r="C183">
        <v>484</v>
      </c>
      <c r="D183">
        <v>30500</v>
      </c>
      <c r="E183">
        <v>1125</v>
      </c>
      <c r="F183">
        <v>1680</v>
      </c>
      <c r="H183">
        <f t="shared" si="14"/>
        <v>-2.0942416031147371E-3</v>
      </c>
      <c r="I183">
        <f t="shared" si="13"/>
        <v>0</v>
      </c>
      <c r="J183">
        <f t="shared" si="15"/>
        <v>-1.3201511858535842E-2</v>
      </c>
      <c r="K183">
        <f t="shared" si="16"/>
        <v>-4.4543503493803087E-3</v>
      </c>
      <c r="L183">
        <f t="shared" si="17"/>
        <v>5.9347355198145265E-3</v>
      </c>
    </row>
    <row r="184" spans="1:12" x14ac:dyDescent="0.25">
      <c r="A184" s="1">
        <v>43720</v>
      </c>
      <c r="B184">
        <v>11925</v>
      </c>
      <c r="C184">
        <v>484</v>
      </c>
      <c r="D184">
        <v>30100</v>
      </c>
      <c r="E184">
        <v>1120</v>
      </c>
      <c r="F184">
        <v>1690</v>
      </c>
      <c r="H184">
        <f t="shared" si="14"/>
        <v>-2.7631938662085985E-2</v>
      </c>
      <c r="I184">
        <f t="shared" si="13"/>
        <v>0</v>
      </c>
      <c r="J184">
        <f t="shared" si="15"/>
        <v>1.6597514183644708E-3</v>
      </c>
      <c r="K184">
        <f t="shared" si="16"/>
        <v>-4.5670036833188321E-2</v>
      </c>
      <c r="L184">
        <f t="shared" si="17"/>
        <v>-5.9347355198145777E-3</v>
      </c>
    </row>
    <row r="185" spans="1:12" x14ac:dyDescent="0.25">
      <c r="A185" s="1">
        <v>43721</v>
      </c>
      <c r="B185">
        <v>11600</v>
      </c>
      <c r="C185">
        <v>484</v>
      </c>
      <c r="D185">
        <v>30150</v>
      </c>
      <c r="E185">
        <v>1070</v>
      </c>
      <c r="F185">
        <v>1680</v>
      </c>
      <c r="H185">
        <f t="shared" si="14"/>
        <v>1.9210836265677673E-2</v>
      </c>
      <c r="I185">
        <f t="shared" si="13"/>
        <v>-2.0877585021555255E-2</v>
      </c>
      <c r="J185">
        <f t="shared" si="15"/>
        <v>-4.154555207147248E-3</v>
      </c>
      <c r="K185">
        <f t="shared" si="16"/>
        <v>-1.8868484304382805E-2</v>
      </c>
      <c r="L185">
        <f t="shared" si="17"/>
        <v>0</v>
      </c>
    </row>
    <row r="186" spans="1:12" x14ac:dyDescent="0.25">
      <c r="A186" s="1">
        <v>43724</v>
      </c>
      <c r="B186">
        <v>11825</v>
      </c>
      <c r="C186">
        <v>474</v>
      </c>
      <c r="D186">
        <v>30025</v>
      </c>
      <c r="E186">
        <v>1050</v>
      </c>
      <c r="F186">
        <v>1680</v>
      </c>
      <c r="H186">
        <f t="shared" si="14"/>
        <v>1.0515343999522907E-2</v>
      </c>
      <c r="I186">
        <f t="shared" si="13"/>
        <v>3.3198069409595833E-2</v>
      </c>
      <c r="J186">
        <f t="shared" si="15"/>
        <v>4.1545552071473191E-3</v>
      </c>
      <c r="K186">
        <f t="shared" si="16"/>
        <v>0</v>
      </c>
      <c r="L186">
        <f t="shared" si="17"/>
        <v>0</v>
      </c>
    </row>
    <row r="187" spans="1:12" x14ac:dyDescent="0.25">
      <c r="A187" s="1">
        <v>43725</v>
      </c>
      <c r="B187">
        <v>11950</v>
      </c>
      <c r="C187">
        <v>490</v>
      </c>
      <c r="D187">
        <v>30150</v>
      </c>
      <c r="E187">
        <v>1050</v>
      </c>
      <c r="F187">
        <v>1680</v>
      </c>
      <c r="H187">
        <f t="shared" si="14"/>
        <v>-6.2959284568148118E-3</v>
      </c>
      <c r="I187">
        <f t="shared" si="13"/>
        <v>8.786135579133425E-2</v>
      </c>
      <c r="J187">
        <f t="shared" si="15"/>
        <v>1.6570012076296086E-3</v>
      </c>
      <c r="K187">
        <f t="shared" si="16"/>
        <v>1.4184634991956381E-2</v>
      </c>
      <c r="L187">
        <f t="shared" si="17"/>
        <v>0</v>
      </c>
    </row>
    <row r="188" spans="1:12" x14ac:dyDescent="0.25">
      <c r="A188" s="1">
        <v>43726</v>
      </c>
      <c r="B188">
        <v>11875</v>
      </c>
      <c r="C188">
        <v>535</v>
      </c>
      <c r="D188">
        <v>30200</v>
      </c>
      <c r="E188">
        <v>1065</v>
      </c>
      <c r="F188">
        <v>1680</v>
      </c>
      <c r="H188">
        <f t="shared" si="14"/>
        <v>2.10305019677889E-3</v>
      </c>
      <c r="I188">
        <f t="shared" si="13"/>
        <v>-1.8868484304382805E-2</v>
      </c>
      <c r="J188">
        <f t="shared" si="15"/>
        <v>-1.6570012076294581E-3</v>
      </c>
      <c r="K188">
        <f t="shared" si="16"/>
        <v>-1.8957913744614158E-2</v>
      </c>
      <c r="L188">
        <f t="shared" si="17"/>
        <v>0</v>
      </c>
    </row>
    <row r="189" spans="1:12" x14ac:dyDescent="0.25">
      <c r="A189" s="1">
        <v>43727</v>
      </c>
      <c r="B189">
        <v>11900</v>
      </c>
      <c r="C189">
        <v>525</v>
      </c>
      <c r="D189">
        <v>30150</v>
      </c>
      <c r="E189">
        <v>1045</v>
      </c>
      <c r="F189">
        <v>1680</v>
      </c>
      <c r="H189">
        <f t="shared" si="14"/>
        <v>4.1928782600359578E-3</v>
      </c>
      <c r="I189">
        <f t="shared" si="13"/>
        <v>4.6520015634892907E-2</v>
      </c>
      <c r="J189">
        <f t="shared" si="15"/>
        <v>-6.6555986117360633E-3</v>
      </c>
      <c r="K189">
        <f t="shared" si="16"/>
        <v>1.8957913744614207E-2</v>
      </c>
      <c r="L189">
        <f t="shared" si="17"/>
        <v>-8.9686699827603751E-3</v>
      </c>
    </row>
    <row r="190" spans="1:12" x14ac:dyDescent="0.25">
      <c r="A190" s="1">
        <v>43728</v>
      </c>
      <c r="B190">
        <v>11950</v>
      </c>
      <c r="C190">
        <v>550</v>
      </c>
      <c r="D190">
        <v>29950</v>
      </c>
      <c r="E190">
        <v>1065</v>
      </c>
      <c r="F190">
        <v>1665</v>
      </c>
      <c r="H190">
        <f t="shared" si="14"/>
        <v>-6.2959284568148118E-3</v>
      </c>
      <c r="I190">
        <f t="shared" si="13"/>
        <v>-9.1324835632724741E-3</v>
      </c>
      <c r="J190">
        <f t="shared" si="15"/>
        <v>5.8260672493606882E-3</v>
      </c>
      <c r="K190">
        <f t="shared" si="16"/>
        <v>-9.4340322333586416E-3</v>
      </c>
      <c r="L190">
        <f t="shared" si="17"/>
        <v>0</v>
      </c>
    </row>
    <row r="191" spans="1:12" x14ac:dyDescent="0.25">
      <c r="A191" s="1">
        <v>43731</v>
      </c>
      <c r="B191">
        <v>11875</v>
      </c>
      <c r="C191">
        <v>545</v>
      </c>
      <c r="D191">
        <v>30125</v>
      </c>
      <c r="E191">
        <v>1055</v>
      </c>
      <c r="F191">
        <v>1665</v>
      </c>
      <c r="H191">
        <f t="shared" si="14"/>
        <v>-6.3358184490857833E-3</v>
      </c>
      <c r="I191">
        <f t="shared" si="13"/>
        <v>-4.6956983087770979E-2</v>
      </c>
      <c r="J191">
        <f t="shared" si="15"/>
        <v>-1.3366949233973491E-2</v>
      </c>
      <c r="K191">
        <f t="shared" si="16"/>
        <v>-3.8652154434279107E-2</v>
      </c>
      <c r="L191">
        <f t="shared" si="17"/>
        <v>-3.0075210639553284E-3</v>
      </c>
    </row>
    <row r="192" spans="1:12" x14ac:dyDescent="0.25">
      <c r="A192" s="1">
        <v>43732</v>
      </c>
      <c r="B192">
        <v>11800</v>
      </c>
      <c r="C192">
        <v>520</v>
      </c>
      <c r="D192">
        <v>29725</v>
      </c>
      <c r="E192">
        <v>1015</v>
      </c>
      <c r="F192">
        <v>1660</v>
      </c>
      <c r="H192">
        <f t="shared" si="14"/>
        <v>0</v>
      </c>
      <c r="I192">
        <f t="shared" si="13"/>
        <v>-4.3228734550820075E-2</v>
      </c>
      <c r="J192">
        <f t="shared" si="15"/>
        <v>-1.6835020811137647E-3</v>
      </c>
      <c r="K192">
        <f t="shared" si="16"/>
        <v>-4.9382816405825663E-3</v>
      </c>
      <c r="L192">
        <f t="shared" si="17"/>
        <v>6.0060240602119487E-3</v>
      </c>
    </row>
    <row r="193" spans="1:12" x14ac:dyDescent="0.25">
      <c r="A193" s="1">
        <v>43733</v>
      </c>
      <c r="B193">
        <v>11800</v>
      </c>
      <c r="C193">
        <v>498</v>
      </c>
      <c r="D193">
        <v>29675</v>
      </c>
      <c r="E193">
        <v>1010</v>
      </c>
      <c r="F193">
        <v>1670</v>
      </c>
      <c r="H193">
        <f t="shared" si="14"/>
        <v>1.6807118316381191E-2</v>
      </c>
      <c r="I193">
        <f t="shared" si="13"/>
        <v>4.3228734550820214E-2</v>
      </c>
      <c r="J193">
        <f t="shared" si="15"/>
        <v>2.0842772019591622E-2</v>
      </c>
      <c r="K193">
        <f t="shared" si="16"/>
        <v>4.9382816405825767E-3</v>
      </c>
      <c r="L193">
        <f t="shared" si="17"/>
        <v>0</v>
      </c>
    </row>
    <row r="194" spans="1:12" x14ac:dyDescent="0.25">
      <c r="A194" s="1">
        <v>43734</v>
      </c>
      <c r="B194">
        <v>12000</v>
      </c>
      <c r="C194">
        <v>520</v>
      </c>
      <c r="D194">
        <v>30300</v>
      </c>
      <c r="E194">
        <v>1015</v>
      </c>
      <c r="F194">
        <v>1670</v>
      </c>
      <c r="H194">
        <f t="shared" si="14"/>
        <v>-4.1753714104806215E-3</v>
      </c>
      <c r="I194">
        <f t="shared" si="13"/>
        <v>-1.9418085857101627E-2</v>
      </c>
      <c r="J194">
        <f t="shared" si="15"/>
        <v>1.6488049901838859E-3</v>
      </c>
      <c r="K194">
        <f t="shared" si="16"/>
        <v>-2.4938948347252066E-2</v>
      </c>
      <c r="L194">
        <f t="shared" si="17"/>
        <v>2.9895388483659859E-3</v>
      </c>
    </row>
    <row r="195" spans="1:12" x14ac:dyDescent="0.25">
      <c r="A195" s="1">
        <v>43735</v>
      </c>
      <c r="B195">
        <v>11950</v>
      </c>
      <c r="C195">
        <v>510</v>
      </c>
      <c r="D195">
        <v>30350</v>
      </c>
      <c r="E195">
        <v>990</v>
      </c>
      <c r="F195">
        <v>1675</v>
      </c>
      <c r="H195">
        <f t="shared" si="14"/>
        <v>6.2565376143051375E-3</v>
      </c>
      <c r="I195">
        <f t="shared" ref="I195:I258" si="18">LN(C196/C195)</f>
        <v>0</v>
      </c>
      <c r="J195">
        <f t="shared" si="15"/>
        <v>0</v>
      </c>
      <c r="K195">
        <f t="shared" si="16"/>
        <v>-1.5267472130788421E-2</v>
      </c>
      <c r="L195">
        <f t="shared" si="17"/>
        <v>0</v>
      </c>
    </row>
    <row r="196" spans="1:12" x14ac:dyDescent="0.25">
      <c r="A196" s="1">
        <v>43738</v>
      </c>
      <c r="B196">
        <v>12025</v>
      </c>
      <c r="C196">
        <v>510</v>
      </c>
      <c r="D196">
        <v>30350</v>
      </c>
      <c r="E196">
        <v>975</v>
      </c>
      <c r="F196">
        <v>1675</v>
      </c>
      <c r="H196">
        <f t="shared" ref="H196:H258" si="19">LN(B197/B196)</f>
        <v>-8.3507792174199631E-3</v>
      </c>
      <c r="I196">
        <f t="shared" si="18"/>
        <v>-9.8522964430115944E-3</v>
      </c>
      <c r="J196">
        <f t="shared" si="15"/>
        <v>-4.9545931246833411E-3</v>
      </c>
      <c r="K196">
        <f t="shared" si="16"/>
        <v>-2.072613051711697E-2</v>
      </c>
      <c r="L196">
        <f t="shared" si="17"/>
        <v>0</v>
      </c>
    </row>
    <row r="197" spans="1:12" x14ac:dyDescent="0.25">
      <c r="A197" s="1">
        <v>43739</v>
      </c>
      <c r="B197">
        <v>11925</v>
      </c>
      <c r="C197">
        <v>505</v>
      </c>
      <c r="D197">
        <v>30200</v>
      </c>
      <c r="E197">
        <v>955</v>
      </c>
      <c r="F197">
        <v>1675</v>
      </c>
      <c r="H197">
        <f t="shared" si="19"/>
        <v>2.2798914964806027E-2</v>
      </c>
      <c r="I197">
        <f t="shared" si="18"/>
        <v>-1.3958352250706914E-2</v>
      </c>
      <c r="J197">
        <f t="shared" si="15"/>
        <v>1.6542600960264681E-3</v>
      </c>
      <c r="K197">
        <f t="shared" si="16"/>
        <v>-3.7337670437644237E-2</v>
      </c>
      <c r="L197">
        <f t="shared" si="17"/>
        <v>-2.9895388483660483E-3</v>
      </c>
    </row>
    <row r="198" spans="1:12" x14ac:dyDescent="0.25">
      <c r="A198" s="1">
        <v>43740</v>
      </c>
      <c r="B198">
        <v>12200</v>
      </c>
      <c r="C198">
        <v>498</v>
      </c>
      <c r="D198">
        <v>30250</v>
      </c>
      <c r="E198">
        <v>920</v>
      </c>
      <c r="F198">
        <v>1670</v>
      </c>
      <c r="H198">
        <f t="shared" si="19"/>
        <v>0</v>
      </c>
      <c r="I198">
        <f t="shared" si="18"/>
        <v>0</v>
      </c>
      <c r="J198">
        <f t="shared" si="15"/>
        <v>-1.6542600960264651E-3</v>
      </c>
      <c r="K198">
        <f t="shared" si="16"/>
        <v>4.7754431295900034E-2</v>
      </c>
      <c r="L198">
        <f t="shared" si="17"/>
        <v>-1.204833851617448E-2</v>
      </c>
    </row>
    <row r="199" spans="1:12" x14ac:dyDescent="0.25">
      <c r="A199" s="1">
        <v>43741</v>
      </c>
      <c r="B199">
        <v>12200</v>
      </c>
      <c r="C199">
        <v>498</v>
      </c>
      <c r="D199">
        <v>30200</v>
      </c>
      <c r="E199">
        <v>965</v>
      </c>
      <c r="F199">
        <v>1650</v>
      </c>
      <c r="H199">
        <f t="shared" si="19"/>
        <v>2.047083621724823E-3</v>
      </c>
      <c r="I199">
        <f t="shared" si="18"/>
        <v>4.0080213975388678E-3</v>
      </c>
      <c r="J199">
        <f t="shared" si="15"/>
        <v>8.2747212003239287E-4</v>
      </c>
      <c r="K199">
        <f t="shared" si="16"/>
        <v>-5.1948168771040228E-3</v>
      </c>
      <c r="L199">
        <f t="shared" si="17"/>
        <v>0</v>
      </c>
    </row>
    <row r="200" spans="1:12" x14ac:dyDescent="0.25">
      <c r="A200" s="1">
        <v>43742</v>
      </c>
      <c r="B200">
        <v>12225</v>
      </c>
      <c r="C200">
        <v>500</v>
      </c>
      <c r="D200">
        <v>30225</v>
      </c>
      <c r="E200">
        <v>960</v>
      </c>
      <c r="F200">
        <v>1650</v>
      </c>
      <c r="H200">
        <f t="shared" si="19"/>
        <v>4.0816383196484564E-3</v>
      </c>
      <c r="I200">
        <f t="shared" si="18"/>
        <v>9.950330853168092E-3</v>
      </c>
      <c r="J200">
        <f t="shared" si="15"/>
        <v>4.1271210046508267E-3</v>
      </c>
      <c r="K200">
        <f t="shared" si="16"/>
        <v>-5.2219439811517126E-3</v>
      </c>
      <c r="L200">
        <f t="shared" si="17"/>
        <v>-1.2195273093818243E-2</v>
      </c>
    </row>
    <row r="201" spans="1:12" x14ac:dyDescent="0.25">
      <c r="A201" s="1">
        <v>43745</v>
      </c>
      <c r="B201">
        <v>12275</v>
      </c>
      <c r="C201">
        <v>505</v>
      </c>
      <c r="D201">
        <v>30350</v>
      </c>
      <c r="E201">
        <v>955</v>
      </c>
      <c r="F201">
        <v>1630</v>
      </c>
      <c r="H201">
        <f t="shared" si="19"/>
        <v>1.0131798930406955E-2</v>
      </c>
      <c r="I201">
        <f t="shared" si="18"/>
        <v>-9.950330853168092E-3</v>
      </c>
      <c r="J201">
        <f t="shared" si="15"/>
        <v>4.9301661078585864E-3</v>
      </c>
      <c r="K201">
        <f t="shared" si="16"/>
        <v>-2.6526754333428597E-2</v>
      </c>
      <c r="L201">
        <f t="shared" si="17"/>
        <v>1.8237587549780793E-2</v>
      </c>
    </row>
    <row r="202" spans="1:12" x14ac:dyDescent="0.25">
      <c r="A202" s="1">
        <v>43746</v>
      </c>
      <c r="B202">
        <v>12400</v>
      </c>
      <c r="C202">
        <v>500</v>
      </c>
      <c r="D202">
        <v>30500</v>
      </c>
      <c r="E202">
        <v>930</v>
      </c>
      <c r="F202">
        <v>1660</v>
      </c>
      <c r="H202">
        <f t="shared" si="19"/>
        <v>-3.2789822822990838E-2</v>
      </c>
      <c r="I202">
        <f t="shared" si="18"/>
        <v>3.9220713153281329E-2</v>
      </c>
      <c r="J202">
        <f t="shared" si="15"/>
        <v>-4.9301661078587208E-3</v>
      </c>
      <c r="K202">
        <f t="shared" si="16"/>
        <v>6.252035698133393E-2</v>
      </c>
      <c r="L202">
        <f t="shared" si="17"/>
        <v>-6.0423144559625863E-3</v>
      </c>
    </row>
    <row r="203" spans="1:12" x14ac:dyDescent="0.25">
      <c r="A203" s="1">
        <v>43747</v>
      </c>
      <c r="B203">
        <v>12000</v>
      </c>
      <c r="C203">
        <v>520</v>
      </c>
      <c r="D203">
        <v>30350</v>
      </c>
      <c r="E203">
        <v>990</v>
      </c>
      <c r="F203">
        <v>1650</v>
      </c>
      <c r="H203">
        <f t="shared" si="19"/>
        <v>-4.6916919787751601E-2</v>
      </c>
      <c r="I203">
        <f t="shared" si="18"/>
        <v>9.5694510161506725E-3</v>
      </c>
      <c r="J203">
        <f t="shared" si="15"/>
        <v>6.5681681120971693E-3</v>
      </c>
      <c r="K203">
        <f t="shared" si="16"/>
        <v>5.037794029957081E-3</v>
      </c>
      <c r="L203">
        <f t="shared" si="17"/>
        <v>0</v>
      </c>
    </row>
    <row r="204" spans="1:12" x14ac:dyDescent="0.25">
      <c r="A204" s="1">
        <v>43748</v>
      </c>
      <c r="B204">
        <v>11450</v>
      </c>
      <c r="C204">
        <v>525</v>
      </c>
      <c r="D204">
        <v>30550</v>
      </c>
      <c r="E204">
        <v>995</v>
      </c>
      <c r="F204">
        <v>1650</v>
      </c>
      <c r="H204">
        <f t="shared" si="19"/>
        <v>1.5168221473171444E-2</v>
      </c>
      <c r="I204">
        <f t="shared" si="18"/>
        <v>9.9629840948841336E-2</v>
      </c>
      <c r="J204">
        <f t="shared" si="15"/>
        <v>2.4519832472866244E-3</v>
      </c>
      <c r="K204">
        <f t="shared" si="16"/>
        <v>1.9901154317295021E-2</v>
      </c>
      <c r="L204">
        <f t="shared" si="17"/>
        <v>6.0423144559626617E-3</v>
      </c>
    </row>
    <row r="205" spans="1:12" x14ac:dyDescent="0.25">
      <c r="A205" s="1">
        <v>43749</v>
      </c>
      <c r="B205">
        <v>11625</v>
      </c>
      <c r="C205">
        <v>580</v>
      </c>
      <c r="D205">
        <v>30625</v>
      </c>
      <c r="E205">
        <v>1015</v>
      </c>
      <c r="F205">
        <v>1660</v>
      </c>
      <c r="H205">
        <f t="shared" si="19"/>
        <v>-2.1528533611010897E-3</v>
      </c>
      <c r="I205">
        <f t="shared" si="18"/>
        <v>-2.6202372394024072E-2</v>
      </c>
      <c r="J205">
        <f t="shared" si="15"/>
        <v>1.2170535620255114E-2</v>
      </c>
      <c r="K205">
        <f t="shared" si="16"/>
        <v>-1.4888612493750637E-2</v>
      </c>
      <c r="L205">
        <f t="shared" si="17"/>
        <v>6.0060240602119487E-3</v>
      </c>
    </row>
    <row r="206" spans="1:12" x14ac:dyDescent="0.25">
      <c r="A206" s="1">
        <v>43752</v>
      </c>
      <c r="B206">
        <v>11600</v>
      </c>
      <c r="C206">
        <v>565</v>
      </c>
      <c r="D206">
        <v>31000</v>
      </c>
      <c r="E206">
        <v>1000</v>
      </c>
      <c r="F206">
        <v>1670</v>
      </c>
      <c r="H206">
        <f t="shared" si="19"/>
        <v>-1.9587133275304817E-2</v>
      </c>
      <c r="I206">
        <f t="shared" si="18"/>
        <v>-8.8889474172460393E-3</v>
      </c>
      <c r="J206">
        <f t="shared" si="15"/>
        <v>-4.0404095370049744E-3</v>
      </c>
      <c r="K206">
        <f t="shared" si="16"/>
        <v>-1.5113637810048184E-2</v>
      </c>
      <c r="L206">
        <f t="shared" si="17"/>
        <v>-6.0060240602119218E-3</v>
      </c>
    </row>
    <row r="207" spans="1:12" x14ac:dyDescent="0.25">
      <c r="A207" s="1">
        <v>43753</v>
      </c>
      <c r="B207">
        <v>11375</v>
      </c>
      <c r="C207">
        <v>560</v>
      </c>
      <c r="D207">
        <v>30875</v>
      </c>
      <c r="E207">
        <v>985</v>
      </c>
      <c r="F207">
        <v>1660</v>
      </c>
      <c r="H207">
        <f t="shared" si="19"/>
        <v>-4.4052934679163795E-3</v>
      </c>
      <c r="I207">
        <f t="shared" si="18"/>
        <v>7.729167430164649E-2</v>
      </c>
      <c r="J207">
        <f t="shared" si="15"/>
        <v>6.4568424486336467E-3</v>
      </c>
      <c r="K207">
        <f t="shared" si="16"/>
        <v>-2.5708356710206923E-2</v>
      </c>
      <c r="L207">
        <f t="shared" si="17"/>
        <v>-3.0165935394256792E-3</v>
      </c>
    </row>
    <row r="208" spans="1:12" x14ac:dyDescent="0.25">
      <c r="A208" s="1">
        <v>43754</v>
      </c>
      <c r="B208">
        <v>11325</v>
      </c>
      <c r="C208">
        <v>605</v>
      </c>
      <c r="D208">
        <v>31075</v>
      </c>
      <c r="E208">
        <v>960</v>
      </c>
      <c r="F208">
        <v>1655</v>
      </c>
      <c r="H208">
        <f t="shared" si="19"/>
        <v>1.9672765598704928E-2</v>
      </c>
      <c r="I208">
        <f t="shared" si="18"/>
        <v>-2.5105921131076358E-2</v>
      </c>
      <c r="J208">
        <f t="shared" si="15"/>
        <v>-1.6220955823538784E-2</v>
      </c>
      <c r="K208">
        <f t="shared" si="16"/>
        <v>-5.2219439811517126E-3</v>
      </c>
      <c r="L208">
        <f t="shared" si="17"/>
        <v>0</v>
      </c>
    </row>
    <row r="209" spans="1:12" x14ac:dyDescent="0.25">
      <c r="A209" s="1">
        <v>43755</v>
      </c>
      <c r="B209">
        <v>11550</v>
      </c>
      <c r="C209">
        <v>590</v>
      </c>
      <c r="D209">
        <v>30575</v>
      </c>
      <c r="E209">
        <v>955</v>
      </c>
      <c r="F209">
        <v>1655</v>
      </c>
      <c r="H209">
        <f t="shared" si="19"/>
        <v>-2.409755157906053E-2</v>
      </c>
      <c r="I209">
        <f t="shared" si="18"/>
        <v>1.6807118316381191E-2</v>
      </c>
      <c r="J209">
        <f t="shared" si="15"/>
        <v>7.3320084062927313E-3</v>
      </c>
      <c r="K209">
        <f t="shared" si="16"/>
        <v>-2.1164811192043272E-2</v>
      </c>
      <c r="L209">
        <f t="shared" si="17"/>
        <v>-1.8293193047325376E-2</v>
      </c>
    </row>
    <row r="210" spans="1:12" x14ac:dyDescent="0.25">
      <c r="A210" s="1">
        <v>43756</v>
      </c>
      <c r="B210">
        <v>11275</v>
      </c>
      <c r="C210">
        <v>600</v>
      </c>
      <c r="D210">
        <v>30800</v>
      </c>
      <c r="E210">
        <v>935</v>
      </c>
      <c r="F210">
        <v>1625</v>
      </c>
      <c r="H210">
        <f t="shared" si="19"/>
        <v>1.1025470011707641E-2</v>
      </c>
      <c r="I210">
        <f t="shared" si="18"/>
        <v>8.2988028146950641E-3</v>
      </c>
      <c r="J210">
        <f t="shared" ref="J210:J258" si="20">LN(D211/D210)</f>
        <v>9.6931292056597514E-3</v>
      </c>
      <c r="K210">
        <f t="shared" ref="K210:K258" si="21">LN(E211/E210)</f>
        <v>-1.0752791776261849E-2</v>
      </c>
      <c r="L210">
        <f t="shared" ref="L210:L258" si="22">LN(F211/F210)</f>
        <v>6.1349885675159293E-3</v>
      </c>
    </row>
    <row r="211" spans="1:12" x14ac:dyDescent="0.25">
      <c r="A211" s="1">
        <v>43759</v>
      </c>
      <c r="B211">
        <v>11400</v>
      </c>
      <c r="C211">
        <v>605</v>
      </c>
      <c r="D211">
        <v>31100</v>
      </c>
      <c r="E211">
        <v>925</v>
      </c>
      <c r="F211">
        <v>1635</v>
      </c>
      <c r="H211">
        <f t="shared" si="19"/>
        <v>2.1905813798186818E-3</v>
      </c>
      <c r="I211">
        <f t="shared" si="18"/>
        <v>-5.9592097202245661E-2</v>
      </c>
      <c r="J211">
        <f t="shared" si="20"/>
        <v>1.2779726646399021E-2</v>
      </c>
      <c r="K211">
        <f t="shared" si="21"/>
        <v>5.390848634876373E-3</v>
      </c>
      <c r="L211">
        <f t="shared" si="22"/>
        <v>-3.0627895305457668E-3</v>
      </c>
    </row>
    <row r="212" spans="1:12" x14ac:dyDescent="0.25">
      <c r="A212" s="1">
        <v>43760</v>
      </c>
      <c r="B212">
        <v>11425</v>
      </c>
      <c r="C212">
        <v>570</v>
      </c>
      <c r="D212">
        <v>31500</v>
      </c>
      <c r="E212">
        <v>930</v>
      </c>
      <c r="F212">
        <v>1630</v>
      </c>
      <c r="H212">
        <f t="shared" si="19"/>
        <v>6.5430985889358868E-3</v>
      </c>
      <c r="I212">
        <f t="shared" si="18"/>
        <v>3.4486176071169404E-2</v>
      </c>
      <c r="J212">
        <f t="shared" si="20"/>
        <v>-3.9761483796394064E-3</v>
      </c>
      <c r="K212">
        <f t="shared" si="21"/>
        <v>2.6526754333428604E-2</v>
      </c>
      <c r="L212">
        <f t="shared" si="22"/>
        <v>-1.2345835822299379E-2</v>
      </c>
    </row>
    <row r="213" spans="1:12" x14ac:dyDescent="0.25">
      <c r="A213" s="1">
        <v>43761</v>
      </c>
      <c r="B213">
        <v>11500</v>
      </c>
      <c r="C213">
        <v>590</v>
      </c>
      <c r="D213">
        <v>31375</v>
      </c>
      <c r="E213">
        <v>955</v>
      </c>
      <c r="F213">
        <v>1610</v>
      </c>
      <c r="H213">
        <f t="shared" si="19"/>
        <v>8.6580627431145311E-3</v>
      </c>
      <c r="I213">
        <f t="shared" si="18"/>
        <v>0</v>
      </c>
      <c r="J213">
        <f t="shared" si="20"/>
        <v>3.9761483796394168E-3</v>
      </c>
      <c r="K213">
        <f t="shared" si="21"/>
        <v>2.0726130517116952E-2</v>
      </c>
      <c r="L213">
        <f t="shared" si="22"/>
        <v>3.1007776782481854E-3</v>
      </c>
    </row>
    <row r="214" spans="1:12" x14ac:dyDescent="0.25">
      <c r="A214" s="1">
        <v>43762</v>
      </c>
      <c r="B214">
        <v>11600</v>
      </c>
      <c r="C214">
        <v>590</v>
      </c>
      <c r="D214">
        <v>31500</v>
      </c>
      <c r="E214">
        <v>975</v>
      </c>
      <c r="F214">
        <v>1615</v>
      </c>
      <c r="H214">
        <f t="shared" si="19"/>
        <v>-1.5201161332050553E-2</v>
      </c>
      <c r="I214">
        <f t="shared" si="18"/>
        <v>-3.4486176071169321E-2</v>
      </c>
      <c r="J214">
        <f t="shared" si="20"/>
        <v>-1.6000341346441189E-2</v>
      </c>
      <c r="K214">
        <f t="shared" si="21"/>
        <v>-2.072613051711697E-2</v>
      </c>
      <c r="L214">
        <f t="shared" si="22"/>
        <v>-2.8259337314403162E-2</v>
      </c>
    </row>
    <row r="215" spans="1:12" x14ac:dyDescent="0.25">
      <c r="A215" s="1">
        <v>43763</v>
      </c>
      <c r="B215">
        <v>11425</v>
      </c>
      <c r="C215">
        <v>570</v>
      </c>
      <c r="D215">
        <v>31000</v>
      </c>
      <c r="E215">
        <v>955</v>
      </c>
      <c r="F215">
        <v>1570</v>
      </c>
      <c r="H215">
        <f t="shared" si="19"/>
        <v>2.3784905023442118E-2</v>
      </c>
      <c r="I215">
        <f t="shared" si="18"/>
        <v>-8.8106296821549197E-3</v>
      </c>
      <c r="J215">
        <f t="shared" si="20"/>
        <v>8.0612660552459325E-4</v>
      </c>
      <c r="K215">
        <f t="shared" si="21"/>
        <v>-4.2787275205208981E-2</v>
      </c>
      <c r="L215">
        <f t="shared" si="22"/>
        <v>2.20481372217626E-2</v>
      </c>
    </row>
    <row r="216" spans="1:12" x14ac:dyDescent="0.25">
      <c r="A216" s="1">
        <v>43766</v>
      </c>
      <c r="B216">
        <v>11700</v>
      </c>
      <c r="C216">
        <v>565</v>
      </c>
      <c r="D216">
        <v>31025</v>
      </c>
      <c r="E216">
        <v>915</v>
      </c>
      <c r="F216">
        <v>1605</v>
      </c>
      <c r="H216">
        <f t="shared" si="19"/>
        <v>-8.5837436913914419E-3</v>
      </c>
      <c r="I216">
        <f t="shared" si="18"/>
        <v>4.3296805753324258E-2</v>
      </c>
      <c r="J216">
        <f t="shared" si="20"/>
        <v>2.4144880945175533E-3</v>
      </c>
      <c r="K216">
        <f t="shared" si="21"/>
        <v>1.0869672236903891E-2</v>
      </c>
      <c r="L216">
        <f t="shared" si="22"/>
        <v>1.8519047767237531E-2</v>
      </c>
    </row>
    <row r="217" spans="1:12" x14ac:dyDescent="0.25">
      <c r="A217" s="1">
        <v>43767</v>
      </c>
      <c r="B217">
        <v>11600</v>
      </c>
      <c r="C217">
        <v>590</v>
      </c>
      <c r="D217">
        <v>31100</v>
      </c>
      <c r="E217">
        <v>925</v>
      </c>
      <c r="F217">
        <v>1635</v>
      </c>
      <c r="H217">
        <f t="shared" si="19"/>
        <v>6.4447054426419632E-3</v>
      </c>
      <c r="I217">
        <f t="shared" si="18"/>
        <v>0</v>
      </c>
      <c r="J217">
        <f t="shared" si="20"/>
        <v>7.2086815969436419E-3</v>
      </c>
      <c r="K217">
        <f t="shared" si="21"/>
        <v>5.390848634876373E-3</v>
      </c>
      <c r="L217">
        <f t="shared" si="22"/>
        <v>6.0975798681185377E-3</v>
      </c>
    </row>
    <row r="218" spans="1:12" x14ac:dyDescent="0.25">
      <c r="A218" s="1">
        <v>43768</v>
      </c>
      <c r="B218">
        <v>11675</v>
      </c>
      <c r="C218">
        <v>590</v>
      </c>
      <c r="D218">
        <v>31325</v>
      </c>
      <c r="E218">
        <v>930</v>
      </c>
      <c r="F218">
        <v>1645</v>
      </c>
      <c r="H218">
        <f t="shared" si="19"/>
        <v>-4.2918520815410323E-3</v>
      </c>
      <c r="I218">
        <f t="shared" si="18"/>
        <v>0</v>
      </c>
      <c r="J218">
        <f t="shared" si="20"/>
        <v>3.9824823643175682E-3</v>
      </c>
      <c r="K218">
        <f t="shared" si="21"/>
        <v>-4.3963123421116058E-2</v>
      </c>
      <c r="L218">
        <f t="shared" si="22"/>
        <v>-3.0866647980527268E-2</v>
      </c>
    </row>
    <row r="219" spans="1:12" x14ac:dyDescent="0.25">
      <c r="A219" s="1">
        <v>43769</v>
      </c>
      <c r="B219">
        <v>11625</v>
      </c>
      <c r="C219">
        <v>590</v>
      </c>
      <c r="D219">
        <v>31450</v>
      </c>
      <c r="E219">
        <v>890</v>
      </c>
      <c r="F219">
        <v>1595</v>
      </c>
      <c r="H219">
        <f t="shared" si="19"/>
        <v>0</v>
      </c>
      <c r="I219">
        <f t="shared" si="18"/>
        <v>1.6807118316381191E-2</v>
      </c>
      <c r="J219">
        <f t="shared" si="20"/>
        <v>5.5489639012347323E-3</v>
      </c>
      <c r="K219">
        <f t="shared" si="21"/>
        <v>-4.0119993789425289E-2</v>
      </c>
      <c r="L219">
        <f t="shared" si="22"/>
        <v>1.863407954489301E-2</v>
      </c>
    </row>
    <row r="220" spans="1:12" x14ac:dyDescent="0.25">
      <c r="A220" s="1">
        <v>43770</v>
      </c>
      <c r="B220">
        <v>11625</v>
      </c>
      <c r="C220">
        <v>600</v>
      </c>
      <c r="D220">
        <v>31625</v>
      </c>
      <c r="E220">
        <v>855</v>
      </c>
      <c r="F220">
        <v>1625</v>
      </c>
      <c r="H220">
        <f t="shared" si="19"/>
        <v>-2.3940207546008351E-2</v>
      </c>
      <c r="I220">
        <f t="shared" si="18"/>
        <v>-8.3682496705165792E-3</v>
      </c>
      <c r="J220">
        <f t="shared" si="20"/>
        <v>-7.9365495957363034E-3</v>
      </c>
      <c r="K220">
        <f t="shared" si="21"/>
        <v>-1.7699577099400975E-2</v>
      </c>
      <c r="L220">
        <f t="shared" si="22"/>
        <v>-4.7252884850545497E-2</v>
      </c>
    </row>
    <row r="221" spans="1:12" x14ac:dyDescent="0.25">
      <c r="A221" s="1">
        <v>43773</v>
      </c>
      <c r="B221">
        <v>11350</v>
      </c>
      <c r="C221">
        <v>595</v>
      </c>
      <c r="D221">
        <v>31375</v>
      </c>
      <c r="E221">
        <v>840</v>
      </c>
      <c r="F221">
        <v>1550</v>
      </c>
      <c r="H221">
        <f t="shared" si="19"/>
        <v>-1.3303965626362815E-2</v>
      </c>
      <c r="I221">
        <f t="shared" si="18"/>
        <v>-2.5533302005164762E-2</v>
      </c>
      <c r="J221">
        <f t="shared" si="20"/>
        <v>1.3454892334183226E-2</v>
      </c>
      <c r="K221">
        <f t="shared" si="21"/>
        <v>-5.970166986503796E-3</v>
      </c>
      <c r="L221">
        <f t="shared" si="22"/>
        <v>3.7979248065216471E-2</v>
      </c>
    </row>
    <row r="222" spans="1:12" x14ac:dyDescent="0.25">
      <c r="A222" s="1">
        <v>43774</v>
      </c>
      <c r="B222">
        <v>11200</v>
      </c>
      <c r="C222">
        <v>580</v>
      </c>
      <c r="D222">
        <v>31800</v>
      </c>
      <c r="E222">
        <v>835</v>
      </c>
      <c r="F222">
        <v>1610</v>
      </c>
      <c r="H222">
        <f t="shared" si="19"/>
        <v>2.2296553272690683E-3</v>
      </c>
      <c r="I222">
        <f t="shared" si="18"/>
        <v>1.709443335930004E-2</v>
      </c>
      <c r="J222">
        <f t="shared" si="20"/>
        <v>-1.0272709855720256E-2</v>
      </c>
      <c r="K222">
        <f t="shared" si="21"/>
        <v>1.7804624633506686E-2</v>
      </c>
      <c r="L222">
        <f t="shared" si="22"/>
        <v>-6.2305497506360864E-3</v>
      </c>
    </row>
    <row r="223" spans="1:12" x14ac:dyDescent="0.25">
      <c r="A223" s="1">
        <v>43775</v>
      </c>
      <c r="B223">
        <v>11225</v>
      </c>
      <c r="C223">
        <v>590</v>
      </c>
      <c r="D223">
        <v>31475</v>
      </c>
      <c r="E223">
        <v>850</v>
      </c>
      <c r="F223">
        <v>1600</v>
      </c>
      <c r="H223">
        <f t="shared" si="19"/>
        <v>-3.8597299498143972E-2</v>
      </c>
      <c r="I223">
        <f t="shared" si="18"/>
        <v>-8.5106896679086191E-3</v>
      </c>
      <c r="J223">
        <f t="shared" si="20"/>
        <v>-1.5898254540997624E-3</v>
      </c>
      <c r="K223">
        <f t="shared" si="21"/>
        <v>-5.8997221271882708E-3</v>
      </c>
      <c r="L223">
        <f t="shared" si="22"/>
        <v>-9.4192219164916397E-3</v>
      </c>
    </row>
    <row r="224" spans="1:12" x14ac:dyDescent="0.25">
      <c r="A224" s="1">
        <v>43776</v>
      </c>
      <c r="B224">
        <v>10800</v>
      </c>
      <c r="C224">
        <v>585</v>
      </c>
      <c r="D224">
        <v>31425</v>
      </c>
      <c r="E224">
        <v>845</v>
      </c>
      <c r="F224">
        <v>1585</v>
      </c>
      <c r="H224">
        <f t="shared" si="19"/>
        <v>4.3041751258567955E-2</v>
      </c>
      <c r="I224">
        <f t="shared" si="18"/>
        <v>-1.7241806434506103E-2</v>
      </c>
      <c r="J224">
        <f t="shared" si="20"/>
        <v>-7.9586156210345333E-4</v>
      </c>
      <c r="K224">
        <f t="shared" si="21"/>
        <v>-1.1904902506318314E-2</v>
      </c>
      <c r="L224">
        <f t="shared" si="22"/>
        <v>0</v>
      </c>
    </row>
    <row r="225" spans="1:12" x14ac:dyDescent="0.25">
      <c r="A225" s="1">
        <v>43777</v>
      </c>
      <c r="B225">
        <v>11275</v>
      </c>
      <c r="C225">
        <v>575</v>
      </c>
      <c r="D225">
        <v>31400</v>
      </c>
      <c r="E225">
        <v>835</v>
      </c>
      <c r="F225">
        <v>1585</v>
      </c>
      <c r="H225">
        <f t="shared" si="19"/>
        <v>1.1025470011707641E-2</v>
      </c>
      <c r="I225">
        <f t="shared" si="18"/>
        <v>-1.7544309650909508E-2</v>
      </c>
      <c r="J225">
        <f t="shared" si="20"/>
        <v>2.3856870162031526E-3</v>
      </c>
      <c r="K225">
        <f t="shared" si="21"/>
        <v>-6.0060240602119218E-3</v>
      </c>
      <c r="L225">
        <f t="shared" si="22"/>
        <v>-1.9108861698046473E-2</v>
      </c>
    </row>
    <row r="226" spans="1:12" x14ac:dyDescent="0.25">
      <c r="A226" s="1">
        <v>43780</v>
      </c>
      <c r="B226">
        <v>11400</v>
      </c>
      <c r="C226">
        <v>565</v>
      </c>
      <c r="D226">
        <v>31475</v>
      </c>
      <c r="E226">
        <v>830</v>
      </c>
      <c r="F226">
        <v>1555</v>
      </c>
      <c r="H226">
        <f t="shared" si="19"/>
        <v>0</v>
      </c>
      <c r="I226">
        <f t="shared" si="18"/>
        <v>-8.8889474172460393E-3</v>
      </c>
      <c r="J226">
        <f t="shared" si="20"/>
        <v>-4.7770791482789204E-3</v>
      </c>
      <c r="K226">
        <f t="shared" si="21"/>
        <v>-1.212136053234485E-2</v>
      </c>
      <c r="L226">
        <f t="shared" si="22"/>
        <v>-3.2206147000421719E-3</v>
      </c>
    </row>
    <row r="227" spans="1:12" x14ac:dyDescent="0.25">
      <c r="A227" s="1">
        <v>43781</v>
      </c>
      <c r="B227">
        <v>11400</v>
      </c>
      <c r="C227">
        <v>560</v>
      </c>
      <c r="D227">
        <v>31325</v>
      </c>
      <c r="E227">
        <v>820</v>
      </c>
      <c r="F227">
        <v>1550</v>
      </c>
      <c r="H227">
        <f t="shared" si="19"/>
        <v>6.5574005461590396E-3</v>
      </c>
      <c r="I227">
        <f t="shared" si="18"/>
        <v>2.6433257068155431E-2</v>
      </c>
      <c r="J227">
        <f t="shared" si="20"/>
        <v>2.3913921320757054E-3</v>
      </c>
      <c r="K227">
        <f t="shared" si="21"/>
        <v>0</v>
      </c>
      <c r="L227">
        <f t="shared" si="22"/>
        <v>-1.9544596072970283E-2</v>
      </c>
    </row>
    <row r="228" spans="1:12" x14ac:dyDescent="0.25">
      <c r="A228" s="1">
        <v>43782</v>
      </c>
      <c r="B228">
        <v>11475</v>
      </c>
      <c r="C228">
        <v>575</v>
      </c>
      <c r="D228">
        <v>31400</v>
      </c>
      <c r="E228">
        <v>820</v>
      </c>
      <c r="F228">
        <v>1520</v>
      </c>
      <c r="H228">
        <f t="shared" si="19"/>
        <v>-6.5574005461590517E-3</v>
      </c>
      <c r="I228">
        <f t="shared" si="18"/>
        <v>-3.5401927050915952E-2</v>
      </c>
      <c r="J228">
        <f t="shared" si="20"/>
        <v>-1.593625835278036E-3</v>
      </c>
      <c r="K228">
        <f t="shared" si="21"/>
        <v>-6.1162270174360944E-3</v>
      </c>
      <c r="L228">
        <f t="shared" si="22"/>
        <v>-6.6006840313520242E-3</v>
      </c>
    </row>
    <row r="229" spans="1:12" x14ac:dyDescent="0.25">
      <c r="A229" s="1">
        <v>43783</v>
      </c>
      <c r="B229">
        <v>11400</v>
      </c>
      <c r="C229">
        <v>555</v>
      </c>
      <c r="D229">
        <v>31350</v>
      </c>
      <c r="E229">
        <v>815</v>
      </c>
      <c r="F229">
        <v>1510</v>
      </c>
      <c r="H229">
        <f t="shared" si="19"/>
        <v>0</v>
      </c>
      <c r="I229">
        <f t="shared" si="18"/>
        <v>5.2643733485421881E-2</v>
      </c>
      <c r="J229">
        <f t="shared" si="20"/>
        <v>7.9713037301827854E-4</v>
      </c>
      <c r="K229">
        <f t="shared" si="21"/>
        <v>1.2195273093818206E-2</v>
      </c>
      <c r="L229">
        <f t="shared" si="22"/>
        <v>0</v>
      </c>
    </row>
    <row r="230" spans="1:12" x14ac:dyDescent="0.25">
      <c r="A230" s="1">
        <v>43784</v>
      </c>
      <c r="B230">
        <v>11400</v>
      </c>
      <c r="C230">
        <v>585</v>
      </c>
      <c r="D230">
        <v>31375</v>
      </c>
      <c r="E230">
        <v>825</v>
      </c>
      <c r="F230">
        <v>1510</v>
      </c>
      <c r="H230">
        <f t="shared" si="19"/>
        <v>0</v>
      </c>
      <c r="I230">
        <f t="shared" si="18"/>
        <v>-2.5975486403260677E-2</v>
      </c>
      <c r="J230">
        <f t="shared" si="20"/>
        <v>7.9649546225963545E-4</v>
      </c>
      <c r="K230">
        <f t="shared" si="21"/>
        <v>-6.0790460763822263E-3</v>
      </c>
      <c r="L230">
        <f t="shared" si="22"/>
        <v>0</v>
      </c>
    </row>
    <row r="231" spans="1:12" x14ac:dyDescent="0.25">
      <c r="A231" s="1">
        <v>43787</v>
      </c>
      <c r="B231">
        <v>11400</v>
      </c>
      <c r="C231">
        <v>570</v>
      </c>
      <c r="D231">
        <v>31400</v>
      </c>
      <c r="E231">
        <v>820</v>
      </c>
      <c r="F231">
        <v>1510</v>
      </c>
      <c r="H231">
        <f t="shared" si="19"/>
        <v>2.1905813798186818E-3</v>
      </c>
      <c r="I231">
        <f t="shared" si="18"/>
        <v>-2.6668247082161294E-2</v>
      </c>
      <c r="J231">
        <f t="shared" si="20"/>
        <v>5.5577753223472045E-3</v>
      </c>
      <c r="K231">
        <f t="shared" si="21"/>
        <v>1.8127384592556701E-2</v>
      </c>
      <c r="L231">
        <f t="shared" si="22"/>
        <v>6.6006840313520927E-3</v>
      </c>
    </row>
    <row r="232" spans="1:12" x14ac:dyDescent="0.25">
      <c r="A232" s="1">
        <v>43788</v>
      </c>
      <c r="B232">
        <v>11425</v>
      </c>
      <c r="C232">
        <v>555</v>
      </c>
      <c r="D232">
        <v>31575</v>
      </c>
      <c r="E232">
        <v>835</v>
      </c>
      <c r="F232">
        <v>1520</v>
      </c>
      <c r="H232">
        <f t="shared" si="19"/>
        <v>0</v>
      </c>
      <c r="I232">
        <f t="shared" si="18"/>
        <v>-3.6701366850427929E-2</v>
      </c>
      <c r="J232">
        <f t="shared" si="20"/>
        <v>5.5270571021457928E-3</v>
      </c>
      <c r="K232">
        <f t="shared" si="21"/>
        <v>-1.204833851617448E-2</v>
      </c>
      <c r="L232">
        <f t="shared" si="22"/>
        <v>3.2840752011900187E-3</v>
      </c>
    </row>
    <row r="233" spans="1:12" x14ac:dyDescent="0.25">
      <c r="A233" s="1">
        <v>43789</v>
      </c>
      <c r="B233">
        <v>11425</v>
      </c>
      <c r="C233">
        <v>535</v>
      </c>
      <c r="D233">
        <v>31750</v>
      </c>
      <c r="E233">
        <v>825</v>
      </c>
      <c r="F233">
        <v>1525</v>
      </c>
      <c r="H233">
        <f t="shared" si="19"/>
        <v>-2.1905813798185863E-3</v>
      </c>
      <c r="I233">
        <f t="shared" si="18"/>
        <v>0</v>
      </c>
      <c r="J233">
        <f t="shared" si="20"/>
        <v>-7.9051795071132611E-3</v>
      </c>
      <c r="K233">
        <f t="shared" si="21"/>
        <v>-1.2195273093818243E-2</v>
      </c>
      <c r="L233">
        <f t="shared" si="22"/>
        <v>0</v>
      </c>
    </row>
    <row r="234" spans="1:12" x14ac:dyDescent="0.25">
      <c r="A234" s="1">
        <v>43790</v>
      </c>
      <c r="B234">
        <v>11400</v>
      </c>
      <c r="C234">
        <v>535</v>
      </c>
      <c r="D234">
        <v>31500</v>
      </c>
      <c r="E234">
        <v>815</v>
      </c>
      <c r="F234">
        <v>1525</v>
      </c>
      <c r="H234">
        <f t="shared" si="19"/>
        <v>2.1905813798186818E-3</v>
      </c>
      <c r="I234">
        <f t="shared" si="18"/>
        <v>1.8519047767237531E-2</v>
      </c>
      <c r="J234">
        <f t="shared" si="20"/>
        <v>7.9333601939587408E-4</v>
      </c>
      <c r="K234">
        <f t="shared" si="21"/>
        <v>-6.1538655743782235E-3</v>
      </c>
      <c r="L234">
        <f t="shared" si="22"/>
        <v>-6.578971098042511E-3</v>
      </c>
    </row>
    <row r="235" spans="1:12" x14ac:dyDescent="0.25">
      <c r="A235" s="1">
        <v>43791</v>
      </c>
      <c r="B235">
        <v>11425</v>
      </c>
      <c r="C235">
        <v>545</v>
      </c>
      <c r="D235">
        <v>31525</v>
      </c>
      <c r="E235">
        <v>810</v>
      </c>
      <c r="F235">
        <v>1515</v>
      </c>
      <c r="H235">
        <f t="shared" si="19"/>
        <v>-2.1905813798185863E-3</v>
      </c>
      <c r="I235">
        <f t="shared" si="18"/>
        <v>-1.8519047767237527E-2</v>
      </c>
      <c r="J235">
        <f t="shared" si="20"/>
        <v>-4.7694843990352806E-3</v>
      </c>
      <c r="K235">
        <f t="shared" si="21"/>
        <v>6.1538655743782859E-3</v>
      </c>
      <c r="L235">
        <f t="shared" si="22"/>
        <v>0</v>
      </c>
    </row>
    <row r="236" spans="1:12" x14ac:dyDescent="0.25">
      <c r="A236" s="1">
        <v>43794</v>
      </c>
      <c r="B236">
        <v>11400</v>
      </c>
      <c r="C236">
        <v>535</v>
      </c>
      <c r="D236">
        <v>31375</v>
      </c>
      <c r="E236">
        <v>815</v>
      </c>
      <c r="F236">
        <v>1515</v>
      </c>
      <c r="H236">
        <f t="shared" si="19"/>
        <v>-2.1953905634356152E-3</v>
      </c>
      <c r="I236">
        <f t="shared" si="18"/>
        <v>9.3023926623134103E-3</v>
      </c>
      <c r="J236">
        <f t="shared" si="20"/>
        <v>1.5923570243632046E-3</v>
      </c>
      <c r="K236">
        <f t="shared" si="21"/>
        <v>-6.1538655743782235E-3</v>
      </c>
      <c r="L236">
        <f t="shared" si="22"/>
        <v>9.8522964430116395E-3</v>
      </c>
    </row>
    <row r="237" spans="1:12" x14ac:dyDescent="0.25">
      <c r="A237" s="1">
        <v>43795</v>
      </c>
      <c r="B237">
        <v>11375</v>
      </c>
      <c r="C237">
        <v>540</v>
      </c>
      <c r="D237">
        <v>31425</v>
      </c>
      <c r="E237">
        <v>810</v>
      </c>
      <c r="F237">
        <v>1530</v>
      </c>
      <c r="H237">
        <f t="shared" si="19"/>
        <v>0</v>
      </c>
      <c r="I237">
        <f t="shared" si="18"/>
        <v>0</v>
      </c>
      <c r="J237">
        <f t="shared" si="20"/>
        <v>2.3837913552761975E-3</v>
      </c>
      <c r="K237">
        <f t="shared" si="21"/>
        <v>-3.7740327982847086E-2</v>
      </c>
      <c r="L237">
        <f t="shared" si="22"/>
        <v>-9.8522964430115944E-3</v>
      </c>
    </row>
    <row r="238" spans="1:12" x14ac:dyDescent="0.25">
      <c r="A238" s="1">
        <v>43796</v>
      </c>
      <c r="B238">
        <v>11375</v>
      </c>
      <c r="C238">
        <v>540</v>
      </c>
      <c r="D238">
        <v>31500</v>
      </c>
      <c r="E238">
        <v>780</v>
      </c>
      <c r="F238">
        <v>1515</v>
      </c>
      <c r="H238">
        <f t="shared" si="19"/>
        <v>-4.4052934679163795E-3</v>
      </c>
      <c r="I238">
        <f t="shared" si="18"/>
        <v>-7.6961041136128325E-2</v>
      </c>
      <c r="J238">
        <f t="shared" si="20"/>
        <v>-7.9681696491768449E-3</v>
      </c>
      <c r="K238">
        <f t="shared" si="21"/>
        <v>-3.9220713153281267E-2</v>
      </c>
      <c r="L238">
        <f t="shared" si="22"/>
        <v>-2.0000666706669543E-2</v>
      </c>
    </row>
    <row r="239" spans="1:12" x14ac:dyDescent="0.25">
      <c r="A239" s="1">
        <v>43797</v>
      </c>
      <c r="B239">
        <v>11325</v>
      </c>
      <c r="C239">
        <v>500</v>
      </c>
      <c r="D239">
        <v>31250</v>
      </c>
      <c r="E239">
        <v>750</v>
      </c>
      <c r="F239">
        <v>1485</v>
      </c>
      <c r="H239">
        <f t="shared" si="19"/>
        <v>0</v>
      </c>
      <c r="I239">
        <f t="shared" si="18"/>
        <v>-8.0321716972642666E-3</v>
      </c>
      <c r="J239">
        <f t="shared" si="20"/>
        <v>4.7885167317970939E-3</v>
      </c>
      <c r="K239">
        <f t="shared" si="21"/>
        <v>0</v>
      </c>
      <c r="L239">
        <f t="shared" si="22"/>
        <v>2.6579637804712102E-2</v>
      </c>
    </row>
    <row r="240" spans="1:12" x14ac:dyDescent="0.25">
      <c r="A240" s="1">
        <v>43798</v>
      </c>
      <c r="B240">
        <v>11325</v>
      </c>
      <c r="C240">
        <v>496</v>
      </c>
      <c r="D240">
        <v>31400</v>
      </c>
      <c r="E240">
        <v>750</v>
      </c>
      <c r="F240">
        <v>1525</v>
      </c>
      <c r="H240">
        <f t="shared" si="19"/>
        <v>6.6006840313520927E-3</v>
      </c>
      <c r="I240">
        <f t="shared" si="18"/>
        <v>8.4993212833392506E-2</v>
      </c>
      <c r="J240">
        <f t="shared" si="20"/>
        <v>2.2826650301176209E-2</v>
      </c>
      <c r="K240">
        <f t="shared" si="21"/>
        <v>5.1959738930710958E-2</v>
      </c>
      <c r="L240">
        <f t="shared" si="22"/>
        <v>2.9081209300841817E-2</v>
      </c>
    </row>
    <row r="241" spans="1:12" x14ac:dyDescent="0.25">
      <c r="A241" s="1">
        <v>43801</v>
      </c>
      <c r="B241">
        <v>11400</v>
      </c>
      <c r="C241">
        <v>540</v>
      </c>
      <c r="D241">
        <v>32125</v>
      </c>
      <c r="E241">
        <v>790</v>
      </c>
      <c r="F241">
        <v>1570</v>
      </c>
      <c r="H241">
        <f t="shared" si="19"/>
        <v>0</v>
      </c>
      <c r="I241">
        <f t="shared" si="18"/>
        <v>-2.8170876966696335E-2</v>
      </c>
      <c r="J241">
        <f t="shared" si="20"/>
        <v>-7.8125397367936247E-3</v>
      </c>
      <c r="K241">
        <f t="shared" si="21"/>
        <v>-1.9169916107720172E-2</v>
      </c>
      <c r="L241">
        <f t="shared" si="22"/>
        <v>1.8928009885518859E-2</v>
      </c>
    </row>
    <row r="242" spans="1:12" x14ac:dyDescent="0.25">
      <c r="A242" s="1">
        <v>43802</v>
      </c>
      <c r="B242">
        <v>11400</v>
      </c>
      <c r="C242">
        <v>525</v>
      </c>
      <c r="D242">
        <v>31875</v>
      </c>
      <c r="E242">
        <v>775</v>
      </c>
      <c r="F242">
        <v>1600</v>
      </c>
      <c r="H242">
        <f t="shared" si="19"/>
        <v>-2.6668247082161294E-2</v>
      </c>
      <c r="I242">
        <f t="shared" si="18"/>
        <v>-4.8790164169432056E-2</v>
      </c>
      <c r="J242">
        <f t="shared" si="20"/>
        <v>-1.5698590351200178E-3</v>
      </c>
      <c r="K242">
        <f t="shared" si="21"/>
        <v>1.2820688429061469E-2</v>
      </c>
      <c r="L242">
        <f t="shared" si="22"/>
        <v>-1.8928009885518911E-2</v>
      </c>
    </row>
    <row r="243" spans="1:12" x14ac:dyDescent="0.25">
      <c r="A243" s="1">
        <v>43803</v>
      </c>
      <c r="B243">
        <v>11100</v>
      </c>
      <c r="C243">
        <v>500</v>
      </c>
      <c r="D243">
        <v>31825</v>
      </c>
      <c r="E243">
        <v>785</v>
      </c>
      <c r="F243">
        <v>1570</v>
      </c>
      <c r="H243">
        <f t="shared" si="19"/>
        <v>1.3423020332140771E-2</v>
      </c>
      <c r="I243">
        <f t="shared" si="18"/>
        <v>-8.0321716972642666E-3</v>
      </c>
      <c r="J243">
        <f t="shared" si="20"/>
        <v>-3.9354635602353036E-3</v>
      </c>
      <c r="K243">
        <f t="shared" si="21"/>
        <v>2.5158559636154931E-2</v>
      </c>
      <c r="L243">
        <f t="shared" si="22"/>
        <v>-3.1897953681001494E-3</v>
      </c>
    </row>
    <row r="244" spans="1:12" x14ac:dyDescent="0.25">
      <c r="A244" s="1">
        <v>43804</v>
      </c>
      <c r="B244">
        <v>11250</v>
      </c>
      <c r="C244">
        <v>496</v>
      </c>
      <c r="D244">
        <v>31700</v>
      </c>
      <c r="E244">
        <v>805</v>
      </c>
      <c r="F244">
        <v>1565</v>
      </c>
      <c r="H244">
        <f t="shared" si="19"/>
        <v>1.5435808129839248E-2</v>
      </c>
      <c r="I244">
        <f t="shared" si="18"/>
        <v>-2.4491020008295755E-2</v>
      </c>
      <c r="J244">
        <f t="shared" si="20"/>
        <v>8.6376665816714042E-3</v>
      </c>
      <c r="K244">
        <f t="shared" si="21"/>
        <v>6.1919702479209804E-3</v>
      </c>
      <c r="L244">
        <f t="shared" si="22"/>
        <v>3.1897953681000808E-3</v>
      </c>
    </row>
    <row r="245" spans="1:12" x14ac:dyDescent="0.25">
      <c r="A245" s="1">
        <v>43805</v>
      </c>
      <c r="B245">
        <v>11425</v>
      </c>
      <c r="C245">
        <v>484</v>
      </c>
      <c r="D245">
        <v>31975</v>
      </c>
      <c r="E245">
        <v>810</v>
      </c>
      <c r="F245">
        <v>1570</v>
      </c>
      <c r="H245">
        <f t="shared" si="19"/>
        <v>-4.3859719432543286E-3</v>
      </c>
      <c r="I245">
        <f t="shared" si="18"/>
        <v>3.252319170555993E-2</v>
      </c>
      <c r="J245">
        <f t="shared" si="20"/>
        <v>0</v>
      </c>
      <c r="K245">
        <f t="shared" si="21"/>
        <v>1.8349138668196617E-2</v>
      </c>
      <c r="L245">
        <f t="shared" si="22"/>
        <v>-3.1897953681001494E-3</v>
      </c>
    </row>
    <row r="246" spans="1:12" x14ac:dyDescent="0.25">
      <c r="A246" s="1">
        <v>43808</v>
      </c>
      <c r="B246">
        <v>11375</v>
      </c>
      <c r="C246">
        <v>500</v>
      </c>
      <c r="D246">
        <v>31975</v>
      </c>
      <c r="E246">
        <v>825</v>
      </c>
      <c r="F246">
        <v>1565</v>
      </c>
      <c r="H246">
        <f t="shared" si="19"/>
        <v>0</v>
      </c>
      <c r="I246">
        <f t="shared" si="18"/>
        <v>2.9558802241544429E-2</v>
      </c>
      <c r="J246">
        <f t="shared" si="20"/>
        <v>-4.7022030214361864E-3</v>
      </c>
      <c r="K246">
        <f t="shared" si="21"/>
        <v>0</v>
      </c>
      <c r="L246">
        <f t="shared" si="22"/>
        <v>3.1897953681000808E-3</v>
      </c>
    </row>
    <row r="247" spans="1:12" x14ac:dyDescent="0.25">
      <c r="A247" s="1">
        <v>43809</v>
      </c>
      <c r="B247">
        <v>11375</v>
      </c>
      <c r="C247">
        <v>515</v>
      </c>
      <c r="D247">
        <v>31825</v>
      </c>
      <c r="E247">
        <v>825</v>
      </c>
      <c r="F247">
        <v>1570</v>
      </c>
      <c r="H247">
        <f t="shared" si="19"/>
        <v>6.571765163234519E-3</v>
      </c>
      <c r="I247">
        <f t="shared" si="18"/>
        <v>-2.9558802241544391E-2</v>
      </c>
      <c r="J247">
        <f t="shared" si="20"/>
        <v>2.3538653473287471E-3</v>
      </c>
      <c r="K247">
        <f t="shared" si="21"/>
        <v>0</v>
      </c>
      <c r="L247">
        <f t="shared" si="22"/>
        <v>-3.1897953681001494E-3</v>
      </c>
    </row>
    <row r="248" spans="1:12" x14ac:dyDescent="0.25">
      <c r="A248" s="1">
        <v>43810</v>
      </c>
      <c r="B248">
        <v>11450</v>
      </c>
      <c r="C248">
        <v>500</v>
      </c>
      <c r="D248">
        <v>31900</v>
      </c>
      <c r="E248">
        <v>825</v>
      </c>
      <c r="F248">
        <v>1565</v>
      </c>
      <c r="H248">
        <f t="shared" si="19"/>
        <v>-6.5717651632345017E-3</v>
      </c>
      <c r="I248">
        <f t="shared" si="18"/>
        <v>0</v>
      </c>
      <c r="J248">
        <f t="shared" si="20"/>
        <v>-6.2893289075639904E-3</v>
      </c>
      <c r="K248">
        <f t="shared" si="21"/>
        <v>1.2048338516174574E-2</v>
      </c>
      <c r="L248">
        <f t="shared" si="22"/>
        <v>3.1897953681000808E-3</v>
      </c>
    </row>
    <row r="249" spans="1:12" x14ac:dyDescent="0.25">
      <c r="A249" s="1">
        <v>43811</v>
      </c>
      <c r="B249">
        <v>11375</v>
      </c>
      <c r="C249">
        <v>500</v>
      </c>
      <c r="D249">
        <v>31700</v>
      </c>
      <c r="E249">
        <v>835</v>
      </c>
      <c r="F249">
        <v>1570</v>
      </c>
      <c r="H249">
        <f t="shared" si="19"/>
        <v>6.571765163234519E-3</v>
      </c>
      <c r="I249">
        <f t="shared" si="18"/>
        <v>-4.0080213975388218E-3</v>
      </c>
      <c r="J249">
        <f t="shared" si="20"/>
        <v>3.1496089028962013E-3</v>
      </c>
      <c r="K249">
        <f t="shared" si="21"/>
        <v>1.7804624633506686E-2</v>
      </c>
      <c r="L249">
        <f t="shared" si="22"/>
        <v>1.8928009885518859E-2</v>
      </c>
    </row>
    <row r="250" spans="1:12" x14ac:dyDescent="0.25">
      <c r="A250" s="1">
        <v>43812</v>
      </c>
      <c r="B250">
        <v>11450</v>
      </c>
      <c r="C250">
        <v>498</v>
      </c>
      <c r="D250">
        <v>31800</v>
      </c>
      <c r="E250">
        <v>850</v>
      </c>
      <c r="F250">
        <v>1600</v>
      </c>
      <c r="H250">
        <f t="shared" si="19"/>
        <v>-8.7719860728369941E-3</v>
      </c>
      <c r="I250">
        <f t="shared" si="18"/>
        <v>1.3958352250706855E-2</v>
      </c>
      <c r="J250">
        <f t="shared" si="20"/>
        <v>0</v>
      </c>
      <c r="K250">
        <f t="shared" si="21"/>
        <v>1.7493157447517119E-2</v>
      </c>
      <c r="L250">
        <f t="shared" si="22"/>
        <v>-1.5748356968139168E-2</v>
      </c>
    </row>
    <row r="251" spans="1:12" x14ac:dyDescent="0.25">
      <c r="A251" s="1">
        <v>43815</v>
      </c>
      <c r="B251">
        <v>11350</v>
      </c>
      <c r="C251">
        <v>505</v>
      </c>
      <c r="D251">
        <v>31800</v>
      </c>
      <c r="E251">
        <v>865</v>
      </c>
      <c r="F251">
        <v>1575</v>
      </c>
      <c r="H251">
        <f t="shared" si="19"/>
        <v>1.3129291441792802E-2</v>
      </c>
      <c r="I251">
        <f t="shared" si="18"/>
        <v>-9.950330853168092E-3</v>
      </c>
      <c r="J251">
        <f t="shared" si="20"/>
        <v>2.1773799549560754E-2</v>
      </c>
      <c r="K251">
        <f t="shared" si="21"/>
        <v>-5.7971176843259579E-3</v>
      </c>
      <c r="L251">
        <f t="shared" si="22"/>
        <v>3.7387532071620412E-2</v>
      </c>
    </row>
    <row r="252" spans="1:12" x14ac:dyDescent="0.25">
      <c r="A252" s="1">
        <v>43816</v>
      </c>
      <c r="B252">
        <v>11500</v>
      </c>
      <c r="C252">
        <v>500</v>
      </c>
      <c r="D252">
        <v>32500</v>
      </c>
      <c r="E252">
        <v>860</v>
      </c>
      <c r="F252">
        <v>1635</v>
      </c>
      <c r="H252">
        <f t="shared" si="19"/>
        <v>0</v>
      </c>
      <c r="I252">
        <f t="shared" si="18"/>
        <v>0</v>
      </c>
      <c r="J252">
        <f t="shared" si="20"/>
        <v>3.8480794510570702E-2</v>
      </c>
      <c r="K252">
        <f t="shared" si="21"/>
        <v>-3.5506688456909762E-2</v>
      </c>
      <c r="L252">
        <f t="shared" si="22"/>
        <v>0</v>
      </c>
    </row>
    <row r="253" spans="1:12" x14ac:dyDescent="0.25">
      <c r="A253" s="1">
        <v>43817</v>
      </c>
      <c r="B253">
        <v>11500</v>
      </c>
      <c r="C253">
        <v>500</v>
      </c>
      <c r="D253">
        <v>33775</v>
      </c>
      <c r="E253">
        <v>830</v>
      </c>
      <c r="F253">
        <v>1635</v>
      </c>
      <c r="H253">
        <f t="shared" si="19"/>
        <v>-6.5430985889359475E-3</v>
      </c>
      <c r="I253">
        <f t="shared" si="18"/>
        <v>-4.0080213975388218E-3</v>
      </c>
      <c r="J253">
        <f t="shared" si="20"/>
        <v>-2.3213322379782304E-2</v>
      </c>
      <c r="K253">
        <f t="shared" si="21"/>
        <v>6.0060240602119487E-3</v>
      </c>
      <c r="L253">
        <f t="shared" si="22"/>
        <v>-1.5408625352845068E-2</v>
      </c>
    </row>
    <row r="254" spans="1:12" x14ac:dyDescent="0.25">
      <c r="A254" s="1">
        <v>43818</v>
      </c>
      <c r="B254">
        <v>11425</v>
      </c>
      <c r="C254">
        <v>498</v>
      </c>
      <c r="D254">
        <v>33000</v>
      </c>
      <c r="E254">
        <v>835</v>
      </c>
      <c r="F254">
        <v>1610</v>
      </c>
      <c r="H254">
        <f t="shared" si="19"/>
        <v>8.7146521024439091E-3</v>
      </c>
      <c r="I254">
        <f t="shared" si="18"/>
        <v>1.3958352250706855E-2</v>
      </c>
      <c r="J254">
        <f t="shared" si="20"/>
        <v>9.0498355199178562E-3</v>
      </c>
      <c r="K254">
        <f t="shared" si="21"/>
        <v>-6.0060240602119218E-3</v>
      </c>
      <c r="L254">
        <f t="shared" si="22"/>
        <v>0</v>
      </c>
    </row>
    <row r="255" spans="1:12" x14ac:dyDescent="0.25">
      <c r="A255" s="1">
        <v>43819</v>
      </c>
      <c r="B255">
        <v>11525</v>
      </c>
      <c r="C255">
        <v>505</v>
      </c>
      <c r="D255">
        <v>33300</v>
      </c>
      <c r="E255">
        <v>830</v>
      </c>
      <c r="F255">
        <v>1610</v>
      </c>
      <c r="H255">
        <f t="shared" si="19"/>
        <v>-1.0905233482262468E-2</v>
      </c>
      <c r="I255">
        <f t="shared" si="18"/>
        <v>-9.950330853168092E-3</v>
      </c>
      <c r="J255">
        <f t="shared" si="20"/>
        <v>0</v>
      </c>
      <c r="K255">
        <f t="shared" si="21"/>
        <v>-6.0423144559625863E-3</v>
      </c>
      <c r="L255">
        <f t="shared" si="22"/>
        <v>9.273636785329253E-3</v>
      </c>
    </row>
    <row r="256" spans="1:12" x14ac:dyDescent="0.25">
      <c r="A256" s="1">
        <v>43822</v>
      </c>
      <c r="B256">
        <v>11400</v>
      </c>
      <c r="C256">
        <v>500</v>
      </c>
      <c r="D256">
        <v>33300</v>
      </c>
      <c r="E256">
        <v>825</v>
      </c>
      <c r="F256">
        <v>1625</v>
      </c>
      <c r="H256">
        <f t="shared" si="19"/>
        <v>-1.102547001170771E-2</v>
      </c>
      <c r="I256">
        <f t="shared" si="18"/>
        <v>0</v>
      </c>
      <c r="J256">
        <f t="shared" si="20"/>
        <v>2.9985029962566329E-3</v>
      </c>
      <c r="K256">
        <f t="shared" si="21"/>
        <v>1.8018505502678212E-2</v>
      </c>
      <c r="L256">
        <f t="shared" si="22"/>
        <v>-1.8634079544892868E-2</v>
      </c>
    </row>
    <row r="257" spans="1:12" x14ac:dyDescent="0.25">
      <c r="A257" s="1">
        <v>43825</v>
      </c>
      <c r="B257">
        <v>11275</v>
      </c>
      <c r="C257">
        <v>500</v>
      </c>
      <c r="D257">
        <v>33400</v>
      </c>
      <c r="E257">
        <v>840</v>
      </c>
      <c r="F257">
        <v>1595</v>
      </c>
      <c r="H257">
        <f t="shared" si="19"/>
        <v>-8.9087448891095548E-3</v>
      </c>
      <c r="I257">
        <f t="shared" si="18"/>
        <v>-4.0080213975388218E-3</v>
      </c>
      <c r="J257">
        <f t="shared" si="20"/>
        <v>2.2429915945814476E-3</v>
      </c>
      <c r="K257">
        <f t="shared" si="21"/>
        <v>-5.970166986503796E-3</v>
      </c>
      <c r="L257">
        <f t="shared" si="22"/>
        <v>1.2461220437812033E-2</v>
      </c>
    </row>
    <row r="258" spans="1:12" x14ac:dyDescent="0.25">
      <c r="A258" s="1">
        <v>43826</v>
      </c>
      <c r="B258">
        <v>11175</v>
      </c>
      <c r="C258">
        <v>498</v>
      </c>
      <c r="D258">
        <v>33475</v>
      </c>
      <c r="E258">
        <v>835</v>
      </c>
      <c r="F258">
        <v>1615</v>
      </c>
      <c r="H258">
        <f t="shared" si="19"/>
        <v>-2.2396425935047983E-3</v>
      </c>
      <c r="I258">
        <f t="shared" si="18"/>
        <v>0</v>
      </c>
      <c r="J258">
        <f t="shared" si="20"/>
        <v>-1.4947685892293624E-3</v>
      </c>
      <c r="K258">
        <f t="shared" si="21"/>
        <v>5.9701669865037544E-3</v>
      </c>
      <c r="L258">
        <f t="shared" si="22"/>
        <v>3.0911925696728796E-3</v>
      </c>
    </row>
    <row r="259" spans="1:12" x14ac:dyDescent="0.25">
      <c r="A259" s="1">
        <v>43829</v>
      </c>
      <c r="B259">
        <v>11150</v>
      </c>
      <c r="C259">
        <v>498</v>
      </c>
      <c r="D259">
        <v>33425</v>
      </c>
      <c r="E259">
        <v>840</v>
      </c>
      <c r="F259">
        <v>1620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workbookViewId="0">
      <selection activeCell="H7" sqref="H7:L11"/>
    </sheetView>
  </sheetViews>
  <sheetFormatPr defaultRowHeight="15" x14ac:dyDescent="0.25"/>
  <cols>
    <col min="2" max="2" width="15.7109375" customWidth="1"/>
    <col min="3" max="3" width="15.5703125" customWidth="1"/>
    <col min="4" max="4" width="14.85546875" customWidth="1"/>
    <col min="5" max="5" width="16.5703125" customWidth="1"/>
    <col min="6" max="6" width="14.7109375" customWidth="1"/>
    <col min="7" max="7" width="13.7109375" bestFit="1" customWidth="1"/>
    <col min="8" max="8" width="17.7109375" customWidth="1"/>
    <col min="9" max="9" width="18" customWidth="1"/>
    <col min="10" max="11" width="14.42578125" customWidth="1"/>
    <col min="12" max="12" width="14.7109375" customWidth="1"/>
    <col min="13" max="13" width="11" customWidth="1"/>
    <col min="14" max="14" width="16.7109375" customWidth="1"/>
    <col min="16" max="16" width="18" customWidth="1"/>
    <col min="17" max="17" width="15.5703125" customWidth="1"/>
    <col min="18" max="18" width="15.42578125" customWidth="1"/>
  </cols>
  <sheetData>
    <row r="1" spans="1:14" x14ac:dyDescent="0.25">
      <c r="B1" t="s">
        <v>1</v>
      </c>
      <c r="C1" t="s">
        <v>9</v>
      </c>
      <c r="D1" t="s">
        <v>2</v>
      </c>
      <c r="E1" t="s">
        <v>3</v>
      </c>
      <c r="F1" t="s">
        <v>61</v>
      </c>
      <c r="H1" t="s">
        <v>34</v>
      </c>
      <c r="I1">
        <f>MMULT(MMULT(B2:F2,H7:L11),G7:G11)</f>
        <v>11.355539672749556</v>
      </c>
      <c r="J1" t="s">
        <v>33</v>
      </c>
      <c r="K1">
        <f>MMULT(MMULT(H6:L6,H7:L11),G7:G11)</f>
        <v>13970.201536506191</v>
      </c>
      <c r="L1" t="s">
        <v>28</v>
      </c>
      <c r="M1">
        <f>I1/K1</f>
        <v>8.1284007557628005E-4</v>
      </c>
    </row>
    <row r="2" spans="1:14" x14ac:dyDescent="0.25">
      <c r="A2" t="s">
        <v>5</v>
      </c>
      <c r="B2" s="2">
        <v>2.5228606807512605E-4</v>
      </c>
      <c r="C2" s="2">
        <v>1.9980801187519394E-3</v>
      </c>
      <c r="D2" s="2">
        <v>9.7746142010320808E-4</v>
      </c>
      <c r="E2" s="2">
        <v>3.6391462261020435E-4</v>
      </c>
      <c r="F2" s="2">
        <v>2.4792145675528373E-4</v>
      </c>
      <c r="H2" t="s">
        <v>31</v>
      </c>
      <c r="I2">
        <f t="array" ref="I2:M2">MMULT(H6:L6,H7:L11)</f>
        <v>3310.439631367246</v>
      </c>
      <c r="J2">
        <v>584.90851833978036</v>
      </c>
      <c r="K2">
        <v>9340.2959406796326</v>
      </c>
      <c r="L2">
        <v>342.91939531066708</v>
      </c>
      <c r="M2">
        <v>391.63805080886414</v>
      </c>
    </row>
    <row r="3" spans="1:14" x14ac:dyDescent="0.25">
      <c r="A3" t="s">
        <v>6</v>
      </c>
      <c r="B3" s="2">
        <v>1.9116346334931755E-4</v>
      </c>
      <c r="C3" s="2">
        <v>1.5250970757029159E-3</v>
      </c>
      <c r="D3" s="2">
        <v>9.0627511130632012E-5</v>
      </c>
      <c r="E3" s="2">
        <v>6.9368214694526253E-4</v>
      </c>
      <c r="F3" s="2">
        <v>2.5452339323973091E-4</v>
      </c>
      <c r="H3" t="s">
        <v>32</v>
      </c>
      <c r="I3">
        <f t="array" ref="I3:M3">MMULT(B2:F2,H7:L11)</f>
        <v>-0.15192457695528064</v>
      </c>
      <c r="J3">
        <v>1.4022020204696104</v>
      </c>
      <c r="K3">
        <v>13.059505988388054</v>
      </c>
      <c r="L3">
        <v>-0.4218658446445126</v>
      </c>
      <c r="M3">
        <v>-2.5323779145083147</v>
      </c>
    </row>
    <row r="4" spans="1:14" x14ac:dyDescent="0.25">
      <c r="A4" t="s">
        <v>7</v>
      </c>
      <c r="B4" s="2">
        <v>1.3826187592728429E-2</v>
      </c>
      <c r="C4" s="2">
        <v>3.9052491286765766E-2</v>
      </c>
      <c r="D4" s="2">
        <v>9.5198482724585479E-3</v>
      </c>
      <c r="E4" s="2">
        <v>2.6337846285246304E-2</v>
      </c>
      <c r="F4" s="2">
        <v>1.5953789306610858E-2</v>
      </c>
      <c r="H4" t="s">
        <v>29</v>
      </c>
      <c r="I4">
        <f t="array" ref="I4:M4">I2:M2/K1</f>
        <v>0.23696434319265763</v>
      </c>
      <c r="J4">
        <v>4.1868294942727091E-2</v>
      </c>
      <c r="K4">
        <v>0.66858705769362492</v>
      </c>
      <c r="L4">
        <v>2.4546488782897533E-2</v>
      </c>
      <c r="M4">
        <v>2.8033815388092742E-2</v>
      </c>
      <c r="N4">
        <f>SUM(I4:M4)</f>
        <v>1</v>
      </c>
    </row>
    <row r="5" spans="1:14" x14ac:dyDescent="0.25">
      <c r="B5" s="2">
        <v>1.3197399945308468</v>
      </c>
      <c r="C5" s="2">
        <v>1.3101330732216019</v>
      </c>
      <c r="D5" s="2">
        <v>10.785482332117439</v>
      </c>
      <c r="E5" s="2">
        <v>0.52461292857652331</v>
      </c>
      <c r="F5" s="2">
        <v>0.97406157288564454</v>
      </c>
      <c r="H5" t="s">
        <v>30</v>
      </c>
      <c r="I5">
        <f t="array" ref="I5:M5">I3:M3-(M1*I2:M2)</f>
        <v>-2.8427825771065454</v>
      </c>
      <c r="J5">
        <v>0.92676493621709333</v>
      </c>
      <c r="K5">
        <v>5.4673391300611991</v>
      </c>
      <c r="L5">
        <v>-0.70060447184540742</v>
      </c>
      <c r="M5">
        <v>-2.850717017326339</v>
      </c>
      <c r="N5">
        <f>SUM(I5:M5)</f>
        <v>0</v>
      </c>
    </row>
    <row r="6" spans="1:14" x14ac:dyDescent="0.25">
      <c r="B6">
        <v>0</v>
      </c>
      <c r="C6">
        <v>1</v>
      </c>
      <c r="D6">
        <v>2</v>
      </c>
      <c r="E6">
        <v>3</v>
      </c>
      <c r="F6">
        <v>4</v>
      </c>
      <c r="H6">
        <v>1</v>
      </c>
      <c r="I6">
        <v>1</v>
      </c>
      <c r="J6">
        <v>1</v>
      </c>
      <c r="K6">
        <v>1</v>
      </c>
      <c r="L6">
        <v>1</v>
      </c>
    </row>
    <row r="7" spans="1:14" x14ac:dyDescent="0.25">
      <c r="A7">
        <v>0</v>
      </c>
      <c r="B7" s="2">
        <v>1.9116056908198028E-4</v>
      </c>
      <c r="C7" s="2">
        <v>9.6024992176531412E-6</v>
      </c>
      <c r="D7" s="2">
        <v>3.4022195686978896E-5</v>
      </c>
      <c r="E7" s="2">
        <v>5.939339565946797E-5</v>
      </c>
      <c r="F7" s="2">
        <v>5.9783182265089808E-5</v>
      </c>
      <c r="G7" s="8">
        <v>1</v>
      </c>
      <c r="H7" s="13">
        <f t="array" ref="H7:L11">MINVERSE(B7:F11)</f>
        <v>5844.2645416376954</v>
      </c>
      <c r="I7" s="13">
        <v>17.391351700712836</v>
      </c>
      <c r="J7" s="13">
        <v>-1360.1092272946712</v>
      </c>
      <c r="K7" s="13">
        <v>-313.33850373064871</v>
      </c>
      <c r="L7" s="13">
        <v>-877.76853094584203</v>
      </c>
      <c r="N7">
        <f>B2</f>
        <v>2.5228606807512605E-4</v>
      </c>
    </row>
    <row r="8" spans="1:14" x14ac:dyDescent="0.25">
      <c r="A8">
        <v>1</v>
      </c>
      <c r="B8" s="2">
        <v>9.6024992176531412E-6</v>
      </c>
      <c r="C8" s="2">
        <v>1.5250739853143308E-3</v>
      </c>
      <c r="D8" s="2">
        <v>-1.6538080631921618E-6</v>
      </c>
      <c r="E8" s="2">
        <v>2.6464295141061359E-4</v>
      </c>
      <c r="F8" s="2">
        <v>2.2433897510302456E-6</v>
      </c>
      <c r="G8" s="8">
        <v>1</v>
      </c>
      <c r="H8" s="13">
        <v>17.391351700712818</v>
      </c>
      <c r="I8" s="13">
        <v>704.85047632047713</v>
      </c>
      <c r="J8" s="13">
        <v>77.377536107312679</v>
      </c>
      <c r="K8" s="13">
        <v>-283.94284364899852</v>
      </c>
      <c r="L8" s="13">
        <v>69.231997860276195</v>
      </c>
      <c r="N8">
        <f>C2</f>
        <v>1.9980801187519394E-3</v>
      </c>
    </row>
    <row r="9" spans="1:14" x14ac:dyDescent="0.25">
      <c r="A9">
        <v>2</v>
      </c>
      <c r="B9" s="2">
        <v>3.4022195686978896E-5</v>
      </c>
      <c r="C9" s="2">
        <v>-1.6538080631921618E-6</v>
      </c>
      <c r="D9" s="2">
        <v>9.0626139005223127E-5</v>
      </c>
      <c r="E9" s="2">
        <v>4.0163821394684089E-5</v>
      </c>
      <c r="F9" s="2">
        <v>7.1726916732303036E-5</v>
      </c>
      <c r="G9" s="8">
        <v>1</v>
      </c>
      <c r="H9" s="13">
        <v>-1360.1092272946719</v>
      </c>
      <c r="I9" s="13">
        <v>77.377536107312679</v>
      </c>
      <c r="J9" s="13">
        <v>14592.957220459997</v>
      </c>
      <c r="K9" s="13">
        <v>-274.03235527836688</v>
      </c>
      <c r="L9" s="13">
        <v>-3695.8972333146412</v>
      </c>
      <c r="N9">
        <f>D2</f>
        <v>9.7746142010320808E-4</v>
      </c>
    </row>
    <row r="10" spans="1:14" x14ac:dyDescent="0.25">
      <c r="A10">
        <v>3</v>
      </c>
      <c r="B10" s="2">
        <v>5.939339565946797E-5</v>
      </c>
      <c r="C10" s="2">
        <v>2.6464295141061359E-4</v>
      </c>
      <c r="D10" s="2">
        <v>4.0163821394684089E-5</v>
      </c>
      <c r="E10" s="2">
        <v>6.9367164440704192E-4</v>
      </c>
      <c r="F10" s="2">
        <v>9.0834876019150427E-5</v>
      </c>
      <c r="G10" s="8">
        <v>1</v>
      </c>
      <c r="H10" s="13">
        <v>-313.33850373064877</v>
      </c>
      <c r="I10" s="13">
        <v>-283.94284364899852</v>
      </c>
      <c r="J10" s="13">
        <v>-274.03235527836688</v>
      </c>
      <c r="K10" s="13">
        <v>1649.6425495469482</v>
      </c>
      <c r="L10" s="13">
        <v>-435.40945157826707</v>
      </c>
      <c r="N10">
        <f>E2</f>
        <v>3.6391462261020435E-4</v>
      </c>
    </row>
    <row r="11" spans="1:14" x14ac:dyDescent="0.25">
      <c r="A11">
        <v>4</v>
      </c>
      <c r="B11" s="2">
        <v>5.9783182265089808E-5</v>
      </c>
      <c r="C11" s="2">
        <v>2.2433897510302456E-6</v>
      </c>
      <c r="D11" s="2">
        <v>7.1726916732303036E-5</v>
      </c>
      <c r="E11" s="2">
        <v>9.0834876019150427E-5</v>
      </c>
      <c r="F11" s="2">
        <v>2.5451953968565384E-4</v>
      </c>
      <c r="G11" s="8">
        <v>1</v>
      </c>
      <c r="H11" s="13">
        <v>-877.76853094584192</v>
      </c>
      <c r="I11" s="13">
        <v>69.231997860276181</v>
      </c>
      <c r="J11" s="13">
        <v>-3695.8972333146403</v>
      </c>
      <c r="K11" s="13">
        <v>-435.40945157826701</v>
      </c>
      <c r="L11" s="13">
        <v>5331.4812687873382</v>
      </c>
      <c r="N11">
        <f>F2</f>
        <v>2.4792145675528373E-4</v>
      </c>
    </row>
    <row r="13" spans="1:14" x14ac:dyDescent="0.25">
      <c r="A13" t="s">
        <v>41</v>
      </c>
      <c r="B13">
        <v>5.6300000000000003E-2</v>
      </c>
      <c r="C13" s="2">
        <f>B13/365</f>
        <v>1.5424657534246575E-4</v>
      </c>
    </row>
    <row r="15" spans="1:14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19</v>
      </c>
      <c r="J15" t="s">
        <v>39</v>
      </c>
      <c r="K15" t="s">
        <v>40</v>
      </c>
    </row>
    <row r="16" spans="1:14" x14ac:dyDescent="0.25">
      <c r="A16">
        <v>0</v>
      </c>
      <c r="B16" s="13">
        <f t="array" ref="B16:F16">$I$4:$M$4+A16*($I$5:$M$5)</f>
        <v>0.23696434319265763</v>
      </c>
      <c r="C16" s="13">
        <v>4.1868294942727091E-2</v>
      </c>
      <c r="D16" s="13">
        <v>0.66858705769362492</v>
      </c>
      <c r="E16" s="13">
        <v>2.4546488782897533E-2</v>
      </c>
      <c r="F16" s="13">
        <v>2.8033815388092742E-2</v>
      </c>
      <c r="G16">
        <f>SUM(B16:F16)</f>
        <v>1</v>
      </c>
      <c r="H16" s="13">
        <f>MMULT(B16:F16,$N$7:$N$11)</f>
        <v>8.1284007557628026E-4</v>
      </c>
      <c r="I16" s="13">
        <f t="array" ref="I16">SQRT(MMULT(MMULT(B16:F16,$B$7:$F$11),TRANSPOSE(B16:F16)))</f>
        <v>8.4605513231808729E-3</v>
      </c>
      <c r="J16" s="13">
        <f>H16/I16</f>
        <v>9.6074126203714194E-2</v>
      </c>
      <c r="K16" s="13">
        <f>(H16-$C$13)/I16</f>
        <v>7.7842858588819036E-2</v>
      </c>
    </row>
    <row r="17" spans="1:18" x14ac:dyDescent="0.25">
      <c r="A17">
        <v>5.0000000000000001E-3</v>
      </c>
      <c r="B17" s="13">
        <f t="array" ref="B17:F17">$I$4:$M$4+A17*($I$5:$M$5)</f>
        <v>0.22275043030712491</v>
      </c>
      <c r="C17" s="13">
        <v>4.6502119623812559E-2</v>
      </c>
      <c r="D17" s="13">
        <v>0.69592375334393086</v>
      </c>
      <c r="E17" s="13">
        <v>2.1043466423670495E-2</v>
      </c>
      <c r="F17" s="13">
        <v>1.3780230301461046E-2</v>
      </c>
      <c r="G17">
        <f t="shared" ref="G17:G25" si="0">SUM(B17:F17)</f>
        <v>0.99999999999999989</v>
      </c>
      <c r="H17" s="13">
        <f t="shared" ref="H17:H25" si="1">MMULT(B17:F17,$N$7:$N$11)</f>
        <v>8.4042485106424663E-4</v>
      </c>
      <c r="I17" s="13">
        <f t="array" ref="I17">SQRT(MMULT(MMULT(B17:F17,$B$7:$F$11),TRANSPOSE(B17:F17)))</f>
        <v>8.4686983987869967E-3</v>
      </c>
      <c r="J17" s="13">
        <f t="shared" ref="J17:J25" si="2">H17/I17</f>
        <v>9.9238963473374353E-2</v>
      </c>
      <c r="K17" s="13">
        <f t="shared" ref="K17:K32" si="3">(H17-$C$13)/I17</f>
        <v>8.1025234742102131E-2</v>
      </c>
      <c r="P17" s="5"/>
      <c r="Q17" s="5"/>
    </row>
    <row r="18" spans="1:18" x14ac:dyDescent="0.25">
      <c r="A18">
        <v>6.0000000000000001E-3</v>
      </c>
      <c r="B18" s="13">
        <f t="array" ref="B18:F18">$I$4:$M$4+A18*($I$5:$M$5)</f>
        <v>0.21990764773001836</v>
      </c>
      <c r="C18" s="13">
        <v>4.7428884560029652E-2</v>
      </c>
      <c r="D18" s="13">
        <v>0.70139109247399212</v>
      </c>
      <c r="E18" s="13">
        <v>2.0342861951825088E-2</v>
      </c>
      <c r="F18" s="13">
        <v>1.0929513284134707E-2</v>
      </c>
      <c r="G18">
        <f t="shared" si="0"/>
        <v>1</v>
      </c>
      <c r="H18" s="13">
        <f t="shared" si="1"/>
        <v>8.459418061618402E-4</v>
      </c>
      <c r="I18" s="13">
        <f t="array" ref="I18">SQRT(MMULT(MMULT(B18:F18,$B$7:$F$11),TRANSPOSE(B18:F18)))</f>
        <v>8.4722806301308837E-3</v>
      </c>
      <c r="J18" s="13">
        <f t="shared" si="2"/>
        <v>9.9848180565847433E-2</v>
      </c>
      <c r="K18" s="13">
        <f t="shared" si="3"/>
        <v>8.1642152923903893E-2</v>
      </c>
      <c r="P18" s="5"/>
      <c r="Q18" s="5"/>
    </row>
    <row r="19" spans="1:18" x14ac:dyDescent="0.25">
      <c r="A19">
        <v>8.9999999999999993E-3</v>
      </c>
      <c r="B19" s="13">
        <f t="array" ref="B19:F19">$I$4:$M$4+A19*($I$5:$M$5)</f>
        <v>0.21137929999869873</v>
      </c>
      <c r="C19" s="13">
        <v>5.0209179368680933E-2</v>
      </c>
      <c r="D19" s="13">
        <v>0.71779310986417566</v>
      </c>
      <c r="E19" s="13">
        <v>1.8241048536288867E-2</v>
      </c>
      <c r="F19" s="13">
        <v>2.3773622321556949E-3</v>
      </c>
      <c r="G19">
        <f t="shared" si="0"/>
        <v>0.99999999999999989</v>
      </c>
      <c r="H19" s="13">
        <f t="shared" si="1"/>
        <v>8.6249267145461985E-4</v>
      </c>
      <c r="I19" s="13">
        <f t="array" ref="I19">SQRT(MMULT(MMULT(B19:F19,$B$7:$F$11),TRANSPOSE(B19:F19)))</f>
        <v>8.4869194679272567E-3</v>
      </c>
      <c r="J19" s="13">
        <f t="shared" si="2"/>
        <v>0.10162611707511167</v>
      </c>
      <c r="K19" s="13">
        <f t="shared" si="3"/>
        <v>8.3451492474822267E-2</v>
      </c>
      <c r="P19" s="5"/>
      <c r="Q19" s="5"/>
    </row>
    <row r="20" spans="1:18" x14ac:dyDescent="0.25">
      <c r="A20">
        <v>0.01</v>
      </c>
      <c r="B20" s="13">
        <f t="array" ref="B20:F20">$I$4:$M$4+A20*($I$5:$M$5)</f>
        <v>0.20853651742159218</v>
      </c>
      <c r="C20" s="13">
        <v>5.1135944304898026E-2</v>
      </c>
      <c r="D20" s="13">
        <v>0.72326044899423692</v>
      </c>
      <c r="E20" s="13">
        <v>1.754044406444346E-2</v>
      </c>
      <c r="F20" s="13">
        <v>-4.7335478517064947E-4</v>
      </c>
      <c r="G20">
        <f t="shared" si="0"/>
        <v>1</v>
      </c>
      <c r="H20" s="13">
        <f t="shared" si="1"/>
        <v>8.680096265522131E-4</v>
      </c>
      <c r="I20" s="13">
        <f t="array" ref="I20">SQRT(MMULT(MMULT(B20:F20,$B$7:$F$11),TRANSPOSE(B20:F20)))</f>
        <v>8.4930927348014357E-3</v>
      </c>
      <c r="J20" s="13">
        <f t="shared" si="2"/>
        <v>0.10220183078838203</v>
      </c>
      <c r="K20" s="13">
        <f t="shared" si="3"/>
        <v>8.4040416547557548E-2</v>
      </c>
      <c r="P20" s="5"/>
      <c r="Q20" s="5"/>
    </row>
    <row r="21" spans="1:18" x14ac:dyDescent="0.25">
      <c r="A21">
        <v>1.4999999999999999E-2</v>
      </c>
      <c r="B21" s="13">
        <f t="array" ref="B21:F21">$I$4:$M$4+A21*($I$5:$M$5)</f>
        <v>0.19432260453605946</v>
      </c>
      <c r="C21" s="13">
        <v>5.5769768985983487E-2</v>
      </c>
      <c r="D21" s="13">
        <v>0.75059714464454286</v>
      </c>
      <c r="E21" s="13">
        <v>1.4037421705216423E-2</v>
      </c>
      <c r="F21" s="13">
        <v>-1.472693987180234E-2</v>
      </c>
      <c r="G21">
        <f t="shared" si="0"/>
        <v>0.99999999999999989</v>
      </c>
      <c r="H21" s="13">
        <f t="shared" si="1"/>
        <v>8.9559440204017957E-4</v>
      </c>
      <c r="I21" s="13">
        <f t="array" ref="I21">SQRT(MMULT(MMULT(B21:F21,$B$7:$F$11),TRANSPOSE(B21:F21)))</f>
        <v>8.5335949979557912E-3</v>
      </c>
      <c r="J21" s="13">
        <f t="shared" si="2"/>
        <v>0.10494925084383754</v>
      </c>
      <c r="K21" s="13">
        <f t="shared" si="3"/>
        <v>8.6874034551124413E-2</v>
      </c>
      <c r="P21" s="5"/>
      <c r="Q21" s="5"/>
    </row>
    <row r="22" spans="1:18" x14ac:dyDescent="0.25">
      <c r="A22">
        <v>1.7999999999999999E-2</v>
      </c>
      <c r="B22" s="13">
        <f t="array" ref="B22:F22">$I$4:$M$4+A22*($I$5:$M$5)</f>
        <v>0.18579425680473982</v>
      </c>
      <c r="C22" s="13">
        <v>5.8550063794634774E-2</v>
      </c>
      <c r="D22" s="13">
        <v>0.76699916203472651</v>
      </c>
      <c r="E22" s="13">
        <v>1.19356082896802E-2</v>
      </c>
      <c r="F22" s="13">
        <v>-2.3279090923781352E-2</v>
      </c>
      <c r="G22">
        <f t="shared" si="0"/>
        <v>1</v>
      </c>
      <c r="H22" s="13">
        <f t="shared" si="1"/>
        <v>9.1214526733295954E-4</v>
      </c>
      <c r="I22" s="13">
        <f t="array" ref="I22">SQRT(MMULT(MMULT(B22:F22,$B$7:$F$11),TRANSPOSE(B22:F22)))</f>
        <v>8.5655368859049244E-3</v>
      </c>
      <c r="J22" s="13">
        <f t="shared" si="2"/>
        <v>0.10649014527436641</v>
      </c>
      <c r="K22" s="13">
        <f t="shared" si="3"/>
        <v>8.8482333575337108E-2</v>
      </c>
      <c r="P22" s="5"/>
      <c r="Q22" s="10"/>
    </row>
    <row r="23" spans="1:18" x14ac:dyDescent="0.25">
      <c r="A23">
        <v>2.1000000000000001E-2</v>
      </c>
      <c r="B23" s="13">
        <f t="array" ref="B23:F23">$I$4:$M$4+A23*($I$5:$M$5)</f>
        <v>0.17726590907342019</v>
      </c>
      <c r="C23" s="13">
        <v>6.1330358603286048E-2</v>
      </c>
      <c r="D23" s="13">
        <v>0.78340117942491005</v>
      </c>
      <c r="E23" s="13">
        <v>9.8337948741439758E-3</v>
      </c>
      <c r="F23" s="13">
        <v>-3.1831241975760378E-2</v>
      </c>
      <c r="G23">
        <f t="shared" si="0"/>
        <v>0.99999999999999989</v>
      </c>
      <c r="H23" s="13">
        <f t="shared" si="1"/>
        <v>9.2869613262573929E-4</v>
      </c>
      <c r="I23" s="13">
        <f t="array" ref="I23">SQRT(MMULT(MMULT(B23:F23,$B$7:$F$11),TRANSPOSE(B23:F23)))</f>
        <v>8.6031334925256303E-3</v>
      </c>
      <c r="J23" s="13">
        <f t="shared" si="2"/>
        <v>0.10794859029359326</v>
      </c>
      <c r="K23" s="13">
        <f t="shared" si="3"/>
        <v>9.0019474643292741E-2</v>
      </c>
      <c r="P23" s="5"/>
      <c r="Q23" s="5"/>
    </row>
    <row r="24" spans="1:18" x14ac:dyDescent="0.25">
      <c r="A24">
        <v>2.4E-2</v>
      </c>
      <c r="B24" s="13">
        <f t="array" ref="B24:F24">$I$4:$M$4+A24*($I$5:$M$5)</f>
        <v>0.16873756134210055</v>
      </c>
      <c r="C24" s="13">
        <v>6.4110653411937335E-2</v>
      </c>
      <c r="D24" s="13">
        <v>0.79980319681509371</v>
      </c>
      <c r="E24" s="13">
        <v>7.7319814586077548E-3</v>
      </c>
      <c r="F24" s="13">
        <v>-4.0383393027739398E-2</v>
      </c>
      <c r="G24">
        <f t="shared" si="0"/>
        <v>0.99999999999999989</v>
      </c>
      <c r="H24" s="13">
        <f t="shared" si="1"/>
        <v>9.4524699791851915E-4</v>
      </c>
      <c r="I24" s="13">
        <f t="array" ref="I24">SQRT(MMULT(MMULT(B24:F24,$B$7:$F$11),TRANSPOSE(B24:F24)))</f>
        <v>8.6463110531828161E-3</v>
      </c>
      <c r="J24" s="14">
        <f t="shared" si="2"/>
        <v>0.10932373264209154</v>
      </c>
      <c r="K24" s="13">
        <f t="shared" si="3"/>
        <v>9.1484150606040968E-2</v>
      </c>
      <c r="P24" s="5"/>
      <c r="Q24" s="5"/>
    </row>
    <row r="25" spans="1:18" x14ac:dyDescent="0.25">
      <c r="A25">
        <v>2.4199999999999999E-2</v>
      </c>
      <c r="B25" s="13">
        <f t="array" ref="B25:F25">$I$4:$M$4+A25*($I$5:$M$5)</f>
        <v>0.16816900482667924</v>
      </c>
      <c r="C25" s="13">
        <v>6.4296006399180747E-2</v>
      </c>
      <c r="D25" s="13">
        <v>0.80089666464110598</v>
      </c>
      <c r="E25" s="14">
        <v>7.5918605642386755E-3</v>
      </c>
      <c r="F25" s="13">
        <v>-4.0953536431204654E-2</v>
      </c>
      <c r="G25">
        <f t="shared" si="0"/>
        <v>0.99999999999999989</v>
      </c>
      <c r="H25" s="13">
        <f t="shared" si="1"/>
        <v>9.4635038893803802E-4</v>
      </c>
      <c r="I25" s="13">
        <f t="array" ref="I25">SQRT(MMULT(MMULT(B25:F25,$B$7:$F$11),TRANSPOSE(B25:F25)))</f>
        <v>8.6493860056961365E-3</v>
      </c>
      <c r="J25" s="13">
        <f t="shared" si="2"/>
        <v>0.10941243555494111</v>
      </c>
      <c r="K25" s="13">
        <f t="shared" si="3"/>
        <v>9.157919568787018E-2</v>
      </c>
      <c r="P25" s="5"/>
      <c r="Q25" s="5"/>
      <c r="R25" s="9"/>
    </row>
    <row r="26" spans="1:18" x14ac:dyDescent="0.25">
      <c r="A26">
        <v>2.4400000000000002E-2</v>
      </c>
      <c r="B26" s="13">
        <f t="array" ref="B26:F26">$I$4:$M$4+A26*($I$5:$M$5)</f>
        <v>0.16760044831125792</v>
      </c>
      <c r="C26" s="13">
        <v>6.4481359386424172E-2</v>
      </c>
      <c r="D26" s="13">
        <v>0.80199013246711814</v>
      </c>
      <c r="E26" s="14">
        <v>7.4517396698695927E-3</v>
      </c>
      <c r="F26" s="13">
        <v>-4.1523679834669938E-2</v>
      </c>
      <c r="G26">
        <f t="shared" ref="G26:G32" si="4">SUM(B26:F26)</f>
        <v>0.99999999999999989</v>
      </c>
      <c r="H26" s="13">
        <f t="shared" ref="H26:H32" si="5">MMULT(B26:F26,$N$7:$N$11)</f>
        <v>9.4745377995755656E-4</v>
      </c>
      <c r="I26" s="13">
        <f t="array" ref="I26">SQRT(MMULT(MMULT(B26:F26,$B$7:$F$11),TRANSPOSE(B26:F26)))</f>
        <v>8.6524853700587524E-3</v>
      </c>
      <c r="J26" s="13">
        <f t="shared" ref="J26:J32" si="6">H26/I26</f>
        <v>0.10950076647758876</v>
      </c>
      <c r="K26" s="13">
        <f t="shared" si="3"/>
        <v>9.1673914567936998E-2</v>
      </c>
      <c r="P26" s="5"/>
      <c r="Q26" s="5"/>
    </row>
    <row r="27" spans="1:18" x14ac:dyDescent="0.25">
      <c r="A27">
        <v>2.46E-2</v>
      </c>
      <c r="B27" s="13">
        <f t="array" ref="B27:F27">$I$4:$M$4+A27*($I$5:$M$5)</f>
        <v>0.16703189179583661</v>
      </c>
      <c r="C27" s="13">
        <v>6.4666712373667584E-2</v>
      </c>
      <c r="D27" s="13">
        <v>0.80308360029313042</v>
      </c>
      <c r="E27" s="14">
        <v>7.3116187755005099E-3</v>
      </c>
      <c r="F27" s="13">
        <v>-4.2093823238135195E-2</v>
      </c>
      <c r="G27">
        <f t="shared" si="4"/>
        <v>1</v>
      </c>
      <c r="H27" s="13">
        <f t="shared" si="5"/>
        <v>9.4855717097707532E-4</v>
      </c>
      <c r="I27" s="13">
        <f t="array" ref="I27">SQRT(MMULT(MMULT(B27:F27,$B$7:$F$11),TRANSPOSE(B27:F27)))</f>
        <v>8.6556091200467901E-3</v>
      </c>
      <c r="J27" s="13">
        <f t="shared" si="6"/>
        <v>0.10958872539428487</v>
      </c>
      <c r="K27" s="13">
        <f t="shared" si="3"/>
        <v>9.1768307073265304E-2</v>
      </c>
      <c r="P27" s="5"/>
      <c r="Q27" s="5"/>
    </row>
    <row r="28" spans="1:18" x14ac:dyDescent="0.25">
      <c r="A28">
        <v>2.4799999999999999E-2</v>
      </c>
      <c r="B28" s="13">
        <f t="array" ref="B28:F28">$I$4:$M$4+A28*($I$5:$M$5)</f>
        <v>0.16646333528041529</v>
      </c>
      <c r="C28" s="13">
        <v>6.485206536091101E-2</v>
      </c>
      <c r="D28" s="13">
        <v>0.80417706811914269</v>
      </c>
      <c r="E28" s="14">
        <v>7.1714978811314306E-3</v>
      </c>
      <c r="F28" s="13">
        <v>-4.2663966641600465E-2</v>
      </c>
      <c r="G28">
        <f t="shared" si="4"/>
        <v>1</v>
      </c>
      <c r="H28" s="13">
        <f t="shared" si="5"/>
        <v>9.4966056199659397E-4</v>
      </c>
      <c r="I28" s="13">
        <f t="array" ref="I28">SQRT(MMULT(MMULT(B28:F28,$B$7:$F$11),TRANSPOSE(B28:F28)))</f>
        <v>8.6587572292680312E-3</v>
      </c>
      <c r="J28" s="13">
        <f t="shared" si="6"/>
        <v>0.10967631229878859</v>
      </c>
      <c r="K28" s="13">
        <f t="shared" si="3"/>
        <v>9.1862373039574022E-2</v>
      </c>
      <c r="P28" s="5"/>
      <c r="Q28" s="5"/>
    </row>
    <row r="29" spans="1:18" x14ac:dyDescent="0.25">
      <c r="A29">
        <v>2.5000000000000001E-2</v>
      </c>
      <c r="B29" s="13">
        <f t="array" ref="B29:F29">$I$4:$M$4+A29*($I$5:$M$5)</f>
        <v>0.16589477876499398</v>
      </c>
      <c r="C29" s="13">
        <v>6.5037418348154422E-2</v>
      </c>
      <c r="D29" s="13">
        <v>0.80527053594515485</v>
      </c>
      <c r="E29" s="14">
        <v>7.0313769867623478E-3</v>
      </c>
      <c r="F29" s="13">
        <v>-4.3234110045065735E-2</v>
      </c>
      <c r="G29">
        <f t="shared" si="4"/>
        <v>0.99999999999999978</v>
      </c>
      <c r="H29" s="13">
        <f t="shared" si="5"/>
        <v>9.5076395301611251E-4</v>
      </c>
      <c r="I29" s="13">
        <f t="array" ref="I29">SQRT(MMULT(MMULT(B29:F29,$B$7:$F$11),TRANSPOSE(B29:F29)))</f>
        <v>8.6619296711629677E-3</v>
      </c>
      <c r="J29" s="13">
        <f t="shared" si="6"/>
        <v>0.10976352719433487</v>
      </c>
      <c r="K29" s="13">
        <f t="shared" si="3"/>
        <v>9.1956112311254168E-2</v>
      </c>
      <c r="P29" s="5"/>
      <c r="Q29" s="5"/>
    </row>
    <row r="30" spans="1:18" x14ac:dyDescent="0.25">
      <c r="A30">
        <v>2.52E-2</v>
      </c>
      <c r="B30" s="13">
        <f t="array" ref="B30:F30">$I$4:$M$4+A30*($I$5:$M$5)</f>
        <v>0.16532622224957269</v>
      </c>
      <c r="C30" s="13">
        <v>6.5222771335397847E-2</v>
      </c>
      <c r="D30" s="13">
        <v>0.80636400377116713</v>
      </c>
      <c r="E30" s="14">
        <v>6.891256092393265E-3</v>
      </c>
      <c r="F30" s="13">
        <v>-4.3804253448531005E-2</v>
      </c>
      <c r="G30">
        <f t="shared" si="4"/>
        <v>1</v>
      </c>
      <c r="H30" s="13">
        <f t="shared" si="5"/>
        <v>9.5186734403563105E-4</v>
      </c>
      <c r="I30" s="13">
        <f t="array" ref="I30">SQRT(MMULT(MMULT(B30:F30,$B$7:$F$11),TRANSPOSE(B30:F30)))</f>
        <v>8.6651264190058565E-3</v>
      </c>
      <c r="J30" s="13">
        <f t="shared" si="6"/>
        <v>0.1098503700936008</v>
      </c>
      <c r="K30" s="13">
        <f t="shared" si="3"/>
        <v>9.2049524741345409E-2</v>
      </c>
      <c r="P30" s="5"/>
      <c r="Q30" s="5"/>
    </row>
    <row r="31" spans="1:18" x14ac:dyDescent="0.25">
      <c r="A31">
        <v>2.5399999999999999E-2</v>
      </c>
      <c r="B31" s="13">
        <f t="array" ref="B31:F31">$I$4:$M$4+A31*($I$5:$M$5)</f>
        <v>0.1647576657341514</v>
      </c>
      <c r="C31" s="13">
        <v>6.5408124322641259E-2</v>
      </c>
      <c r="D31" s="13">
        <v>0.8074574715971794</v>
      </c>
      <c r="E31" s="14">
        <v>6.7511351980241857E-3</v>
      </c>
      <c r="F31" s="13">
        <v>-4.4374396851996262E-2</v>
      </c>
      <c r="G31">
        <f t="shared" si="4"/>
        <v>1</v>
      </c>
      <c r="H31" s="13">
        <f t="shared" si="5"/>
        <v>9.5297073505514992E-4</v>
      </c>
      <c r="I31" s="13">
        <f t="array" ref="I31">SQRT(MMULT(MMULT(B31:F31,$B$7:$F$11),TRANSPOSE(B31:F31)))</f>
        <v>8.6683474459057601E-3</v>
      </c>
      <c r="J31" s="15">
        <f t="shared" si="6"/>
        <v>0.10993684101867164</v>
      </c>
      <c r="K31" s="13">
        <f t="shared" si="3"/>
        <v>9.2142610191512125E-2</v>
      </c>
      <c r="P31" s="5"/>
      <c r="Q31" s="5"/>
    </row>
    <row r="32" spans="1:18" x14ac:dyDescent="0.25">
      <c r="A32">
        <v>2.5600000000000001E-2</v>
      </c>
      <c r="B32" s="13">
        <f t="array" ref="B32:F32">$I$4:$M$4+A32*($I$5:$M$5)</f>
        <v>0.16418910921873009</v>
      </c>
      <c r="C32" s="13">
        <v>6.5593477309884685E-2</v>
      </c>
      <c r="D32" s="13">
        <v>0.80855093942319156</v>
      </c>
      <c r="E32" s="14">
        <v>6.6110143036551029E-3</v>
      </c>
      <c r="F32" s="13">
        <v>-4.4944540255461546E-2</v>
      </c>
      <c r="G32">
        <f t="shared" si="4"/>
        <v>0.99999999999999978</v>
      </c>
      <c r="H32" s="13">
        <f t="shared" si="5"/>
        <v>9.5407412607466846E-4</v>
      </c>
      <c r="I32" s="13">
        <f t="array" ref="I32">SQRT(MMULT(MMULT(B32:F32,$B$7:$F$11),TRANSPOSE(B32:F32)))</f>
        <v>8.6715927248076138E-3</v>
      </c>
      <c r="J32" s="13">
        <f t="shared" si="6"/>
        <v>0.11002294000100603</v>
      </c>
      <c r="K32" s="13">
        <f t="shared" si="3"/>
        <v>9.2235368532018733E-2</v>
      </c>
      <c r="P32" s="5"/>
      <c r="Q32" s="5"/>
    </row>
    <row r="33" spans="2:17" x14ac:dyDescent="0.25">
      <c r="E33" s="11"/>
      <c r="P33" s="5"/>
      <c r="Q33" s="5"/>
    </row>
    <row r="34" spans="2:17" x14ac:dyDescent="0.25">
      <c r="E34" s="11"/>
      <c r="P34" s="5"/>
      <c r="Q34" s="5"/>
    </row>
    <row r="35" spans="2:17" x14ac:dyDescent="0.25">
      <c r="B35">
        <v>1.0618170057135701E-3</v>
      </c>
      <c r="E35" s="11"/>
      <c r="P35" s="5"/>
      <c r="Q35" s="5"/>
    </row>
    <row r="36" spans="2:17" x14ac:dyDescent="0.25">
      <c r="E36" s="11"/>
      <c r="P36" s="5"/>
      <c r="Q36" s="5"/>
    </row>
    <row r="37" spans="2:17" x14ac:dyDescent="0.25">
      <c r="E37" s="11"/>
      <c r="P37" s="5"/>
      <c r="Q37" s="5"/>
    </row>
    <row r="38" spans="2:17" x14ac:dyDescent="0.25">
      <c r="E38" s="11"/>
      <c r="P38" s="5"/>
      <c r="Q38" s="5"/>
    </row>
    <row r="39" spans="2:17" x14ac:dyDescent="0.25">
      <c r="E39" s="11"/>
      <c r="P39" s="5"/>
      <c r="Q39" s="5"/>
    </row>
    <row r="40" spans="2:17" x14ac:dyDescent="0.25">
      <c r="P40" s="5"/>
      <c r="Q40" s="5"/>
    </row>
    <row r="41" spans="2:17" x14ac:dyDescent="0.25">
      <c r="P41" s="5"/>
      <c r="Q41" s="5"/>
    </row>
    <row r="42" spans="2:17" x14ac:dyDescent="0.25">
      <c r="P42" s="5"/>
      <c r="Q42" s="5"/>
    </row>
    <row r="43" spans="2:17" x14ac:dyDescent="0.25">
      <c r="P43" s="5"/>
      <c r="Q43" s="5"/>
    </row>
    <row r="44" spans="2:17" x14ac:dyDescent="0.25">
      <c r="P44" s="5"/>
      <c r="Q44" s="5"/>
    </row>
    <row r="45" spans="2:17" x14ac:dyDescent="0.25">
      <c r="P45" s="5"/>
      <c r="Q45" s="5"/>
    </row>
    <row r="46" spans="2:17" x14ac:dyDescent="0.25">
      <c r="P46" s="5"/>
      <c r="Q46" s="5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>
      <selection sqref="A1:F11"/>
    </sheetView>
  </sheetViews>
  <sheetFormatPr defaultRowHeight="15" x14ac:dyDescent="0.25"/>
  <cols>
    <col min="1" max="14" width="16.28515625" customWidth="1"/>
  </cols>
  <sheetData>
    <row r="1" spans="1:14" x14ac:dyDescent="0.25">
      <c r="B1" t="s">
        <v>1</v>
      </c>
      <c r="C1" t="s">
        <v>9</v>
      </c>
      <c r="D1" t="s">
        <v>2</v>
      </c>
      <c r="E1" t="s">
        <v>3</v>
      </c>
      <c r="F1" t="s">
        <v>61</v>
      </c>
      <c r="H1" t="s">
        <v>31</v>
      </c>
      <c r="I1">
        <f t="array" ref="I1:M1">MMULT(TRANSPOSE(G7:G11),H7:L11)</f>
        <v>3310.439631367246</v>
      </c>
      <c r="J1">
        <v>584.90851833978036</v>
      </c>
      <c r="K1">
        <v>9340.2959406796326</v>
      </c>
      <c r="L1">
        <v>342.91939531066708</v>
      </c>
      <c r="M1">
        <v>391.63805080886414</v>
      </c>
    </row>
    <row r="2" spans="1:14" x14ac:dyDescent="0.25">
      <c r="A2" t="s">
        <v>5</v>
      </c>
      <c r="B2" s="2">
        <v>2.5228606807512605E-4</v>
      </c>
      <c r="C2" s="2">
        <v>1.9980801187519394E-3</v>
      </c>
      <c r="D2" s="2">
        <v>9.7746142010320808E-4</v>
      </c>
      <c r="E2" s="2">
        <v>3.6391462261020435E-4</v>
      </c>
      <c r="F2" s="2">
        <v>2.4792145675528373E-4</v>
      </c>
      <c r="H2" t="s">
        <v>32</v>
      </c>
      <c r="I2" s="6">
        <f t="array" ref="I2:M2">MMULT(B2:F2,H7:L11)</f>
        <v>-0.15192457695528064</v>
      </c>
      <c r="J2">
        <v>1.4022020204696104</v>
      </c>
      <c r="K2">
        <v>13.059505988388054</v>
      </c>
      <c r="L2">
        <v>-0.4218658446445126</v>
      </c>
      <c r="M2">
        <v>-2.5323779145083147</v>
      </c>
      <c r="N2" s="6"/>
    </row>
    <row r="3" spans="1:14" x14ac:dyDescent="0.25">
      <c r="A3" t="s">
        <v>6</v>
      </c>
      <c r="B3" s="2">
        <v>1.9116346334931755E-4</v>
      </c>
      <c r="C3" s="2">
        <v>1.5250970757029159E-3</v>
      </c>
      <c r="D3" s="2">
        <v>9.0627511130632012E-5</v>
      </c>
      <c r="E3" s="2">
        <v>6.9368214694526253E-4</v>
      </c>
      <c r="F3" s="2">
        <v>2.5452339323973091E-4</v>
      </c>
      <c r="H3" t="s">
        <v>37</v>
      </c>
      <c r="I3">
        <f>MMULT(I2:M2,G7:G11)</f>
        <v>11.355539672749556</v>
      </c>
    </row>
    <row r="4" spans="1:14" x14ac:dyDescent="0.25">
      <c r="A4" t="s">
        <v>7</v>
      </c>
      <c r="B4" s="2">
        <v>1.3826187592728429E-2</v>
      </c>
      <c r="C4" s="2">
        <v>3.9052491286765766E-2</v>
      </c>
      <c r="D4" s="2">
        <v>9.5198482724585479E-3</v>
      </c>
      <c r="E4" s="2">
        <v>2.6337846285246304E-2</v>
      </c>
      <c r="F4" s="2">
        <v>1.5953789306610858E-2</v>
      </c>
      <c r="H4" t="s">
        <v>38</v>
      </c>
      <c r="I4">
        <f>MMULT(I1:M1,G7:G11)</f>
        <v>13970.201536506191</v>
      </c>
    </row>
    <row r="5" spans="1:14" x14ac:dyDescent="0.25">
      <c r="B5" s="2">
        <v>1.3197399945308468</v>
      </c>
      <c r="C5" s="2">
        <v>1.3101330732216019</v>
      </c>
      <c r="D5" s="2">
        <v>10.785482332117439</v>
      </c>
      <c r="E5" s="2">
        <v>0.52461292857652331</v>
      </c>
      <c r="F5" s="2">
        <v>0.97406157288564454</v>
      </c>
    </row>
    <row r="6" spans="1:14" x14ac:dyDescent="0.25">
      <c r="B6">
        <v>0</v>
      </c>
      <c r="C6">
        <v>1</v>
      </c>
      <c r="D6">
        <v>2</v>
      </c>
      <c r="E6">
        <v>3</v>
      </c>
      <c r="F6">
        <v>4</v>
      </c>
    </row>
    <row r="7" spans="1:14" x14ac:dyDescent="0.25">
      <c r="A7">
        <v>0</v>
      </c>
      <c r="B7" s="2">
        <v>1.9116056908198028E-4</v>
      </c>
      <c r="C7" s="2">
        <v>9.6024992176531412E-6</v>
      </c>
      <c r="D7" s="2">
        <v>3.4022195686978896E-5</v>
      </c>
      <c r="E7" s="2">
        <v>5.939339565946797E-5</v>
      </c>
      <c r="F7" s="2">
        <v>5.9783182265089808E-5</v>
      </c>
      <c r="G7" s="8">
        <v>1</v>
      </c>
      <c r="H7">
        <f t="array" ref="H7:L11">MINVERSE(B7:F11)</f>
        <v>5844.2645416376954</v>
      </c>
      <c r="I7">
        <v>17.391351700712836</v>
      </c>
      <c r="J7">
        <v>-1360.1092272946712</v>
      </c>
      <c r="K7">
        <v>-313.33850373064871</v>
      </c>
      <c r="L7">
        <v>-877.76853094584203</v>
      </c>
      <c r="N7" s="2">
        <f>B2</f>
        <v>2.5228606807512605E-4</v>
      </c>
    </row>
    <row r="8" spans="1:14" x14ac:dyDescent="0.25">
      <c r="A8">
        <v>1</v>
      </c>
      <c r="B8" s="2">
        <v>9.6024992176531412E-6</v>
      </c>
      <c r="C8" s="2">
        <v>1.5250739853143308E-3</v>
      </c>
      <c r="D8" s="2">
        <v>-1.6538080631921618E-6</v>
      </c>
      <c r="E8" s="2">
        <v>2.6464295141061359E-4</v>
      </c>
      <c r="F8" s="2">
        <v>2.2433897510302456E-6</v>
      </c>
      <c r="G8" s="8">
        <v>1</v>
      </c>
      <c r="H8">
        <v>17.391351700712818</v>
      </c>
      <c r="I8">
        <v>704.85047632047713</v>
      </c>
      <c r="J8">
        <v>77.377536107312679</v>
      </c>
      <c r="K8">
        <v>-283.94284364899852</v>
      </c>
      <c r="L8">
        <v>69.231997860276195</v>
      </c>
      <c r="N8" s="2">
        <f>C2</f>
        <v>1.9980801187519394E-3</v>
      </c>
    </row>
    <row r="9" spans="1:14" x14ac:dyDescent="0.25">
      <c r="A9">
        <v>2</v>
      </c>
      <c r="B9" s="2">
        <v>3.4022195686978896E-5</v>
      </c>
      <c r="C9" s="2">
        <v>-1.6538080631921618E-6</v>
      </c>
      <c r="D9" s="2">
        <v>9.0626139005223127E-5</v>
      </c>
      <c r="E9" s="2">
        <v>4.0163821394684089E-5</v>
      </c>
      <c r="F9" s="2">
        <v>7.1726916732303036E-5</v>
      </c>
      <c r="G9" s="8">
        <v>1</v>
      </c>
      <c r="H9">
        <v>-1360.1092272946719</v>
      </c>
      <c r="I9">
        <v>77.377536107312679</v>
      </c>
      <c r="J9">
        <v>14592.957220459997</v>
      </c>
      <c r="K9">
        <v>-274.03235527836688</v>
      </c>
      <c r="L9">
        <v>-3695.8972333146412</v>
      </c>
      <c r="N9" s="2">
        <f>D2</f>
        <v>9.7746142010320808E-4</v>
      </c>
    </row>
    <row r="10" spans="1:14" x14ac:dyDescent="0.25">
      <c r="A10">
        <v>3</v>
      </c>
      <c r="B10" s="2">
        <v>5.939339565946797E-5</v>
      </c>
      <c r="C10" s="2">
        <v>2.6464295141061359E-4</v>
      </c>
      <c r="D10" s="2">
        <v>4.0163821394684089E-5</v>
      </c>
      <c r="E10" s="2">
        <v>6.9367164440704192E-4</v>
      </c>
      <c r="F10" s="2">
        <v>9.0834876019150427E-5</v>
      </c>
      <c r="G10" s="8">
        <v>1</v>
      </c>
      <c r="H10">
        <v>-313.33850373064877</v>
      </c>
      <c r="I10">
        <v>-283.94284364899852</v>
      </c>
      <c r="J10">
        <v>-274.03235527836688</v>
      </c>
      <c r="K10">
        <v>1649.6425495469482</v>
      </c>
      <c r="L10">
        <v>-435.40945157826707</v>
      </c>
      <c r="N10" s="2">
        <f>E2</f>
        <v>3.6391462261020435E-4</v>
      </c>
    </row>
    <row r="11" spans="1:14" x14ac:dyDescent="0.25">
      <c r="A11">
        <v>4</v>
      </c>
      <c r="B11" s="2">
        <v>5.9783182265089808E-5</v>
      </c>
      <c r="C11" s="2">
        <v>2.2433897510302456E-6</v>
      </c>
      <c r="D11" s="2">
        <v>7.1726916732303036E-5</v>
      </c>
      <c r="E11" s="2">
        <v>9.0834876019150427E-5</v>
      </c>
      <c r="F11" s="2">
        <v>2.5451953968565384E-4</v>
      </c>
      <c r="G11" s="8">
        <v>1</v>
      </c>
      <c r="H11">
        <v>-877.76853094584192</v>
      </c>
      <c r="I11">
        <v>69.231997860276181</v>
      </c>
      <c r="J11">
        <v>-3695.8972333146403</v>
      </c>
      <c r="K11">
        <v>-435.40945157826701</v>
      </c>
      <c r="L11">
        <v>5331.4812687873382</v>
      </c>
      <c r="N11" s="2">
        <f>F2</f>
        <v>2.4792145675528373E-4</v>
      </c>
    </row>
    <row r="13" spans="1:14" x14ac:dyDescent="0.25">
      <c r="A13" t="s">
        <v>41</v>
      </c>
      <c r="B13">
        <v>5.6300000000000003E-2</v>
      </c>
      <c r="C13" s="6">
        <f>B13/365</f>
        <v>1.5424657534246575E-4</v>
      </c>
    </row>
    <row r="15" spans="1:14" x14ac:dyDescent="0.25">
      <c r="A15" t="s">
        <v>20</v>
      </c>
      <c r="B15" t="s">
        <v>1</v>
      </c>
      <c r="C15" t="s">
        <v>9</v>
      </c>
      <c r="D15" t="s">
        <v>2</v>
      </c>
      <c r="E15" t="s">
        <v>3</v>
      </c>
      <c r="F15" t="s">
        <v>4</v>
      </c>
      <c r="G15" t="s">
        <v>35</v>
      </c>
      <c r="H15" t="s">
        <v>26</v>
      </c>
      <c r="I15" t="s">
        <v>27</v>
      </c>
      <c r="J15" t="s">
        <v>19</v>
      </c>
      <c r="K15" t="s">
        <v>39</v>
      </c>
      <c r="L15" t="s">
        <v>40</v>
      </c>
    </row>
    <row r="16" spans="1:14" x14ac:dyDescent="0.25">
      <c r="A16">
        <v>0</v>
      </c>
      <c r="B16" s="3">
        <f t="array" ref="B16:F16">A16*$I$2:$M$2+((1-G16-A16*$I$3)/$I$4)*$I$1:$M$1</f>
        <v>0.21326790887339186</v>
      </c>
      <c r="C16" s="3">
        <v>3.7681465448454375E-2</v>
      </c>
      <c r="D16" s="3">
        <v>0.60172835192426244</v>
      </c>
      <c r="E16" s="3">
        <v>2.2091839904607776E-2</v>
      </c>
      <c r="F16" s="3">
        <v>2.5230433849283466E-2</v>
      </c>
      <c r="G16">
        <v>0.1</v>
      </c>
      <c r="H16">
        <f>SUM(B16:G16)</f>
        <v>0.99999999999999989</v>
      </c>
      <c r="I16" s="2">
        <f>MMULT(B16:F16,$N$7:$N$11)</f>
        <v>7.315560680186523E-4</v>
      </c>
      <c r="J16" s="2">
        <f t="array" ref="J16">SQRT(MMULT(MMULT(B16:F16,$B$7:$F$11),TRANSPOSE(B16:F16)))</f>
        <v>7.6144961908627858E-3</v>
      </c>
      <c r="K16" s="2">
        <f>I16/J16</f>
        <v>9.6074126203714194E-2</v>
      </c>
      <c r="L16" s="2">
        <f>(I16-$C$13)/J16</f>
        <v>7.5817162187164028E-2</v>
      </c>
    </row>
    <row r="17" spans="1:12" x14ac:dyDescent="0.25">
      <c r="A17">
        <v>2E-3</v>
      </c>
      <c r="B17" s="3">
        <f t="array" ref="B17:F17">A17*$I$2:$M$2+((1-G17-A17*$I$3)/$I$4)*$I$1:$M$1</f>
        <v>0.2075823437191788</v>
      </c>
      <c r="C17" s="3">
        <v>3.9534995320888569E-2</v>
      </c>
      <c r="D17" s="3">
        <v>0.61266303018438495</v>
      </c>
      <c r="E17" s="3">
        <v>2.0690630960916966E-2</v>
      </c>
      <c r="F17" s="3">
        <v>1.9528999814630795E-2</v>
      </c>
      <c r="G17">
        <v>0.1</v>
      </c>
      <c r="H17">
        <f t="shared" ref="H17:H25" si="0">SUM(B17:G17)</f>
        <v>1</v>
      </c>
      <c r="I17" s="2">
        <f t="shared" ref="I17:I25" si="1">MMULT(B17:F17,$N$7:$N$11)</f>
        <v>7.425899782138388E-4</v>
      </c>
      <c r="J17" s="2">
        <f t="array" ref="J17">SQRT(MMULT(MMULT(B17:F17,$B$7:$F$11),TRANSPOSE(B17:F17)))</f>
        <v>7.6159451193567734E-3</v>
      </c>
      <c r="K17" s="2">
        <f t="shared" ref="K17:K25" si="2">I17/J17</f>
        <v>9.7504638830243615E-2</v>
      </c>
      <c r="L17" s="2">
        <f t="shared" ref="L17:L25" si="3">(I17-$C$13)/J17</f>
        <v>7.7251528687625748E-2</v>
      </c>
    </row>
    <row r="18" spans="1:12" x14ac:dyDescent="0.25">
      <c r="A18">
        <v>4.0000000000000001E-3</v>
      </c>
      <c r="B18" s="3">
        <f t="array" ref="B18:F18">A18*$I$2:$M$2+((1-G18-A18*$I$3)/$I$4)*$I$1:$M$1</f>
        <v>0.20189677856496571</v>
      </c>
      <c r="C18" s="3">
        <v>4.1388525193322756E-2</v>
      </c>
      <c r="D18" s="3">
        <v>0.62359770844450735</v>
      </c>
      <c r="E18" s="3">
        <v>1.9289422017226152E-2</v>
      </c>
      <c r="F18" s="3">
        <v>1.3827565779978115E-2</v>
      </c>
      <c r="G18">
        <v>0.1</v>
      </c>
      <c r="H18">
        <f t="shared" si="0"/>
        <v>1.0000000000000002</v>
      </c>
      <c r="I18" s="2">
        <f t="shared" si="1"/>
        <v>7.5362388840902541E-4</v>
      </c>
      <c r="J18" s="2">
        <f t="array" ref="J18">SQRT(MMULT(MMULT(B18:F18,$B$7:$F$11),TRANSPOSE(B18:F18)))</f>
        <v>7.6202902518359089E-3</v>
      </c>
      <c r="K18" s="2">
        <f t="shared" si="2"/>
        <v>9.8897005691805442E-2</v>
      </c>
      <c r="L18" s="2">
        <f t="shared" si="3"/>
        <v>7.8655443986816037E-2</v>
      </c>
    </row>
    <row r="19" spans="1:12" x14ac:dyDescent="0.25">
      <c r="A19">
        <v>6.0000000000000001E-3</v>
      </c>
      <c r="B19" s="3">
        <f t="array" ref="B19:F19">A19*$I$2:$M$2+((1-G19-A19*$I$3)/$I$4)*$I$1:$M$1</f>
        <v>0.19621121341075262</v>
      </c>
      <c r="C19" s="3">
        <v>4.3242055065756943E-2</v>
      </c>
      <c r="D19" s="3">
        <v>0.63453238670462964</v>
      </c>
      <c r="E19" s="3">
        <v>1.7888213073535334E-2</v>
      </c>
      <c r="F19" s="3">
        <v>8.1261317453254368E-3</v>
      </c>
      <c r="G19">
        <v>0.1</v>
      </c>
      <c r="H19">
        <f t="shared" si="0"/>
        <v>0.99999999999999989</v>
      </c>
      <c r="I19" s="2">
        <f t="shared" si="1"/>
        <v>7.6465779860421213E-4</v>
      </c>
      <c r="J19" s="2">
        <f t="array" ref="J19">SQRT(MMULT(MMULT(B19:F19,$B$7:$F$11),TRANSPOSE(B19:F19)))</f>
        <v>7.6275266387064965E-3</v>
      </c>
      <c r="K19" s="2">
        <f t="shared" si="2"/>
        <v>0.10024977097082752</v>
      </c>
      <c r="L19" s="2">
        <f t="shared" si="3"/>
        <v>8.0027412839722589E-2</v>
      </c>
    </row>
    <row r="20" spans="1:12" x14ac:dyDescent="0.25">
      <c r="A20">
        <v>8.0000000000000002E-3</v>
      </c>
      <c r="B20" s="3">
        <f t="array" ref="B20:F20">A20*$I$2:$M$2+((1-G20-A20*$I$3)/$I$4)*$I$1:$M$1</f>
        <v>0.1905256482565395</v>
      </c>
      <c r="C20" s="3">
        <v>4.5095584938191123E-2</v>
      </c>
      <c r="D20" s="3">
        <v>0.64546706496475204</v>
      </c>
      <c r="E20" s="3">
        <v>1.6487004129844517E-2</v>
      </c>
      <c r="F20" s="3">
        <v>2.4246977106727567E-3</v>
      </c>
      <c r="G20">
        <v>0.1</v>
      </c>
      <c r="H20">
        <f t="shared" si="0"/>
        <v>0.99999999999999989</v>
      </c>
      <c r="I20" s="2">
        <f t="shared" si="1"/>
        <v>7.7569170879939853E-4</v>
      </c>
      <c r="J20" s="2">
        <f t="array" ref="J20">SQRT(MMULT(MMULT(B20:F20,$B$7:$F$11),TRANSPOSE(B20:F20)))</f>
        <v>7.6376460619034872E-3</v>
      </c>
      <c r="K20" s="2">
        <f t="shared" si="2"/>
        <v>0.10156162023120476</v>
      </c>
      <c r="L20" s="2">
        <f t="shared" si="3"/>
        <v>8.1366055512403973E-2</v>
      </c>
    </row>
    <row r="21" spans="1:12" x14ac:dyDescent="0.25">
      <c r="A21">
        <v>0.01</v>
      </c>
      <c r="B21" s="3">
        <f t="array" ref="B21:F21">A21*$I$2:$M$2+((1-G21-A21*$I$3)/$I$4)*$I$1:$M$1</f>
        <v>0.18484008310232641</v>
      </c>
      <c r="C21" s="3">
        <v>4.694911481062531E-2</v>
      </c>
      <c r="D21" s="3">
        <v>0.65640174322487443</v>
      </c>
      <c r="E21" s="3">
        <v>1.5085795186153704E-2</v>
      </c>
      <c r="F21" s="3">
        <v>-3.2767363239799216E-3</v>
      </c>
      <c r="G21">
        <v>0.1</v>
      </c>
      <c r="H21">
        <f t="shared" si="0"/>
        <v>0.99999999999999989</v>
      </c>
      <c r="I21" s="2">
        <f t="shared" si="1"/>
        <v>7.8672561899458514E-4</v>
      </c>
      <c r="J21" s="2">
        <f t="array" ref="J21">SQRT(MMULT(MMULT(B21:F21,$B$7:$F$11),TRANSPOSE(B21:F21)))</f>
        <v>7.6506370813431736E-3</v>
      </c>
      <c r="K21" s="2">
        <f t="shared" si="2"/>
        <v>0.10283138654074868</v>
      </c>
      <c r="L21" s="2">
        <f t="shared" si="3"/>
        <v>8.2670114518238136E-2</v>
      </c>
    </row>
    <row r="22" spans="1:12" x14ac:dyDescent="0.25">
      <c r="A22">
        <v>1.2E-2</v>
      </c>
      <c r="B22" s="3">
        <f t="array" ref="B22:F22">A22*$I$2:$M$2+((1-G22-A22*$I$3)/$I$4)*$I$1:$M$1</f>
        <v>0.17915451794811332</v>
      </c>
      <c r="C22" s="3">
        <v>4.8802644683059497E-2</v>
      </c>
      <c r="D22" s="3">
        <v>0.66733642148499683</v>
      </c>
      <c r="E22" s="3">
        <v>1.3684586242462887E-2</v>
      </c>
      <c r="F22" s="3">
        <v>-8.9781703586325999E-3</v>
      </c>
      <c r="G22">
        <v>0.1</v>
      </c>
      <c r="H22">
        <f t="shared" si="0"/>
        <v>1</v>
      </c>
      <c r="I22" s="2">
        <f t="shared" si="1"/>
        <v>7.9775952918977164E-4</v>
      </c>
      <c r="J22" s="2">
        <f t="array" ref="J22">SQRT(MMULT(MMULT(B22:F22,$B$7:$F$11),TRANSPOSE(B22:F22)))</f>
        <v>7.6664850990996718E-3</v>
      </c>
      <c r="K22" s="2">
        <f t="shared" si="2"/>
        <v>0.10405805514230479</v>
      </c>
      <c r="L22" s="2">
        <f t="shared" si="3"/>
        <v>8.3938460132516018E-2</v>
      </c>
    </row>
    <row r="23" spans="1:12" x14ac:dyDescent="0.25">
      <c r="A23">
        <v>1.4E-2</v>
      </c>
      <c r="B23" s="3">
        <f t="array" ref="B23:F23">A23*$I$2:$M$2+((1-G23-A23*$I$3)/$I$4)*$I$1:$M$1</f>
        <v>0.17346895279390023</v>
      </c>
      <c r="C23" s="3">
        <v>5.0656174555493691E-2</v>
      </c>
      <c r="D23" s="3">
        <v>0.67827109974511934</v>
      </c>
      <c r="E23" s="3">
        <v>1.2283377298772076E-2</v>
      </c>
      <c r="F23" s="3">
        <v>-1.4679604393285271E-2</v>
      </c>
      <c r="G23">
        <v>0.1</v>
      </c>
      <c r="H23">
        <f t="shared" si="0"/>
        <v>1</v>
      </c>
      <c r="I23" s="2">
        <f t="shared" si="1"/>
        <v>8.0879343938495846E-4</v>
      </c>
      <c r="J23" s="2">
        <f t="array" ref="J23">SQRT(MMULT(MMULT(B23:F23,$B$7:$F$11),TRANSPOSE(B23:F23)))</f>
        <v>7.6851724404721176E-3</v>
      </c>
      <c r="K23" s="2">
        <f t="shared" si="2"/>
        <v>0.10524076663857818</v>
      </c>
      <c r="L23" s="2">
        <f t="shared" si="3"/>
        <v>8.5170094635154653E-2</v>
      </c>
    </row>
    <row r="24" spans="1:12" x14ac:dyDescent="0.25">
      <c r="A24">
        <v>1.6E-2</v>
      </c>
      <c r="B24" s="3">
        <f t="array" ref="B24:F24">A24*$I$2:$M$2+((1-G24-A24*$I$3)/$I$4)*$I$1:$M$1</f>
        <v>0.16778338763968717</v>
      </c>
      <c r="C24" s="3">
        <v>5.2509704427927878E-2</v>
      </c>
      <c r="D24" s="3">
        <v>0.68920577800524163</v>
      </c>
      <c r="E24" s="3">
        <v>1.0882168355081261E-2</v>
      </c>
      <c r="F24" s="3">
        <v>-2.038103842793795E-2</v>
      </c>
      <c r="G24">
        <v>0.1</v>
      </c>
      <c r="H24">
        <f t="shared" si="0"/>
        <v>1</v>
      </c>
      <c r="I24" s="2">
        <f t="shared" si="1"/>
        <v>8.1982734958014497E-4</v>
      </c>
      <c r="J24" s="2">
        <f t="array" ref="J24">SQRT(MMULT(MMULT(B24:F24,$B$7:$F$11),TRANSPOSE(B24:F24)))</f>
        <v>7.7066784509052765E-3</v>
      </c>
      <c r="K24" s="2">
        <f t="shared" si="2"/>
        <v>0.10637881868340344</v>
      </c>
      <c r="L24" s="2">
        <f t="shared" si="3"/>
        <v>8.6364155255432479E-2</v>
      </c>
    </row>
    <row r="25" spans="1:12" x14ac:dyDescent="0.25">
      <c r="A25">
        <v>1.7999999999999999E-2</v>
      </c>
      <c r="B25" s="3">
        <f t="array" ref="B25:F25">A25*$I$2:$M$2+((1-G25-A25*$I$3)/$I$4)*$I$1:$M$1</f>
        <v>0.16209782248547405</v>
      </c>
      <c r="C25" s="3">
        <v>5.4363234300362065E-2</v>
      </c>
      <c r="D25" s="3">
        <v>0.70014045626536403</v>
      </c>
      <c r="E25" s="3">
        <v>9.4809594113904466E-3</v>
      </c>
      <c r="F25" s="3">
        <v>-2.6082472462590624E-2</v>
      </c>
      <c r="G25">
        <v>0.1</v>
      </c>
      <c r="H25">
        <f t="shared" si="0"/>
        <v>1</v>
      </c>
      <c r="I25" s="2">
        <f t="shared" si="1"/>
        <v>8.3086125977533147E-4</v>
      </c>
      <c r="J25" s="2">
        <f t="array" ref="J25">SQRT(MMULT(MMULT(B25:F25,$B$7:$F$11),TRANSPOSE(B25:F25)))</f>
        <v>7.7309796075454833E-3</v>
      </c>
      <c r="K25" s="2">
        <f t="shared" si="2"/>
        <v>0.10747166619924929</v>
      </c>
      <c r="L25" s="2">
        <f t="shared" si="3"/>
        <v>8.7519915816681976E-2</v>
      </c>
    </row>
    <row r="26" spans="1:12" x14ac:dyDescent="0.25">
      <c r="A26">
        <v>0.02</v>
      </c>
      <c r="B26" s="3">
        <f t="array" ref="B26:F26">A26*$I$2:$M$2+((1-G26-A26*$I$3)/$I$4)*$I$1:$M$1</f>
        <v>0.15641225733126096</v>
      </c>
      <c r="C26" s="3">
        <v>5.6216764172796252E-2</v>
      </c>
      <c r="D26" s="3">
        <v>0.71107513452548643</v>
      </c>
      <c r="E26" s="3">
        <v>8.0797504676996292E-3</v>
      </c>
      <c r="F26" s="3">
        <v>-3.178390649724331E-2</v>
      </c>
      <c r="G26">
        <v>0.1</v>
      </c>
      <c r="H26">
        <f>SUM(B26:G26)</f>
        <v>0.99999999999999989</v>
      </c>
      <c r="I26" s="2">
        <f>MMULT(B26:F26,$N$7:$N$11)</f>
        <v>8.4189516997051808E-4</v>
      </c>
      <c r="J26" s="2">
        <f t="array" ref="J26">SQRT(MMULT(MMULT(B26:F26,$B$7:$F$11),TRANSPOSE(B26:F26)))</f>
        <v>7.7580496440601094E-3</v>
      </c>
      <c r="K26" s="2">
        <f>I26/J26</f>
        <v>0.10851892016637307</v>
      </c>
      <c r="L26" s="2">
        <f>(I26-$C$13)/J26</f>
        <v>8.8636787102096617E-2</v>
      </c>
    </row>
    <row r="27" spans="1:12" x14ac:dyDescent="0.25">
      <c r="A27">
        <v>2.1999999999999999E-2</v>
      </c>
      <c r="B27" s="3">
        <f t="array" ref="B27:F27">A27*$I$2:$M$2+((1-G27-A27*$I$3)/$I$4)*$I$1:$M$1</f>
        <v>0.1507266921770479</v>
      </c>
      <c r="C27" s="3">
        <v>5.8070294045230439E-2</v>
      </c>
      <c r="D27" s="3">
        <v>0.72200981278560894</v>
      </c>
      <c r="E27" s="3">
        <v>6.6785415240088186E-3</v>
      </c>
      <c r="F27" s="3">
        <v>-3.7485340531895978E-2</v>
      </c>
      <c r="G27">
        <v>0.1</v>
      </c>
      <c r="H27">
        <f>SUM(B27:G27)</f>
        <v>1</v>
      </c>
      <c r="I27" s="2">
        <f>MMULT(B27:F27,$N$7:$N$11)</f>
        <v>8.5292908016570469E-4</v>
      </c>
      <c r="J27" s="2">
        <f t="array" ref="J27">SQRT(MMULT(MMULT(B27:F27,$B$7:$F$11),TRANSPOSE(B27:F27)))</f>
        <v>7.7878596872246637E-3</v>
      </c>
      <c r="K27" s="2">
        <f>I27/J27</f>
        <v>0.10952034505255198</v>
      </c>
      <c r="L27" s="2">
        <f>(I27-$C$13)/J27</f>
        <v>8.9714315984579115E-2</v>
      </c>
    </row>
    <row r="28" spans="1:12" x14ac:dyDescent="0.25">
      <c r="A28">
        <v>2.4E-2</v>
      </c>
      <c r="B28" s="3">
        <f t="array" ref="B28:F28">A28*$I$2:$M$2+((1-G28-A28*$I$3)/$I$4)*$I$1:$M$1</f>
        <v>0.14504112702283478</v>
      </c>
      <c r="C28" s="3">
        <v>5.9923823917664626E-2</v>
      </c>
      <c r="D28" s="3">
        <v>0.73294449104573123</v>
      </c>
      <c r="E28" s="3">
        <v>5.2773325803180011E-3</v>
      </c>
      <c r="F28" s="3">
        <v>-4.3186774566548666E-2</v>
      </c>
      <c r="G28">
        <v>0.1</v>
      </c>
      <c r="H28">
        <f>SUM(B28:G28)</f>
        <v>1</v>
      </c>
      <c r="I28" s="2">
        <f>MMULT(B28:F28,$N$7:$N$11)</f>
        <v>8.6396299036089119E-4</v>
      </c>
      <c r="J28" s="2">
        <f t="array" ref="J28">SQRT(MMULT(MMULT(B28:F28,$B$7:$F$11),TRANSPOSE(B28:F28)))</f>
        <v>7.8203784036885073E-3</v>
      </c>
      <c r="K28" s="2">
        <f>I28/J28</f>
        <v>0.11047585497313023</v>
      </c>
      <c r="L28" s="2">
        <f>(I28-$C$13)/J28</f>
        <v>9.0752183383311133E-2</v>
      </c>
    </row>
    <row r="29" spans="1:12" x14ac:dyDescent="0.25">
      <c r="A29">
        <v>2.5999999999999999E-2</v>
      </c>
      <c r="B29" s="3">
        <f t="array" ref="B29:F29">A29*$I$2:$M$2+((1-G29-A29*$I$3)/$I$4)*$I$1:$M$1</f>
        <v>0.13935556186862169</v>
      </c>
      <c r="C29" s="3">
        <v>6.1777353790098806E-2</v>
      </c>
      <c r="D29" s="3">
        <v>0.74387916930585374</v>
      </c>
      <c r="E29" s="3">
        <v>3.8761236366271854E-3</v>
      </c>
      <c r="F29" s="3">
        <v>-4.8888208601201341E-2</v>
      </c>
      <c r="G29">
        <v>0.1</v>
      </c>
      <c r="H29">
        <f>SUM(B29:G29)</f>
        <v>1</v>
      </c>
      <c r="I29" s="2">
        <f>MMULT(B29:F29,$N$7:$N$11)</f>
        <v>8.7499690055607802E-4</v>
      </c>
      <c r="J29" s="2">
        <f t="array" ref="J29">SQRT(MMULT(MMULT(B29:F29,$B$7:$F$11),TRANSPOSE(B29:F29)))</f>
        <v>7.8555721552689573E-3</v>
      </c>
      <c r="K29" s="2">
        <f>I29/J29</f>
        <v>0.11138550868878373</v>
      </c>
      <c r="L29" s="2">
        <f>(I29-$C$13)/J29</f>
        <v>9.175020112700312E-2</v>
      </c>
    </row>
    <row r="30" spans="1:12" x14ac:dyDescent="0.25">
      <c r="A30">
        <v>2.8000000000000001E-2</v>
      </c>
      <c r="B30" s="3">
        <f t="array" ref="B30:F30">A30*$I$2:$M$2+((1-G30-A30*$I$3)/$I$4)*$I$1:$M$1</f>
        <v>0.13366999671440857</v>
      </c>
      <c r="C30" s="3">
        <v>6.3630883662533E-2</v>
      </c>
      <c r="D30" s="3">
        <v>0.75481384756597603</v>
      </c>
      <c r="E30" s="3">
        <v>2.4749146929363679E-3</v>
      </c>
      <c r="F30" s="3">
        <v>-5.4589642635854016E-2</v>
      </c>
      <c r="G30">
        <v>0.1</v>
      </c>
      <c r="H30">
        <f>SUM(B30:G30)</f>
        <v>1</v>
      </c>
      <c r="I30" s="2">
        <f>MMULT(B30:F30,$N$7:$N$11)</f>
        <v>8.8603081075126441E-4</v>
      </c>
      <c r="J30" s="2">
        <f t="array" ref="J30">SQRT(MMULT(MMULT(B30:F30,$B$7:$F$11),TRANSPOSE(B30:F30)))</f>
        <v>7.8934051610934693E-3</v>
      </c>
      <c r="K30" s="2">
        <f>I30/J30</f>
        <v>0.11224950356260732</v>
      </c>
      <c r="L30" s="2">
        <f>(I30-$C$13)/J30</f>
        <v>9.2708307818247723E-2</v>
      </c>
    </row>
    <row r="34" spans="1:12" x14ac:dyDescent="0.25">
      <c r="A34">
        <v>0</v>
      </c>
      <c r="B34" s="3">
        <f t="array" ref="B34:F34">A34*$I$2:$M$2+((1-G34-A34*$I$3)/$I$4)*$I$1:$M$1</f>
        <v>0.21326790887339186</v>
      </c>
      <c r="C34" s="3">
        <v>3.7681465448454375E-2</v>
      </c>
      <c r="D34" s="3">
        <v>0.60172835192426244</v>
      </c>
      <c r="E34" s="3">
        <v>2.2091839904607776E-2</v>
      </c>
      <c r="F34" s="3">
        <v>2.5230433849283466E-2</v>
      </c>
      <c r="G34">
        <v>0.1</v>
      </c>
      <c r="H34">
        <f>SUM(B34:G34)</f>
        <v>0.99999999999999989</v>
      </c>
      <c r="I34" s="2">
        <f>MMULT(B34:F34,$N$7:$N$11)</f>
        <v>7.315560680186523E-4</v>
      </c>
      <c r="J34" s="2">
        <f t="array" ref="J34">SQRT(MMULT(MMULT(B34:F34,$B$7:$F$11),TRANSPOSE(B34:F34)))</f>
        <v>7.6144961908627858E-3</v>
      </c>
      <c r="K34" s="2">
        <f>I34/J34</f>
        <v>9.6074126203714194E-2</v>
      </c>
      <c r="L34" s="2">
        <f>(I34-$C$13)/J34</f>
        <v>7.5817162187164028E-2</v>
      </c>
    </row>
    <row r="35" spans="1:12" x14ac:dyDescent="0.25">
      <c r="A35">
        <v>3.0000000000000001E-3</v>
      </c>
      <c r="B35" s="3">
        <f t="array" ref="B35:F35">A35*$I$2:$M$2+((1-G35-A35*$I$3)/$I$4)*$I$1:$M$1</f>
        <v>0.20473956114207226</v>
      </c>
      <c r="C35" s="3">
        <v>4.0461760257105663E-2</v>
      </c>
      <c r="D35" s="3">
        <v>0.61813036931444609</v>
      </c>
      <c r="E35" s="3">
        <v>1.9990026489071559E-2</v>
      </c>
      <c r="F35" s="3">
        <v>1.6678282797304451E-2</v>
      </c>
      <c r="G35">
        <v>0.1</v>
      </c>
      <c r="H35">
        <f>SUM(B35:G35)</f>
        <v>1</v>
      </c>
      <c r="I35" s="2">
        <f>MMULT(B35:F35,$N$7:$N$11)</f>
        <v>7.4810693331143216E-4</v>
      </c>
      <c r="J35" s="2">
        <f t="array" ref="J35">SQRT(MMULT(MMULT(B35:F35,$B$7:$F$11),TRANSPOSE(B35:F35)))</f>
        <v>7.6177558924227949E-3</v>
      </c>
      <c r="K35" s="2">
        <f>I35/J35</f>
        <v>9.8205684702440621E-2</v>
      </c>
      <c r="L35" s="2">
        <f>(I35-$C$13)/J35</f>
        <v>7.7957388810484932E-2</v>
      </c>
    </row>
    <row r="36" spans="1:12" x14ac:dyDescent="0.25">
      <c r="A36">
        <v>6.0000000000000001E-3</v>
      </c>
      <c r="B36" s="3">
        <f t="array" ref="B36:F36">A36*$I$2:$M$2+((1-G36-A36*$I$3)/$I$4)*$I$1:$M$1</f>
        <v>0.19621121341075262</v>
      </c>
      <c r="C36" s="3">
        <v>4.3242055065756943E-2</v>
      </c>
      <c r="D36" s="3">
        <v>0.63453238670462964</v>
      </c>
      <c r="E36" s="3">
        <v>1.7888213073535334E-2</v>
      </c>
      <c r="F36" s="3">
        <v>8.1261317453254368E-3</v>
      </c>
      <c r="G36">
        <v>0.1</v>
      </c>
      <c r="H36">
        <f>SUM(B36:G36)</f>
        <v>0.99999999999999989</v>
      </c>
      <c r="I36" s="2">
        <f>MMULT(B36:F36,$N$7:$N$11)</f>
        <v>7.6465779860421213E-4</v>
      </c>
      <c r="J36" s="2">
        <f t="array" ref="J36">SQRT(MMULT(MMULT(B36:F36,$B$7:$F$11),TRANSPOSE(B36:F36)))</f>
        <v>7.6275266387064965E-3</v>
      </c>
      <c r="K36" s="2">
        <f>I36/J36</f>
        <v>0.10024977097082752</v>
      </c>
      <c r="L36" s="2">
        <f>(I36-$C$13)/J36</f>
        <v>8.0027412839722589E-2</v>
      </c>
    </row>
    <row r="37" spans="1:12" x14ac:dyDescent="0.25">
      <c r="A37">
        <v>8.9999999999999993E-3</v>
      </c>
      <c r="B37" s="3">
        <f t="array" ref="B37:F37">A37*$I$2:$M$2+((1-G37-A37*$I$3)/$I$4)*$I$1:$M$1</f>
        <v>0.18768286567943299</v>
      </c>
      <c r="C37" s="3">
        <v>4.6022349874408224E-2</v>
      </c>
      <c r="D37" s="3">
        <v>0.65093440409481329</v>
      </c>
      <c r="E37" s="3">
        <v>1.5786399657999113E-2</v>
      </c>
      <c r="F37" s="3">
        <v>-4.2601930665357376E-4</v>
      </c>
      <c r="G37">
        <v>0.1</v>
      </c>
      <c r="H37">
        <f>SUM(B37:G37)</f>
        <v>1.0000000000000002</v>
      </c>
      <c r="I37" s="2">
        <f>MMULT(B37:F37,$N$7:$N$11)</f>
        <v>7.8120866389699188E-4</v>
      </c>
      <c r="J37" s="2">
        <f t="array" ref="J37">SQRT(MMULT(MMULT(B37:F37,$B$7:$F$11),TRANSPOSE(B37:F37)))</f>
        <v>7.643783461321294E-3</v>
      </c>
      <c r="K37" s="2">
        <f>I37/J37</f>
        <v>0.10220183078838202</v>
      </c>
      <c r="L37" s="2">
        <f>(I37-$C$13)/J37</f>
        <v>8.2022481631910379E-2</v>
      </c>
    </row>
    <row r="38" spans="1:12" x14ac:dyDescent="0.25">
      <c r="I38" s="2"/>
      <c r="J38" s="2"/>
      <c r="K38" s="2"/>
      <c r="L38" s="2"/>
    </row>
    <row r="40" spans="1:12" x14ac:dyDescent="0.25">
      <c r="A40">
        <v>0</v>
      </c>
      <c r="B40" s="3">
        <v>0.22755225203040982</v>
      </c>
      <c r="C40" s="3">
        <v>3.7865148443026263E-2</v>
      </c>
      <c r="D40" s="3">
        <v>0.60089758933752568</v>
      </c>
      <c r="E40" s="3">
        <v>1.2925119464413196E-2</v>
      </c>
      <c r="F40" s="3">
        <v>0.12075989072462498</v>
      </c>
      <c r="G40">
        <v>1</v>
      </c>
      <c r="H40" s="2">
        <v>9.2120562068578047E-4</v>
      </c>
      <c r="I40" s="2">
        <v>8.0941693321884209E-3</v>
      </c>
      <c r="J40" s="2">
        <v>0.11381101418553027</v>
      </c>
      <c r="K40" s="2">
        <v>9.4754509557060621E-2</v>
      </c>
    </row>
    <row r="41" spans="1:12" x14ac:dyDescent="0.25">
      <c r="A41">
        <v>3.0000000000000001E-3</v>
      </c>
      <c r="B41" s="3">
        <v>0.21680909146878438</v>
      </c>
      <c r="C41" s="3">
        <v>4.0562487251774818E-2</v>
      </c>
      <c r="D41" s="3">
        <v>0.60694714577679576</v>
      </c>
      <c r="E41" s="3">
        <v>9.478493623996569E-3</v>
      </c>
      <c r="F41" s="3">
        <v>0.12620278187864839</v>
      </c>
      <c r="G41">
        <v>0.99999999999999989</v>
      </c>
      <c r="H41" s="2">
        <v>9.3738150637746138E-4</v>
      </c>
      <c r="I41" s="2">
        <v>8.0971664695259019E-3</v>
      </c>
      <c r="J41" s="2">
        <v>0.1157666092089553</v>
      </c>
      <c r="K41" s="2">
        <v>9.671715827782025E-2</v>
      </c>
    </row>
    <row r="42" spans="1:12" x14ac:dyDescent="0.25">
      <c r="A42">
        <v>6.0000000000000001E-3</v>
      </c>
      <c r="B42" s="3">
        <v>0.20606593090715894</v>
      </c>
      <c r="C42" s="3">
        <v>4.3259826060523365E-2</v>
      </c>
      <c r="D42" s="3">
        <v>0.61299670221606584</v>
      </c>
      <c r="E42" s="3">
        <v>6.0318677835799429E-3</v>
      </c>
      <c r="F42" s="3">
        <v>0.13164567303267183</v>
      </c>
      <c r="G42">
        <v>0.99999999999999989</v>
      </c>
      <c r="H42" s="2">
        <v>9.5355739206914251E-4</v>
      </c>
      <c r="I42" s="2">
        <v>8.1061512326405377E-3</v>
      </c>
      <c r="J42" s="2">
        <v>0.11763380236844237</v>
      </c>
      <c r="K42" s="2">
        <v>9.8605465625677124E-2</v>
      </c>
    </row>
    <row r="43" spans="1:12" x14ac:dyDescent="0.25">
      <c r="A43">
        <v>8.9999999999999993E-3</v>
      </c>
      <c r="B43" s="3">
        <v>0.1953227703455335</v>
      </c>
      <c r="C43" s="3">
        <v>4.5957164869271913E-2</v>
      </c>
      <c r="D43" s="3">
        <v>0.61904625865533602</v>
      </c>
      <c r="E43" s="3">
        <v>2.5852419431633168E-3</v>
      </c>
      <c r="F43" s="3">
        <v>0.13708856418669524</v>
      </c>
      <c r="G43">
        <v>1</v>
      </c>
      <c r="H43" s="2">
        <v>9.6973327776082375E-4</v>
      </c>
      <c r="I43" s="2">
        <v>8.121103748371581E-3</v>
      </c>
      <c r="J43" s="2">
        <v>0.1194090492878227</v>
      </c>
      <c r="K43" s="2">
        <v>0.10041574737693468</v>
      </c>
    </row>
    <row r="45" spans="1:12" x14ac:dyDescent="0.25">
      <c r="B45" s="3">
        <f>B41/B35</f>
        <v>1.0589506505698567</v>
      </c>
    </row>
    <row r="46" spans="1:12" x14ac:dyDescent="0.25">
      <c r="B46" s="3">
        <f>B42/B36</f>
        <v>1.0502250474124344</v>
      </c>
    </row>
    <row r="47" spans="1:12" x14ac:dyDescent="0.25">
      <c r="B47" s="3">
        <f>B43/B37</f>
        <v>1.0407064578774583</v>
      </c>
    </row>
    <row r="49" spans="2:6" x14ac:dyDescent="0.25">
      <c r="B49" s="3">
        <f>B40-B34</f>
        <v>1.4284343157017959E-2</v>
      </c>
      <c r="C49" s="3">
        <f>C40-C34</f>
        <v>1.8368299457188764E-4</v>
      </c>
      <c r="D49" s="3">
        <f>D40-D34</f>
        <v>-8.3076258673675518E-4</v>
      </c>
      <c r="E49" s="3">
        <f>E40-E34</f>
        <v>-9.1667204401945802E-3</v>
      </c>
      <c r="F49" s="3">
        <f>F40-F34</f>
        <v>9.5529456875341506E-2</v>
      </c>
    </row>
    <row r="50" spans="2:6" x14ac:dyDescent="0.25">
      <c r="B50" s="3">
        <f t="shared" ref="B50:F51" si="4">B41-B35</f>
        <v>1.2069530326712125E-2</v>
      </c>
      <c r="C50" s="3">
        <f t="shared" si="4"/>
        <v>1.0072699466915497E-4</v>
      </c>
      <c r="D50" s="3">
        <f t="shared" si="4"/>
        <v>-1.1183223537650333E-2</v>
      </c>
      <c r="E50" s="3">
        <f t="shared" si="4"/>
        <v>-1.051153286507499E-2</v>
      </c>
      <c r="F50" s="3">
        <f t="shared" si="4"/>
        <v>0.10952449908134394</v>
      </c>
    </row>
    <row r="51" spans="2:6" x14ac:dyDescent="0.25">
      <c r="B51" s="3">
        <f t="shared" si="4"/>
        <v>9.8547174964063178E-3</v>
      </c>
      <c r="C51" s="3">
        <f t="shared" si="4"/>
        <v>1.7770994766422299E-5</v>
      </c>
      <c r="D51" s="3">
        <f t="shared" si="4"/>
        <v>-2.15356844885638E-2</v>
      </c>
      <c r="E51" s="3">
        <f t="shared" si="4"/>
        <v>-1.185634528995539E-2</v>
      </c>
      <c r="F51" s="3">
        <f t="shared" si="4"/>
        <v>0.12351954128734639</v>
      </c>
    </row>
    <row r="52" spans="2:6" x14ac:dyDescent="0.25">
      <c r="B52" s="3"/>
      <c r="C52" s="3"/>
      <c r="D52" s="3"/>
      <c r="E52" s="3"/>
      <c r="F52" s="3"/>
    </row>
    <row r="53" spans="2:6" x14ac:dyDescent="0.25">
      <c r="B53" s="3">
        <f>B40-B40*G34</f>
        <v>0.20479702682736883</v>
      </c>
      <c r="C53" s="3"/>
      <c r="D53" s="3"/>
      <c r="E53" s="3"/>
      <c r="F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7"/>
  <sheetViews>
    <sheetView tabSelected="1" topLeftCell="A13" zoomScaleNormal="100" workbookViewId="0">
      <selection activeCell="J46" sqref="J46"/>
    </sheetView>
  </sheetViews>
  <sheetFormatPr defaultRowHeight="15" x14ac:dyDescent="0.25"/>
  <cols>
    <col min="1" max="23" width="16.140625" customWidth="1"/>
  </cols>
  <sheetData>
    <row r="1" spans="1:10" x14ac:dyDescent="0.25">
      <c r="B1" t="s">
        <v>1</v>
      </c>
      <c r="C1" t="s">
        <v>9</v>
      </c>
      <c r="D1" t="s">
        <v>2</v>
      </c>
      <c r="E1" t="s">
        <v>3</v>
      </c>
      <c r="F1" t="s">
        <v>61</v>
      </c>
    </row>
    <row r="2" spans="1:10" x14ac:dyDescent="0.25">
      <c r="A2" t="s">
        <v>5</v>
      </c>
      <c r="B2" s="2">
        <v>2.5228606807512605E-4</v>
      </c>
      <c r="C2" s="2">
        <v>1.9980801187519394E-3</v>
      </c>
      <c r="D2" s="2">
        <v>9.7746142010320808E-4</v>
      </c>
      <c r="E2" s="2">
        <v>3.6391462261020435E-4</v>
      </c>
      <c r="F2" s="2">
        <v>2.4792145675528373E-4</v>
      </c>
    </row>
    <row r="3" spans="1:10" x14ac:dyDescent="0.25">
      <c r="A3" t="s">
        <v>6</v>
      </c>
      <c r="B3" s="2">
        <v>1.9116346334931755E-4</v>
      </c>
      <c r="C3" s="2">
        <v>1.5250970757029159E-3</v>
      </c>
      <c r="D3" s="2">
        <v>9.0627511130632012E-5</v>
      </c>
      <c r="E3" s="2">
        <v>6.9368214694526253E-4</v>
      </c>
      <c r="F3" s="2">
        <v>2.5452339323973091E-4</v>
      </c>
    </row>
    <row r="4" spans="1:10" x14ac:dyDescent="0.25">
      <c r="A4" t="s">
        <v>7</v>
      </c>
      <c r="B4" s="2">
        <v>1.3826187592728429E-2</v>
      </c>
      <c r="C4" s="2">
        <v>3.9052491286765766E-2</v>
      </c>
      <c r="D4" s="2">
        <v>9.5198482724585479E-3</v>
      </c>
      <c r="E4" s="2">
        <v>2.6337846285246304E-2</v>
      </c>
      <c r="F4" s="2">
        <v>1.5953789306610858E-2</v>
      </c>
    </row>
    <row r="5" spans="1:10" x14ac:dyDescent="0.25">
      <c r="B5" s="2">
        <v>1.3197399945308468</v>
      </c>
      <c r="C5" s="2">
        <v>1.3101330732216019</v>
      </c>
      <c r="D5" s="2">
        <v>10.785482332117439</v>
      </c>
      <c r="E5" s="2">
        <v>0.52461292857652331</v>
      </c>
      <c r="F5" s="2">
        <v>0.97406157288564454</v>
      </c>
    </row>
    <row r="6" spans="1:10" x14ac:dyDescent="0.25">
      <c r="B6">
        <v>0</v>
      </c>
      <c r="C6">
        <v>1</v>
      </c>
      <c r="D6">
        <v>2</v>
      </c>
      <c r="E6">
        <v>3</v>
      </c>
      <c r="F6">
        <v>4</v>
      </c>
    </row>
    <row r="7" spans="1:10" x14ac:dyDescent="0.25">
      <c r="A7">
        <v>0</v>
      </c>
      <c r="B7" s="2">
        <v>1.9116056908198028E-4</v>
      </c>
      <c r="C7" s="2">
        <v>9.6024992176531412E-6</v>
      </c>
      <c r="D7" s="2">
        <v>3.4022195686978896E-5</v>
      </c>
      <c r="E7" s="2">
        <v>5.939339565946797E-5</v>
      </c>
      <c r="F7" s="2">
        <v>5.9783182265089808E-5</v>
      </c>
    </row>
    <row r="8" spans="1:10" x14ac:dyDescent="0.25">
      <c r="A8">
        <v>1</v>
      </c>
      <c r="B8" s="2">
        <v>9.6024992176531412E-6</v>
      </c>
      <c r="C8" s="2">
        <v>1.5250739853143308E-3</v>
      </c>
      <c r="D8" s="2">
        <v>-1.6538080631921618E-6</v>
      </c>
      <c r="E8" s="2">
        <v>2.6464295141061359E-4</v>
      </c>
      <c r="F8" s="2">
        <v>2.2433897510302456E-6</v>
      </c>
    </row>
    <row r="9" spans="1:10" x14ac:dyDescent="0.25">
      <c r="A9">
        <v>2</v>
      </c>
      <c r="B9" s="2">
        <v>3.4022195686978896E-5</v>
      </c>
      <c r="C9" s="2">
        <v>-1.6538080631921618E-6</v>
      </c>
      <c r="D9" s="2">
        <v>9.0626139005223127E-5</v>
      </c>
      <c r="E9" s="2">
        <v>4.0163821394684089E-5</v>
      </c>
      <c r="F9" s="2">
        <v>7.1726916732303036E-5</v>
      </c>
    </row>
    <row r="10" spans="1:10" x14ac:dyDescent="0.25">
      <c r="A10">
        <v>3</v>
      </c>
      <c r="B10" s="2">
        <v>5.939339565946797E-5</v>
      </c>
      <c r="C10" s="2">
        <v>2.6464295141061359E-4</v>
      </c>
      <c r="D10" s="2">
        <v>4.0163821394684089E-5</v>
      </c>
      <c r="E10" s="2">
        <v>6.9367164440704192E-4</v>
      </c>
      <c r="F10" s="2">
        <v>9.0834876019150427E-5</v>
      </c>
    </row>
    <row r="11" spans="1:10" x14ac:dyDescent="0.25">
      <c r="A11">
        <v>4</v>
      </c>
      <c r="B11" s="2">
        <v>5.9783182265089808E-5</v>
      </c>
      <c r="C11" s="2">
        <v>2.2433897510302456E-6</v>
      </c>
      <c r="D11" s="2">
        <v>7.1726916732303036E-5</v>
      </c>
      <c r="E11" s="2">
        <v>9.0834876019150427E-5</v>
      </c>
      <c r="F11" s="2">
        <v>2.5451953968565384E-4</v>
      </c>
    </row>
    <row r="12" spans="1:10" x14ac:dyDescent="0.25">
      <c r="A12" t="s">
        <v>41</v>
      </c>
      <c r="B12">
        <v>5.6300000000000003E-2</v>
      </c>
      <c r="C12" s="2">
        <v>1.5424657534246575E-4</v>
      </c>
    </row>
    <row r="14" spans="1:10" x14ac:dyDescent="0.25">
      <c r="A14" t="s">
        <v>20</v>
      </c>
      <c r="B14" t="s">
        <v>1</v>
      </c>
      <c r="C14" t="s">
        <v>9</v>
      </c>
      <c r="D14" t="s">
        <v>2</v>
      </c>
      <c r="E14" t="s">
        <v>3</v>
      </c>
      <c r="F14" t="s">
        <v>61</v>
      </c>
      <c r="G14" t="s">
        <v>26</v>
      </c>
      <c r="H14" t="s">
        <v>27</v>
      </c>
      <c r="I14" t="s">
        <v>44</v>
      </c>
      <c r="J14" t="s">
        <v>45</v>
      </c>
    </row>
    <row r="15" spans="1:10" x14ac:dyDescent="0.25">
      <c r="A15">
        <v>1</v>
      </c>
      <c r="B15" s="3">
        <v>0.23698154322500101</v>
      </c>
      <c r="C15" s="3">
        <v>4.1866511766743997E-2</v>
      </c>
      <c r="D15" s="3">
        <v>0.66856471984024601</v>
      </c>
      <c r="E15" s="3">
        <v>2.4553822038832E-2</v>
      </c>
      <c r="F15" s="3">
        <v>2.8033403129176401E-2</v>
      </c>
      <c r="G15" s="3">
        <f>SUM(B15:F15)</f>
        <v>0.99999999999999944</v>
      </c>
      <c r="H15" s="2">
        <v>8.1282140710811602E-4</v>
      </c>
      <c r="I15" s="2">
        <f>I48^2</f>
        <v>7.158197041475519E-5</v>
      </c>
      <c r="J15" s="2">
        <f>H15/I15</f>
        <v>11.355113618674141</v>
      </c>
    </row>
    <row r="16" spans="1:10" x14ac:dyDescent="0.25">
      <c r="A16">
        <v>2</v>
      </c>
      <c r="B16" s="3">
        <v>0.21592215010124299</v>
      </c>
      <c r="C16" s="3">
        <v>4.8732249597478898E-2</v>
      </c>
      <c r="D16" s="3">
        <v>0.709068168558047</v>
      </c>
      <c r="E16" s="3">
        <v>1.9363631594686199E-2</v>
      </c>
      <c r="F16" s="3">
        <v>6.9138001485452502E-3</v>
      </c>
      <c r="G16" s="3">
        <f t="shared" ref="G16:G44" si="0">SUM(B16:F16)</f>
        <v>1.0000000000000004</v>
      </c>
      <c r="H16" s="2">
        <v>8.5369239306997205E-4</v>
      </c>
      <c r="I16" s="2">
        <f t="shared" ref="I16:I44" si="1">I49^2</f>
        <v>7.1884759725767585E-5</v>
      </c>
      <c r="J16" s="2">
        <f t="shared" ref="J16:J44" si="2">H16/I16</f>
        <v>11.875846790428378</v>
      </c>
    </row>
    <row r="17" spans="1:10" x14ac:dyDescent="0.25">
      <c r="A17">
        <v>3</v>
      </c>
      <c r="B17" s="3">
        <v>0.185855724926201</v>
      </c>
      <c r="C17" s="3">
        <v>5.7561316046650803E-2</v>
      </c>
      <c r="D17" s="3">
        <v>0.74538932312657102</v>
      </c>
      <c r="E17" s="3">
        <v>1.11936359005775E-2</v>
      </c>
      <c r="F17" s="3">
        <v>0</v>
      </c>
      <c r="G17" s="3">
        <f t="shared" si="0"/>
        <v>1.0000000000000002</v>
      </c>
      <c r="H17" s="2">
        <v>8.9456337903200101E-4</v>
      </c>
      <c r="I17" s="2">
        <f t="shared" si="1"/>
        <v>7.2845579320027142E-5</v>
      </c>
      <c r="J17" s="2">
        <f t="shared" si="2"/>
        <v>12.280269954364442</v>
      </c>
    </row>
    <row r="18" spans="1:10" x14ac:dyDescent="0.25">
      <c r="A18">
        <v>4</v>
      </c>
      <c r="B18" s="3">
        <v>0.15140568129141899</v>
      </c>
      <c r="C18" s="3">
        <v>6.7345911856121293E-2</v>
      </c>
      <c r="D18" s="3">
        <v>0.77967500344163299</v>
      </c>
      <c r="E18" s="3">
        <v>1.5734034108268299E-3</v>
      </c>
      <c r="F18" s="3">
        <v>0</v>
      </c>
      <c r="G18" s="3">
        <f t="shared" si="0"/>
        <v>1</v>
      </c>
      <c r="H18" s="2">
        <v>9.3543436499378396E-4</v>
      </c>
      <c r="I18" s="2">
        <f t="shared" si="1"/>
        <v>7.4631415325990678E-5</v>
      </c>
      <c r="J18" s="2">
        <f t="shared" si="2"/>
        <v>12.534056347555495</v>
      </c>
    </row>
    <row r="19" spans="1:10" x14ac:dyDescent="0.25">
      <c r="A19" s="9">
        <v>5</v>
      </c>
      <c r="B19" s="16">
        <v>0.1095817300731</v>
      </c>
      <c r="C19" s="16">
        <v>7.6728590614579595E-2</v>
      </c>
      <c r="D19" s="16">
        <v>0.81368967931232095</v>
      </c>
      <c r="E19" s="16">
        <v>0</v>
      </c>
      <c r="F19" s="16">
        <v>0</v>
      </c>
      <c r="G19" s="16">
        <f t="shared" si="0"/>
        <v>1.0000000000000004</v>
      </c>
      <c r="H19" s="18">
        <v>9.7630535095594303E-4</v>
      </c>
      <c r="I19" s="18">
        <f t="shared" si="1"/>
        <v>7.7301512711031695E-5</v>
      </c>
      <c r="J19" s="18">
        <f t="shared" si="2"/>
        <v>12.629835002137217</v>
      </c>
    </row>
    <row r="20" spans="1:10" x14ac:dyDescent="0.25">
      <c r="A20">
        <v>6</v>
      </c>
      <c r="B20" s="3">
        <v>6.6315952362885705E-2</v>
      </c>
      <c r="C20" s="3">
        <v>8.6032682186332199E-2</v>
      </c>
      <c r="D20" s="3">
        <v>0.84765136545078301</v>
      </c>
      <c r="E20" s="3">
        <v>0</v>
      </c>
      <c r="F20" s="3">
        <v>0</v>
      </c>
      <c r="G20" s="3">
        <f t="shared" si="0"/>
        <v>1.0000000000000009</v>
      </c>
      <c r="H20" s="2">
        <v>1.01717633691802E-3</v>
      </c>
      <c r="I20" s="2">
        <f t="shared" si="1"/>
        <v>8.0941102298714919E-5</v>
      </c>
      <c r="J20" s="2">
        <f t="shared" si="2"/>
        <v>12.566870329540464</v>
      </c>
    </row>
    <row r="21" spans="1:10" x14ac:dyDescent="0.25">
      <c r="A21">
        <v>7</v>
      </c>
      <c r="B21" s="3">
        <v>2.3050174652671701E-2</v>
      </c>
      <c r="C21" s="3">
        <v>9.5336773758084803E-2</v>
      </c>
      <c r="D21" s="3">
        <v>0.88161305158924397</v>
      </c>
      <c r="E21" s="3">
        <v>0</v>
      </c>
      <c r="F21" s="3">
        <v>0</v>
      </c>
      <c r="G21" s="3">
        <f t="shared" si="0"/>
        <v>1.0000000000000004</v>
      </c>
      <c r="H21" s="2">
        <v>1.0580473228800999E-3</v>
      </c>
      <c r="I21" s="2">
        <f t="shared" si="1"/>
        <v>8.5551974163250089E-5</v>
      </c>
      <c r="J21" s="2">
        <f t="shared" si="2"/>
        <v>12.367304591488869</v>
      </c>
    </row>
    <row r="22" spans="1:10" x14ac:dyDescent="0.25">
      <c r="A22">
        <v>8</v>
      </c>
      <c r="B22" s="3">
        <v>0</v>
      </c>
      <c r="C22" s="3">
        <v>0.11900443734474001</v>
      </c>
      <c r="D22" s="3">
        <v>0.88099556265526102</v>
      </c>
      <c r="E22" s="3">
        <v>0</v>
      </c>
      <c r="F22" s="3">
        <v>0</v>
      </c>
      <c r="G22" s="3">
        <f t="shared" si="0"/>
        <v>1.0000000000000011</v>
      </c>
      <c r="H22" s="2">
        <v>1.09891830884279E-3</v>
      </c>
      <c r="I22" s="2">
        <f t="shared" si="1"/>
        <v>9.1594909882083039E-5</v>
      </c>
      <c r="J22" s="2">
        <f t="shared" si="2"/>
        <v>11.997591462860868</v>
      </c>
    </row>
    <row r="23" spans="1:10" x14ac:dyDescent="0.25">
      <c r="A23" s="11">
        <v>9</v>
      </c>
      <c r="B23" s="17">
        <v>0</v>
      </c>
      <c r="C23" s="17">
        <v>0.15904969019436899</v>
      </c>
      <c r="D23" s="17">
        <v>0.84095030980563301</v>
      </c>
      <c r="E23" s="17">
        <v>0</v>
      </c>
      <c r="F23" s="17">
        <v>0</v>
      </c>
      <c r="G23" s="17">
        <f t="shared" si="0"/>
        <v>1.000000000000002</v>
      </c>
      <c r="H23" s="20">
        <v>1.1397892948061799E-3</v>
      </c>
      <c r="I23" s="20">
        <f t="shared" si="1"/>
        <v>1.0223131477427527E-4</v>
      </c>
      <c r="J23" s="20">
        <f t="shared" si="2"/>
        <v>11.149120964772997</v>
      </c>
    </row>
    <row r="24" spans="1:10" x14ac:dyDescent="0.25">
      <c r="A24">
        <v>10</v>
      </c>
      <c r="B24" s="3">
        <v>0</v>
      </c>
      <c r="C24" s="3">
        <v>0.199094943043998</v>
      </c>
      <c r="D24" s="3">
        <v>0.800905056956005</v>
      </c>
      <c r="E24" s="3">
        <v>0</v>
      </c>
      <c r="F24" s="3">
        <v>0</v>
      </c>
      <c r="G24" s="3">
        <f t="shared" si="0"/>
        <v>1.0000000000000031</v>
      </c>
      <c r="H24" s="2">
        <v>1.18066028076957E-3</v>
      </c>
      <c r="I24" s="2">
        <f t="shared" si="1"/>
        <v>1.1806024859547646E-4</v>
      </c>
      <c r="J24" s="2">
        <f t="shared" si="2"/>
        <v>10.000489536617897</v>
      </c>
    </row>
    <row r="25" spans="1:10" x14ac:dyDescent="0.25">
      <c r="A25">
        <v>11</v>
      </c>
      <c r="B25" s="3">
        <v>0</v>
      </c>
      <c r="C25" s="3">
        <v>0.23914019589351801</v>
      </c>
      <c r="D25" s="3">
        <v>0.76085980410648502</v>
      </c>
      <c r="E25" s="3">
        <v>0</v>
      </c>
      <c r="F25" s="3">
        <v>0</v>
      </c>
      <c r="G25" s="3">
        <f t="shared" si="0"/>
        <v>1.0000000000000031</v>
      </c>
      <c r="H25" s="2">
        <v>1.2215312667328501E-3</v>
      </c>
      <c r="I25" s="2">
        <f t="shared" si="1"/>
        <v>1.3908171134562413E-4</v>
      </c>
      <c r="J25" s="2">
        <f t="shared" si="2"/>
        <v>8.7828317247067194</v>
      </c>
    </row>
    <row r="26" spans="1:10" x14ac:dyDescent="0.25">
      <c r="A26">
        <v>12</v>
      </c>
      <c r="B26" s="3">
        <v>0</v>
      </c>
      <c r="C26" s="3">
        <v>0.27918544874314699</v>
      </c>
      <c r="D26" s="3">
        <v>0.72081455125685701</v>
      </c>
      <c r="E26" s="3">
        <v>0</v>
      </c>
      <c r="F26" s="3">
        <v>0</v>
      </c>
      <c r="G26" s="3">
        <f t="shared" si="0"/>
        <v>1.000000000000004</v>
      </c>
      <c r="H26" s="2">
        <v>1.26240225269623E-3</v>
      </c>
      <c r="I26" s="2">
        <f t="shared" si="1"/>
        <v>1.6529570302483337E-4</v>
      </c>
      <c r="J26" s="2">
        <f t="shared" si="2"/>
        <v>7.6372357514131606</v>
      </c>
    </row>
    <row r="27" spans="1:10" x14ac:dyDescent="0.25">
      <c r="A27">
        <v>13</v>
      </c>
      <c r="B27" s="3">
        <v>0</v>
      </c>
      <c r="C27" s="3">
        <v>0.319230701592775</v>
      </c>
      <c r="D27" s="3">
        <v>0.680769298407229</v>
      </c>
      <c r="E27" s="3">
        <v>0</v>
      </c>
      <c r="F27" s="3">
        <v>0</v>
      </c>
      <c r="G27" s="3">
        <f t="shared" si="0"/>
        <v>1.000000000000004</v>
      </c>
      <c r="H27" s="2">
        <v>1.30327323865962E-3</v>
      </c>
      <c r="I27" s="2">
        <f t="shared" si="1"/>
        <v>1.9670222363305279E-4</v>
      </c>
      <c r="J27" s="2">
        <f t="shared" si="2"/>
        <v>6.6256151790681894</v>
      </c>
    </row>
    <row r="28" spans="1:10" x14ac:dyDescent="0.25">
      <c r="A28">
        <v>14</v>
      </c>
      <c r="B28" s="3">
        <v>0</v>
      </c>
      <c r="C28" s="3">
        <v>0.35927595444240401</v>
      </c>
      <c r="D28" s="3">
        <v>0.64072404555760099</v>
      </c>
      <c r="E28" s="3">
        <v>0</v>
      </c>
      <c r="F28" s="3">
        <v>0</v>
      </c>
      <c r="G28" s="3">
        <f t="shared" si="0"/>
        <v>1.0000000000000049</v>
      </c>
      <c r="H28" s="2">
        <v>1.3441442246230101E-3</v>
      </c>
      <c r="I28" s="2">
        <f t="shared" si="1"/>
        <v>2.3330127317028066E-4</v>
      </c>
      <c r="J28" s="2">
        <f t="shared" si="2"/>
        <v>5.7614097272497666</v>
      </c>
    </row>
    <row r="29" spans="1:10" x14ac:dyDescent="0.25">
      <c r="A29">
        <v>15</v>
      </c>
      <c r="B29" s="3">
        <v>0</v>
      </c>
      <c r="C29" s="3">
        <v>0.39932120729214199</v>
      </c>
      <c r="D29" s="3">
        <v>0.60067879270786495</v>
      </c>
      <c r="E29" s="3">
        <v>0</v>
      </c>
      <c r="F29" s="3">
        <v>0</v>
      </c>
      <c r="G29" s="3">
        <f t="shared" si="0"/>
        <v>1.0000000000000069</v>
      </c>
      <c r="H29" s="2">
        <v>1.3850152105865099E-3</v>
      </c>
      <c r="I29" s="2">
        <f t="shared" si="1"/>
        <v>2.7509285163664023E-4</v>
      </c>
      <c r="J29" s="2">
        <f t="shared" si="2"/>
        <v>5.0347190134039694</v>
      </c>
    </row>
    <row r="30" spans="1:10" x14ac:dyDescent="0.25">
      <c r="A30">
        <v>16</v>
      </c>
      <c r="B30" s="3">
        <v>0</v>
      </c>
      <c r="C30" s="3">
        <v>0.43936646014166197</v>
      </c>
      <c r="D30" s="3">
        <v>0.56063353985834496</v>
      </c>
      <c r="E30" s="3">
        <v>0</v>
      </c>
      <c r="F30" s="3">
        <v>0</v>
      </c>
      <c r="G30" s="3">
        <f t="shared" si="0"/>
        <v>1.0000000000000069</v>
      </c>
      <c r="H30" s="2">
        <v>1.42588619654979E-3</v>
      </c>
      <c r="I30" s="2">
        <f t="shared" si="1"/>
        <v>3.2207695903177042E-4</v>
      </c>
      <c r="J30" s="2">
        <f t="shared" si="2"/>
        <v>4.4271598963064518</v>
      </c>
    </row>
    <row r="31" spans="1:10" x14ac:dyDescent="0.25">
      <c r="A31">
        <v>17</v>
      </c>
      <c r="B31" s="3">
        <v>0</v>
      </c>
      <c r="C31" s="3">
        <v>0.47941171299139901</v>
      </c>
      <c r="D31" s="3">
        <v>0.52058828700860804</v>
      </c>
      <c r="E31" s="3">
        <v>0</v>
      </c>
      <c r="F31" s="3">
        <v>0</v>
      </c>
      <c r="G31" s="3">
        <f t="shared" si="0"/>
        <v>1.0000000000000071</v>
      </c>
      <c r="H31" s="2">
        <v>1.46675718251329E-3</v>
      </c>
      <c r="I31" s="2">
        <f t="shared" si="1"/>
        <v>3.7425359535617621E-4</v>
      </c>
      <c r="J31" s="2">
        <f t="shared" si="2"/>
        <v>3.9191532177997672</v>
      </c>
    </row>
    <row r="32" spans="1:10" x14ac:dyDescent="0.25">
      <c r="A32">
        <v>18</v>
      </c>
      <c r="B32" s="3">
        <v>0</v>
      </c>
      <c r="C32" s="3">
        <v>0.51945696584091905</v>
      </c>
      <c r="D32" s="3">
        <v>0.480543034159089</v>
      </c>
      <c r="E32" s="3">
        <v>0</v>
      </c>
      <c r="F32" s="3">
        <v>0</v>
      </c>
      <c r="G32" s="3">
        <f t="shared" si="0"/>
        <v>1.000000000000008</v>
      </c>
      <c r="H32" s="2">
        <v>1.5076281684765699E-3</v>
      </c>
      <c r="I32" s="2">
        <f t="shared" si="1"/>
        <v>4.3162276060930096E-4</v>
      </c>
      <c r="J32" s="2">
        <f t="shared" si="2"/>
        <v>3.4929301836361089</v>
      </c>
    </row>
    <row r="33" spans="1:10" x14ac:dyDescent="0.25">
      <c r="A33">
        <v>19</v>
      </c>
      <c r="B33" s="3">
        <v>0</v>
      </c>
      <c r="C33" s="3">
        <v>0.55950221869065697</v>
      </c>
      <c r="D33" s="3">
        <v>0.44049778130935202</v>
      </c>
      <c r="E33" s="3">
        <v>0</v>
      </c>
      <c r="F33" s="3">
        <v>0</v>
      </c>
      <c r="G33" s="3">
        <f t="shared" si="0"/>
        <v>1.0000000000000089</v>
      </c>
      <c r="H33" s="2">
        <v>1.5484991544400699E-3</v>
      </c>
      <c r="I33" s="2">
        <f t="shared" si="1"/>
        <v>4.9418445479175693E-4</v>
      </c>
      <c r="J33" s="2">
        <f t="shared" si="2"/>
        <v>3.1334436755858457</v>
      </c>
    </row>
    <row r="34" spans="1:10" x14ac:dyDescent="0.25">
      <c r="A34">
        <v>20</v>
      </c>
      <c r="B34" s="3">
        <v>0</v>
      </c>
      <c r="C34" s="3">
        <v>0.59954747154028598</v>
      </c>
      <c r="D34" s="3">
        <v>0.40045252845972401</v>
      </c>
      <c r="E34" s="3">
        <v>0</v>
      </c>
      <c r="F34" s="3">
        <v>0</v>
      </c>
      <c r="G34" s="3">
        <f t="shared" si="0"/>
        <v>1.00000000000001</v>
      </c>
      <c r="H34" s="2">
        <v>1.58937014040346E-3</v>
      </c>
      <c r="I34" s="2">
        <f t="shared" si="1"/>
        <v>5.61938677903063E-4</v>
      </c>
      <c r="J34" s="2">
        <f t="shared" si="2"/>
        <v>2.8283693628891542</v>
      </c>
    </row>
    <row r="35" spans="1:10" x14ac:dyDescent="0.25">
      <c r="A35">
        <v>21</v>
      </c>
      <c r="B35" s="3">
        <v>0</v>
      </c>
      <c r="C35" s="3">
        <v>0.63959272438991399</v>
      </c>
      <c r="D35" s="3">
        <v>0.360407275610096</v>
      </c>
      <c r="E35" s="3">
        <v>0</v>
      </c>
      <c r="F35" s="3">
        <v>0</v>
      </c>
      <c r="G35" s="3">
        <f t="shared" si="0"/>
        <v>1.00000000000001</v>
      </c>
      <c r="H35" s="2">
        <v>1.6302411263668401E-3</v>
      </c>
      <c r="I35" s="2">
        <f t="shared" si="1"/>
        <v>6.348854299433747E-4</v>
      </c>
      <c r="J35" s="2">
        <f t="shared" si="2"/>
        <v>2.56777215144509</v>
      </c>
    </row>
    <row r="36" spans="1:10" x14ac:dyDescent="0.25">
      <c r="A36">
        <v>22</v>
      </c>
      <c r="B36" s="3">
        <v>0</v>
      </c>
      <c r="C36" s="3">
        <v>0.679637977239543</v>
      </c>
      <c r="D36" s="3">
        <v>0.32036202276046799</v>
      </c>
      <c r="E36" s="3">
        <v>0</v>
      </c>
      <c r="F36" s="3">
        <v>0</v>
      </c>
      <c r="G36" s="3">
        <f t="shared" si="0"/>
        <v>1.0000000000000111</v>
      </c>
      <c r="H36" s="2">
        <v>1.67111211233023E-3</v>
      </c>
      <c r="I36" s="2">
        <f t="shared" si="1"/>
        <v>7.1302471091270136E-4</v>
      </c>
      <c r="J36" s="2">
        <f t="shared" si="2"/>
        <v>2.3436945266471017</v>
      </c>
    </row>
    <row r="37" spans="1:10" x14ac:dyDescent="0.25">
      <c r="A37">
        <v>23</v>
      </c>
      <c r="B37" s="3">
        <v>0</v>
      </c>
      <c r="C37" s="3">
        <v>0.71968323008917201</v>
      </c>
      <c r="D37" s="3">
        <v>0.28031676991083998</v>
      </c>
      <c r="E37" s="3">
        <v>0</v>
      </c>
      <c r="F37" s="3">
        <v>0</v>
      </c>
      <c r="G37" s="3">
        <f t="shared" si="0"/>
        <v>1.000000000000012</v>
      </c>
      <c r="H37" s="2">
        <v>1.71198309829362E-3</v>
      </c>
      <c r="I37" s="2">
        <f t="shared" si="1"/>
        <v>7.9635652081103646E-4</v>
      </c>
      <c r="J37" s="2">
        <f t="shared" si="2"/>
        <v>2.1497696742033057</v>
      </c>
    </row>
    <row r="38" spans="1:10" x14ac:dyDescent="0.25">
      <c r="A38">
        <v>24</v>
      </c>
      <c r="B38" s="3">
        <v>0</v>
      </c>
      <c r="C38" s="3">
        <v>0.75972848293891004</v>
      </c>
      <c r="D38" s="3">
        <v>0.240271517061103</v>
      </c>
      <c r="E38" s="3">
        <v>0</v>
      </c>
      <c r="F38" s="3">
        <v>0</v>
      </c>
      <c r="G38" s="3">
        <f t="shared" si="0"/>
        <v>1.0000000000000131</v>
      </c>
      <c r="H38" s="2">
        <v>1.75285408425712E-3</v>
      </c>
      <c r="I38" s="2">
        <f t="shared" si="1"/>
        <v>8.8488085963863328E-4</v>
      </c>
      <c r="J38" s="2">
        <f t="shared" si="2"/>
        <v>1.9808927554077154</v>
      </c>
    </row>
    <row r="39" spans="1:10" x14ac:dyDescent="0.25">
      <c r="A39">
        <v>25</v>
      </c>
      <c r="B39" s="3">
        <v>0</v>
      </c>
      <c r="C39" s="3">
        <v>0.79977373578843003</v>
      </c>
      <c r="D39" s="3">
        <v>0.20022626421158399</v>
      </c>
      <c r="E39" s="3">
        <v>0</v>
      </c>
      <c r="F39" s="3">
        <v>0</v>
      </c>
      <c r="G39" s="3">
        <f t="shared" si="0"/>
        <v>1.000000000000014</v>
      </c>
      <c r="H39" s="2">
        <v>1.7937250702203999E-3</v>
      </c>
      <c r="I39" s="2">
        <f t="shared" si="1"/>
        <v>9.785977273947435E-4</v>
      </c>
      <c r="J39" s="2">
        <f t="shared" si="2"/>
        <v>1.8329544612735986</v>
      </c>
    </row>
    <row r="40" spans="1:10" x14ac:dyDescent="0.25">
      <c r="A40">
        <v>26</v>
      </c>
      <c r="B40" s="3">
        <v>0</v>
      </c>
      <c r="C40" s="3">
        <v>0.83981898863816695</v>
      </c>
      <c r="D40" s="3">
        <v>0.16018101136184701</v>
      </c>
      <c r="E40" s="3">
        <v>0</v>
      </c>
      <c r="F40" s="3">
        <v>0</v>
      </c>
      <c r="G40" s="3">
        <f t="shared" si="0"/>
        <v>1.000000000000014</v>
      </c>
      <c r="H40" s="2">
        <v>1.8345960561839E-3</v>
      </c>
      <c r="I40" s="2">
        <f t="shared" si="1"/>
        <v>1.077507124080383E-3</v>
      </c>
      <c r="J40" s="2">
        <f t="shared" si="2"/>
        <v>1.7026300942090453</v>
      </c>
    </row>
    <row r="41" spans="1:10" x14ac:dyDescent="0.25">
      <c r="A41">
        <v>27</v>
      </c>
      <c r="B41" s="3">
        <v>0</v>
      </c>
      <c r="C41" s="3">
        <v>0.87986424148768705</v>
      </c>
      <c r="D41" s="3">
        <v>0.12013575851232799</v>
      </c>
      <c r="E41" s="3">
        <v>0</v>
      </c>
      <c r="F41" s="3">
        <v>0</v>
      </c>
      <c r="G41" s="3">
        <f t="shared" si="0"/>
        <v>1.0000000000000151</v>
      </c>
      <c r="H41" s="2">
        <v>1.8754670421471801E-3</v>
      </c>
      <c r="I41" s="2">
        <f t="shared" si="1"/>
        <v>1.1816090496944863E-3</v>
      </c>
      <c r="J41" s="2">
        <f t="shared" si="2"/>
        <v>1.5872145212768096</v>
      </c>
    </row>
    <row r="42" spans="1:10" x14ac:dyDescent="0.25">
      <c r="A42">
        <v>28</v>
      </c>
      <c r="B42" s="3">
        <v>0</v>
      </c>
      <c r="C42" s="3">
        <v>0.91990949433742497</v>
      </c>
      <c r="D42" s="3">
        <v>8.0090505662590905E-2</v>
      </c>
      <c r="E42" s="3">
        <v>0</v>
      </c>
      <c r="F42" s="3">
        <v>0</v>
      </c>
      <c r="G42" s="3">
        <f t="shared" si="0"/>
        <v>1.000000000000016</v>
      </c>
      <c r="H42" s="2">
        <v>1.9163380281106801E-3</v>
      </c>
      <c r="I42" s="2">
        <f t="shared" si="1"/>
        <v>1.2909035042381744E-3</v>
      </c>
      <c r="J42" s="2">
        <f t="shared" si="2"/>
        <v>1.4844936293217403</v>
      </c>
    </row>
    <row r="43" spans="1:10" x14ac:dyDescent="0.25">
      <c r="A43">
        <v>29</v>
      </c>
      <c r="B43" s="3">
        <v>0</v>
      </c>
      <c r="C43" s="3">
        <v>0.95995474718694496</v>
      </c>
      <c r="D43" s="3">
        <v>4.0045252813071502E-2</v>
      </c>
      <c r="E43" s="3">
        <v>0</v>
      </c>
      <c r="F43" s="3">
        <v>0</v>
      </c>
      <c r="G43" s="3">
        <f t="shared" si="0"/>
        <v>1.0000000000000164</v>
      </c>
      <c r="H43" s="2">
        <v>1.95720901407396E-3</v>
      </c>
      <c r="I43" s="2">
        <f t="shared" si="1"/>
        <v>1.4053904877102702E-3</v>
      </c>
      <c r="J43" s="2">
        <f t="shared" si="2"/>
        <v>1.3926442730253135</v>
      </c>
    </row>
    <row r="44" spans="1:10" x14ac:dyDescent="0.25">
      <c r="A44">
        <v>30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f t="shared" si="0"/>
        <v>1</v>
      </c>
      <c r="H44" s="2">
        <v>1.9980800000000002E-3</v>
      </c>
      <c r="I44" s="2">
        <f t="shared" si="1"/>
        <v>1.5250699999999995E-3</v>
      </c>
      <c r="J44" s="2">
        <f t="shared" si="2"/>
        <v>1.3101562551227162</v>
      </c>
    </row>
    <row r="45" spans="1:10" x14ac:dyDescent="0.25">
      <c r="B45" s="3"/>
      <c r="C45" s="3"/>
      <c r="D45" s="3"/>
      <c r="E45" s="3"/>
      <c r="F45" s="3"/>
      <c r="H45" s="2"/>
      <c r="I45" s="2"/>
      <c r="J45" s="2"/>
    </row>
    <row r="46" spans="1:10" x14ac:dyDescent="0.25">
      <c r="B46" s="3"/>
      <c r="C46" s="3"/>
      <c r="D46" s="3"/>
      <c r="E46" s="3"/>
      <c r="F46" s="3"/>
      <c r="H46" s="2"/>
      <c r="I46" s="2"/>
      <c r="J46" s="2"/>
    </row>
    <row r="47" spans="1:10" x14ac:dyDescent="0.25">
      <c r="B47" s="3"/>
      <c r="C47" s="3"/>
      <c r="D47" s="3"/>
      <c r="E47" s="3"/>
      <c r="F47" s="3"/>
      <c r="H47" s="2"/>
      <c r="I47" s="2"/>
      <c r="J47" s="2"/>
    </row>
    <row r="48" spans="1:10" x14ac:dyDescent="0.25">
      <c r="B48" s="3"/>
      <c r="C48" s="3"/>
      <c r="D48" s="3"/>
      <c r="E48" s="3"/>
      <c r="F48" s="3"/>
      <c r="H48" s="2"/>
      <c r="I48" s="2">
        <v>8.4606128864731303E-3</v>
      </c>
      <c r="J48" s="2"/>
    </row>
    <row r="49" spans="2:10" x14ac:dyDescent="0.25">
      <c r="B49" s="3"/>
      <c r="C49" s="3"/>
      <c r="D49" s="3"/>
      <c r="E49" s="3"/>
      <c r="F49" s="3"/>
      <c r="H49" s="2"/>
      <c r="I49" s="2">
        <v>8.4784880565916699E-3</v>
      </c>
      <c r="J49" s="2"/>
    </row>
    <row r="50" spans="2:10" x14ac:dyDescent="0.25">
      <c r="B50" s="3"/>
      <c r="C50" s="3"/>
      <c r="D50" s="3"/>
      <c r="E50" s="3"/>
      <c r="F50" s="3"/>
      <c r="H50" s="2"/>
      <c r="I50" s="2">
        <v>8.5349621744930503E-3</v>
      </c>
      <c r="J50" s="2"/>
    </row>
    <row r="51" spans="2:10" x14ac:dyDescent="0.25">
      <c r="B51" s="3"/>
      <c r="C51" s="3"/>
      <c r="D51" s="3"/>
      <c r="E51" s="3"/>
      <c r="F51" s="3"/>
      <c r="H51" s="2"/>
      <c r="I51" s="2">
        <v>8.6389475820837502E-3</v>
      </c>
      <c r="J51" s="2"/>
    </row>
    <row r="52" spans="2:10" x14ac:dyDescent="0.25">
      <c r="B52" s="3"/>
      <c r="C52" s="3"/>
      <c r="D52" s="3"/>
      <c r="E52" s="3"/>
      <c r="F52" s="3"/>
      <c r="H52" s="2"/>
      <c r="I52" s="2">
        <v>8.7921278830003207E-3</v>
      </c>
      <c r="J52" s="2"/>
    </row>
    <row r="53" spans="2:10" x14ac:dyDescent="0.25">
      <c r="B53" s="3"/>
      <c r="C53" s="3"/>
      <c r="D53" s="3"/>
      <c r="E53" s="3"/>
      <c r="F53" s="3"/>
      <c r="H53" s="2"/>
      <c r="I53" s="2">
        <v>8.9967273104565593E-3</v>
      </c>
      <c r="J53" s="2"/>
    </row>
    <row r="54" spans="2:10" x14ac:dyDescent="0.25">
      <c r="B54" s="3"/>
      <c r="C54" s="3"/>
      <c r="D54" s="3"/>
      <c r="E54" s="3"/>
      <c r="F54" s="3"/>
      <c r="H54" s="2"/>
      <c r="I54" s="2">
        <v>9.2494310183518901E-3</v>
      </c>
      <c r="J54" s="2"/>
    </row>
    <row r="55" spans="2:10" x14ac:dyDescent="0.25">
      <c r="B55" s="3"/>
      <c r="C55" s="3"/>
      <c r="D55" s="3"/>
      <c r="E55" s="3"/>
      <c r="F55" s="3"/>
      <c r="H55" s="2"/>
      <c r="I55" s="2">
        <v>9.5705229680557707E-3</v>
      </c>
      <c r="J55" s="2"/>
    </row>
    <row r="56" spans="2:10" x14ac:dyDescent="0.25">
      <c r="B56" s="3"/>
      <c r="C56" s="3"/>
      <c r="D56" s="3"/>
      <c r="E56" s="3"/>
      <c r="F56" s="3"/>
      <c r="H56" s="2"/>
      <c r="I56" s="18">
        <v>1.01109502409158E-2</v>
      </c>
      <c r="J56" s="2"/>
    </row>
    <row r="57" spans="2:10" x14ac:dyDescent="0.25">
      <c r="B57" s="3"/>
      <c r="C57" s="3"/>
      <c r="D57" s="3"/>
      <c r="E57" s="3"/>
      <c r="F57" s="3"/>
      <c r="H57" s="2"/>
      <c r="I57" s="2">
        <v>1.08655533036968E-2</v>
      </c>
      <c r="J57" s="2"/>
    </row>
    <row r="58" spans="2:10" x14ac:dyDescent="0.25">
      <c r="B58" s="3"/>
      <c r="C58" s="3"/>
      <c r="D58" s="3"/>
      <c r="E58" s="3"/>
      <c r="F58" s="3"/>
      <c r="H58" s="2"/>
      <c r="I58" s="2">
        <v>1.1793290946365401E-2</v>
      </c>
      <c r="J58" s="2"/>
    </row>
    <row r="59" spans="2:10" x14ac:dyDescent="0.25">
      <c r="B59" s="3"/>
      <c r="C59" s="3"/>
      <c r="D59" s="3"/>
      <c r="E59" s="3"/>
      <c r="F59" s="3"/>
      <c r="H59" s="2"/>
      <c r="I59" s="2">
        <v>1.2856737650929701E-2</v>
      </c>
      <c r="J59" s="2"/>
    </row>
    <row r="60" spans="2:10" x14ac:dyDescent="0.25">
      <c r="B60" s="3"/>
      <c r="C60" s="3"/>
      <c r="D60" s="3"/>
      <c r="E60" s="3"/>
      <c r="F60" s="3"/>
      <c r="H60" s="2"/>
      <c r="I60" s="2">
        <v>1.40250569921499E-2</v>
      </c>
      <c r="J60" s="2"/>
    </row>
    <row r="61" spans="2:10" x14ac:dyDescent="0.25">
      <c r="B61" s="3"/>
      <c r="C61" s="3"/>
      <c r="D61" s="3"/>
      <c r="E61" s="3"/>
      <c r="F61" s="3"/>
      <c r="H61" s="2"/>
      <c r="I61" s="2">
        <v>1.5274202865298099E-2</v>
      </c>
      <c r="J61" s="2"/>
    </row>
    <row r="62" spans="2:10" x14ac:dyDescent="0.25">
      <c r="B62" s="3"/>
      <c r="C62" s="3"/>
      <c r="D62" s="3"/>
      <c r="E62" s="3"/>
      <c r="F62" s="3"/>
      <c r="H62" s="2"/>
      <c r="I62" s="2">
        <v>1.6585923297683498E-2</v>
      </c>
      <c r="J62" s="2"/>
    </row>
    <row r="63" spans="2:10" x14ac:dyDescent="0.25">
      <c r="B63" s="3"/>
      <c r="C63" s="3"/>
      <c r="D63" s="3"/>
      <c r="E63" s="3"/>
      <c r="F63" s="3"/>
      <c r="H63" s="2"/>
      <c r="I63" s="2">
        <v>1.79465026963966E-2</v>
      </c>
      <c r="J63" s="2"/>
    </row>
    <row r="64" spans="2:10" x14ac:dyDescent="0.25">
      <c r="B64" s="3"/>
      <c r="C64" s="3"/>
      <c r="D64" s="3"/>
      <c r="E64" s="3"/>
      <c r="F64" s="3"/>
      <c r="H64" s="2"/>
      <c r="I64" s="2">
        <v>1.9345635046598399E-2</v>
      </c>
      <c r="J64" s="2"/>
    </row>
    <row r="65" spans="9:9" x14ac:dyDescent="0.25">
      <c r="I65" s="2">
        <v>2.0775532739482301E-2</v>
      </c>
    </row>
    <row r="66" spans="9:9" x14ac:dyDescent="0.25">
      <c r="I66" s="2">
        <v>2.2230259890333198E-2</v>
      </c>
    </row>
    <row r="67" spans="9:9" x14ac:dyDescent="0.25">
      <c r="I67" s="2">
        <v>2.3705245788708099E-2</v>
      </c>
    </row>
    <row r="68" spans="9:9" x14ac:dyDescent="0.25">
      <c r="I68" s="2">
        <v>2.5196932947153999E-2</v>
      </c>
    </row>
    <row r="69" spans="9:9" x14ac:dyDescent="0.25">
      <c r="I69" s="2">
        <v>2.6702522557105E-2</v>
      </c>
    </row>
    <row r="70" spans="9:9" x14ac:dyDescent="0.25">
      <c r="I70" s="2">
        <v>2.8219789524570101E-2</v>
      </c>
    </row>
    <row r="71" spans="9:9" x14ac:dyDescent="0.25">
      <c r="I71" s="2">
        <v>2.9746947064171698E-2</v>
      </c>
    </row>
    <row r="72" spans="9:9" x14ac:dyDescent="0.25">
      <c r="I72" s="2">
        <v>3.1282546689723703E-2</v>
      </c>
    </row>
    <row r="73" spans="9:9" x14ac:dyDescent="0.25">
      <c r="I73" s="2">
        <v>3.2825403639260599E-2</v>
      </c>
    </row>
    <row r="74" spans="9:9" x14ac:dyDescent="0.25">
      <c r="I74" s="2">
        <v>3.4374540719760698E-2</v>
      </c>
    </row>
    <row r="75" spans="9:9" x14ac:dyDescent="0.25">
      <c r="I75" s="2">
        <v>3.59291456096325E-2</v>
      </c>
    </row>
    <row r="76" spans="9:9" x14ac:dyDescent="0.25">
      <c r="I76" s="2">
        <v>3.74885380844635E-2</v>
      </c>
    </row>
    <row r="77" spans="9:9" x14ac:dyDescent="0.25">
      <c r="I77" s="2">
        <v>3.9052144627408102E-2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9"/>
  <sheetViews>
    <sheetView topLeftCell="B13" zoomScaleNormal="100" workbookViewId="0">
      <selection activeCell="K45" sqref="K45"/>
    </sheetView>
  </sheetViews>
  <sheetFormatPr defaultRowHeight="15" x14ac:dyDescent="0.25"/>
  <cols>
    <col min="1" max="23" width="16.140625" customWidth="1"/>
  </cols>
  <sheetData>
    <row r="1" spans="1:11" x14ac:dyDescent="0.25">
      <c r="B1" t="s">
        <v>1</v>
      </c>
      <c r="C1" t="s">
        <v>9</v>
      </c>
      <c r="D1" t="s">
        <v>2</v>
      </c>
      <c r="E1" t="s">
        <v>3</v>
      </c>
      <c r="F1" t="s">
        <v>61</v>
      </c>
    </row>
    <row r="2" spans="1:11" x14ac:dyDescent="0.25">
      <c r="A2" t="s">
        <v>5</v>
      </c>
      <c r="B2" s="2">
        <v>2.5228606807512605E-4</v>
      </c>
      <c r="C2" s="2">
        <v>1.9980801187519394E-3</v>
      </c>
      <c r="D2" s="2">
        <v>9.7746142010320808E-4</v>
      </c>
      <c r="E2" s="2">
        <v>3.6391462261020435E-4</v>
      </c>
      <c r="F2" s="2">
        <v>2.4792145675528373E-4</v>
      </c>
    </row>
    <row r="3" spans="1:11" x14ac:dyDescent="0.25">
      <c r="A3" t="s">
        <v>6</v>
      </c>
      <c r="B3" s="2">
        <v>1.9116346334931755E-4</v>
      </c>
      <c r="C3" s="2">
        <v>1.5250970757029159E-3</v>
      </c>
      <c r="D3" s="2">
        <v>9.0627511130632012E-5</v>
      </c>
      <c r="E3" s="2">
        <v>6.9368214694526253E-4</v>
      </c>
      <c r="F3" s="2">
        <v>2.5452339323973091E-4</v>
      </c>
    </row>
    <row r="4" spans="1:11" x14ac:dyDescent="0.25">
      <c r="A4" t="s">
        <v>7</v>
      </c>
      <c r="B4" s="2">
        <v>1.3826187592728429E-2</v>
      </c>
      <c r="C4" s="2">
        <v>3.9052491286765766E-2</v>
      </c>
      <c r="D4" s="2">
        <v>9.5198482724585479E-3</v>
      </c>
      <c r="E4" s="2">
        <v>2.6337846285246304E-2</v>
      </c>
      <c r="F4" s="2">
        <v>1.5953789306610858E-2</v>
      </c>
    </row>
    <row r="5" spans="1:11" x14ac:dyDescent="0.25">
      <c r="B5" s="2">
        <v>1.3197399945308468</v>
      </c>
      <c r="C5" s="2">
        <v>1.3101330732216019</v>
      </c>
      <c r="D5" s="2">
        <v>10.785482332117439</v>
      </c>
      <c r="E5" s="2">
        <v>0.52461292857652331</v>
      </c>
      <c r="F5" s="2">
        <v>0.97406157288564454</v>
      </c>
    </row>
    <row r="6" spans="1:11" x14ac:dyDescent="0.25">
      <c r="B6">
        <v>0</v>
      </c>
      <c r="C6">
        <v>1</v>
      </c>
      <c r="D6">
        <v>2</v>
      </c>
      <c r="E6">
        <v>3</v>
      </c>
      <c r="F6">
        <v>4</v>
      </c>
    </row>
    <row r="7" spans="1:11" x14ac:dyDescent="0.25">
      <c r="A7">
        <v>0</v>
      </c>
      <c r="B7" s="2">
        <v>1.9116056908198028E-4</v>
      </c>
      <c r="C7" s="2">
        <v>9.6024992176531412E-6</v>
      </c>
      <c r="D7" s="2">
        <v>3.4022195686978896E-5</v>
      </c>
      <c r="E7" s="2">
        <v>5.939339565946797E-5</v>
      </c>
      <c r="F7" s="2">
        <v>5.9783182265089808E-5</v>
      </c>
    </row>
    <row r="8" spans="1:11" x14ac:dyDescent="0.25">
      <c r="A8">
        <v>1</v>
      </c>
      <c r="B8" s="2">
        <v>9.6024992176531412E-6</v>
      </c>
      <c r="C8" s="2">
        <v>1.5250739853143308E-3</v>
      </c>
      <c r="D8" s="2">
        <v>-1.6538080631921618E-6</v>
      </c>
      <c r="E8" s="2">
        <v>2.6464295141061359E-4</v>
      </c>
      <c r="F8" s="2">
        <v>2.2433897510302456E-6</v>
      </c>
    </row>
    <row r="9" spans="1:11" x14ac:dyDescent="0.25">
      <c r="A9">
        <v>2</v>
      </c>
      <c r="B9" s="2">
        <v>3.4022195686978896E-5</v>
      </c>
      <c r="C9" s="2">
        <v>-1.6538080631921618E-6</v>
      </c>
      <c r="D9" s="2">
        <v>9.0626139005223127E-5</v>
      </c>
      <c r="E9" s="2">
        <v>4.0163821394684089E-5</v>
      </c>
      <c r="F9" s="2">
        <v>7.1726916732303036E-5</v>
      </c>
    </row>
    <row r="10" spans="1:11" x14ac:dyDescent="0.25">
      <c r="A10">
        <v>3</v>
      </c>
      <c r="B10" s="2">
        <v>5.939339565946797E-5</v>
      </c>
      <c r="C10" s="2">
        <v>2.6464295141061359E-4</v>
      </c>
      <c r="D10" s="2">
        <v>4.0163821394684089E-5</v>
      </c>
      <c r="E10" s="2">
        <v>6.9367164440704192E-4</v>
      </c>
      <c r="F10" s="2">
        <v>9.0834876019150427E-5</v>
      </c>
    </row>
    <row r="11" spans="1:11" x14ac:dyDescent="0.25">
      <c r="A11">
        <v>4</v>
      </c>
      <c r="B11" s="2">
        <v>5.9783182265089808E-5</v>
      </c>
      <c r="C11" s="2">
        <v>2.2433897510302456E-6</v>
      </c>
      <c r="D11" s="2">
        <v>7.1726916732303036E-5</v>
      </c>
      <c r="E11" s="2">
        <v>9.0834876019150427E-5</v>
      </c>
      <c r="F11" s="2">
        <v>2.5451953968565384E-4</v>
      </c>
    </row>
    <row r="12" spans="1:11" x14ac:dyDescent="0.25">
      <c r="A12" t="s">
        <v>41</v>
      </c>
      <c r="B12">
        <v>5.6300000000000003E-2</v>
      </c>
      <c r="C12" s="2">
        <v>1.54246575342466E-4</v>
      </c>
    </row>
    <row r="14" spans="1:11" x14ac:dyDescent="0.25">
      <c r="A14" t="s">
        <v>20</v>
      </c>
      <c r="B14" t="s">
        <v>1</v>
      </c>
      <c r="C14" t="s">
        <v>9</v>
      </c>
      <c r="D14" t="s">
        <v>2</v>
      </c>
      <c r="E14" t="s">
        <v>3</v>
      </c>
      <c r="F14" t="s">
        <v>61</v>
      </c>
      <c r="G14" t="s">
        <v>42</v>
      </c>
      <c r="H14" t="s">
        <v>26</v>
      </c>
      <c r="I14" t="s">
        <v>43</v>
      </c>
      <c r="J14" t="s">
        <v>44</v>
      </c>
      <c r="K14" t="s">
        <v>18</v>
      </c>
    </row>
    <row r="15" spans="1:11" x14ac:dyDescent="0.25">
      <c r="A15">
        <v>1</v>
      </c>
      <c r="B15" s="3">
        <f>B48-G15*B48</f>
        <v>0.2132833889025009</v>
      </c>
      <c r="C15" s="3">
        <f>C48-G15*C48</f>
        <v>3.76798605900696E-2</v>
      </c>
      <c r="D15" s="3">
        <f>D48-G15*D48</f>
        <v>0.60170824785622146</v>
      </c>
      <c r="E15" s="3">
        <f>E48-G15*E48</f>
        <v>2.2098439834948799E-2</v>
      </c>
      <c r="F15" s="3">
        <f>F48-G15*F48</f>
        <v>2.523006281625876E-2</v>
      </c>
      <c r="G15" s="3">
        <v>0.1</v>
      </c>
      <c r="H15" s="8">
        <f>SUM(B15:G15)</f>
        <v>0.99999999999999933</v>
      </c>
      <c r="I15" s="2">
        <f t="array" ref="I15">MMULT(B15:F15,TRANSPOSE($B$2:$F$2))+G15*$C$12</f>
        <v>7.4696408318615851E-4</v>
      </c>
      <c r="J15" s="2">
        <f t="array" ref="J15">(MMULT(MMULT(B15:F15,$B$7:$F$11),TRANSPOSE(B15:F15)))</f>
        <v>5.798055233133194E-5</v>
      </c>
      <c r="K15" s="2">
        <f>I15/J15</f>
        <v>12.883010822622136</v>
      </c>
    </row>
    <row r="16" spans="1:11" x14ac:dyDescent="0.25">
      <c r="A16">
        <v>2</v>
      </c>
      <c r="B16" s="3">
        <f t="shared" ref="B16:B44" si="0">B49-G16*B49</f>
        <v>0.19432993509111868</v>
      </c>
      <c r="C16" s="3">
        <f t="shared" ref="C16:C44" si="1">C49-G16*C49</f>
        <v>4.385902463773101E-2</v>
      </c>
      <c r="D16" s="3">
        <f t="shared" ref="D16:D44" si="2">D49-G16*D49</f>
        <v>0.63816135170224231</v>
      </c>
      <c r="E16" s="3">
        <f t="shared" ref="E16:E44" si="3">E49-G16*E49</f>
        <v>1.742726843521758E-2</v>
      </c>
      <c r="F16" s="3">
        <f t="shared" ref="F16:F44" si="4">F49-G16*F49</f>
        <v>6.2224201336907254E-3</v>
      </c>
      <c r="G16" s="3">
        <v>0.1</v>
      </c>
      <c r="H16" s="8">
        <f t="shared" ref="H16:H44" si="5">SUM(B16:G16)</f>
        <v>1.0000000000000002</v>
      </c>
      <c r="I16" s="2">
        <f t="array" ref="I16">MMULT(B16:F16,TRANSPOSE($B$2:$F$2))+G16*$C$12</f>
        <v>7.8374804829385472E-4</v>
      </c>
      <c r="J16" s="2">
        <f t="array" ref="J16">(MMULT(MMULT(B16:F16,$B$7:$F$11),TRANSPOSE(B16:F16)))</f>
        <v>5.8225585278555214E-5</v>
      </c>
      <c r="K16" s="2">
        <f t="shared" ref="K16:K44" si="6">I16/J16</f>
        <v>13.460543926597733</v>
      </c>
    </row>
    <row r="17" spans="1:11" x14ac:dyDescent="0.25">
      <c r="A17">
        <v>3</v>
      </c>
      <c r="B17" s="3">
        <f t="shared" si="0"/>
        <v>0.1672701524335809</v>
      </c>
      <c r="C17" s="3">
        <f t="shared" si="1"/>
        <v>5.1805184441985723E-2</v>
      </c>
      <c r="D17" s="3">
        <f t="shared" si="2"/>
        <v>0.67085039081391395</v>
      </c>
      <c r="E17" s="3">
        <f t="shared" si="3"/>
        <v>1.0074272310519751E-2</v>
      </c>
      <c r="F17" s="3">
        <f t="shared" si="4"/>
        <v>0</v>
      </c>
      <c r="G17" s="3">
        <v>0.1</v>
      </c>
      <c r="H17" s="8">
        <f t="shared" si="5"/>
        <v>1.0000000000000002</v>
      </c>
      <c r="I17" s="2">
        <f t="array" ref="I17">MMULT(B17:F17,TRANSPOSE($B$2:$F$2))+G17*$C$12</f>
        <v>8.2053204636756616E-4</v>
      </c>
      <c r="J17" s="2">
        <f t="array" ref="J17">(MMULT(MMULT(B17:F17,$B$7:$F$11),TRANSPOSE(B17:F17)))</f>
        <v>5.9003546005490011E-5</v>
      </c>
      <c r="K17" s="2">
        <f t="shared" si="6"/>
        <v>13.906487015055323</v>
      </c>
    </row>
    <row r="18" spans="1:11" x14ac:dyDescent="0.25">
      <c r="A18">
        <v>4</v>
      </c>
      <c r="B18" s="3">
        <f t="shared" si="0"/>
        <v>0.13626511316227707</v>
      </c>
      <c r="C18" s="3">
        <f t="shared" si="1"/>
        <v>6.0611320670509165E-2</v>
      </c>
      <c r="D18" s="3">
        <f t="shared" si="2"/>
        <v>0.70170750309746965</v>
      </c>
      <c r="E18" s="3">
        <f t="shared" si="3"/>
        <v>1.416063069744147E-3</v>
      </c>
      <c r="F18" s="3">
        <f t="shared" si="4"/>
        <v>0</v>
      </c>
      <c r="G18" s="3">
        <v>0.1</v>
      </c>
      <c r="H18" s="8">
        <f t="shared" si="5"/>
        <v>1.0000000000000002</v>
      </c>
      <c r="I18" s="2">
        <f t="array" ref="I18">MMULT(B18:F18,TRANSPOSE($B$2:$F$2))+G18*$C$12</f>
        <v>8.5731606048515942E-4</v>
      </c>
      <c r="J18" s="2">
        <f t="array" ref="J18">(MMULT(MMULT(B18:F18,$B$7:$F$11),TRANSPOSE(B18:F18)))</f>
        <v>6.0449717162124842E-5</v>
      </c>
      <c r="K18" s="2">
        <f t="shared" si="6"/>
        <v>14.182300608385912</v>
      </c>
    </row>
    <row r="19" spans="1:11" x14ac:dyDescent="0.25">
      <c r="A19" s="9">
        <v>5</v>
      </c>
      <c r="B19" s="16">
        <f t="shared" si="0"/>
        <v>9.8623557065789999E-2</v>
      </c>
      <c r="C19" s="16">
        <f t="shared" si="1"/>
        <v>6.9055731553121641E-2</v>
      </c>
      <c r="D19" s="16">
        <f t="shared" si="2"/>
        <v>0.73232071138108878</v>
      </c>
      <c r="E19" s="16">
        <f t="shared" si="3"/>
        <v>0</v>
      </c>
      <c r="F19" s="16">
        <f t="shared" si="4"/>
        <v>0</v>
      </c>
      <c r="G19" s="16">
        <v>0.1</v>
      </c>
      <c r="H19" s="19">
        <f t="shared" si="5"/>
        <v>1.0000000000000004</v>
      </c>
      <c r="I19" s="18">
        <f t="array" ref="I19">MMULT(B19:F19,TRANSPOSE($B$2:$F$2))+G19*$C$12</f>
        <v>8.9410013378567145E-4</v>
      </c>
      <c r="J19" s="18">
        <f t="array" ref="J19">(MMULT(MMULT(B19:F19,$B$7:$F$11),TRANSPOSE(B19:F19)))</f>
        <v>6.2612145259213569E-5</v>
      </c>
      <c r="K19" s="18">
        <f t="shared" si="6"/>
        <v>14.279979229015506</v>
      </c>
    </row>
    <row r="20" spans="1:11" x14ac:dyDescent="0.25">
      <c r="A20">
        <v>6</v>
      </c>
      <c r="B20" s="3">
        <f t="shared" si="0"/>
        <v>5.9684357126597136E-2</v>
      </c>
      <c r="C20" s="3">
        <f t="shared" si="1"/>
        <v>7.7429413967698979E-2</v>
      </c>
      <c r="D20" s="3">
        <f t="shared" si="2"/>
        <v>0.76288622890570468</v>
      </c>
      <c r="E20" s="3">
        <f t="shared" si="3"/>
        <v>0</v>
      </c>
      <c r="F20" s="3">
        <f t="shared" si="4"/>
        <v>0</v>
      </c>
      <c r="G20" s="3">
        <v>0.1</v>
      </c>
      <c r="H20" s="8">
        <f t="shared" si="5"/>
        <v>1.0000000000000009</v>
      </c>
      <c r="I20" s="2">
        <f t="array" ref="I20">MMULT(B20:F20,TRANSPOSE($B$2:$F$2))+G20*$C$12</f>
        <v>9.3088421865813152E-4</v>
      </c>
      <c r="J20" s="2">
        <f t="array" ref="J20">(MMULT(MMULT(B20:F20,$B$7:$F$11),TRANSPOSE(B20:F20)))</f>
        <v>6.5559844866930892E-5</v>
      </c>
      <c r="K20" s="2">
        <f t="shared" si="6"/>
        <v>14.198999716176568</v>
      </c>
    </row>
    <row r="21" spans="1:11" x14ac:dyDescent="0.25">
      <c r="A21">
        <v>7</v>
      </c>
      <c r="B21" s="3">
        <f t="shared" si="0"/>
        <v>2.074515718740453E-2</v>
      </c>
      <c r="C21" s="3">
        <f t="shared" si="1"/>
        <v>8.5803096382276317E-2</v>
      </c>
      <c r="D21" s="3">
        <f t="shared" si="2"/>
        <v>0.79345174643031957</v>
      </c>
      <c r="E21" s="3">
        <f t="shared" si="3"/>
        <v>0</v>
      </c>
      <c r="F21" s="3">
        <f t="shared" si="4"/>
        <v>0</v>
      </c>
      <c r="G21" s="3">
        <v>0.1</v>
      </c>
      <c r="H21" s="8">
        <f t="shared" si="5"/>
        <v>1.0000000000000004</v>
      </c>
      <c r="I21" s="2">
        <f t="array" ref="I21">MMULT(B21:F21,TRANSPOSE($B$2:$F$2))+G21*$C$12</f>
        <v>9.6766830353059072E-4</v>
      </c>
      <c r="J21" s="2">
        <f t="array" ref="J21">(MMULT(MMULT(B21:F21,$B$7:$F$11),TRANSPOSE(B21:F21)))</f>
        <v>6.9294260577809538E-5</v>
      </c>
      <c r="K21" s="2">
        <f t="shared" si="6"/>
        <v>13.964624132817029</v>
      </c>
    </row>
    <row r="22" spans="1:11" x14ac:dyDescent="0.25">
      <c r="A22">
        <v>8</v>
      </c>
      <c r="B22" s="3">
        <f t="shared" si="0"/>
        <v>0</v>
      </c>
      <c r="C22" s="3">
        <f t="shared" si="1"/>
        <v>0.107103993610266</v>
      </c>
      <c r="D22" s="3">
        <f t="shared" si="2"/>
        <v>0.7928960063897349</v>
      </c>
      <c r="E22" s="3">
        <f t="shared" si="3"/>
        <v>0</v>
      </c>
      <c r="F22" s="3">
        <f t="shared" si="4"/>
        <v>0</v>
      </c>
      <c r="G22" s="3">
        <v>0.1</v>
      </c>
      <c r="H22" s="8">
        <f t="shared" si="5"/>
        <v>1.0000000000000009</v>
      </c>
      <c r="I22" s="2">
        <f t="array" ref="I22">MMULT(B22:F22,TRANSPOSE($B$2:$F$2))+G22*$C$12</f>
        <v>1.0044522742057266E-3</v>
      </c>
      <c r="J22" s="2">
        <f t="array" ref="J22">(MMULT(MMULT(B22:F22,$B$7:$F$11),TRANSPOSE(B22:F22)))</f>
        <v>7.41888485959594E-5</v>
      </c>
      <c r="K22" s="2">
        <f t="shared" si="6"/>
        <v>13.539127418947876</v>
      </c>
    </row>
    <row r="23" spans="1:11" x14ac:dyDescent="0.25">
      <c r="A23" s="9">
        <v>9</v>
      </c>
      <c r="B23" s="3">
        <f t="shared" si="0"/>
        <v>0</v>
      </c>
      <c r="C23" s="3">
        <f t="shared" si="1"/>
        <v>0.1431447211749321</v>
      </c>
      <c r="D23" s="3">
        <f t="shared" si="2"/>
        <v>0.75685527882506975</v>
      </c>
      <c r="E23" s="3">
        <f t="shared" si="3"/>
        <v>0</v>
      </c>
      <c r="F23" s="3">
        <f t="shared" si="4"/>
        <v>0</v>
      </c>
      <c r="G23" s="17">
        <v>0.1</v>
      </c>
      <c r="H23" s="21">
        <f t="shared" si="5"/>
        <v>1.000000000000002</v>
      </c>
      <c r="I23" s="20">
        <f t="array" ref="I23">MMULT(B23:F23,TRANSPOSE($B$2:$F$2))+G23*$C$12</f>
        <v>1.0412361146711305E-3</v>
      </c>
      <c r="J23" s="20">
        <f t="array" ref="J23">(MMULT(MMULT(B23:F23,$B$7:$F$11),TRANSPOSE(B23:F23)))</f>
        <v>8.2804409804691906E-5</v>
      </c>
      <c r="K23" s="20">
        <f t="shared" si="6"/>
        <v>12.574645687676062</v>
      </c>
    </row>
    <row r="24" spans="1:11" x14ac:dyDescent="0.25">
      <c r="A24">
        <v>10</v>
      </c>
      <c r="B24" s="3">
        <f t="shared" si="0"/>
        <v>0</v>
      </c>
      <c r="C24" s="3">
        <f t="shared" si="1"/>
        <v>0.17918544873959819</v>
      </c>
      <c r="D24" s="3">
        <f t="shared" si="2"/>
        <v>0.7208145512604045</v>
      </c>
      <c r="E24" s="3">
        <f t="shared" si="3"/>
        <v>0</v>
      </c>
      <c r="F24" s="3">
        <f t="shared" si="4"/>
        <v>0</v>
      </c>
      <c r="G24" s="3">
        <v>0.1</v>
      </c>
      <c r="H24" s="8">
        <f t="shared" si="5"/>
        <v>1.0000000000000027</v>
      </c>
      <c r="I24" s="2">
        <f t="array" ref="I24">MMULT(B24:F24,TRANSPOSE($B$2:$F$2))+G24*$C$12</f>
        <v>1.078019955136534E-3</v>
      </c>
      <c r="J24" s="2">
        <f t="array" ref="J24">(MMULT(MMULT(B24:F24,$B$7:$F$11),TRANSPOSE(B24:F24)))</f>
        <v>9.5625939554580249E-5</v>
      </c>
      <c r="K24" s="2">
        <f t="shared" si="6"/>
        <v>11.273300530775277</v>
      </c>
    </row>
    <row r="25" spans="1:11" x14ac:dyDescent="0.25">
      <c r="A25">
        <v>11</v>
      </c>
      <c r="B25" s="3">
        <f t="shared" si="0"/>
        <v>0</v>
      </c>
      <c r="C25" s="3">
        <f t="shared" si="1"/>
        <v>0.21522617630416621</v>
      </c>
      <c r="D25" s="3">
        <f t="shared" si="2"/>
        <v>0.6847738236958365</v>
      </c>
      <c r="E25" s="3">
        <f t="shared" si="3"/>
        <v>0</v>
      </c>
      <c r="F25" s="3">
        <f t="shared" si="4"/>
        <v>0</v>
      </c>
      <c r="G25" s="3">
        <v>0.1</v>
      </c>
      <c r="H25" s="8">
        <f t="shared" si="5"/>
        <v>1.0000000000000027</v>
      </c>
      <c r="I25" s="2">
        <f t="array" ref="I25">MMULT(B25:F25,TRANSPOSE($B$2:$F$2))+G25*$C$12</f>
        <v>1.1148037956018372E-3</v>
      </c>
      <c r="J25" s="2">
        <f t="array" ref="J25">(MMULT(MMULT(B25:F25,$B$7:$F$11),TRANSPOSE(B25:F25)))</f>
        <v>1.1265343784557229E-4</v>
      </c>
      <c r="K25" s="2">
        <f t="shared" si="6"/>
        <v>9.895870174242118</v>
      </c>
    </row>
    <row r="26" spans="1:11" x14ac:dyDescent="0.25">
      <c r="A26">
        <v>12</v>
      </c>
      <c r="B26" s="3">
        <f t="shared" si="0"/>
        <v>0</v>
      </c>
      <c r="C26" s="3">
        <f t="shared" si="1"/>
        <v>0.25126690386883227</v>
      </c>
      <c r="D26" s="3">
        <f t="shared" si="2"/>
        <v>0.64873309613117125</v>
      </c>
      <c r="E26" s="3">
        <f t="shared" si="3"/>
        <v>0</v>
      </c>
      <c r="F26" s="3">
        <f t="shared" si="4"/>
        <v>0</v>
      </c>
      <c r="G26" s="3">
        <v>0.1</v>
      </c>
      <c r="H26" s="8">
        <f t="shared" si="5"/>
        <v>1.0000000000000036</v>
      </c>
      <c r="I26" s="2">
        <f t="array" ref="I26">MMULT(B26:F26,TRANSPOSE($B$2:$F$2))+G26*$C$12</f>
        <v>1.1515876360672409E-3</v>
      </c>
      <c r="J26" s="2">
        <f t="array" ref="J26">(MMULT(MMULT(B26:F26,$B$7:$F$11),TRANSPOSE(B26:F26)))</f>
        <v>1.3388690467776087E-4</v>
      </c>
      <c r="K26" s="2">
        <f t="shared" si="6"/>
        <v>8.6011969493124294</v>
      </c>
    </row>
    <row r="27" spans="1:11" x14ac:dyDescent="0.25">
      <c r="A27">
        <v>13</v>
      </c>
      <c r="B27" s="3">
        <f t="shared" si="0"/>
        <v>0</v>
      </c>
      <c r="C27" s="3">
        <f t="shared" si="1"/>
        <v>0.28730763143349752</v>
      </c>
      <c r="D27" s="3">
        <f t="shared" si="2"/>
        <v>0.61269236856650611</v>
      </c>
      <c r="E27" s="3">
        <f t="shared" si="3"/>
        <v>0</v>
      </c>
      <c r="F27" s="3">
        <f t="shared" si="4"/>
        <v>0</v>
      </c>
      <c r="G27" s="3">
        <v>0.1</v>
      </c>
      <c r="H27" s="8">
        <f t="shared" si="5"/>
        <v>1.0000000000000038</v>
      </c>
      <c r="I27" s="2">
        <f t="array" ref="I27">MMULT(B27:F27,TRANSPOSE($B$2:$F$2))+G27*$C$12</f>
        <v>1.1883714765326429E-3</v>
      </c>
      <c r="J27" s="2">
        <f t="array" ref="J27">(MMULT(MMULT(B27:F27,$B$7:$F$11),TRANSPOSE(B27:F27)))</f>
        <v>1.5932634005110462E-4</v>
      </c>
      <c r="K27" s="2">
        <f t="shared" si="6"/>
        <v>7.4587257584117452</v>
      </c>
    </row>
    <row r="28" spans="1:11" x14ac:dyDescent="0.25">
      <c r="A28">
        <v>14</v>
      </c>
      <c r="B28" s="3">
        <f t="shared" si="0"/>
        <v>0</v>
      </c>
      <c r="C28" s="3">
        <f t="shared" si="1"/>
        <v>0.32334835899816361</v>
      </c>
      <c r="D28" s="3">
        <f t="shared" si="2"/>
        <v>0.57665164100184085</v>
      </c>
      <c r="E28" s="3">
        <f t="shared" si="3"/>
        <v>0</v>
      </c>
      <c r="F28" s="3">
        <f t="shared" si="4"/>
        <v>0</v>
      </c>
      <c r="G28" s="3">
        <v>0.1</v>
      </c>
      <c r="H28" s="8">
        <f t="shared" si="5"/>
        <v>1.0000000000000044</v>
      </c>
      <c r="I28" s="2">
        <f t="array" ref="I28">MMULT(B28:F28,TRANSPOSE($B$2:$F$2))+G28*$C$12</f>
        <v>1.2251553169980469E-3</v>
      </c>
      <c r="J28" s="2">
        <f t="array" ref="J28">(MMULT(MMULT(B28:F28,$B$7:$F$11),TRANSPOSE(B28:F28)))</f>
        <v>1.8897174396560482E-4</v>
      </c>
      <c r="K28" s="2">
        <f t="shared" si="6"/>
        <v>6.4832725321148548</v>
      </c>
    </row>
    <row r="29" spans="1:11" x14ac:dyDescent="0.25">
      <c r="A29">
        <v>15</v>
      </c>
      <c r="B29" s="3">
        <f t="shared" si="0"/>
        <v>0</v>
      </c>
      <c r="C29" s="3">
        <f t="shared" si="1"/>
        <v>0.35938908656292778</v>
      </c>
      <c r="D29" s="3">
        <f t="shared" si="2"/>
        <v>0.54061091343707846</v>
      </c>
      <c r="E29" s="3">
        <f t="shared" si="3"/>
        <v>0</v>
      </c>
      <c r="F29" s="3">
        <f t="shared" si="4"/>
        <v>0</v>
      </c>
      <c r="G29" s="17">
        <v>0.1</v>
      </c>
      <c r="H29" s="21">
        <f t="shared" si="5"/>
        <v>1.0000000000000062</v>
      </c>
      <c r="I29" s="20">
        <f t="array" ref="I29">MMULT(B29:F29,TRANSPOSE($B$2:$F$2))+G29*$C$12</f>
        <v>1.2619391574635516E-3</v>
      </c>
      <c r="J29" s="2">
        <f t="array" ref="J29">(MMULT(MMULT(B29:F29,$B$7:$F$11),TRANSPOSE(B29:F29)))</f>
        <v>2.228231164213588E-4</v>
      </c>
      <c r="K29" s="2">
        <f t="shared" si="6"/>
        <v>5.6634122066456651</v>
      </c>
    </row>
    <row r="30" spans="1:11" x14ac:dyDescent="0.25">
      <c r="A30">
        <v>16</v>
      </c>
      <c r="B30" s="3">
        <f t="shared" si="0"/>
        <v>0</v>
      </c>
      <c r="C30" s="3">
        <f t="shared" si="1"/>
        <v>0.39542981412749578</v>
      </c>
      <c r="D30" s="3">
        <f t="shared" si="2"/>
        <v>0.50457018587251046</v>
      </c>
      <c r="E30" s="3">
        <f t="shared" si="3"/>
        <v>0</v>
      </c>
      <c r="F30" s="3">
        <f t="shared" si="4"/>
        <v>0</v>
      </c>
      <c r="G30" s="3">
        <v>0.1</v>
      </c>
      <c r="H30" s="8">
        <f t="shared" si="5"/>
        <v>1.0000000000000062</v>
      </c>
      <c r="I30" s="2">
        <f t="array" ref="I30">MMULT(B30:F30,TRANSPOSE($B$2:$F$2))+G30*$C$12</f>
        <v>1.2987229979288546E-3</v>
      </c>
      <c r="J30" s="2">
        <f t="array" ref="J30">(MMULT(MMULT(B30:F30,$B$7:$F$11),TRANSPOSE(B30:F30)))</f>
        <v>2.6088045741807278E-4</v>
      </c>
      <c r="K30" s="2">
        <f t="shared" si="6"/>
        <v>4.9782303005073008</v>
      </c>
    </row>
    <row r="31" spans="1:11" x14ac:dyDescent="0.25">
      <c r="A31">
        <v>17</v>
      </c>
      <c r="B31" s="3">
        <f t="shared" si="0"/>
        <v>0</v>
      </c>
      <c r="C31" s="3">
        <f t="shared" si="1"/>
        <v>0.43147054169225912</v>
      </c>
      <c r="D31" s="3">
        <f t="shared" si="2"/>
        <v>0.46852945830774723</v>
      </c>
      <c r="E31" s="3">
        <f t="shared" si="3"/>
        <v>0</v>
      </c>
      <c r="F31" s="3">
        <f t="shared" si="4"/>
        <v>0</v>
      </c>
      <c r="G31" s="3">
        <v>0.1</v>
      </c>
      <c r="H31" s="8">
        <f t="shared" si="5"/>
        <v>1.0000000000000064</v>
      </c>
      <c r="I31" s="2">
        <f t="array" ref="I31">MMULT(B31:F31,TRANSPOSE($B$2:$F$2))+G31*$C$12</f>
        <v>1.3355068383943567E-3</v>
      </c>
      <c r="J31" s="2">
        <f t="array" ref="J31">(MMULT(MMULT(B31:F31,$B$7:$F$11),TRANSPOSE(B31:F31)))</f>
        <v>3.0314376695616022E-4</v>
      </c>
      <c r="K31" s="2">
        <f t="shared" si="6"/>
        <v>4.4055230025148227</v>
      </c>
    </row>
    <row r="32" spans="1:11" x14ac:dyDescent="0.25">
      <c r="A32">
        <v>18</v>
      </c>
      <c r="B32" s="3">
        <f t="shared" si="0"/>
        <v>0</v>
      </c>
      <c r="C32" s="3">
        <f t="shared" si="1"/>
        <v>0.46751126925682712</v>
      </c>
      <c r="D32" s="3">
        <f t="shared" si="2"/>
        <v>0.43248873074318012</v>
      </c>
      <c r="E32" s="3">
        <f t="shared" si="3"/>
        <v>0</v>
      </c>
      <c r="F32" s="3">
        <f t="shared" si="4"/>
        <v>0</v>
      </c>
      <c r="G32" s="3">
        <v>0.1</v>
      </c>
      <c r="H32" s="8">
        <f t="shared" si="5"/>
        <v>1.0000000000000073</v>
      </c>
      <c r="I32" s="2">
        <f t="array" ref="I32">MMULT(B32:F32,TRANSPOSE($B$2:$F$2))+G32*$C$12</f>
        <v>1.3722906788596605E-3</v>
      </c>
      <c r="J32" s="2">
        <f t="array" ref="J32">(MMULT(MMULT(B32:F32,$B$7:$F$11),TRANSPOSE(B32:F32)))</f>
        <v>3.4961304503516291E-4</v>
      </c>
      <c r="K32" s="2">
        <f t="shared" si="6"/>
        <v>3.9251701226469971</v>
      </c>
    </row>
    <row r="33" spans="1:11" x14ac:dyDescent="0.25">
      <c r="A33">
        <v>19</v>
      </c>
      <c r="B33" s="3">
        <f t="shared" si="0"/>
        <v>0</v>
      </c>
      <c r="C33" s="3">
        <f t="shared" si="1"/>
        <v>0.50355199682159124</v>
      </c>
      <c r="D33" s="3">
        <f t="shared" si="2"/>
        <v>0.39644800317841683</v>
      </c>
      <c r="E33" s="3">
        <f t="shared" si="3"/>
        <v>0</v>
      </c>
      <c r="F33" s="3">
        <f t="shared" si="4"/>
        <v>0</v>
      </c>
      <c r="G33" s="3">
        <v>0.1</v>
      </c>
      <c r="H33" s="8">
        <f t="shared" si="5"/>
        <v>1.0000000000000082</v>
      </c>
      <c r="I33" s="2">
        <f t="array" ref="I33">MMULT(B33:F33,TRANSPOSE($B$2:$F$2))+G33*$C$12</f>
        <v>1.4090745193251644E-3</v>
      </c>
      <c r="J33" s="2">
        <f t="array" ref="J33">(MMULT(MMULT(B33:F33,$B$7:$F$11),TRANSPOSE(B33:F33)))</f>
        <v>4.002882916555858E-4</v>
      </c>
      <c r="K33" s="2">
        <f t="shared" si="6"/>
        <v>3.5201492241935313</v>
      </c>
    </row>
    <row r="34" spans="1:11" x14ac:dyDescent="0.25">
      <c r="A34">
        <v>20</v>
      </c>
      <c r="B34" s="3">
        <f t="shared" si="0"/>
        <v>0</v>
      </c>
      <c r="C34" s="3">
        <f t="shared" si="1"/>
        <v>0.53959272438625738</v>
      </c>
      <c r="D34" s="3">
        <f t="shared" si="2"/>
        <v>0.36040727561375163</v>
      </c>
      <c r="E34" s="3">
        <f t="shared" si="3"/>
        <v>0</v>
      </c>
      <c r="F34" s="3">
        <f t="shared" si="4"/>
        <v>0</v>
      </c>
      <c r="G34" s="3">
        <v>0.1</v>
      </c>
      <c r="H34" s="8">
        <f t="shared" si="5"/>
        <v>1.0000000000000091</v>
      </c>
      <c r="I34" s="2">
        <f t="array" ref="I34">MMULT(B34:F34,TRANSPOSE($B$2:$F$2))+G34*$C$12</f>
        <v>1.4458583597905684E-3</v>
      </c>
      <c r="J34" s="2">
        <f t="array" ref="J34">(MMULT(MMULT(B34:F34,$B$7:$F$11),TRANSPOSE(B34:F34)))</f>
        <v>4.5516950681703257E-4</v>
      </c>
      <c r="K34" s="2">
        <f t="shared" si="6"/>
        <v>3.1765272895835031</v>
      </c>
    </row>
    <row r="35" spans="1:11" x14ac:dyDescent="0.25">
      <c r="A35">
        <v>21</v>
      </c>
      <c r="B35" s="3">
        <f t="shared" si="0"/>
        <v>0</v>
      </c>
      <c r="C35" s="3">
        <f t="shared" si="1"/>
        <v>0.57563345195092264</v>
      </c>
      <c r="D35" s="3">
        <f t="shared" si="2"/>
        <v>0.32436654804908638</v>
      </c>
      <c r="E35" s="3">
        <f t="shared" si="3"/>
        <v>0</v>
      </c>
      <c r="F35" s="3">
        <f t="shared" si="4"/>
        <v>0</v>
      </c>
      <c r="G35" s="3">
        <v>0.1</v>
      </c>
      <c r="H35" s="8">
        <f t="shared" si="5"/>
        <v>1.0000000000000091</v>
      </c>
      <c r="I35" s="2">
        <f t="array" ref="I35">MMULT(B35:F35,TRANSPOSE($B$2:$F$2))+G35*$C$12</f>
        <v>1.4826422002559704E-3</v>
      </c>
      <c r="J35" s="2">
        <f t="array" ref="J35">(MMULT(MMULT(B35:F35,$B$7:$F$11),TRANSPOSE(B35:F35)))</f>
        <v>5.142566905196336E-4</v>
      </c>
      <c r="K35" s="2">
        <f t="shared" si="6"/>
        <v>2.8830780961893292</v>
      </c>
    </row>
    <row r="36" spans="1:11" x14ac:dyDescent="0.25">
      <c r="A36">
        <v>22</v>
      </c>
      <c r="B36" s="3">
        <f t="shared" si="0"/>
        <v>0</v>
      </c>
      <c r="C36" s="3">
        <f t="shared" si="1"/>
        <v>0.61167417951558867</v>
      </c>
      <c r="D36" s="3">
        <f t="shared" si="2"/>
        <v>0.28832582048442118</v>
      </c>
      <c r="E36" s="3">
        <f t="shared" si="3"/>
        <v>0</v>
      </c>
      <c r="F36" s="3">
        <f t="shared" si="4"/>
        <v>0</v>
      </c>
      <c r="G36" s="3">
        <v>0.1</v>
      </c>
      <c r="H36" s="8">
        <f t="shared" si="5"/>
        <v>1.00000000000001</v>
      </c>
      <c r="I36" s="2">
        <f t="array" ref="I36">MMULT(B36:F36,TRANSPOSE($B$2:$F$2))+G36*$C$12</f>
        <v>1.5194260407213741E-3</v>
      </c>
      <c r="J36" s="2">
        <f t="array" ref="J36">(MMULT(MMULT(B36:F36,$B$7:$F$11),TRANSPOSE(B36:F36)))</f>
        <v>5.7754984276339174E-4</v>
      </c>
      <c r="K36" s="2">
        <f t="shared" si="6"/>
        <v>2.6308137033704404</v>
      </c>
    </row>
    <row r="37" spans="1:11" x14ac:dyDescent="0.25">
      <c r="A37">
        <v>23</v>
      </c>
      <c r="B37" s="3">
        <f t="shared" si="0"/>
        <v>0</v>
      </c>
      <c r="C37" s="3">
        <f t="shared" si="1"/>
        <v>0.64771490708025481</v>
      </c>
      <c r="D37" s="3">
        <f t="shared" si="2"/>
        <v>0.25228509291975598</v>
      </c>
      <c r="E37" s="3">
        <f t="shared" si="3"/>
        <v>0</v>
      </c>
      <c r="F37" s="3">
        <f t="shared" si="4"/>
        <v>0</v>
      </c>
      <c r="G37" s="3">
        <v>0.1</v>
      </c>
      <c r="H37" s="8">
        <f t="shared" si="5"/>
        <v>1.0000000000000109</v>
      </c>
      <c r="I37" s="2">
        <f t="array" ref="I37">MMULT(B37:F37,TRANSPOSE($B$2:$F$2))+G37*$C$12</f>
        <v>1.5562098811867781E-3</v>
      </c>
      <c r="J37" s="2">
        <f t="array" ref="J37">(MMULT(MMULT(B37:F37,$B$7:$F$11),TRANSPOSE(B37:F37)))</f>
        <v>6.4504896354830609E-4</v>
      </c>
      <c r="K37" s="2">
        <f t="shared" si="6"/>
        <v>2.4125453556677754</v>
      </c>
    </row>
    <row r="38" spans="1:11" x14ac:dyDescent="0.25">
      <c r="A38">
        <v>24</v>
      </c>
      <c r="B38" s="3">
        <f t="shared" si="0"/>
        <v>0</v>
      </c>
      <c r="C38" s="3">
        <f t="shared" si="1"/>
        <v>0.68375563464501909</v>
      </c>
      <c r="D38" s="3">
        <f t="shared" si="2"/>
        <v>0.2162443653549927</v>
      </c>
      <c r="E38" s="3">
        <f t="shared" si="3"/>
        <v>0</v>
      </c>
      <c r="F38" s="3">
        <f t="shared" si="4"/>
        <v>0</v>
      </c>
      <c r="G38" s="3">
        <v>0.1</v>
      </c>
      <c r="H38" s="8">
        <f t="shared" si="5"/>
        <v>1.0000000000000118</v>
      </c>
      <c r="I38" s="2">
        <f t="array" ref="I38">MMULT(B38:F38,TRANSPOSE($B$2:$F$2))+G38*$C$12</f>
        <v>1.5929937216522822E-3</v>
      </c>
      <c r="J38" s="2">
        <f t="array" ref="J38">(MMULT(MMULT(B38:F38,$B$7:$F$11),TRANSPOSE(B38:F38)))</f>
        <v>7.1675405287457711E-4</v>
      </c>
      <c r="K38" s="2">
        <f t="shared" si="6"/>
        <v>2.2225109369992442</v>
      </c>
    </row>
    <row r="39" spans="1:11" x14ac:dyDescent="0.25">
      <c r="A39">
        <v>25</v>
      </c>
      <c r="B39" s="3">
        <f t="shared" si="0"/>
        <v>0</v>
      </c>
      <c r="C39" s="3">
        <f t="shared" si="1"/>
        <v>0.71979636220958698</v>
      </c>
      <c r="D39" s="3">
        <f t="shared" si="2"/>
        <v>0.18020363779042559</v>
      </c>
      <c r="E39" s="3">
        <f t="shared" si="3"/>
        <v>0</v>
      </c>
      <c r="F39" s="3">
        <f t="shared" si="4"/>
        <v>0</v>
      </c>
      <c r="G39" s="3">
        <v>0.1</v>
      </c>
      <c r="H39" s="8">
        <f t="shared" si="5"/>
        <v>1.0000000000000127</v>
      </c>
      <c r="I39" s="2">
        <f t="array" ref="I39">MMULT(B39:F39,TRANSPOSE($B$2:$F$2))+G39*$C$12</f>
        <v>1.6297775621175858E-3</v>
      </c>
      <c r="J39" s="2">
        <f t="array" ref="J39">(MMULT(MMULT(B39:F39,$B$7:$F$11),TRANSPOSE(B39:F39)))</f>
        <v>7.9266511074160178E-4</v>
      </c>
      <c r="K39" s="2">
        <f t="shared" si="6"/>
        <v>2.0560732900086873</v>
      </c>
    </row>
    <row r="40" spans="1:11" x14ac:dyDescent="0.25">
      <c r="A40">
        <v>26</v>
      </c>
      <c r="B40" s="3">
        <f t="shared" si="0"/>
        <v>0</v>
      </c>
      <c r="C40" s="3">
        <f t="shared" si="1"/>
        <v>0.75583708977435027</v>
      </c>
      <c r="D40" s="3">
        <f t="shared" si="2"/>
        <v>0.1441629102256623</v>
      </c>
      <c r="E40" s="3">
        <f t="shared" si="3"/>
        <v>0</v>
      </c>
      <c r="F40" s="3">
        <f t="shared" si="4"/>
        <v>0</v>
      </c>
      <c r="G40" s="3">
        <v>0.1</v>
      </c>
      <c r="H40" s="8">
        <f t="shared" si="5"/>
        <v>1.0000000000000127</v>
      </c>
      <c r="I40" s="2">
        <f t="array" ref="I40">MMULT(B40:F40,TRANSPOSE($B$2:$F$2))+G40*$C$12</f>
        <v>1.666561402583088E-3</v>
      </c>
      <c r="J40" s="2">
        <f t="array" ref="J40">(MMULT(MMULT(B40:F40,$B$7:$F$11),TRANSPOSE(B40:F40)))</f>
        <v>8.7278213715020504E-4</v>
      </c>
      <c r="K40" s="2">
        <f t="shared" si="6"/>
        <v>1.9094815666424143</v>
      </c>
    </row>
    <row r="41" spans="1:11" x14ac:dyDescent="0.25">
      <c r="A41">
        <v>27</v>
      </c>
      <c r="B41" s="3">
        <f t="shared" si="0"/>
        <v>0</v>
      </c>
      <c r="C41" s="3">
        <f t="shared" si="1"/>
        <v>0.79187781733891838</v>
      </c>
      <c r="D41" s="3">
        <f t="shared" si="2"/>
        <v>0.10812218266109519</v>
      </c>
      <c r="E41" s="3">
        <f t="shared" si="3"/>
        <v>0</v>
      </c>
      <c r="F41" s="3">
        <f t="shared" si="4"/>
        <v>0</v>
      </c>
      <c r="G41" s="3">
        <v>0.1</v>
      </c>
      <c r="H41" s="8">
        <f t="shared" si="5"/>
        <v>1.0000000000000135</v>
      </c>
      <c r="I41" s="2">
        <f t="array" ref="I41">MMULT(B41:F41,TRANSPOSE($B$2:$F$2))+G41*$C$12</f>
        <v>1.7033452430483919E-3</v>
      </c>
      <c r="J41" s="2">
        <f t="array" ref="J41">(MMULT(MMULT(B41:F41,$B$7:$F$11),TRANSPOSE(B41:F41)))</f>
        <v>9.5710513209951924E-4</v>
      </c>
      <c r="K41" s="2">
        <f t="shared" si="6"/>
        <v>1.7796845779229185</v>
      </c>
    </row>
    <row r="42" spans="1:11" x14ac:dyDescent="0.25">
      <c r="A42">
        <v>28</v>
      </c>
      <c r="B42" s="3">
        <f t="shared" si="0"/>
        <v>0</v>
      </c>
      <c r="C42" s="3">
        <f t="shared" si="1"/>
        <v>0.82791854490368244</v>
      </c>
      <c r="D42" s="3">
        <f t="shared" si="2"/>
        <v>7.208145509633182E-2</v>
      </c>
      <c r="E42" s="3">
        <f t="shared" si="3"/>
        <v>0</v>
      </c>
      <c r="F42" s="3">
        <f t="shared" si="4"/>
        <v>0</v>
      </c>
      <c r="G42" s="3">
        <v>0.1</v>
      </c>
      <c r="H42" s="8">
        <f t="shared" si="5"/>
        <v>1.0000000000000142</v>
      </c>
      <c r="I42" s="2">
        <f t="array" ref="I42">MMULT(B42:F42,TRANSPOSE($B$2:$F$2))+G42*$C$12</f>
        <v>1.7401290835138957E-3</v>
      </c>
      <c r="J42" s="2">
        <f t="array" ref="J42">(MMULT(MMULT(B42:F42,$B$7:$F$11),TRANSPOSE(B42:F42)))</f>
        <v>1.0456340955904589E-3</v>
      </c>
      <c r="K42" s="2">
        <f t="shared" si="6"/>
        <v>1.6641854840543073</v>
      </c>
    </row>
    <row r="43" spans="1:11" x14ac:dyDescent="0.25">
      <c r="A43">
        <v>29</v>
      </c>
      <c r="B43" s="3">
        <f t="shared" si="0"/>
        <v>0</v>
      </c>
      <c r="C43" s="3">
        <f t="shared" si="1"/>
        <v>0.86395927246825044</v>
      </c>
      <c r="D43" s="3">
        <f t="shared" si="2"/>
        <v>3.6040727531764349E-2</v>
      </c>
      <c r="E43" s="3">
        <f t="shared" si="3"/>
        <v>0</v>
      </c>
      <c r="F43" s="3">
        <f t="shared" si="4"/>
        <v>0</v>
      </c>
      <c r="G43" s="3">
        <v>0.1</v>
      </c>
      <c r="H43" s="8">
        <f t="shared" si="5"/>
        <v>1.0000000000000149</v>
      </c>
      <c r="I43" s="2">
        <f t="array" ref="I43">MMULT(B43:F43,TRANSPOSE($B$2:$F$2))+G43*$C$12</f>
        <v>1.776912923979199E-3</v>
      </c>
      <c r="J43" s="2">
        <f t="array" ref="J43">(MMULT(MMULT(B43:F43,$B$7:$F$11),TRANSPOSE(B43:F43)))</f>
        <v>1.1383690276220611E-3</v>
      </c>
      <c r="K43" s="2">
        <f t="shared" si="6"/>
        <v>1.5609287330058446</v>
      </c>
    </row>
    <row r="44" spans="1:11" x14ac:dyDescent="0.25">
      <c r="A44">
        <v>30</v>
      </c>
      <c r="B44" s="3">
        <f t="shared" si="0"/>
        <v>0</v>
      </c>
      <c r="C44" s="3">
        <f t="shared" si="1"/>
        <v>0.9</v>
      </c>
      <c r="D44" s="3">
        <f t="shared" si="2"/>
        <v>0</v>
      </c>
      <c r="E44" s="3">
        <f t="shared" si="3"/>
        <v>0</v>
      </c>
      <c r="F44" s="3">
        <f t="shared" si="4"/>
        <v>0</v>
      </c>
      <c r="G44" s="3">
        <v>0.1</v>
      </c>
      <c r="H44" s="8">
        <f t="shared" si="5"/>
        <v>1</v>
      </c>
      <c r="I44" s="2">
        <f t="array" ref="I44">MMULT(B44:F44,TRANSPOSE($B$2:$F$2))+G44*$C$12</f>
        <v>1.8136967644109922E-3</v>
      </c>
      <c r="J44" s="2">
        <f t="array" ref="J44">(MMULT(MMULT(B44:F44,$B$7:$F$11),TRANSPOSE(B44:F44)))</f>
        <v>1.2353099281046081E-3</v>
      </c>
      <c r="K44" s="2">
        <f t="shared" si="6"/>
        <v>1.4682119224880101</v>
      </c>
    </row>
    <row r="45" spans="1:11" x14ac:dyDescent="0.25">
      <c r="B45" s="3"/>
      <c r="C45" s="3"/>
      <c r="D45" s="3"/>
      <c r="E45" s="3"/>
      <c r="F45" s="3"/>
      <c r="G45" s="3"/>
      <c r="H45" s="8"/>
    </row>
    <row r="46" spans="1:11" x14ac:dyDescent="0.25">
      <c r="B46" s="3"/>
      <c r="C46" s="3"/>
      <c r="D46" s="3"/>
      <c r="E46" s="3"/>
      <c r="F46" s="3"/>
      <c r="G46" s="3"/>
    </row>
    <row r="47" spans="1:11" x14ac:dyDescent="0.25">
      <c r="B47" s="3"/>
      <c r="C47" s="3"/>
      <c r="D47" s="3"/>
      <c r="E47" s="3"/>
      <c r="F47" s="3"/>
      <c r="G47" s="3"/>
    </row>
    <row r="48" spans="1:11" x14ac:dyDescent="0.25">
      <c r="A48">
        <v>1</v>
      </c>
      <c r="B48" s="3">
        <v>0.23698154322500101</v>
      </c>
      <c r="C48" s="3">
        <v>4.1866511766743997E-2</v>
      </c>
      <c r="D48" s="3">
        <v>0.66856471984024601</v>
      </c>
      <c r="E48" s="3">
        <v>2.4553822038832E-2</v>
      </c>
      <c r="F48" s="3">
        <v>2.8033403129176401E-2</v>
      </c>
      <c r="G48" s="3">
        <v>0.1</v>
      </c>
      <c r="H48" s="3">
        <v>1</v>
      </c>
      <c r="I48" s="2">
        <v>8.1282140710811602E-4</v>
      </c>
      <c r="J48" s="2">
        <v>7.158197041475519E-5</v>
      </c>
      <c r="K48" s="2">
        <v>11.355113618674141</v>
      </c>
    </row>
    <row r="49" spans="1:11" x14ac:dyDescent="0.25">
      <c r="A49">
        <v>2</v>
      </c>
      <c r="B49" s="3">
        <v>0.21592215010124299</v>
      </c>
      <c r="C49" s="3">
        <v>4.8732249597478898E-2</v>
      </c>
      <c r="D49" s="3">
        <v>0.709068168558047</v>
      </c>
      <c r="E49" s="3">
        <v>1.9363631594686199E-2</v>
      </c>
      <c r="F49" s="3">
        <v>6.9138001485452502E-3</v>
      </c>
      <c r="G49" s="3">
        <v>0.1</v>
      </c>
      <c r="H49" s="3">
        <v>0.99999999999999989</v>
      </c>
      <c r="I49" s="2">
        <v>8.5369239306997205E-4</v>
      </c>
      <c r="J49" s="2">
        <v>7.1884759725767585E-5</v>
      </c>
      <c r="K49" s="2">
        <v>11.875846790428378</v>
      </c>
    </row>
    <row r="50" spans="1:11" x14ac:dyDescent="0.25">
      <c r="A50">
        <v>3</v>
      </c>
      <c r="B50" s="3">
        <v>0.185855724926201</v>
      </c>
      <c r="C50" s="3">
        <v>5.7561316046650803E-2</v>
      </c>
      <c r="D50" s="3">
        <v>0.74538932312657102</v>
      </c>
      <c r="E50" s="3">
        <v>1.11936359005775E-2</v>
      </c>
      <c r="F50" s="3">
        <v>0</v>
      </c>
      <c r="G50" s="3">
        <v>0.1</v>
      </c>
      <c r="H50" s="3">
        <v>1.0000000000000004</v>
      </c>
      <c r="I50" s="2">
        <v>8.9456337903200101E-4</v>
      </c>
      <c r="J50" s="2">
        <v>7.2845579320027142E-5</v>
      </c>
      <c r="K50" s="2">
        <v>12.280269954364442</v>
      </c>
    </row>
    <row r="51" spans="1:11" x14ac:dyDescent="0.25">
      <c r="A51">
        <v>4</v>
      </c>
      <c r="B51" s="3">
        <v>0.15140568129141899</v>
      </c>
      <c r="C51" s="3">
        <v>6.7345911856121293E-2</v>
      </c>
      <c r="D51" s="3">
        <v>0.77967500344163299</v>
      </c>
      <c r="E51" s="3">
        <v>1.5734034108268299E-3</v>
      </c>
      <c r="F51" s="3">
        <v>0</v>
      </c>
      <c r="G51" s="3">
        <v>0.1</v>
      </c>
      <c r="H51" s="3">
        <v>1.0000000000000002</v>
      </c>
      <c r="I51" s="2">
        <v>9.3543436499378396E-4</v>
      </c>
      <c r="J51" s="2">
        <v>7.4631415325990678E-5</v>
      </c>
      <c r="K51" s="2">
        <v>12.534056347555495</v>
      </c>
    </row>
    <row r="52" spans="1:11" x14ac:dyDescent="0.25">
      <c r="A52" s="9">
        <v>5</v>
      </c>
      <c r="B52" s="16">
        <v>0.1095817300731</v>
      </c>
      <c r="C52" s="16">
        <v>7.6728590614579595E-2</v>
      </c>
      <c r="D52" s="16">
        <v>0.81368967931232095</v>
      </c>
      <c r="E52" s="16">
        <v>0</v>
      </c>
      <c r="F52" s="16">
        <v>0</v>
      </c>
      <c r="G52" s="16">
        <v>0.1</v>
      </c>
      <c r="H52" s="16">
        <v>0.99999999999999922</v>
      </c>
      <c r="I52" s="18">
        <v>9.7630535095594303E-4</v>
      </c>
      <c r="J52" s="18">
        <v>7.7301512711031695E-5</v>
      </c>
      <c r="K52" s="18">
        <v>12.629835002137217</v>
      </c>
    </row>
    <row r="53" spans="1:11" x14ac:dyDescent="0.25">
      <c r="A53">
        <v>6</v>
      </c>
      <c r="B53" s="3">
        <v>6.6315952362885705E-2</v>
      </c>
      <c r="C53" s="3">
        <v>8.6032682186332199E-2</v>
      </c>
      <c r="D53" s="3">
        <v>0.84765136545078301</v>
      </c>
      <c r="E53" s="3">
        <v>0</v>
      </c>
      <c r="F53" s="3">
        <v>0</v>
      </c>
      <c r="G53" s="3">
        <v>0.1</v>
      </c>
      <c r="H53" s="3">
        <v>1.0000000000000002</v>
      </c>
      <c r="I53" s="2">
        <v>1.01717633691802E-3</v>
      </c>
      <c r="J53" s="2">
        <v>8.0941102298714919E-5</v>
      </c>
      <c r="K53" s="2">
        <v>12.566870329540464</v>
      </c>
    </row>
    <row r="54" spans="1:11" x14ac:dyDescent="0.25">
      <c r="A54">
        <v>7</v>
      </c>
      <c r="B54" s="3">
        <v>2.3050174652671701E-2</v>
      </c>
      <c r="C54" s="3">
        <v>9.5336773758084803E-2</v>
      </c>
      <c r="D54" s="3">
        <v>0.88161305158924397</v>
      </c>
      <c r="E54" s="3">
        <v>0</v>
      </c>
      <c r="F54" s="3">
        <v>0</v>
      </c>
      <c r="G54" s="3">
        <v>0.1</v>
      </c>
      <c r="H54" s="3">
        <v>1</v>
      </c>
      <c r="I54" s="2">
        <v>1.0580473228800999E-3</v>
      </c>
      <c r="J54" s="2">
        <v>8.5551974163250089E-5</v>
      </c>
      <c r="K54" s="2">
        <v>12.367304591488869</v>
      </c>
    </row>
    <row r="55" spans="1:11" x14ac:dyDescent="0.25">
      <c r="A55">
        <v>8</v>
      </c>
      <c r="B55" s="3">
        <v>0</v>
      </c>
      <c r="C55" s="3">
        <v>0.11900443734474001</v>
      </c>
      <c r="D55" s="3">
        <v>0.88099556265526102</v>
      </c>
      <c r="E55" s="3">
        <v>0</v>
      </c>
      <c r="F55" s="3">
        <v>0</v>
      </c>
      <c r="G55" s="3">
        <v>0.1</v>
      </c>
      <c r="H55" s="3">
        <v>0.99999999999999978</v>
      </c>
      <c r="I55" s="2">
        <v>1.09891830884279E-3</v>
      </c>
      <c r="J55" s="2">
        <v>9.1594909882083039E-5</v>
      </c>
      <c r="K55" s="2">
        <v>11.997591462860868</v>
      </c>
    </row>
    <row r="56" spans="1:11" x14ac:dyDescent="0.25">
      <c r="A56" s="11">
        <v>9</v>
      </c>
      <c r="B56" s="17">
        <v>0</v>
      </c>
      <c r="C56" s="17">
        <v>0.15904969019436899</v>
      </c>
      <c r="D56" s="17">
        <v>0.84095030980563301</v>
      </c>
      <c r="E56" s="17">
        <v>0</v>
      </c>
      <c r="F56" s="17">
        <v>0</v>
      </c>
      <c r="G56" s="17">
        <v>0.1</v>
      </c>
      <c r="H56" s="17">
        <v>1.0000000000000002</v>
      </c>
      <c r="I56" s="20">
        <v>1.1397892948061799E-3</v>
      </c>
      <c r="J56" s="20">
        <v>1.0223131477427527E-4</v>
      </c>
      <c r="K56" s="20">
        <v>11.149120964772997</v>
      </c>
    </row>
    <row r="57" spans="1:11" x14ac:dyDescent="0.25">
      <c r="A57">
        <v>10</v>
      </c>
      <c r="B57" s="3">
        <v>0</v>
      </c>
      <c r="C57" s="3">
        <v>0.199094943043998</v>
      </c>
      <c r="D57" s="3">
        <v>0.800905056956005</v>
      </c>
      <c r="E57" s="3">
        <v>0</v>
      </c>
      <c r="F57" s="3">
        <v>0</v>
      </c>
      <c r="G57" s="3">
        <v>0.1</v>
      </c>
      <c r="H57" s="3">
        <v>1</v>
      </c>
      <c r="I57" s="2">
        <v>1.18066028076957E-3</v>
      </c>
      <c r="J57" s="2">
        <v>1.1806024859547646E-4</v>
      </c>
      <c r="K57" s="2">
        <v>10.000489536617897</v>
      </c>
    </row>
    <row r="58" spans="1:11" x14ac:dyDescent="0.25">
      <c r="A58">
        <v>11</v>
      </c>
      <c r="B58" s="3">
        <v>0</v>
      </c>
      <c r="C58" s="3">
        <v>0.23914019589351801</v>
      </c>
      <c r="D58" s="3">
        <v>0.76085980410648502</v>
      </c>
      <c r="E58" s="3">
        <v>0</v>
      </c>
      <c r="F58" s="3">
        <v>0</v>
      </c>
      <c r="G58" s="3">
        <v>0.1</v>
      </c>
      <c r="H58" s="3">
        <v>1</v>
      </c>
      <c r="I58" s="2">
        <v>1.2215312667328501E-3</v>
      </c>
      <c r="J58" s="2">
        <v>1.3908171134562413E-4</v>
      </c>
      <c r="K58" s="2">
        <v>8.7828317247067194</v>
      </c>
    </row>
    <row r="59" spans="1:11" x14ac:dyDescent="0.25">
      <c r="A59">
        <v>12</v>
      </c>
      <c r="B59" s="3">
        <v>0</v>
      </c>
      <c r="C59" s="3">
        <v>0.27918544874314699</v>
      </c>
      <c r="D59" s="3">
        <v>0.72081455125685701</v>
      </c>
      <c r="E59" s="3">
        <v>0</v>
      </c>
      <c r="F59" s="3">
        <v>0</v>
      </c>
      <c r="G59" s="3">
        <v>0.1</v>
      </c>
      <c r="H59" s="3">
        <v>1</v>
      </c>
      <c r="I59" s="2">
        <v>1.26240225269623E-3</v>
      </c>
      <c r="J59" s="2">
        <v>1.6529570302483337E-4</v>
      </c>
      <c r="K59" s="2">
        <v>7.6372357514131606</v>
      </c>
    </row>
    <row r="60" spans="1:11" x14ac:dyDescent="0.25">
      <c r="A60">
        <v>13</v>
      </c>
      <c r="B60" s="3">
        <v>0</v>
      </c>
      <c r="C60" s="3">
        <v>0.319230701592775</v>
      </c>
      <c r="D60" s="3">
        <v>0.680769298407229</v>
      </c>
      <c r="E60" s="3">
        <v>0</v>
      </c>
      <c r="F60" s="3">
        <v>0</v>
      </c>
      <c r="G60" s="3">
        <v>0.1</v>
      </c>
      <c r="H60" s="3">
        <v>1.0000000000000009</v>
      </c>
      <c r="I60" s="2">
        <v>1.30327323865962E-3</v>
      </c>
      <c r="J60" s="2">
        <v>1.9670222363305279E-4</v>
      </c>
      <c r="K60" s="2">
        <v>6.6256151790681894</v>
      </c>
    </row>
    <row r="61" spans="1:11" x14ac:dyDescent="0.25">
      <c r="A61">
        <v>14</v>
      </c>
      <c r="B61" s="3">
        <v>0</v>
      </c>
      <c r="C61" s="3">
        <v>0.35927595444240401</v>
      </c>
      <c r="D61" s="3">
        <v>0.64072404555760099</v>
      </c>
      <c r="E61" s="3">
        <v>0</v>
      </c>
      <c r="F61" s="3">
        <v>0</v>
      </c>
      <c r="G61" s="3">
        <v>0.1</v>
      </c>
      <c r="H61" s="3">
        <v>1.0000000000000009</v>
      </c>
      <c r="I61" s="2">
        <v>1.3441442246230101E-3</v>
      </c>
      <c r="J61" s="2">
        <v>2.3330127317028066E-4</v>
      </c>
      <c r="K61" s="2">
        <v>5.7614097272497666</v>
      </c>
    </row>
    <row r="62" spans="1:11" x14ac:dyDescent="0.25">
      <c r="A62">
        <v>15</v>
      </c>
      <c r="B62" s="3">
        <v>0</v>
      </c>
      <c r="C62" s="3">
        <v>0.39932120729214199</v>
      </c>
      <c r="D62" s="3">
        <v>0.60067879270786495</v>
      </c>
      <c r="E62" s="3">
        <v>0</v>
      </c>
      <c r="F62" s="3">
        <v>0</v>
      </c>
      <c r="G62" s="3">
        <v>0.1</v>
      </c>
      <c r="H62" s="3">
        <v>1.0000000000000009</v>
      </c>
      <c r="I62" s="2">
        <v>1.3850152105865099E-3</v>
      </c>
      <c r="J62" s="2">
        <v>2.7509285163664023E-4</v>
      </c>
      <c r="K62" s="2">
        <v>5.0347190134039694</v>
      </c>
    </row>
    <row r="63" spans="1:11" x14ac:dyDescent="0.25">
      <c r="A63">
        <v>16</v>
      </c>
      <c r="B63" s="3">
        <v>0</v>
      </c>
      <c r="C63" s="3">
        <v>0.43936646014166197</v>
      </c>
      <c r="D63" s="3">
        <v>0.56063353985834496</v>
      </c>
      <c r="E63" s="3">
        <v>0</v>
      </c>
      <c r="F63" s="3">
        <v>0</v>
      </c>
      <c r="G63" s="3">
        <v>0.1</v>
      </c>
      <c r="H63" s="3">
        <v>1.0000000000000009</v>
      </c>
      <c r="I63" s="2">
        <v>1.42588619654979E-3</v>
      </c>
      <c r="J63" s="2">
        <v>3.2207695903177042E-4</v>
      </c>
      <c r="K63" s="2">
        <v>4.4271598963064518</v>
      </c>
    </row>
    <row r="64" spans="1:11" x14ac:dyDescent="0.25">
      <c r="A64">
        <v>17</v>
      </c>
      <c r="B64" s="3">
        <v>0</v>
      </c>
      <c r="C64" s="3">
        <v>0.47941171299139901</v>
      </c>
      <c r="D64" s="3">
        <v>0.52058828700860804</v>
      </c>
      <c r="E64" s="3">
        <v>0</v>
      </c>
      <c r="F64" s="3">
        <v>0</v>
      </c>
      <c r="G64" s="3">
        <v>0.1</v>
      </c>
      <c r="H64" s="3">
        <v>1.0000000000000009</v>
      </c>
      <c r="I64" s="2">
        <v>1.46675718251329E-3</v>
      </c>
      <c r="J64" s="2">
        <v>3.7425359535617621E-4</v>
      </c>
      <c r="K64" s="2">
        <v>3.9191532177997672</v>
      </c>
    </row>
    <row r="65" spans="1:11" x14ac:dyDescent="0.25">
      <c r="A65">
        <v>18</v>
      </c>
      <c r="B65" s="3">
        <v>0</v>
      </c>
      <c r="C65" s="3">
        <v>0.51945696584091905</v>
      </c>
      <c r="D65" s="3">
        <v>0.480543034159089</v>
      </c>
      <c r="E65" s="3">
        <v>0</v>
      </c>
      <c r="F65" s="3">
        <v>0</v>
      </c>
      <c r="G65" s="3">
        <v>0.1</v>
      </c>
      <c r="H65" s="3">
        <v>1.0000000000000009</v>
      </c>
      <c r="I65" s="2">
        <v>1.5076281684765699E-3</v>
      </c>
      <c r="J65" s="2">
        <v>4.3162276060930096E-4</v>
      </c>
      <c r="K65" s="2">
        <v>3.4929301836361089</v>
      </c>
    </row>
    <row r="66" spans="1:11" x14ac:dyDescent="0.25">
      <c r="A66">
        <v>19</v>
      </c>
      <c r="B66" s="3">
        <v>0</v>
      </c>
      <c r="C66" s="3">
        <v>0.55950221869065697</v>
      </c>
      <c r="D66" s="3">
        <v>0.44049778130935202</v>
      </c>
      <c r="E66" s="3">
        <v>0</v>
      </c>
      <c r="F66" s="3">
        <v>0</v>
      </c>
      <c r="G66" s="3">
        <v>0.1</v>
      </c>
      <c r="H66" s="3">
        <v>1.000000000000002</v>
      </c>
      <c r="I66" s="2">
        <v>1.5484991544400699E-3</v>
      </c>
      <c r="J66" s="2">
        <v>4.9418445479175693E-4</v>
      </c>
      <c r="K66" s="2">
        <v>3.1334436755858457</v>
      </c>
    </row>
    <row r="67" spans="1:11" x14ac:dyDescent="0.25">
      <c r="A67">
        <v>20</v>
      </c>
      <c r="B67" s="3">
        <v>0</v>
      </c>
      <c r="C67" s="3">
        <v>0.59954747154028598</v>
      </c>
      <c r="D67" s="3">
        <v>0.40045252845972401</v>
      </c>
      <c r="E67" s="3">
        <v>0</v>
      </c>
      <c r="F67" s="3">
        <v>0</v>
      </c>
      <c r="G67" s="3">
        <v>0.1</v>
      </c>
      <c r="H67" s="3">
        <v>1.000000000000002</v>
      </c>
      <c r="I67" s="2">
        <v>1.58937014040346E-3</v>
      </c>
      <c r="J67" s="2">
        <v>5.61938677903063E-4</v>
      </c>
      <c r="K67" s="2">
        <v>2.8283693628891542</v>
      </c>
    </row>
    <row r="68" spans="1:11" x14ac:dyDescent="0.25">
      <c r="A68">
        <v>21</v>
      </c>
      <c r="B68" s="3">
        <v>0</v>
      </c>
      <c r="C68" s="3">
        <v>0.63959272438991399</v>
      </c>
      <c r="D68" s="3">
        <v>0.360407275610096</v>
      </c>
      <c r="E68" s="3">
        <v>0</v>
      </c>
      <c r="F68" s="3">
        <v>0</v>
      </c>
      <c r="G68" s="3">
        <v>0.1</v>
      </c>
      <c r="H68" s="3">
        <v>1.0000000000000013</v>
      </c>
      <c r="I68" s="2">
        <v>1.6302411263668401E-3</v>
      </c>
      <c r="J68" s="2">
        <v>6.348854299433747E-4</v>
      </c>
      <c r="K68" s="2">
        <v>2.56777215144509</v>
      </c>
    </row>
    <row r="69" spans="1:11" x14ac:dyDescent="0.25">
      <c r="A69">
        <v>22</v>
      </c>
      <c r="B69" s="3">
        <v>0</v>
      </c>
      <c r="C69" s="3">
        <v>0.679637977239543</v>
      </c>
      <c r="D69" s="3">
        <v>0.32036202276046799</v>
      </c>
      <c r="E69" s="3">
        <v>0</v>
      </c>
      <c r="F69" s="3">
        <v>0</v>
      </c>
      <c r="G69" s="3">
        <v>0.1</v>
      </c>
      <c r="H69" s="3">
        <v>1.0000000000000016</v>
      </c>
      <c r="I69" s="2">
        <v>1.67111211233023E-3</v>
      </c>
      <c r="J69" s="2">
        <v>7.1302471091270136E-4</v>
      </c>
      <c r="K69" s="2">
        <v>2.3436945266471017</v>
      </c>
    </row>
    <row r="70" spans="1:11" x14ac:dyDescent="0.25">
      <c r="A70">
        <v>23</v>
      </c>
      <c r="B70" s="3">
        <v>0</v>
      </c>
      <c r="C70" s="3">
        <v>0.71968323008917201</v>
      </c>
      <c r="D70" s="3">
        <v>0.28031676991083998</v>
      </c>
      <c r="E70" s="3">
        <v>0</v>
      </c>
      <c r="F70" s="3">
        <v>0</v>
      </c>
      <c r="G70" s="3">
        <v>0.1</v>
      </c>
      <c r="H70" s="3">
        <v>1.000000000000002</v>
      </c>
      <c r="I70" s="2">
        <v>1.71198309829362E-3</v>
      </c>
      <c r="J70" s="2">
        <v>7.9635652081103646E-4</v>
      </c>
      <c r="K70" s="2">
        <v>2.1497696742033057</v>
      </c>
    </row>
    <row r="71" spans="1:11" x14ac:dyDescent="0.25">
      <c r="A71">
        <v>24</v>
      </c>
      <c r="B71" s="3">
        <v>0</v>
      </c>
      <c r="C71" s="3">
        <v>0.75972848293891004</v>
      </c>
      <c r="D71" s="3">
        <v>0.240271517061103</v>
      </c>
      <c r="E71" s="3">
        <v>0</v>
      </c>
      <c r="F71" s="3">
        <v>0</v>
      </c>
      <c r="G71" s="3">
        <v>0.1</v>
      </c>
      <c r="H71" s="3">
        <v>1.0000000000000009</v>
      </c>
      <c r="I71" s="2">
        <v>1.75285408425712E-3</v>
      </c>
      <c r="J71" s="2">
        <v>8.8488085963863328E-4</v>
      </c>
      <c r="K71" s="2">
        <v>1.9808927554077154</v>
      </c>
    </row>
    <row r="72" spans="1:11" x14ac:dyDescent="0.25">
      <c r="A72">
        <v>25</v>
      </c>
      <c r="B72" s="3">
        <v>0</v>
      </c>
      <c r="C72" s="3">
        <v>0.79977373578843003</v>
      </c>
      <c r="D72" s="3">
        <v>0.20022626421158399</v>
      </c>
      <c r="E72" s="3">
        <v>0</v>
      </c>
      <c r="F72" s="3">
        <v>0</v>
      </c>
      <c r="G72" s="3">
        <v>0.1</v>
      </c>
      <c r="H72" s="3">
        <v>1</v>
      </c>
      <c r="I72" s="2">
        <v>1.7937250702203999E-3</v>
      </c>
      <c r="J72" s="2">
        <v>9.785977273947435E-4</v>
      </c>
      <c r="K72" s="2">
        <v>1.8329544612735986</v>
      </c>
    </row>
    <row r="73" spans="1:11" x14ac:dyDescent="0.25">
      <c r="A73">
        <v>26</v>
      </c>
      <c r="B73" s="3">
        <v>0</v>
      </c>
      <c r="C73" s="3">
        <v>0.83981898863816695</v>
      </c>
      <c r="D73" s="3">
        <v>0.16018101136184701</v>
      </c>
      <c r="E73" s="3">
        <v>0</v>
      </c>
      <c r="F73" s="3">
        <v>0</v>
      </c>
      <c r="G73" s="3">
        <v>0.1</v>
      </c>
      <c r="H73" s="3">
        <v>1</v>
      </c>
      <c r="I73" s="2">
        <v>1.8345960561839E-3</v>
      </c>
      <c r="J73" s="2">
        <v>1.077507124080383E-3</v>
      </c>
      <c r="K73" s="2">
        <v>1.7026300942090453</v>
      </c>
    </row>
    <row r="74" spans="1:11" x14ac:dyDescent="0.25">
      <c r="A74">
        <v>27</v>
      </c>
      <c r="B74" s="3">
        <v>0</v>
      </c>
      <c r="C74" s="3">
        <v>0.87986424148768705</v>
      </c>
      <c r="D74" s="3">
        <v>0.12013575851232799</v>
      </c>
      <c r="E74" s="3">
        <v>0</v>
      </c>
      <c r="F74" s="3">
        <v>0</v>
      </c>
      <c r="G74" s="3">
        <v>0.1</v>
      </c>
      <c r="H74" s="3">
        <v>0.999999999999998</v>
      </c>
      <c r="I74" s="2">
        <v>1.8754670421471801E-3</v>
      </c>
      <c r="J74" s="2">
        <v>1.1816090496944863E-3</v>
      </c>
      <c r="K74" s="2">
        <v>1.5872145212768096</v>
      </c>
    </row>
    <row r="75" spans="1:11" x14ac:dyDescent="0.25">
      <c r="A75">
        <v>28</v>
      </c>
      <c r="B75" s="3">
        <v>0</v>
      </c>
      <c r="C75" s="3">
        <v>0.91990949433742497</v>
      </c>
      <c r="D75" s="3">
        <v>8.0090505662590905E-2</v>
      </c>
      <c r="E75" s="3">
        <v>0</v>
      </c>
      <c r="F75" s="3">
        <v>0</v>
      </c>
      <c r="G75" s="3">
        <v>0.1</v>
      </c>
      <c r="H75" s="3">
        <v>0.999999999999998</v>
      </c>
      <c r="I75" s="2">
        <v>1.9163380281106801E-3</v>
      </c>
      <c r="J75" s="2">
        <v>1.2909035042381744E-3</v>
      </c>
      <c r="K75" s="2">
        <v>1.4844936293217403</v>
      </c>
    </row>
    <row r="76" spans="1:11" x14ac:dyDescent="0.25">
      <c r="A76">
        <v>29</v>
      </c>
      <c r="B76" s="3">
        <v>0</v>
      </c>
      <c r="C76" s="3">
        <v>0.95995474718694496</v>
      </c>
      <c r="D76" s="3">
        <v>4.0045252813071502E-2</v>
      </c>
      <c r="E76" s="3">
        <v>0</v>
      </c>
      <c r="F76" s="3">
        <v>0</v>
      </c>
      <c r="G76" s="3">
        <v>0.1</v>
      </c>
      <c r="H76" s="3">
        <v>0.99999999999999656</v>
      </c>
      <c r="I76" s="2">
        <v>1.95720901407396E-3</v>
      </c>
      <c r="J76" s="2">
        <v>1.4053904877102702E-3</v>
      </c>
      <c r="K76" s="2">
        <v>1.3926442730253135</v>
      </c>
    </row>
    <row r="77" spans="1:11" x14ac:dyDescent="0.25">
      <c r="A77">
        <v>30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0.1</v>
      </c>
      <c r="H77" s="3">
        <v>1</v>
      </c>
      <c r="I77" s="2">
        <v>1.9980800000000002E-3</v>
      </c>
      <c r="J77" s="2">
        <v>1.5250699999999995E-3</v>
      </c>
      <c r="K77" s="2">
        <v>1.3101562551227162</v>
      </c>
    </row>
    <row r="100" spans="2:7" x14ac:dyDescent="0.25">
      <c r="B100" s="3"/>
      <c r="C100" s="3"/>
      <c r="D100" s="3"/>
      <c r="E100" s="3"/>
      <c r="F100" s="3"/>
      <c r="G100" s="3"/>
    </row>
    <row r="101" spans="2:7" x14ac:dyDescent="0.25">
      <c r="B101" s="3"/>
      <c r="C101" s="3"/>
      <c r="D101" s="3"/>
      <c r="E101" s="3"/>
      <c r="F101" s="3"/>
      <c r="G101" s="3"/>
    </row>
    <row r="102" spans="2:7" x14ac:dyDescent="0.25">
      <c r="B102" s="3"/>
      <c r="C102" s="3"/>
      <c r="D102" s="3"/>
      <c r="E102" s="3"/>
      <c r="F102" s="3"/>
      <c r="G102" s="3"/>
    </row>
    <row r="103" spans="2:7" x14ac:dyDescent="0.25">
      <c r="B103" s="3"/>
      <c r="C103" s="3"/>
      <c r="D103" s="3"/>
      <c r="E103" s="3"/>
      <c r="F103" s="3"/>
      <c r="G103" s="3"/>
    </row>
    <row r="104" spans="2:7" x14ac:dyDescent="0.25">
      <c r="B104" s="3"/>
      <c r="C104" s="3"/>
      <c r="D104" s="3"/>
      <c r="E104" s="3"/>
      <c r="F104" s="3"/>
      <c r="G104" s="3"/>
    </row>
    <row r="105" spans="2:7" x14ac:dyDescent="0.25">
      <c r="B105" s="3"/>
      <c r="C105" s="3"/>
      <c r="D105" s="3"/>
      <c r="E105" s="3"/>
      <c r="F105" s="3"/>
      <c r="G105" s="3"/>
    </row>
    <row r="106" spans="2:7" x14ac:dyDescent="0.25">
      <c r="B106" s="3"/>
      <c r="C106" s="3"/>
      <c r="D106" s="3"/>
      <c r="E106" s="3"/>
      <c r="F106" s="3"/>
      <c r="G106" s="3"/>
    </row>
    <row r="107" spans="2:7" x14ac:dyDescent="0.25">
      <c r="B107" s="3"/>
      <c r="C107" s="3"/>
      <c r="D107" s="3"/>
      <c r="E107" s="3"/>
      <c r="F107" s="3"/>
      <c r="G107" s="3"/>
    </row>
    <row r="108" spans="2:7" x14ac:dyDescent="0.25">
      <c r="B108" s="3"/>
      <c r="C108" s="3"/>
      <c r="D108" s="3"/>
      <c r="E108" s="3"/>
      <c r="F108" s="3"/>
      <c r="G108" s="3"/>
    </row>
    <row r="109" spans="2:7" x14ac:dyDescent="0.25">
      <c r="B109" s="3"/>
      <c r="C109" s="3"/>
      <c r="D109" s="3"/>
      <c r="E109" s="3"/>
      <c r="F109" s="3"/>
      <c r="G109" s="3"/>
    </row>
    <row r="110" spans="2:7" x14ac:dyDescent="0.25">
      <c r="B110" s="3"/>
      <c r="C110" s="3"/>
      <c r="D110" s="3"/>
      <c r="E110" s="3"/>
      <c r="F110" s="3"/>
      <c r="G110" s="3"/>
    </row>
    <row r="111" spans="2:7" x14ac:dyDescent="0.25">
      <c r="B111" s="3"/>
      <c r="C111" s="3"/>
      <c r="D111" s="3"/>
      <c r="E111" s="3"/>
      <c r="F111" s="3"/>
      <c r="G111" s="3"/>
    </row>
    <row r="112" spans="2:7" x14ac:dyDescent="0.25">
      <c r="B112" s="3"/>
      <c r="C112" s="3"/>
      <c r="D112" s="3"/>
      <c r="E112" s="3"/>
      <c r="F112" s="3"/>
      <c r="G112" s="3"/>
    </row>
    <row r="113" spans="2:7" x14ac:dyDescent="0.25">
      <c r="B113" s="3"/>
      <c r="C113" s="3"/>
      <c r="D113" s="3"/>
      <c r="E113" s="3"/>
      <c r="F113" s="3"/>
      <c r="G113" s="3"/>
    </row>
    <row r="114" spans="2:7" x14ac:dyDescent="0.25">
      <c r="B114" s="3"/>
      <c r="C114" s="3"/>
      <c r="D114" s="3"/>
      <c r="E114" s="3"/>
      <c r="F114" s="3"/>
      <c r="G114" s="3"/>
    </row>
    <row r="115" spans="2:7" x14ac:dyDescent="0.25">
      <c r="B115" s="3"/>
      <c r="C115" s="3"/>
      <c r="D115" s="3"/>
      <c r="E115" s="3"/>
      <c r="F115" s="3"/>
      <c r="G115" s="3"/>
    </row>
    <row r="116" spans="2:7" x14ac:dyDescent="0.25">
      <c r="B116" s="3"/>
      <c r="C116" s="3"/>
      <c r="D116" s="3"/>
      <c r="E116" s="3"/>
      <c r="F116" s="3"/>
      <c r="G116" s="3"/>
    </row>
    <row r="117" spans="2:7" x14ac:dyDescent="0.25">
      <c r="B117" s="3"/>
      <c r="C117" s="3"/>
      <c r="D117" s="3"/>
      <c r="E117" s="3"/>
      <c r="F117" s="3"/>
      <c r="G117" s="3"/>
    </row>
    <row r="118" spans="2:7" x14ac:dyDescent="0.25">
      <c r="B118" s="3"/>
      <c r="C118" s="3"/>
      <c r="D118" s="3"/>
      <c r="E118" s="3"/>
      <c r="F118" s="3"/>
      <c r="G118" s="3"/>
    </row>
    <row r="119" spans="2:7" x14ac:dyDescent="0.25">
      <c r="B119" s="3"/>
      <c r="C119" s="3"/>
      <c r="D119" s="3"/>
      <c r="E119" s="3"/>
      <c r="F119" s="3"/>
      <c r="G119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tanpa rf</vt:lpstr>
      <vt:lpstr>rf un</vt:lpstr>
      <vt:lpstr>FIX</vt:lpstr>
      <vt:lpstr>FIX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DoDon</dc:creator>
  <cp:lastModifiedBy>SERVER</cp:lastModifiedBy>
  <cp:lastPrinted>2021-06-29T01:20:58Z</cp:lastPrinted>
  <dcterms:created xsi:type="dcterms:W3CDTF">2021-06-23T03:56:28Z</dcterms:created>
  <dcterms:modified xsi:type="dcterms:W3CDTF">2021-08-14T00:37:09Z</dcterms:modified>
</cp:coreProperties>
</file>