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C:\Users\donad\Desktop\"/>
    </mc:Choice>
  </mc:AlternateContent>
  <xr:revisionPtr revIDLastSave="0" documentId="8_{EF4A487F-EF78-4F06-893F-794F51006C74}" xr6:coauthVersionLast="33" xr6:coauthVersionMax="33" xr10:uidLastSave="{00000000-0000-0000-0000-000000000000}"/>
  <bookViews>
    <workbookView xWindow="32772" yWindow="32772" windowWidth="24000" windowHeight="10092" tabRatio="881" activeTab="2"/>
  </bookViews>
  <sheets>
    <sheet name="Rules - NEW" sheetId="22" r:id="rId1"/>
    <sheet name="Product Map - IVASS" sheetId="16" r:id="rId2"/>
    <sheet name="Refund calculator (Other) - NEW" sheetId="18" r:id="rId3"/>
  </sheets>
  <definedNames>
    <definedName name="_xlnm._FilterDatabase" localSheetId="1" hidden="1">'Product Map - IVASS'!$A$4:$BG$28</definedName>
  </definedNames>
  <calcPr calcId="171027"/>
</workbook>
</file>

<file path=xl/calcChain.xml><?xml version="1.0" encoding="utf-8"?>
<calcChain xmlns="http://schemas.openxmlformats.org/spreadsheetml/2006/main">
  <c r="C15" i="18" l="1"/>
  <c r="D22" i="18"/>
  <c r="D38" i="18"/>
  <c r="E23" i="18"/>
  <c r="D23" i="18"/>
  <c r="D39" i="18"/>
  <c r="E22" i="18"/>
  <c r="E38" i="18"/>
  <c r="BD28" i="16"/>
  <c r="BD27" i="16"/>
  <c r="BD26" i="16"/>
  <c r="BD25" i="16"/>
  <c r="BD24" i="16"/>
  <c r="BD23" i="16"/>
  <c r="BD22" i="16"/>
  <c r="BD21" i="16"/>
  <c r="BD20" i="16"/>
  <c r="BD19" i="16"/>
  <c r="BD18" i="16"/>
  <c r="BD17" i="16"/>
  <c r="B5" i="18"/>
  <c r="BD16" i="16"/>
  <c r="BD15" i="16"/>
  <c r="BD14" i="16"/>
  <c r="BD13" i="16"/>
  <c r="BD12" i="16"/>
  <c r="BD11" i="16"/>
  <c r="BD10" i="16"/>
  <c r="BD9" i="16"/>
  <c r="BD8" i="16"/>
  <c r="BD7" i="16"/>
  <c r="BD6" i="16"/>
  <c r="BD5" i="16"/>
  <c r="E21" i="18"/>
  <c r="C21" i="18"/>
  <c r="D21" i="18"/>
  <c r="E20" i="18"/>
  <c r="D20" i="18"/>
  <c r="E19" i="18"/>
  <c r="C19" i="18"/>
  <c r="D19" i="18"/>
  <c r="C28" i="18"/>
  <c r="I140" i="18"/>
  <c r="J129" i="18"/>
  <c r="C29" i="18"/>
  <c r="K145" i="18"/>
  <c r="H145" i="18"/>
  <c r="J126" i="18"/>
  <c r="J136" i="18"/>
  <c r="J144" i="18"/>
  <c r="I117" i="18"/>
  <c r="I133" i="18"/>
  <c r="H135" i="18"/>
  <c r="H151" i="18"/>
  <c r="K118" i="18"/>
  <c r="H148" i="18"/>
  <c r="H121" i="18"/>
  <c r="I116" i="18"/>
  <c r="I138" i="18"/>
  <c r="K147" i="18"/>
  <c r="K139" i="18"/>
  <c r="H152" i="18"/>
  <c r="H130" i="18"/>
  <c r="H125" i="18"/>
  <c r="I120" i="18"/>
  <c r="J149" i="18"/>
  <c r="J141" i="18"/>
  <c r="K133" i="18"/>
  <c r="K125" i="18"/>
  <c r="K117" i="18"/>
  <c r="C22" i="18"/>
  <c r="C38" i="18"/>
  <c r="H118" i="18"/>
  <c r="J117" i="18"/>
  <c r="J121" i="18"/>
  <c r="J133" i="18"/>
  <c r="K141" i="18"/>
  <c r="K151" i="18"/>
  <c r="H120" i="18"/>
  <c r="I130" i="18"/>
  <c r="I136" i="18"/>
  <c r="K128" i="18"/>
  <c r="J131" i="18"/>
  <c r="J147" i="18"/>
  <c r="I127" i="18"/>
  <c r="H116" i="18"/>
  <c r="H126" i="18"/>
  <c r="H147" i="18"/>
  <c r="H139" i="18"/>
  <c r="H127" i="18"/>
  <c r="I125" i="18"/>
  <c r="J150" i="18"/>
  <c r="J142" i="18"/>
  <c r="J134" i="18"/>
  <c r="K122" i="18"/>
  <c r="J118" i="18"/>
  <c r="I134" i="18"/>
  <c r="J127" i="18"/>
  <c r="J151" i="18"/>
  <c r="H150" i="18"/>
  <c r="H129" i="18"/>
  <c r="I118" i="18"/>
  <c r="K137" i="18"/>
  <c r="K119" i="18"/>
  <c r="H149" i="18"/>
  <c r="H128" i="18"/>
  <c r="H117" i="18"/>
  <c r="J137" i="18"/>
  <c r="J119" i="18"/>
  <c r="H134" i="18"/>
  <c r="H124" i="18"/>
  <c r="I151" i="18"/>
  <c r="J135" i="18"/>
  <c r="I144" i="18"/>
  <c r="H122" i="18"/>
  <c r="J143" i="18"/>
  <c r="J123" i="18"/>
  <c r="J116" i="18"/>
  <c r="J120" i="18"/>
  <c r="J122" i="18"/>
  <c r="J124" i="18"/>
  <c r="K126" i="18"/>
  <c r="J130" i="18"/>
  <c r="K132" i="18"/>
  <c r="K134" i="18"/>
  <c r="K136" i="18"/>
  <c r="K138" i="18"/>
  <c r="K140" i="18"/>
  <c r="K142" i="18"/>
  <c r="K144" i="18"/>
  <c r="K146" i="18"/>
  <c r="K148" i="18"/>
  <c r="K150" i="18"/>
  <c r="I121" i="18"/>
  <c r="I129" i="18"/>
  <c r="I141" i="18"/>
  <c r="I149" i="18"/>
  <c r="I119" i="18"/>
  <c r="I123" i="18"/>
  <c r="H131" i="18"/>
  <c r="I135" i="18"/>
  <c r="I139" i="18"/>
  <c r="I143" i="18"/>
  <c r="I147" i="18"/>
  <c r="K116" i="18"/>
  <c r="K124" i="18"/>
  <c r="H142" i="18"/>
  <c r="J140" i="18"/>
  <c r="J132" i="18"/>
  <c r="K120" i="18"/>
  <c r="H133" i="18"/>
  <c r="I124" i="18"/>
  <c r="H138" i="18"/>
  <c r="I150" i="18"/>
  <c r="H140" i="18"/>
  <c r="I128" i="18"/>
  <c r="H144" i="18"/>
  <c r="J128" i="18"/>
  <c r="J146" i="18"/>
  <c r="H119" i="18"/>
  <c r="H137" i="18"/>
  <c r="I148" i="18"/>
  <c r="J139" i="18"/>
  <c r="H141" i="18"/>
  <c r="I152" i="18"/>
  <c r="K143" i="18"/>
  <c r="J125" i="18"/>
  <c r="K121" i="18"/>
  <c r="K135" i="18"/>
  <c r="I142" i="18"/>
  <c r="H136" i="18"/>
  <c r="K131" i="18"/>
  <c r="I122" i="18"/>
  <c r="I132" i="18"/>
  <c r="H123" i="18"/>
  <c r="J148" i="18"/>
  <c r="K129" i="18"/>
  <c r="C30" i="18"/>
  <c r="E45" i="18"/>
  <c r="C20" i="18"/>
  <c r="D45" i="18"/>
  <c r="C45" i="18"/>
  <c r="D31" i="18"/>
  <c r="C23" i="18"/>
  <c r="C39" i="18"/>
  <c r="E39" i="18"/>
  <c r="E31" i="18"/>
  <c r="J145" i="18"/>
  <c r="J138" i="18"/>
  <c r="I145" i="18"/>
  <c r="H132" i="18"/>
  <c r="K152" i="18"/>
  <c r="H146" i="18"/>
  <c r="I131" i="18"/>
  <c r="K130" i="18"/>
  <c r="K127" i="18"/>
  <c r="I126" i="18"/>
  <c r="I146" i="18"/>
  <c r="K149" i="18"/>
  <c r="I137" i="18"/>
  <c r="H143" i="18"/>
  <c r="J152" i="18"/>
  <c r="K123" i="18"/>
  <c r="H89" i="18"/>
  <c r="I89" i="18"/>
  <c r="H31" i="18"/>
  <c r="I31" i="18"/>
  <c r="H81" i="18"/>
  <c r="I81" i="18"/>
  <c r="H40" i="18"/>
  <c r="I40" i="18"/>
  <c r="H114" i="18"/>
  <c r="I114" i="18"/>
  <c r="H98" i="18"/>
  <c r="I98" i="18"/>
  <c r="H51" i="18"/>
  <c r="I51" i="18"/>
  <c r="H78" i="18"/>
  <c r="I78" i="18"/>
  <c r="H36" i="18"/>
  <c r="I36" i="18"/>
  <c r="H99" i="18"/>
  <c r="I99" i="18"/>
  <c r="H105" i="18"/>
  <c r="I105" i="18"/>
  <c r="H44" i="18"/>
  <c r="I44" i="18"/>
  <c r="H61" i="18"/>
  <c r="I61" i="18"/>
  <c r="H48" i="18"/>
  <c r="I48" i="18"/>
  <c r="H82" i="18"/>
  <c r="I82" i="18"/>
  <c r="H106" i="18"/>
  <c r="I106" i="18"/>
  <c r="H53" i="18"/>
  <c r="I53" i="18"/>
  <c r="H83" i="18"/>
  <c r="I83" i="18"/>
  <c r="D47" i="18"/>
  <c r="H109" i="18"/>
  <c r="I109" i="18"/>
  <c r="H115" i="18"/>
  <c r="I115" i="18"/>
  <c r="H56" i="18"/>
  <c r="I56" i="18"/>
  <c r="H54" i="18"/>
  <c r="I54" i="18"/>
  <c r="H64" i="18"/>
  <c r="I64" i="18"/>
  <c r="H72" i="18"/>
  <c r="I72" i="18"/>
  <c r="H113" i="18"/>
  <c r="I113" i="18"/>
  <c r="H71" i="18"/>
  <c r="I71" i="18"/>
  <c r="H39" i="18"/>
  <c r="I39" i="18"/>
  <c r="H95" i="18"/>
  <c r="I95" i="18"/>
  <c r="H79" i="18"/>
  <c r="I79" i="18"/>
  <c r="H96" i="18"/>
  <c r="I96" i="18"/>
  <c r="H60" i="18"/>
  <c r="I60" i="18"/>
  <c r="H32" i="18"/>
  <c r="I32" i="18"/>
  <c r="H112" i="18"/>
  <c r="I112" i="18"/>
  <c r="H62" i="18"/>
  <c r="I62" i="18"/>
  <c r="H37" i="18"/>
  <c r="I37" i="18"/>
  <c r="H33" i="18"/>
  <c r="I33" i="18"/>
  <c r="H93" i="18"/>
  <c r="I93" i="18"/>
  <c r="H42" i="18"/>
  <c r="I42" i="18"/>
  <c r="H80" i="18"/>
  <c r="I80" i="18"/>
  <c r="H91" i="18"/>
  <c r="I91" i="18"/>
  <c r="H50" i="18"/>
  <c r="I50" i="18"/>
  <c r="H107" i="18"/>
  <c r="I107" i="18"/>
  <c r="H104" i="18"/>
  <c r="I104" i="18"/>
  <c r="H45" i="18"/>
  <c r="I45" i="18"/>
  <c r="H35" i="18"/>
  <c r="I35" i="18"/>
  <c r="H111" i="18"/>
  <c r="I111" i="18"/>
  <c r="H73" i="18"/>
  <c r="I73" i="18"/>
  <c r="H55" i="18"/>
  <c r="I55" i="18"/>
  <c r="H103" i="18"/>
  <c r="I103" i="18"/>
  <c r="H65" i="18"/>
  <c r="I65" i="18"/>
  <c r="H70" i="18"/>
  <c r="I70" i="18"/>
  <c r="H49" i="18"/>
  <c r="I49" i="18"/>
  <c r="H75" i="18"/>
  <c r="I75" i="18"/>
  <c r="H43" i="18"/>
  <c r="I43" i="18"/>
  <c r="H66" i="18"/>
  <c r="I66" i="18"/>
  <c r="H67" i="18"/>
  <c r="I67" i="18"/>
  <c r="H57" i="18"/>
  <c r="I57" i="18"/>
  <c r="H52" i="18"/>
  <c r="I52" i="18"/>
  <c r="H84" i="18"/>
  <c r="I84" i="18"/>
  <c r="H100" i="18"/>
  <c r="I100" i="18"/>
  <c r="H74" i="18"/>
  <c r="I74" i="18"/>
  <c r="H76" i="18"/>
  <c r="I76" i="18"/>
  <c r="H38" i="18"/>
  <c r="I38" i="18"/>
  <c r="H87" i="18"/>
  <c r="I87" i="18"/>
  <c r="H97" i="18"/>
  <c r="I97" i="18"/>
  <c r="H88" i="18"/>
  <c r="I88" i="18"/>
  <c r="H68" i="18"/>
  <c r="I68" i="18"/>
  <c r="H90" i="18"/>
  <c r="I90" i="18"/>
  <c r="H46" i="18"/>
  <c r="I46" i="18"/>
  <c r="H108" i="18"/>
  <c r="I108" i="18"/>
  <c r="C31" i="18"/>
  <c r="D33" i="18"/>
  <c r="D34" i="18"/>
  <c r="H102" i="18"/>
  <c r="I102" i="18"/>
  <c r="H86" i="18"/>
  <c r="I86" i="18"/>
  <c r="H47" i="18"/>
  <c r="I47" i="18"/>
  <c r="H69" i="18"/>
  <c r="I69" i="18"/>
  <c r="H92" i="18"/>
  <c r="I92" i="18"/>
  <c r="H58" i="18"/>
  <c r="I58" i="18"/>
  <c r="H94" i="18"/>
  <c r="I94" i="18"/>
  <c r="H101" i="18"/>
  <c r="I101" i="18"/>
  <c r="H85" i="18"/>
  <c r="I85" i="18"/>
  <c r="H59" i="18"/>
  <c r="I59" i="18"/>
  <c r="H110" i="18"/>
  <c r="I110" i="18"/>
  <c r="H63" i="18"/>
  <c r="I63" i="18"/>
  <c r="H77" i="18"/>
  <c r="I77" i="18"/>
  <c r="H41" i="18"/>
  <c r="I41" i="18"/>
  <c r="D48" i="18"/>
  <c r="C48" i="18"/>
  <c r="D32" i="18"/>
  <c r="J31" i="18"/>
  <c r="K31" i="18"/>
  <c r="J42" i="18"/>
  <c r="K42" i="18"/>
  <c r="J51" i="18"/>
  <c r="K51" i="18"/>
  <c r="J69" i="18"/>
  <c r="K69" i="18"/>
  <c r="J107" i="18"/>
  <c r="K107" i="18"/>
  <c r="J33" i="18"/>
  <c r="K33" i="18"/>
  <c r="J52" i="18"/>
  <c r="K52" i="18"/>
  <c r="J96" i="18"/>
  <c r="K96" i="18"/>
  <c r="J64" i="18"/>
  <c r="K64" i="18"/>
  <c r="J83" i="18"/>
  <c r="K83" i="18"/>
  <c r="J76" i="18"/>
  <c r="K76" i="18"/>
  <c r="J84" i="18"/>
  <c r="K84" i="18"/>
  <c r="J47" i="18"/>
  <c r="K47" i="18"/>
  <c r="J57" i="18"/>
  <c r="K57" i="18"/>
  <c r="J78" i="18"/>
  <c r="K78" i="18"/>
  <c r="J103" i="18"/>
  <c r="K103" i="18"/>
  <c r="J89" i="18"/>
  <c r="K89" i="18"/>
  <c r="J79" i="18"/>
  <c r="K79" i="18"/>
  <c r="J88" i="18"/>
  <c r="K88" i="18"/>
  <c r="J72" i="18"/>
  <c r="K72" i="18"/>
  <c r="J114" i="18"/>
  <c r="K114" i="18"/>
  <c r="E33" i="18"/>
  <c r="J115" i="18"/>
  <c r="K115" i="18"/>
  <c r="J97" i="18"/>
  <c r="K97" i="18"/>
  <c r="J108" i="18"/>
  <c r="K108" i="18"/>
  <c r="J93" i="18"/>
  <c r="K93" i="18"/>
  <c r="J70" i="18"/>
  <c r="K70" i="18"/>
  <c r="J68" i="18"/>
  <c r="K68" i="18"/>
  <c r="J40" i="18"/>
  <c r="K40" i="18"/>
  <c r="J113" i="18"/>
  <c r="K113" i="18"/>
  <c r="J45" i="18"/>
  <c r="K45" i="18"/>
  <c r="J111" i="18"/>
  <c r="K111" i="18"/>
  <c r="J104" i="18"/>
  <c r="K104" i="18"/>
  <c r="J60" i="18"/>
  <c r="K60" i="18"/>
  <c r="J58" i="18"/>
  <c r="K58" i="18"/>
  <c r="J110" i="18"/>
  <c r="K110" i="18"/>
  <c r="J77" i="18"/>
  <c r="K77" i="18"/>
  <c r="J94" i="18"/>
  <c r="K94" i="18"/>
  <c r="J87" i="18"/>
  <c r="K87" i="18"/>
  <c r="J98" i="18"/>
  <c r="K98" i="18"/>
  <c r="J55" i="18"/>
  <c r="K55" i="18"/>
  <c r="J62" i="18"/>
  <c r="K62" i="18"/>
  <c r="J105" i="18"/>
  <c r="K105" i="18"/>
  <c r="J61" i="18"/>
  <c r="K61" i="18"/>
  <c r="J38" i="18"/>
  <c r="K38" i="18"/>
  <c r="J54" i="18"/>
  <c r="K54" i="18"/>
  <c r="J65" i="18"/>
  <c r="K65" i="18"/>
  <c r="J95" i="18"/>
  <c r="K95" i="18"/>
  <c r="J74" i="18"/>
  <c r="K74" i="18"/>
  <c r="J99" i="18"/>
  <c r="K99" i="18"/>
  <c r="J48" i="18"/>
  <c r="K48" i="18"/>
  <c r="J91" i="18"/>
  <c r="K91" i="18"/>
  <c r="J112" i="18"/>
  <c r="K112" i="18"/>
  <c r="J106" i="18"/>
  <c r="K106" i="18"/>
  <c r="J81" i="18"/>
  <c r="K81" i="18"/>
  <c r="J75" i="18"/>
  <c r="K75" i="18"/>
  <c r="J71" i="18"/>
  <c r="K71" i="18"/>
  <c r="J73" i="18"/>
  <c r="K73" i="18"/>
  <c r="J44" i="18"/>
  <c r="K44" i="18"/>
  <c r="J101" i="18"/>
  <c r="K101" i="18"/>
  <c r="J56" i="18"/>
  <c r="K56" i="18"/>
  <c r="J92" i="18"/>
  <c r="K92" i="18"/>
  <c r="J46" i="18"/>
  <c r="K46" i="18"/>
  <c r="E48" i="18"/>
  <c r="J32" i="18"/>
  <c r="K32" i="18"/>
  <c r="J82" i="18"/>
  <c r="K82" i="18"/>
  <c r="E32" i="18"/>
  <c r="J59" i="18"/>
  <c r="K59" i="18"/>
  <c r="J66" i="18"/>
  <c r="K66" i="18"/>
  <c r="J41" i="18"/>
  <c r="K41" i="18"/>
  <c r="J50" i="18"/>
  <c r="K50" i="18"/>
  <c r="J49" i="18"/>
  <c r="K49" i="18"/>
  <c r="J53" i="18"/>
  <c r="K53" i="18"/>
  <c r="J100" i="18"/>
  <c r="K100" i="18"/>
  <c r="J36" i="18"/>
  <c r="K36" i="18"/>
  <c r="J109" i="18"/>
  <c r="K109" i="18"/>
  <c r="J67" i="18"/>
  <c r="K67" i="18"/>
  <c r="J63" i="18"/>
  <c r="K63" i="18"/>
  <c r="J35" i="18"/>
  <c r="K35" i="18"/>
  <c r="J37" i="18"/>
  <c r="K37" i="18"/>
  <c r="J43" i="18"/>
  <c r="K43" i="18"/>
  <c r="J39" i="18"/>
  <c r="K39" i="18"/>
  <c r="J86" i="18"/>
  <c r="K86" i="18"/>
  <c r="J85" i="18"/>
  <c r="K85" i="18"/>
  <c r="J102" i="18"/>
  <c r="K102" i="18"/>
  <c r="J80" i="18"/>
  <c r="K80" i="18"/>
  <c r="E47" i="18"/>
  <c r="J90" i="18"/>
  <c r="K90" i="18"/>
  <c r="E42" i="18"/>
  <c r="E34" i="18"/>
  <c r="C47" i="18"/>
  <c r="E49" i="18"/>
  <c r="E50" i="18"/>
  <c r="E46" i="18"/>
  <c r="E40" i="18"/>
  <c r="E43" i="18"/>
  <c r="D49" i="18"/>
  <c r="D50" i="18"/>
  <c r="D46" i="18"/>
  <c r="D40" i="18"/>
  <c r="C32" i="18"/>
  <c r="C33" i="18"/>
  <c r="D42" i="18"/>
  <c r="C42" i="18"/>
  <c r="C34" i="18"/>
  <c r="D43" i="18"/>
  <c r="C40" i="18"/>
  <c r="C43" i="18"/>
  <c r="C49" i="18"/>
  <c r="C50" i="18"/>
  <c r="C46" i="18"/>
</calcChain>
</file>

<file path=xl/comments1.xml><?xml version="1.0" encoding="utf-8"?>
<comments xmlns="http://schemas.openxmlformats.org/spreadsheetml/2006/main">
  <authors>
    <author>Haberka, Anna</author>
  </authors>
  <commentList>
    <comment ref="B4" authorId="0" shapeId="0">
      <text>
        <r>
          <rPr>
            <b/>
            <sz val="9"/>
            <color indexed="81"/>
            <rFont val="Tahoma"/>
            <family val="2"/>
          </rPr>
          <t>Haberka, Anna:</t>
        </r>
        <r>
          <rPr>
            <sz val="9"/>
            <color indexed="81"/>
            <rFont val="Tahoma"/>
            <family val="2"/>
          </rPr>
          <t xml:space="preserve">
Single Premium Products (Non-Leasing)
</t>
        </r>
      </text>
    </comment>
    <comment ref="B32" authorId="0" shapeId="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authors>
    <author>Haberka, Anna</author>
  </authors>
  <commentList>
    <comment ref="S4" authorId="0" shapeId="0">
      <text>
        <r>
          <rPr>
            <b/>
            <sz val="9"/>
            <color indexed="81"/>
            <rFont val="Tahoma"/>
            <family val="2"/>
          </rPr>
          <t>Haberka, Anna:</t>
        </r>
        <r>
          <rPr>
            <sz val="9"/>
            <color indexed="81"/>
            <rFont val="Tahoma"/>
            <family val="2"/>
          </rPr>
          <t xml:space="preserve">
</t>
        </r>
        <r>
          <rPr>
            <sz val="12"/>
            <color indexed="81"/>
            <rFont val="Tahoma"/>
            <family val="2"/>
          </rPr>
          <t>The trigger for the Payment of the Over-Commission is: 
  In case the average age of the insured persons entering the policy during the observation period is minor or equal than 52 years the parties shall pay over commission to the Distributor expressed in a percentage of the taxable premiums collected after the participation in the policies, net of earlier cancellation and of other portfolio negative movements (CLOLA1 Auto Loan Senior and CLOLP1 Personal Loan Senior shall be 0% and all other Products shall be 15%)</t>
        </r>
      </text>
    </comment>
    <comment ref="W4" authorId="0" shapeId="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F4" authorId="0" shapeId="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G4" authorId="0" shapeId="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List>
</comments>
</file>

<file path=xl/comments3.xml><?xml version="1.0" encoding="utf-8"?>
<comments xmlns="http://schemas.openxmlformats.org/spreadsheetml/2006/main">
  <authors>
    <author>Haberka, Anna</author>
  </authors>
  <commentList>
    <comment ref="B13" authorId="0" shapeId="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2" authorId="0" shapeId="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<sst xmlns="http://schemas.openxmlformats.org/spreadsheetml/2006/main" count="594" uniqueCount="325">
  <si>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</si>
  <si>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</si>
  <si>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</si>
  <si>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</si>
  <si>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</si>
  <si>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</si>
  <si>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</si>
  <si>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</si>
  <si>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</si>
  <si>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</si>
  <si>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</si>
  <si>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</si>
  <si>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</si>
  <si>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</si>
  <si>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</si>
  <si>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</si>
  <si>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</si>
  <si>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</si>
  <si>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</si>
  <si>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</si>
  <si>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</si>
  <si>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</si>
  <si>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</si>
  <si>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</si>
  <si>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</si>
  <si>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</si>
  <si>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TPA: Cardif till April 2017</t>
  </si>
  <si>
    <t>TPA: CBP from May 2017</t>
  </si>
  <si>
    <t>Final Premium to the Customer</t>
  </si>
  <si>
    <t>Channel</t>
  </si>
  <si>
    <r>
      <t>SCB Tariff</t>
    </r>
    <r>
      <rPr>
        <b/>
        <sz val="11"/>
        <color indexed="60"/>
        <rFont val="Calibri"/>
        <family val="2"/>
      </rPr>
      <t xml:space="preserve"> (</t>
    </r>
    <r>
      <rPr>
        <b/>
        <u/>
        <sz val="11"/>
        <color indexed="60"/>
        <rFont val="Calibri"/>
        <family val="2"/>
      </rPr>
      <t>for TPA: Cardif</t>
    </r>
    <r>
      <rPr>
        <b/>
        <sz val="11"/>
        <color indexed="60"/>
        <rFont val="Calibri"/>
        <family val="2"/>
      </rPr>
      <t>)</t>
    </r>
  </si>
  <si>
    <t>PRODUCT NAME (for TPA: Cardif)</t>
  </si>
  <si>
    <r>
      <t xml:space="preserve">IP Product code </t>
    </r>
    <r>
      <rPr>
        <b/>
        <u/>
        <sz val="11"/>
        <color indexed="8"/>
        <rFont val="Calibri"/>
        <family val="2"/>
      </rPr>
      <t>TPA: Cardif</t>
    </r>
    <r>
      <rPr>
        <b/>
        <sz val="11"/>
        <color indexed="60"/>
        <rFont val="Calibri"/>
        <family val="2"/>
      </rPr>
      <t xml:space="preserve"> (</t>
    </r>
    <r>
      <rPr>
        <b/>
        <u/>
        <sz val="11"/>
        <color indexed="60"/>
        <rFont val="Calibri"/>
        <family val="2"/>
      </rPr>
      <t>IP can handle</t>
    </r>
    <r>
      <rPr>
        <b/>
        <sz val="11"/>
        <color indexed="60"/>
        <rFont val="Calibri"/>
        <family val="2"/>
      </rPr>
      <t xml:space="preserve"> </t>
    </r>
    <r>
      <rPr>
        <b/>
        <u/>
        <sz val="11"/>
        <color indexed="60"/>
        <rFont val="Calibri"/>
        <family val="2"/>
      </rPr>
      <t>max. 5 characters)</t>
    </r>
    <r>
      <rPr>
        <sz val="11"/>
        <color indexed="60"/>
        <rFont val="Calibri"/>
        <family val="2"/>
      </rPr>
      <t/>
    </r>
  </si>
  <si>
    <r>
      <t>SCB Tariff</t>
    </r>
    <r>
      <rPr>
        <b/>
        <sz val="11"/>
        <color indexed="60"/>
        <rFont val="Calibri"/>
        <family val="2"/>
      </rPr>
      <t xml:space="preserve"> (</t>
    </r>
    <r>
      <rPr>
        <b/>
        <u/>
        <sz val="11"/>
        <color indexed="60"/>
        <rFont val="Calibri"/>
        <family val="2"/>
      </rPr>
      <t>for TPA: CBP</t>
    </r>
    <r>
      <rPr>
        <b/>
        <sz val="11"/>
        <color indexed="60"/>
        <rFont val="Calibri"/>
        <family val="2"/>
      </rPr>
      <t>)</t>
    </r>
  </si>
  <si>
    <t>PRODUCT NAME (for TPA: CBP)</t>
  </si>
  <si>
    <r>
      <t xml:space="preserve">IP Product code </t>
    </r>
    <r>
      <rPr>
        <b/>
        <u/>
        <sz val="11"/>
        <color indexed="8"/>
        <rFont val="Calibri"/>
        <family val="2"/>
      </rPr>
      <t>TPA: CBP</t>
    </r>
    <r>
      <rPr>
        <sz val="11"/>
        <color indexed="60"/>
        <rFont val="Calibri"/>
        <family val="2"/>
      </rPr>
      <t/>
    </r>
  </si>
  <si>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</si>
  <si>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</si>
  <si>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</si>
  <si>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</si>
  <si>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</si>
  <si>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</si>
  <si>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</si>
  <si>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</si>
  <si>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</si>
  <si>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</si>
  <si>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</si>
  <si>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</si>
  <si>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</si>
  <si>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</si>
  <si>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</si>
  <si>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</si>
  <si>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</si>
  <si>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</si>
  <si>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</si>
  <si>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</si>
  <si>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</si>
  <si>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</si>
  <si>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</si>
  <si>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</si>
  <si>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</si>
  <si>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</si>
  <si>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</si>
  <si>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</si>
  <si>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</si>
  <si>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Total Insurer's Loadings on Early Termination:</t>
  </si>
  <si>
    <t>Insurer retention - acq</t>
  </si>
  <si>
    <t>Insurer retention - admin</t>
  </si>
  <si>
    <t>Death</t>
  </si>
  <si>
    <t>PTD</t>
  </si>
  <si>
    <t>Acc Death</t>
  </si>
  <si>
    <t>Life (Net Tax)</t>
  </si>
  <si>
    <t>Life Price (incl. tax)</t>
  </si>
  <si>
    <t>TTD net Tax</t>
  </si>
  <si>
    <t>IU net tax</t>
  </si>
  <si>
    <t>APTD net tax</t>
  </si>
  <si>
    <t>Non-Life (Net Tax)</t>
  </si>
  <si>
    <t>Non-Life (Net tax)</t>
  </si>
  <si>
    <t>TTD incl. tax</t>
  </si>
  <si>
    <t>IU incl. tax</t>
  </si>
  <si>
    <t>APTD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</si>
  <si>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</si>
  <si>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</si>
  <si>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</si>
  <si>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</si>
  <si>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</si>
  <si>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</si>
  <si>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</si>
  <si>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</si>
  <si>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</si>
  <si>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</si>
  <si>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</si>
  <si>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</si>
  <si>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</si>
  <si>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</si>
  <si>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</si>
  <si>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</si>
  <si>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</si>
  <si>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</si>
  <si>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</si>
  <si>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</si>
  <si>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</si>
  <si>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</si>
  <si>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</si>
  <si>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</si>
  <si>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</si>
  <si>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</si>
  <si>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</si>
  <si>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</si>
  <si>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</si>
  <si>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</si>
  <si>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</si>
  <si>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</si>
  <si>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</si>
  <si>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</si>
  <si>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</si>
  <si>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</si>
  <si>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</si>
  <si>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</si>
  <si>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</si>
  <si>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</si>
  <si>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</si>
  <si>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</si>
  <si>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</si>
  <si>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</si>
  <si>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</si>
  <si>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</si>
  <si>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</si>
  <si>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</si>
  <si>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</si>
  <si>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</si>
  <si>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</si>
  <si>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</si>
  <si>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</si>
  <si>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</si>
  <si>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</si>
  <si>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</si>
  <si>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</si>
  <si>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</si>
  <si>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</si>
  <si>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</si>
  <si>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</si>
  <si>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</si>
  <si>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</si>
  <si>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</si>
  <si>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</si>
  <si>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</si>
  <si>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</si>
  <si>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</si>
  <si>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</si>
  <si>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</si>
  <si>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</si>
  <si>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</si>
  <si>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</si>
  <si>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</si>
  <si>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</si>
  <si>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</si>
  <si>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</si>
  <si>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</si>
  <si>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</si>
  <si>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</si>
  <si>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</si>
  <si>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</si>
  <si>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</si>
  <si>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</si>
  <si>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</si>
  <si>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</si>
  <si>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</si>
  <si>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</si>
  <si>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</si>
  <si>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</si>
  <si>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</si>
  <si>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</si>
  <si>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</si>
  <si>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</si>
  <si>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</si>
  <si>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</si>
  <si>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</si>
  <si>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</si>
  <si>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</si>
  <si>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</si>
  <si>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</si>
  <si>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</si>
  <si>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</si>
  <si>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</si>
  <si>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</si>
  <si>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</si>
  <si>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</si>
  <si>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</si>
  <si>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</si>
  <si>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</si>
  <si>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</si>
  <si>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</si>
  <si>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</si>
  <si>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</si>
  <si>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</si>
  <si>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</si>
  <si>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</si>
  <si>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</si>
  <si>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</si>
  <si>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</si>
  <si>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</si>
  <si>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</si>
  <si>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</si>
  <si>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</si>
  <si>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</si>
  <si>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</si>
  <si>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</si>
  <si>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</si>
  <si>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</si>
  <si>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</si>
  <si>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</si>
  <si>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</si>
  <si>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</si>
  <si>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</si>
  <si>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</si>
  <si>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</si>
  <si>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</si>
  <si>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</si>
  <si>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</si>
  <si>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</si>
  <si>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</si>
  <si>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</si>
  <si>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</si>
  <si>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</si>
  <si>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</si>
  <si>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</si>
  <si>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</si>
  <si>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</si>
  <si>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</si>
  <si>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</si>
  <si>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</si>
  <si>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</si>
  <si>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</si>
  <si>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</si>
  <si>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</si>
  <si>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</si>
  <si>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</si>
  <si>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</si>
  <si>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</si>
  <si>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</si>
  <si>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</si>
  <si>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</si>
  <si>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</si>
  <si>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</si>
  <si>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</si>
  <si>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</si>
  <si>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</si>
  <si>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</si>
  <si>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</si>
  <si>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</si>
  <si>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</si>
  <si>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</si>
  <si>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</si>
  <si>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CNPSIE</t>
  </si>
  <si>
    <t>Designed for</t>
  </si>
  <si>
    <t>Public Sector/Self Empoyed/Non-Workers</t>
  </si>
  <si>
    <t>Leasing Protection</t>
  </si>
  <si>
    <t>CNP SI (IP) Product Code</t>
  </si>
  <si>
    <t>Total</t>
  </si>
  <si>
    <t>Full Product name</t>
  </si>
  <si>
    <t xml:space="preserve"> Of which: ET fees to be paid to Contractor (SCB)</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</si>
  <si>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</si>
  <si>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</si>
  <si>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</si>
  <si>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</si>
  <si>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</si>
  <si>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</si>
  <si>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</si>
  <si>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</si>
  <si>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</si>
  <si>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</si>
  <si>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</si>
  <si>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</si>
  <si>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</si>
  <si>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</si>
  <si>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</si>
  <si>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</si>
  <si>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</si>
  <si>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</si>
  <si>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</si>
  <si>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</si>
  <si>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</si>
  <si>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</si>
  <si>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</si>
  <si>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</si>
  <si>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</si>
  <si>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</si>
  <si>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</si>
  <si>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</si>
  <si>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</si>
  <si>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</si>
  <si>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</si>
  <si>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</si>
  <si>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</si>
  <si>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</si>
  <si>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</si>
  <si>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</si>
  <si>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</si>
  <si>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</si>
  <si>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</si>
  <si>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</si>
  <si>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</si>
  <si>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</si>
  <si>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</si>
  <si>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</si>
  <si>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</si>
  <si>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</si>
  <si>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</si>
  <si>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</si>
  <si>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</si>
  <si>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</si>
  <si>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</si>
  <si>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</si>
  <si>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</si>
  <si>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</si>
  <si>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r>
      <t xml:space="preserve">Refund </t>
    </r>
    <r>
      <rPr>
        <b/>
        <u/>
        <sz val="11"/>
        <rFont val="Calibri"/>
        <family val="2"/>
      </rPr>
      <t>after</t>
    </r>
    <r>
      <rPr>
        <b/>
        <sz val="11"/>
        <rFont val="Calibri"/>
        <family val="2"/>
      </rPr>
      <t xml:space="preserve"> the ET charge</t>
    </r>
  </si>
  <si>
    <t>Commission part of the Refund before the ET charge</t>
  </si>
  <si>
    <t>Premium part of the Refund before the ET charge</t>
  </si>
  <si>
    <t>CLAGEA2B</t>
  </si>
  <si>
    <t>CLAGEP2B</t>
  </si>
  <si>
    <t>Capitale anticipato</t>
  </si>
  <si>
    <t xml:space="preserve">COEFFICIENTE DI PROPORZIONE </t>
  </si>
  <si>
    <t>COMM) Commission Portion of the Partial Refund</t>
  </si>
  <si>
    <r>
      <t xml:space="preserve">Refund </t>
    </r>
    <r>
      <rPr>
        <b/>
        <u/>
        <sz val="11"/>
        <rFont val="Calibri"/>
        <family val="2"/>
      </rPr>
      <t>after</t>
    </r>
    <r>
      <rPr>
        <b/>
        <sz val="11"/>
        <rFont val="Calibri"/>
        <family val="2"/>
      </rPr>
      <t xml:space="preserve"> the ET partial charge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</si>
</sst>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7" formatCode="&quot;€&quot;\ #,##0.00;\-&quot;€&quot;\ #,##0.00"/>
    <numFmt numFmtId="43" formatCode="_-* #,##0.00_-;\-* #,##0.00_-;_-* &quot;-&quot;??_-;_-@_-"/>
    <numFmt numFmtId="166" formatCode="0.0000%"/>
    <numFmt numFmtId="167" formatCode="0.000%"/>
    <numFmt numFmtId="168" formatCode="0.000000%"/>
    <numFmt numFmtId="169" formatCode="#,##0.00_ ;\-#,##0.00\ "/>
    <numFmt numFmtId="170" formatCode="0.0%"/>
    <numFmt numFmtId="171" formatCode="0.0000"/>
    <numFmt numFmtId="172" formatCode="[$€-2]\ #,##0;[Red]\-[$€-2]\ #,##0"/>
    <numFmt numFmtId="173" formatCode="[$€-1809]#,##0.00"/>
    <numFmt numFmtId="174" formatCode="_-* #,##0_-;\-* #,##0_-;_-* &quot;-&quot;??_-;_-@_-"/>
    <numFmt numFmtId="175" formatCode="#,##0_ ;\-#,##0\ "/>
  </numFmts>
  <fonts count="66"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sz val="11"/>
      <color indexed="8"/>
      <name val="Calibri"/>
      <family val="2"/>
    </font>
    <font>
      <b/>
      <sz val="11"/>
      <color indexed="8"/>
      <name val="Calibri"/>
      <family val="2"/>
    </font>
    <font>
      <b/>
      <sz val="11"/>
      <color indexed="60"/>
      <name val="Calibri"/>
      <family val="2"/>
    </font>
    <font>
      <b/>
      <u/>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sz val="11"/>
      <color indexed="8"/>
      <name val="Calibri"/>
      <family val="2"/>
    </font>
    <font>
      <b/>
      <sz val="11"/>
      <color indexed="8"/>
      <name val="Calibri"/>
      <family val="2"/>
    </font>
    <font>
      <b/>
      <sz val="12"/>
      <color indexed="8"/>
      <name val="Calibri"/>
      <family val="2"/>
    </font>
    <font>
      <b/>
      <sz val="11"/>
      <color indexed="8"/>
      <name val="Calibri"/>
      <family val="2"/>
    </font>
    <font>
      <b/>
      <u/>
      <sz val="11"/>
      <color indexed="8"/>
      <name val="Calibri"/>
      <family val="2"/>
    </font>
    <font>
      <b/>
      <u/>
      <sz val="11"/>
      <name val="Calibri"/>
      <family val="2"/>
    </font>
    <font>
      <u/>
      <sz val="12"/>
      <color indexed="81"/>
      <name val="Tahoma"/>
      <family val="2"/>
    </font>
    <font>
      <sz val="11"/>
      <color theme="1"/>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b/>
      <sz val="11"/>
      <color rgb="FFC00000"/>
      <name val="Calibri"/>
      <family val="2"/>
      <scheme val="minor"/>
    </font>
    <font>
      <b/>
      <sz val="11"/>
      <name val="Calibri"/>
      <family val="2"/>
      <scheme val="minor"/>
    </font>
    <font>
      <sz val="10"/>
      <color theme="1"/>
      <name val="Calibri"/>
      <family val="2"/>
      <scheme val="minor"/>
    </font>
    <font>
      <b/>
      <sz val="10"/>
      <color rgb="FFC00000"/>
      <name val="Calibri"/>
      <family val="2"/>
      <scheme val="minor"/>
    </font>
    <font>
      <b/>
      <sz val="10"/>
      <color theme="1"/>
      <name val="Calibri"/>
      <family val="2"/>
      <scheme val="minor"/>
    </font>
    <font>
      <b/>
      <sz val="22"/>
      <color theme="1"/>
      <name val="Calibri"/>
      <family val="2"/>
      <scheme val="minor"/>
    </font>
    <font>
      <b/>
      <sz val="10"/>
      <color theme="1"/>
      <name val="Calibri"/>
      <family val="2"/>
    </font>
    <font>
      <sz val="11"/>
      <color theme="0"/>
      <name val="Calibri"/>
      <family val="2"/>
    </font>
    <font>
      <b/>
      <sz val="11"/>
      <color theme="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1"/>
      <color rgb="FFFF0000"/>
      <name val="Calibri"/>
      <family val="2"/>
    </font>
    <font>
      <b/>
      <sz val="12"/>
      <color rgb="FFC00000"/>
      <name val="Calibri"/>
      <family val="2"/>
      <scheme val="minor"/>
    </font>
    <font>
      <b/>
      <sz val="11"/>
      <color rgb="FFC00000"/>
      <name val="Calibri"/>
      <family val="2"/>
    </font>
  </fonts>
  <fills count="34">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gray0625"/>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tint="-9.9948118533890809E-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solid">
        <fgColor rgb="FFFFFF00"/>
        <bgColor indexed="64"/>
      </patternFill>
    </fill>
    <fill>
      <patternFill patternType="solid">
        <fgColor rgb="FF01F3FF"/>
        <bgColor indexed="64"/>
      </patternFill>
    </fill>
    <fill>
      <patternFill patternType="solid">
        <fgColor rgb="FF33E7FF"/>
        <bgColor indexed="64"/>
      </patternFill>
    </fill>
    <fill>
      <patternFill patternType="solid">
        <fgColor rgb="FF42EB35"/>
        <bgColor indexed="64"/>
      </patternFill>
    </fill>
    <fill>
      <patternFill patternType="solid">
        <fgColor theme="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1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bottom style="medium">
        <color theme="1"/>
      </bottom>
      <diagonal/>
    </border>
    <border>
      <left style="medium">
        <color indexed="64"/>
      </left>
      <right/>
      <top/>
      <bottom style="medium">
        <color theme="1"/>
      </bottom>
      <diagonal/>
    </border>
    <border>
      <left style="medium">
        <color indexed="64"/>
      </left>
      <right style="medium">
        <color indexed="64"/>
      </right>
      <top style="medium">
        <color indexed="64"/>
      </top>
      <bottom style="medium">
        <color theme="1"/>
      </bottom>
      <diagonal/>
    </border>
    <border>
      <left style="medium">
        <color indexed="64"/>
      </left>
      <right style="medium">
        <color indexed="64"/>
      </right>
      <top/>
      <bottom style="medium">
        <color theme="1"/>
      </bottom>
      <diagonal/>
    </border>
    <border>
      <left style="medium">
        <color indexed="64"/>
      </left>
      <right style="slantDashDot">
        <color indexed="64"/>
      </right>
      <top style="medium">
        <color theme="1"/>
      </top>
      <bottom style="medium">
        <color theme="1"/>
      </bottom>
      <diagonal/>
    </border>
    <border>
      <left/>
      <right style="medium">
        <color indexed="64"/>
      </right>
      <top/>
      <bottom style="medium">
        <color theme="1"/>
      </bottom>
      <diagonal/>
    </border>
    <border>
      <left style="medium">
        <color indexed="64"/>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indexed="64"/>
      </right>
      <top style="medium">
        <color theme="1"/>
      </top>
      <bottom style="thin">
        <color theme="1"/>
      </bottom>
      <diagonal/>
    </border>
    <border>
      <left style="medium">
        <color indexed="64"/>
      </left>
      <right/>
      <top style="medium">
        <color theme="1"/>
      </top>
      <bottom style="thin">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medium">
        <color indexed="64"/>
      </right>
      <top/>
      <bottom style="thin">
        <color theme="1"/>
      </bottom>
      <diagonal/>
    </border>
    <border>
      <left style="medium">
        <color indexed="64"/>
      </left>
      <right/>
      <top/>
      <bottom style="thin">
        <color theme="1"/>
      </bottom>
      <diagonal/>
    </border>
    <border>
      <left style="thin">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indexed="64"/>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thin">
        <color theme="1"/>
      </left>
      <right style="slantDashDot">
        <color indexed="64"/>
      </right>
      <top style="thin">
        <color theme="1"/>
      </top>
      <bottom style="medium">
        <color theme="1"/>
      </bottom>
      <diagonal/>
    </border>
    <border>
      <left style="medium">
        <color indexed="64"/>
      </left>
      <right style="thin">
        <color theme="1"/>
      </right>
      <top/>
      <bottom style="thin">
        <color theme="1"/>
      </bottom>
      <diagonal/>
    </border>
    <border>
      <left style="thin">
        <color theme="1"/>
      </left>
      <right style="medium">
        <color indexed="64"/>
      </right>
      <top/>
      <bottom style="thin">
        <color theme="1"/>
      </bottom>
      <diagonal/>
    </border>
    <border>
      <left style="medium">
        <color indexed="64"/>
      </left>
      <right/>
      <top style="thin">
        <color theme="1"/>
      </top>
      <bottom style="medium">
        <color theme="1"/>
      </bottom>
      <diagonal/>
    </border>
    <border>
      <left style="thin">
        <color theme="1"/>
      </left>
      <right/>
      <top style="thin">
        <color theme="1"/>
      </top>
      <bottom style="medium">
        <color theme="1"/>
      </bottom>
      <diagonal/>
    </border>
    <border>
      <left style="thin">
        <color theme="1"/>
      </left>
      <right/>
      <top/>
      <bottom style="thin">
        <color theme="1"/>
      </bottom>
      <diagonal/>
    </border>
    <border>
      <left/>
      <right style="medium">
        <color theme="1"/>
      </right>
      <top/>
      <bottom/>
      <diagonal/>
    </border>
    <border>
      <left/>
      <right/>
      <top style="medium">
        <color theme="1"/>
      </top>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bottom style="thin">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right/>
      <top style="thin">
        <color theme="1"/>
      </top>
      <bottom style="medium">
        <color theme="1"/>
      </bottom>
      <diagonal/>
    </border>
    <border>
      <left style="thin">
        <color indexed="64"/>
      </left>
      <right style="medium">
        <color indexed="64"/>
      </right>
      <top style="medium">
        <color theme="1"/>
      </top>
      <bottom style="medium">
        <color theme="1"/>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bottom style="thin">
        <color indexed="64"/>
      </bottom>
      <diagonal/>
    </border>
    <border>
      <left/>
      <right style="thin">
        <color theme="1"/>
      </right>
      <top style="thin">
        <color indexed="64"/>
      </top>
      <bottom style="medium">
        <color theme="1"/>
      </bottom>
      <diagonal/>
    </border>
    <border>
      <left style="thin">
        <color theme="1"/>
      </left>
      <right style="thin">
        <color theme="1"/>
      </right>
      <top style="thin">
        <color indexed="64"/>
      </top>
      <bottom style="medium">
        <color indexed="64"/>
      </bottom>
      <diagonal/>
    </border>
    <border>
      <left style="medium">
        <color indexed="64"/>
      </left>
      <right/>
      <top style="thin">
        <color theme="1"/>
      </top>
      <bottom style="medium">
        <color indexed="64"/>
      </bottom>
      <diagonal/>
    </border>
    <border>
      <left style="medium">
        <color indexed="64"/>
      </left>
      <right/>
      <top style="medium">
        <color theme="1"/>
      </top>
      <bottom/>
      <diagonal/>
    </border>
  </borders>
  <cellStyleXfs count="5">
    <xf numFmtId="0" fontId="0" fillId="0" borderId="0"/>
    <xf numFmtId="43" fontId="37" fillId="0" borderId="0" applyFont="0" applyFill="0" applyBorder="0" applyAlignment="0" applyProtection="0"/>
    <xf numFmtId="43" fontId="10"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cellStyleXfs>
  <cellXfs count="723">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4" fontId="7" fillId="0" borderId="0" xfId="0" applyNumberFormat="1" applyFont="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2" fontId="7" fillId="0" borderId="0" xfId="0" applyNumberFormat="1" applyFont="1" applyBorder="1"/>
    <xf numFmtId="0" fontId="14" fillId="0" borderId="0" xfId="0" applyFont="1" applyBorder="1"/>
    <xf numFmtId="167" fontId="11" fillId="0" borderId="0" xfId="0" applyNumberFormat="1" applyFont="1" applyFill="1" applyBorder="1" applyAlignment="1">
      <alignment horizontal="center" vertical="center"/>
    </xf>
    <xf numFmtId="166" fontId="4" fillId="0" borderId="0" xfId="0" applyNumberFormat="1" applyFont="1" applyFill="1" applyBorder="1" applyAlignment="1">
      <alignment horizontal="center" vertical="top" wrapText="1"/>
    </xf>
    <xf numFmtId="168"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7" fontId="7" fillId="0" borderId="5" xfId="0" applyNumberFormat="1" applyFont="1" applyFill="1" applyBorder="1"/>
    <xf numFmtId="0" fontId="0" fillId="0" borderId="0" xfId="0" applyAlignment="1">
      <alignment vertical="center" wrapText="1"/>
    </xf>
    <xf numFmtId="10" fontId="7" fillId="0" borderId="6" xfId="0" applyNumberFormat="1" applyFont="1" applyFill="1" applyBorder="1"/>
    <xf numFmtId="0" fontId="39" fillId="0" borderId="0" xfId="0" applyFont="1" applyAlignment="1">
      <alignment horizontal="center"/>
    </xf>
    <xf numFmtId="4" fontId="40" fillId="0" borderId="0" xfId="0" applyNumberFormat="1" applyFont="1" applyBorder="1"/>
    <xf numFmtId="169" fontId="40" fillId="0" borderId="0" xfId="0" applyNumberFormat="1" applyFont="1" applyBorder="1"/>
    <xf numFmtId="0" fontId="40" fillId="0" borderId="0" xfId="0" applyFont="1" applyBorder="1"/>
    <xf numFmtId="0" fontId="40" fillId="0" borderId="0" xfId="0" applyFont="1" applyFill="1" applyBorder="1"/>
    <xf numFmtId="0" fontId="41" fillId="0" borderId="0" xfId="0" applyFont="1" applyFill="1" applyBorder="1"/>
    <xf numFmtId="0" fontId="7" fillId="0" borderId="0" xfId="0" applyFont="1" applyFill="1" applyBorder="1" applyAlignment="1">
      <alignment horizontal="left"/>
    </xf>
    <xf numFmtId="7" fontId="42" fillId="2" borderId="7" xfId="0" applyNumberFormat="1" applyFont="1" applyFill="1" applyBorder="1"/>
    <xf numFmtId="0" fontId="43" fillId="0" borderId="0" xfId="0" applyFont="1" applyAlignment="1">
      <alignment horizontal="justify" vertical="center"/>
    </xf>
    <xf numFmtId="0" fontId="44" fillId="0" borderId="2" xfId="0" applyFont="1" applyFill="1" applyBorder="1" applyAlignment="1">
      <alignment horizontal="left" wrapText="1" indent="1"/>
    </xf>
    <xf numFmtId="0" fontId="44" fillId="0" borderId="3" xfId="0" applyFont="1" applyFill="1" applyBorder="1" applyAlignment="1">
      <alignment horizontal="left" indent="1"/>
    </xf>
    <xf numFmtId="0" fontId="42" fillId="0" borderId="0" xfId="0" applyFont="1" applyBorder="1" applyAlignment="1">
      <alignment horizontal="left"/>
    </xf>
    <xf numFmtId="7" fontId="45" fillId="0" borderId="0" xfId="0" applyNumberFormat="1" applyFont="1" applyFill="1" applyBorder="1"/>
    <xf numFmtId="0" fontId="46" fillId="0" borderId="0" xfId="0" applyFont="1"/>
    <xf numFmtId="0" fontId="38" fillId="0" borderId="0" xfId="0" applyFont="1" applyBorder="1"/>
    <xf numFmtId="0" fontId="47" fillId="0" borderId="0" xfId="0" applyFont="1"/>
    <xf numFmtId="0" fontId="0" fillId="0" borderId="54" xfId="0" applyBorder="1"/>
    <xf numFmtId="0" fontId="0" fillId="0" borderId="8" xfId="0" applyBorder="1"/>
    <xf numFmtId="0" fontId="38" fillId="5" borderId="55" xfId="0" applyFont="1" applyFill="1" applyBorder="1" applyAlignment="1">
      <alignment vertical="center" wrapText="1"/>
    </xf>
    <xf numFmtId="0" fontId="38" fillId="5" borderId="56" xfId="0" applyFont="1" applyFill="1" applyBorder="1" applyAlignment="1">
      <alignment vertical="center" wrapText="1"/>
    </xf>
    <xf numFmtId="0" fontId="48" fillId="5" borderId="56" xfId="0" applyFont="1" applyFill="1" applyBorder="1" applyAlignment="1">
      <alignment vertical="center" wrapText="1"/>
    </xf>
    <xf numFmtId="0" fontId="38" fillId="6" borderId="56" xfId="0" applyFont="1" applyFill="1" applyBorder="1" applyAlignment="1">
      <alignment vertical="center" wrapText="1"/>
    </xf>
    <xf numFmtId="0" fontId="48" fillId="6" borderId="56" xfId="0" applyFont="1" applyFill="1" applyBorder="1" applyAlignment="1">
      <alignment vertical="center" wrapText="1"/>
    </xf>
    <xf numFmtId="0" fontId="38" fillId="5" borderId="54" xfId="0" applyFont="1" applyFill="1" applyBorder="1" applyAlignment="1">
      <alignment vertical="center" wrapText="1"/>
    </xf>
    <xf numFmtId="0" fontId="38" fillId="5" borderId="9" xfId="0" applyFont="1" applyFill="1" applyBorder="1" applyAlignment="1">
      <alignment vertical="center" wrapText="1"/>
    </xf>
    <xf numFmtId="0" fontId="38" fillId="5" borderId="57" xfId="0" applyFont="1" applyFill="1" applyBorder="1" applyAlignment="1">
      <alignment horizontal="right" vertical="center" wrapText="1"/>
    </xf>
    <xf numFmtId="0" fontId="38" fillId="5" borderId="58" xfId="0" applyFont="1" applyFill="1" applyBorder="1" applyAlignment="1">
      <alignment vertical="center" wrapText="1"/>
    </xf>
    <xf numFmtId="0" fontId="38" fillId="5" borderId="59" xfId="0" applyFont="1" applyFill="1" applyBorder="1" applyAlignment="1">
      <alignment vertical="center" wrapText="1"/>
    </xf>
    <xf numFmtId="166" fontId="49" fillId="0" borderId="10" xfId="3" applyNumberFormat="1" applyFont="1" applyBorder="1" applyAlignment="1">
      <alignment vertical="center" wrapText="1"/>
    </xf>
    <xf numFmtId="166" fontId="49" fillId="0" borderId="11" xfId="3" applyNumberFormat="1" applyFont="1" applyBorder="1" applyAlignment="1">
      <alignment vertical="center" wrapText="1"/>
    </xf>
    <xf numFmtId="166" fontId="49" fillId="0" borderId="12" xfId="3" applyNumberFormat="1" applyFont="1" applyBorder="1" applyAlignment="1">
      <alignment vertical="center" wrapText="1"/>
    </xf>
    <xf numFmtId="166" fontId="49" fillId="5" borderId="13" xfId="3" applyNumberFormat="1" applyFont="1" applyFill="1" applyBorder="1" applyAlignment="1">
      <alignment vertical="center" wrapText="1"/>
    </xf>
    <xf numFmtId="166" fontId="49" fillId="7" borderId="14" xfId="3" applyNumberFormat="1" applyFont="1" applyFill="1" applyBorder="1" applyAlignment="1">
      <alignment vertical="center" wrapText="1"/>
    </xf>
    <xf numFmtId="166" fontId="49" fillId="6" borderId="11" xfId="3" applyNumberFormat="1" applyFont="1" applyFill="1" applyBorder="1" applyAlignment="1">
      <alignment vertical="center" wrapText="1"/>
    </xf>
    <xf numFmtId="166" fontId="49" fillId="8" borderId="14" xfId="3" applyNumberFormat="1" applyFont="1" applyFill="1" applyBorder="1" applyAlignment="1">
      <alignment vertical="center" wrapText="1"/>
    </xf>
    <xf numFmtId="0" fontId="0" fillId="0" borderId="0" xfId="0" applyAlignment="1">
      <alignment vertical="center"/>
    </xf>
    <xf numFmtId="0" fontId="38" fillId="9" borderId="60" xfId="0" applyFont="1" applyFill="1" applyBorder="1" applyAlignment="1">
      <alignment vertical="center"/>
    </xf>
    <xf numFmtId="0" fontId="50" fillId="9" borderId="61" xfId="0" applyFont="1" applyFill="1" applyBorder="1" applyAlignment="1">
      <alignment vertical="center"/>
    </xf>
    <xf numFmtId="0" fontId="51" fillId="9" borderId="62" xfId="0" applyFont="1" applyFill="1" applyBorder="1" applyAlignment="1">
      <alignment vertical="center"/>
    </xf>
    <xf numFmtId="0" fontId="52" fillId="9" borderId="63" xfId="0" applyFont="1" applyFill="1" applyBorder="1" applyAlignment="1">
      <alignment vertical="center"/>
    </xf>
    <xf numFmtId="0" fontId="50" fillId="9" borderId="64" xfId="0" applyFont="1" applyFill="1" applyBorder="1" applyAlignment="1">
      <alignment vertical="center"/>
    </xf>
    <xf numFmtId="0" fontId="0" fillId="9" borderId="65" xfId="0" applyFill="1" applyBorder="1" applyAlignment="1">
      <alignment vertical="center" wrapText="1"/>
    </xf>
    <xf numFmtId="0" fontId="0" fillId="9" borderId="66" xfId="0" applyFill="1" applyBorder="1" applyAlignment="1">
      <alignment horizontal="right" vertical="center" wrapText="1"/>
    </xf>
    <xf numFmtId="10" fontId="0" fillId="9" borderId="61" xfId="0" applyNumberFormat="1" applyFill="1" applyBorder="1" applyAlignment="1">
      <alignment vertical="center"/>
    </xf>
    <xf numFmtId="166" fontId="37" fillId="9" borderId="61" xfId="3" applyNumberFormat="1" applyFont="1" applyFill="1" applyBorder="1" applyAlignment="1">
      <alignment vertical="center"/>
    </xf>
    <xf numFmtId="170" fontId="37" fillId="9" borderId="61" xfId="3" applyNumberFormat="1" applyFont="1" applyFill="1" applyBorder="1" applyAlignment="1">
      <alignment vertical="center"/>
    </xf>
    <xf numFmtId="170" fontId="0" fillId="9" borderId="61" xfId="0" applyNumberFormat="1" applyFill="1" applyBorder="1" applyAlignment="1">
      <alignment vertical="center" wrapText="1"/>
    </xf>
    <xf numFmtId="0" fontId="0" fillId="9" borderId="61" xfId="0" applyFill="1" applyBorder="1" applyAlignment="1">
      <alignment vertical="center"/>
    </xf>
    <xf numFmtId="0" fontId="0" fillId="9" borderId="66" xfId="0" applyFill="1" applyBorder="1" applyAlignment="1">
      <alignment vertical="center"/>
    </xf>
    <xf numFmtId="0" fontId="0" fillId="9" borderId="66" xfId="0" applyFill="1" applyBorder="1" applyAlignment="1">
      <alignment vertical="center" wrapText="1"/>
    </xf>
    <xf numFmtId="172" fontId="0" fillId="9" borderId="66" xfId="0" applyNumberFormat="1" applyFill="1" applyBorder="1" applyAlignment="1">
      <alignment vertical="center"/>
    </xf>
    <xf numFmtId="10" fontId="0" fillId="9" borderId="66" xfId="0" applyNumberFormat="1" applyFill="1" applyBorder="1" applyAlignment="1">
      <alignment vertical="center" wrapText="1"/>
    </xf>
    <xf numFmtId="173" fontId="50" fillId="9" borderId="67" xfId="0" applyNumberFormat="1" applyFont="1" applyFill="1" applyBorder="1" applyAlignment="1">
      <alignment vertical="center" wrapText="1"/>
    </xf>
    <xf numFmtId="173" fontId="50" fillId="9" borderId="66" xfId="0" applyNumberFormat="1" applyFont="1" applyFill="1" applyBorder="1" applyAlignment="1">
      <alignment vertical="center" wrapText="1"/>
    </xf>
    <xf numFmtId="173" fontId="38" fillId="9" borderId="68" xfId="0" applyNumberFormat="1" applyFont="1" applyFill="1" applyBorder="1" applyAlignment="1">
      <alignment vertical="center" wrapText="1"/>
    </xf>
    <xf numFmtId="173" fontId="0" fillId="9" borderId="67" xfId="0" applyNumberFormat="1" applyFill="1" applyBorder="1" applyAlignment="1">
      <alignment vertical="center" wrapText="1"/>
    </xf>
    <xf numFmtId="173" fontId="0" fillId="9" borderId="69" xfId="0" applyNumberFormat="1" applyFill="1" applyBorder="1" applyAlignment="1">
      <alignment vertical="center" wrapText="1"/>
    </xf>
    <xf numFmtId="173" fontId="0" fillId="9" borderId="68" xfId="0" applyNumberFormat="1" applyFill="1" applyBorder="1" applyAlignment="1">
      <alignment vertical="center" wrapText="1"/>
    </xf>
    <xf numFmtId="10" fontId="0" fillId="9" borderId="67" xfId="0" applyNumberFormat="1" applyFill="1" applyBorder="1" applyAlignment="1">
      <alignment vertical="center" wrapText="1"/>
    </xf>
    <xf numFmtId="10" fontId="37" fillId="9" borderId="66" xfId="3" applyNumberFormat="1" applyFont="1" applyFill="1" applyBorder="1" applyAlignment="1">
      <alignment vertical="center" wrapText="1"/>
    </xf>
    <xf numFmtId="166" fontId="37" fillId="0" borderId="15" xfId="3" applyNumberFormat="1" applyFont="1" applyBorder="1"/>
    <xf numFmtId="166" fontId="37" fillId="0" borderId="16" xfId="3" applyNumberFormat="1" applyFont="1" applyBorder="1"/>
    <xf numFmtId="166" fontId="37" fillId="0" borderId="17" xfId="3" applyNumberFormat="1" applyFont="1" applyBorder="1"/>
    <xf numFmtId="166" fontId="37" fillId="5" borderId="18" xfId="3" applyNumberFormat="1" applyFont="1" applyFill="1" applyBorder="1"/>
    <xf numFmtId="166" fontId="37" fillId="7" borderId="19" xfId="3" applyNumberFormat="1" applyFont="1" applyFill="1" applyBorder="1"/>
    <xf numFmtId="166" fontId="0" fillId="0" borderId="20" xfId="0" applyNumberFormat="1" applyFont="1" applyBorder="1"/>
    <xf numFmtId="166" fontId="0" fillId="10" borderId="21" xfId="0" applyNumberFormat="1" applyFont="1" applyFill="1" applyBorder="1"/>
    <xf numFmtId="0" fontId="38" fillId="11" borderId="70" xfId="0" applyFont="1" applyFill="1" applyBorder="1" applyAlignment="1">
      <alignment vertical="center"/>
    </xf>
    <xf numFmtId="0" fontId="50" fillId="11" borderId="71" xfId="0" applyFont="1" applyFill="1" applyBorder="1" applyAlignment="1">
      <alignment vertical="center"/>
    </xf>
    <xf numFmtId="0" fontId="51" fillId="11" borderId="72" xfId="0" applyFont="1" applyFill="1" applyBorder="1" applyAlignment="1">
      <alignment vertical="center"/>
    </xf>
    <xf numFmtId="0" fontId="52" fillId="11" borderId="73" xfId="0" applyFont="1" applyFill="1" applyBorder="1" applyAlignment="1">
      <alignment vertical="center"/>
    </xf>
    <xf numFmtId="0" fontId="50" fillId="11" borderId="74" xfId="0" applyFont="1" applyFill="1" applyBorder="1" applyAlignment="1">
      <alignment vertical="center"/>
    </xf>
    <xf numFmtId="0" fontId="0" fillId="11" borderId="75" xfId="0" applyFill="1" applyBorder="1" applyAlignment="1">
      <alignment vertical="center" wrapText="1"/>
    </xf>
    <xf numFmtId="0" fontId="0" fillId="11" borderId="76" xfId="0" applyFill="1" applyBorder="1" applyAlignment="1">
      <alignment horizontal="right" vertical="center" wrapText="1"/>
    </xf>
    <xf numFmtId="10" fontId="0" fillId="11" borderId="71" xfId="0" applyNumberFormat="1" applyFill="1" applyBorder="1" applyAlignment="1">
      <alignment vertical="center"/>
    </xf>
    <xf numFmtId="166" fontId="37" fillId="11" borderId="71" xfId="3" applyNumberFormat="1" applyFont="1" applyFill="1" applyBorder="1" applyAlignment="1">
      <alignment vertical="center"/>
    </xf>
    <xf numFmtId="170" fontId="37" fillId="11" borderId="71" xfId="3" applyNumberFormat="1" applyFont="1" applyFill="1" applyBorder="1" applyAlignment="1">
      <alignment vertical="center"/>
    </xf>
    <xf numFmtId="10" fontId="37" fillId="11" borderId="71" xfId="3" applyNumberFormat="1" applyFont="1" applyFill="1" applyBorder="1" applyAlignment="1">
      <alignment vertical="center"/>
    </xf>
    <xf numFmtId="170" fontId="0" fillId="11" borderId="71" xfId="0" applyNumberFormat="1" applyFill="1" applyBorder="1" applyAlignment="1">
      <alignment vertical="center" wrapText="1"/>
    </xf>
    <xf numFmtId="0" fontId="0" fillId="11" borderId="71" xfId="0" applyFill="1" applyBorder="1" applyAlignment="1">
      <alignment vertical="center"/>
    </xf>
    <xf numFmtId="0" fontId="0" fillId="11" borderId="77" xfId="0" applyFill="1" applyBorder="1" applyAlignment="1">
      <alignment vertical="center"/>
    </xf>
    <xf numFmtId="0" fontId="0" fillId="11" borderId="77" xfId="0" applyFill="1" applyBorder="1" applyAlignment="1">
      <alignment vertical="center" wrapText="1"/>
    </xf>
    <xf numFmtId="174" fontId="37" fillId="11" borderId="77" xfId="1" applyNumberFormat="1" applyFont="1" applyFill="1" applyBorder="1" applyAlignment="1">
      <alignment vertical="center"/>
    </xf>
    <xf numFmtId="10" fontId="0" fillId="11" borderId="77" xfId="0" applyNumberFormat="1" applyFill="1" applyBorder="1" applyAlignment="1">
      <alignment vertical="center" wrapText="1"/>
    </xf>
    <xf numFmtId="173" fontId="50" fillId="11" borderId="78" xfId="0" applyNumberFormat="1" applyFont="1" applyFill="1" applyBorder="1" applyAlignment="1">
      <alignment vertical="center" wrapText="1"/>
    </xf>
    <xf numFmtId="173" fontId="50" fillId="11" borderId="77" xfId="0" applyNumberFormat="1" applyFont="1" applyFill="1" applyBorder="1" applyAlignment="1">
      <alignment vertical="center" wrapText="1"/>
    </xf>
    <xf numFmtId="173" fontId="38" fillId="11" borderId="79" xfId="0" applyNumberFormat="1" applyFont="1" applyFill="1" applyBorder="1" applyAlignment="1">
      <alignment vertical="center" wrapText="1"/>
    </xf>
    <xf numFmtId="173" fontId="0" fillId="11" borderId="78" xfId="0" applyNumberFormat="1" applyFill="1" applyBorder="1" applyAlignment="1">
      <alignment vertical="center" wrapText="1"/>
    </xf>
    <xf numFmtId="173" fontId="0" fillId="11" borderId="79" xfId="0" applyNumberFormat="1" applyFill="1" applyBorder="1" applyAlignment="1">
      <alignment vertical="center" wrapText="1"/>
    </xf>
    <xf numFmtId="10" fontId="0" fillId="11" borderId="78" xfId="0" applyNumberFormat="1" applyFill="1" applyBorder="1" applyAlignment="1">
      <alignment vertical="center" wrapText="1"/>
    </xf>
    <xf numFmtId="10" fontId="37" fillId="11" borderId="77" xfId="3" applyNumberFormat="1" applyFont="1" applyFill="1" applyBorder="1" applyAlignment="1">
      <alignment vertical="center" wrapText="1"/>
    </xf>
    <xf numFmtId="166" fontId="37" fillId="0" borderId="22" xfId="3" applyNumberFormat="1" applyFont="1" applyBorder="1"/>
    <xf numFmtId="166" fontId="37" fillId="0" borderId="20" xfId="3" applyNumberFormat="1" applyFont="1" applyBorder="1"/>
    <xf numFmtId="166" fontId="37" fillId="0" borderId="23" xfId="3" applyNumberFormat="1" applyFont="1" applyBorder="1"/>
    <xf numFmtId="166" fontId="37" fillId="5" borderId="24" xfId="3" applyNumberFormat="1" applyFont="1" applyFill="1" applyBorder="1"/>
    <xf numFmtId="166" fontId="37" fillId="7" borderId="21" xfId="3" applyNumberFormat="1" applyFont="1" applyFill="1" applyBorder="1"/>
    <xf numFmtId="0" fontId="38" fillId="9" borderId="70" xfId="0" applyFont="1" applyFill="1" applyBorder="1" applyAlignment="1">
      <alignment vertical="center"/>
    </xf>
    <xf numFmtId="0" fontId="50" fillId="9" borderId="71" xfId="0" applyFont="1" applyFill="1" applyBorder="1"/>
    <xf numFmtId="0" fontId="51" fillId="9" borderId="72" xfId="0" applyFont="1" applyFill="1" applyBorder="1"/>
    <xf numFmtId="0" fontId="52" fillId="9" borderId="73" xfId="0" applyFont="1" applyFill="1" applyBorder="1"/>
    <xf numFmtId="0" fontId="50" fillId="9" borderId="74" xfId="0" applyFont="1" applyFill="1" applyBorder="1"/>
    <xf numFmtId="0" fontId="0" fillId="9" borderId="70" xfId="0" applyFill="1" applyBorder="1" applyAlignment="1">
      <alignment vertical="center" wrapText="1"/>
    </xf>
    <xf numFmtId="0" fontId="0" fillId="9" borderId="76" xfId="0" applyFill="1" applyBorder="1" applyAlignment="1">
      <alignment horizontal="right" vertical="center" wrapText="1"/>
    </xf>
    <xf numFmtId="10" fontId="0" fillId="9" borderId="71" xfId="0" applyNumberFormat="1" applyFill="1" applyBorder="1"/>
    <xf numFmtId="166" fontId="37" fillId="9" borderId="71" xfId="3" applyNumberFormat="1" applyFont="1" applyFill="1" applyBorder="1"/>
    <xf numFmtId="170" fontId="37" fillId="9" borderId="71" xfId="3" applyNumberFormat="1" applyFont="1" applyFill="1" applyBorder="1"/>
    <xf numFmtId="10" fontId="37" fillId="9" borderId="71" xfId="3" applyNumberFormat="1" applyFont="1" applyFill="1" applyBorder="1"/>
    <xf numFmtId="170" fontId="0" fillId="9" borderId="71" xfId="0" applyNumberFormat="1" applyFill="1" applyBorder="1" applyAlignment="1">
      <alignment wrapText="1"/>
    </xf>
    <xf numFmtId="0" fontId="0" fillId="9" borderId="71" xfId="0" applyFill="1" applyBorder="1"/>
    <xf numFmtId="0" fontId="0" fillId="9" borderId="77" xfId="0" applyFill="1" applyBorder="1" applyAlignment="1">
      <alignment vertical="center"/>
    </xf>
    <xf numFmtId="0" fontId="0" fillId="9" borderId="77" xfId="0" applyFill="1" applyBorder="1" applyAlignment="1">
      <alignment vertical="center" wrapText="1"/>
    </xf>
    <xf numFmtId="0" fontId="0" fillId="9" borderId="77" xfId="0" applyFill="1" applyBorder="1"/>
    <xf numFmtId="174" fontId="37" fillId="9" borderId="77" xfId="1" applyNumberFormat="1" applyFont="1" applyFill="1" applyBorder="1"/>
    <xf numFmtId="173" fontId="50" fillId="9" borderId="78" xfId="0" applyNumberFormat="1" applyFont="1" applyFill="1" applyBorder="1" applyAlignment="1">
      <alignment wrapText="1"/>
    </xf>
    <xf numFmtId="173" fontId="50" fillId="9" borderId="77" xfId="0" applyNumberFormat="1" applyFont="1" applyFill="1" applyBorder="1" applyAlignment="1">
      <alignment wrapText="1"/>
    </xf>
    <xf numFmtId="173" fontId="38" fillId="9" borderId="79" xfId="0" applyNumberFormat="1" applyFont="1" applyFill="1" applyBorder="1" applyAlignment="1">
      <alignment wrapText="1"/>
    </xf>
    <xf numFmtId="173" fontId="0" fillId="9" borderId="78" xfId="0" applyNumberFormat="1" applyFill="1" applyBorder="1" applyAlignment="1">
      <alignment wrapText="1"/>
    </xf>
    <xf numFmtId="173" fontId="0" fillId="9" borderId="79" xfId="0" applyNumberFormat="1" applyFill="1" applyBorder="1" applyAlignment="1">
      <alignment wrapText="1"/>
    </xf>
    <xf numFmtId="10" fontId="0" fillId="9" borderId="78" xfId="0" applyNumberFormat="1" applyFill="1" applyBorder="1" applyAlignment="1">
      <alignment wrapText="1"/>
    </xf>
    <xf numFmtId="10" fontId="0" fillId="9" borderId="77" xfId="0" applyNumberFormat="1" applyFill="1" applyBorder="1" applyAlignment="1">
      <alignment wrapText="1"/>
    </xf>
    <xf numFmtId="10" fontId="37" fillId="9" borderId="77" xfId="3" applyNumberFormat="1" applyFont="1" applyFill="1" applyBorder="1" applyAlignment="1">
      <alignment wrapText="1"/>
    </xf>
    <xf numFmtId="0" fontId="50" fillId="11" borderId="71" xfId="0" applyFont="1" applyFill="1" applyBorder="1"/>
    <xf numFmtId="0" fontId="51" fillId="11" borderId="72" xfId="0" applyFont="1" applyFill="1" applyBorder="1"/>
    <xf numFmtId="0" fontId="52" fillId="11" borderId="73" xfId="0" applyFont="1" applyFill="1" applyBorder="1"/>
    <xf numFmtId="0" fontId="50" fillId="11" borderId="74" xfId="0" applyFont="1" applyFill="1" applyBorder="1"/>
    <xf numFmtId="0" fontId="0" fillId="11" borderId="70" xfId="0" applyFill="1" applyBorder="1" applyAlignment="1">
      <alignment vertical="center" wrapText="1"/>
    </xf>
    <xf numFmtId="10" fontId="0" fillId="11" borderId="71" xfId="0" applyNumberFormat="1" applyFill="1" applyBorder="1"/>
    <xf numFmtId="166" fontId="37" fillId="11" borderId="71" xfId="3" applyNumberFormat="1" applyFont="1" applyFill="1" applyBorder="1"/>
    <xf numFmtId="170" fontId="37" fillId="11" borderId="71" xfId="3" applyNumberFormat="1" applyFont="1" applyFill="1" applyBorder="1"/>
    <xf numFmtId="10" fontId="37" fillId="11" borderId="71" xfId="3" applyNumberFormat="1" applyFont="1" applyFill="1" applyBorder="1"/>
    <xf numFmtId="170" fontId="0" fillId="11" borderId="71" xfId="0" applyNumberFormat="1" applyFill="1" applyBorder="1" applyAlignment="1">
      <alignment wrapText="1"/>
    </xf>
    <xf numFmtId="0" fontId="0" fillId="11" borderId="71" xfId="0" applyFill="1" applyBorder="1"/>
    <xf numFmtId="0" fontId="0" fillId="11" borderId="77" xfId="0" applyFill="1" applyBorder="1"/>
    <xf numFmtId="174" fontId="37" fillId="11" borderId="77" xfId="1" applyNumberFormat="1" applyFont="1" applyFill="1" applyBorder="1"/>
    <xf numFmtId="173" fontId="50" fillId="11" borderId="78" xfId="0" applyNumberFormat="1" applyFont="1" applyFill="1" applyBorder="1" applyAlignment="1">
      <alignment wrapText="1"/>
    </xf>
    <xf numFmtId="173" fontId="50" fillId="11" borderId="77" xfId="0" applyNumberFormat="1" applyFont="1" applyFill="1" applyBorder="1" applyAlignment="1">
      <alignment wrapText="1"/>
    </xf>
    <xf numFmtId="173" fontId="38" fillId="11" borderId="79" xfId="0" applyNumberFormat="1" applyFont="1" applyFill="1" applyBorder="1" applyAlignment="1">
      <alignment wrapText="1"/>
    </xf>
    <xf numFmtId="173" fontId="0" fillId="11" borderId="78" xfId="0" applyNumberFormat="1" applyFill="1" applyBorder="1" applyAlignment="1">
      <alignment wrapText="1"/>
    </xf>
    <xf numFmtId="173" fontId="0" fillId="11" borderId="79" xfId="0" applyNumberFormat="1" applyFill="1" applyBorder="1" applyAlignment="1">
      <alignment wrapText="1"/>
    </xf>
    <xf numFmtId="10" fontId="0" fillId="11" borderId="78" xfId="0" applyNumberFormat="1" applyFill="1" applyBorder="1" applyAlignment="1">
      <alignment wrapText="1"/>
    </xf>
    <xf numFmtId="10" fontId="0" fillId="11" borderId="77" xfId="0" applyNumberFormat="1" applyFill="1" applyBorder="1" applyAlignment="1">
      <alignment wrapText="1"/>
    </xf>
    <xf numFmtId="10" fontId="37" fillId="11" borderId="77" xfId="3" applyNumberFormat="1" applyFont="1" applyFill="1" applyBorder="1" applyAlignment="1">
      <alignment wrapText="1"/>
    </xf>
    <xf numFmtId="0" fontId="38" fillId="11" borderId="80" xfId="0" applyFont="1" applyFill="1" applyBorder="1" applyAlignment="1">
      <alignment vertical="center"/>
    </xf>
    <xf numFmtId="0" fontId="50" fillId="11" borderId="81" xfId="0" applyFont="1" applyFill="1" applyBorder="1"/>
    <xf numFmtId="0" fontId="51" fillId="11" borderId="82" xfId="0" applyFont="1" applyFill="1" applyBorder="1"/>
    <xf numFmtId="0" fontId="52" fillId="11" borderId="80" xfId="0" applyFont="1" applyFill="1" applyBorder="1"/>
    <xf numFmtId="0" fontId="0" fillId="11" borderId="83" xfId="0" applyFill="1" applyBorder="1" applyAlignment="1">
      <alignment vertical="center" wrapText="1"/>
    </xf>
    <xf numFmtId="0" fontId="0" fillId="11" borderId="84" xfId="0" applyFill="1" applyBorder="1" applyAlignment="1">
      <alignment horizontal="right" vertical="center" wrapText="1"/>
    </xf>
    <xf numFmtId="0" fontId="0" fillId="11" borderId="81" xfId="0" applyFill="1" applyBorder="1" applyAlignment="1">
      <alignment horizontal="right" vertical="center" wrapText="1"/>
    </xf>
    <xf numFmtId="10" fontId="0" fillId="11" borderId="81" xfId="0" applyNumberFormat="1" applyFill="1" applyBorder="1"/>
    <xf numFmtId="166" fontId="37" fillId="11" borderId="81" xfId="3" applyNumberFormat="1" applyFont="1" applyFill="1" applyBorder="1"/>
    <xf numFmtId="170" fontId="37" fillId="11" borderId="81" xfId="3" applyNumberFormat="1" applyFont="1" applyFill="1" applyBorder="1"/>
    <xf numFmtId="10" fontId="37" fillId="11" borderId="81" xfId="3" applyNumberFormat="1" applyFont="1" applyFill="1" applyBorder="1"/>
    <xf numFmtId="170" fontId="0" fillId="11" borderId="81" xfId="0" applyNumberFormat="1" applyFill="1" applyBorder="1" applyAlignment="1">
      <alignment wrapText="1"/>
    </xf>
    <xf numFmtId="0" fontId="0" fillId="11" borderId="81" xfId="0" applyFill="1" applyBorder="1"/>
    <xf numFmtId="0" fontId="0" fillId="11" borderId="81" xfId="0" applyFill="1" applyBorder="1" applyAlignment="1">
      <alignment vertical="center"/>
    </xf>
    <xf numFmtId="0" fontId="0" fillId="11" borderId="81" xfId="0" applyFill="1" applyBorder="1" applyAlignment="1">
      <alignment vertical="center" wrapText="1"/>
    </xf>
    <xf numFmtId="174" fontId="37" fillId="11" borderId="81" xfId="1" applyNumberFormat="1" applyFont="1" applyFill="1" applyBorder="1"/>
    <xf numFmtId="173" fontId="50" fillId="11" borderId="84" xfId="0" applyNumberFormat="1" applyFont="1" applyFill="1" applyBorder="1" applyAlignment="1">
      <alignment wrapText="1"/>
    </xf>
    <xf numFmtId="173" fontId="50" fillId="11" borderId="81" xfId="0" applyNumberFormat="1" applyFont="1" applyFill="1" applyBorder="1" applyAlignment="1">
      <alignment wrapText="1"/>
    </xf>
    <xf numFmtId="173" fontId="38" fillId="11" borderId="85" xfId="0" applyNumberFormat="1" applyFont="1" applyFill="1" applyBorder="1" applyAlignment="1">
      <alignment wrapText="1"/>
    </xf>
    <xf numFmtId="173" fontId="0" fillId="11" borderId="84" xfId="0" applyNumberFormat="1" applyFill="1" applyBorder="1" applyAlignment="1">
      <alignment wrapText="1"/>
    </xf>
    <xf numFmtId="173" fontId="0" fillId="11" borderId="85" xfId="0" applyNumberFormat="1" applyFill="1" applyBorder="1" applyAlignment="1">
      <alignment wrapText="1"/>
    </xf>
    <xf numFmtId="10" fontId="0" fillId="11" borderId="84" xfId="0" applyNumberFormat="1" applyFill="1" applyBorder="1" applyAlignment="1">
      <alignment wrapText="1"/>
    </xf>
    <xf numFmtId="10" fontId="0" fillId="11" borderId="81" xfId="0" applyNumberFormat="1" applyFill="1" applyBorder="1" applyAlignment="1">
      <alignment wrapText="1"/>
    </xf>
    <xf numFmtId="10" fontId="37" fillId="11" borderId="81" xfId="3" applyNumberFormat="1" applyFont="1" applyFill="1" applyBorder="1" applyAlignment="1">
      <alignment wrapText="1"/>
    </xf>
    <xf numFmtId="166" fontId="37" fillId="0" borderId="25" xfId="3" applyNumberFormat="1" applyFont="1" applyBorder="1"/>
    <xf numFmtId="166" fontId="37" fillId="0" borderId="8" xfId="3" applyNumberFormat="1" applyFont="1" applyBorder="1"/>
    <xf numFmtId="166" fontId="37" fillId="0" borderId="26" xfId="3" applyNumberFormat="1" applyFont="1" applyBorder="1"/>
    <xf numFmtId="166" fontId="37" fillId="5" borderId="27" xfId="3" applyNumberFormat="1" applyFont="1" applyFill="1" applyBorder="1"/>
    <xf numFmtId="166" fontId="37" fillId="7" borderId="28" xfId="3" applyNumberFormat="1" applyFont="1" applyFill="1" applyBorder="1"/>
    <xf numFmtId="166" fontId="0" fillId="0" borderId="8" xfId="0" applyNumberFormat="1" applyFont="1" applyBorder="1"/>
    <xf numFmtId="166" fontId="0" fillId="10" borderId="28" xfId="0" applyNumberFormat="1" applyFont="1" applyFill="1" applyBorder="1"/>
    <xf numFmtId="0" fontId="38" fillId="12" borderId="86" xfId="0" applyFont="1" applyFill="1" applyBorder="1" applyAlignment="1">
      <alignment vertical="center"/>
    </xf>
    <xf numFmtId="0" fontId="50" fillId="12" borderId="66" xfId="0" applyFont="1" applyFill="1" applyBorder="1"/>
    <xf numFmtId="0" fontId="51" fillId="12" borderId="87" xfId="0" applyFont="1" applyFill="1" applyBorder="1"/>
    <xf numFmtId="0" fontId="52" fillId="12" borderId="86" xfId="0" applyFont="1" applyFill="1" applyBorder="1"/>
    <xf numFmtId="0" fontId="0" fillId="12" borderId="70" xfId="0" applyFill="1" applyBorder="1" applyAlignment="1">
      <alignment vertical="center" wrapText="1"/>
    </xf>
    <xf numFmtId="0" fontId="0" fillId="12" borderId="67" xfId="0" applyFill="1" applyBorder="1" applyAlignment="1">
      <alignment horizontal="right" vertical="center" wrapText="1"/>
    </xf>
    <xf numFmtId="0" fontId="0" fillId="12" borderId="66" xfId="0" applyFill="1" applyBorder="1" applyAlignment="1">
      <alignment horizontal="right" vertical="center" wrapText="1"/>
    </xf>
    <xf numFmtId="10" fontId="0" fillId="12" borderId="66" xfId="0" applyNumberFormat="1" applyFill="1" applyBorder="1"/>
    <xf numFmtId="166" fontId="37" fillId="12" borderId="66" xfId="3" applyNumberFormat="1" applyFont="1" applyFill="1" applyBorder="1"/>
    <xf numFmtId="170" fontId="37" fillId="12" borderId="66" xfId="3" applyNumberFormat="1" applyFont="1" applyFill="1" applyBorder="1"/>
    <xf numFmtId="10" fontId="37" fillId="12" borderId="66" xfId="3" applyNumberFormat="1" applyFont="1" applyFill="1" applyBorder="1"/>
    <xf numFmtId="170" fontId="0" fillId="12" borderId="66" xfId="0" applyNumberFormat="1" applyFill="1" applyBorder="1" applyAlignment="1">
      <alignment wrapText="1"/>
    </xf>
    <xf numFmtId="0" fontId="0" fillId="12" borderId="66" xfId="0" applyFill="1" applyBorder="1"/>
    <xf numFmtId="0" fontId="0" fillId="12" borderId="66" xfId="0" applyFill="1" applyBorder="1" applyAlignment="1">
      <alignment vertical="center"/>
    </xf>
    <xf numFmtId="0" fontId="0" fillId="12" borderId="66" xfId="0" applyFill="1" applyBorder="1" applyAlignment="1">
      <alignment vertical="center" wrapText="1"/>
    </xf>
    <xf numFmtId="174" fontId="37" fillId="12" borderId="66" xfId="1" applyNumberFormat="1" applyFont="1" applyFill="1" applyBorder="1"/>
    <xf numFmtId="173" fontId="50" fillId="12" borderId="67" xfId="0" applyNumberFormat="1" applyFont="1" applyFill="1" applyBorder="1" applyAlignment="1">
      <alignment wrapText="1"/>
    </xf>
    <xf numFmtId="173" fontId="50" fillId="12" borderId="66" xfId="0" applyNumberFormat="1" applyFont="1" applyFill="1" applyBorder="1" applyAlignment="1">
      <alignment wrapText="1"/>
    </xf>
    <xf numFmtId="173" fontId="38" fillId="12" borderId="68" xfId="0" applyNumberFormat="1" applyFont="1" applyFill="1" applyBorder="1" applyAlignment="1">
      <alignment wrapText="1"/>
    </xf>
    <xf numFmtId="173" fontId="0" fillId="12" borderId="67" xfId="0" applyNumberFormat="1" applyFill="1" applyBorder="1" applyAlignment="1">
      <alignment wrapText="1"/>
    </xf>
    <xf numFmtId="173" fontId="0" fillId="12" borderId="68" xfId="0" applyNumberFormat="1" applyFill="1" applyBorder="1" applyAlignment="1">
      <alignment wrapText="1"/>
    </xf>
    <xf numFmtId="173" fontId="0" fillId="12" borderId="69" xfId="0" applyNumberFormat="1" applyFill="1" applyBorder="1" applyAlignment="1">
      <alignment wrapText="1"/>
    </xf>
    <xf numFmtId="10" fontId="0" fillId="12" borderId="67" xfId="0" applyNumberFormat="1" applyFill="1" applyBorder="1" applyAlignment="1">
      <alignment wrapText="1"/>
    </xf>
    <xf numFmtId="10" fontId="0" fillId="12" borderId="66" xfId="0" applyNumberFormat="1" applyFill="1" applyBorder="1" applyAlignment="1">
      <alignment wrapText="1"/>
    </xf>
    <xf numFmtId="10" fontId="37" fillId="12" borderId="66" xfId="3" applyNumberFormat="1" applyFont="1" applyFill="1" applyBorder="1" applyAlignment="1">
      <alignment wrapText="1"/>
    </xf>
    <xf numFmtId="0" fontId="38" fillId="13" borderId="70" xfId="0" applyFont="1" applyFill="1" applyBorder="1" applyAlignment="1">
      <alignment vertical="center"/>
    </xf>
    <xf numFmtId="0" fontId="50" fillId="13" borderId="71" xfId="0" applyFont="1" applyFill="1" applyBorder="1"/>
    <xf numFmtId="0" fontId="51" fillId="13" borderId="72" xfId="0" applyFont="1" applyFill="1" applyBorder="1"/>
    <xf numFmtId="0" fontId="52" fillId="13" borderId="73" xfId="0" applyFont="1" applyFill="1" applyBorder="1"/>
    <xf numFmtId="0" fontId="50" fillId="13" borderId="74" xfId="0" applyFont="1" applyFill="1" applyBorder="1"/>
    <xf numFmtId="0" fontId="0" fillId="13" borderId="70" xfId="0" applyFill="1" applyBorder="1" applyAlignment="1">
      <alignment vertical="center" wrapText="1"/>
    </xf>
    <xf numFmtId="0" fontId="0" fillId="13" borderId="76" xfId="0" applyFill="1" applyBorder="1" applyAlignment="1">
      <alignment horizontal="right" vertical="center" wrapText="1"/>
    </xf>
    <xf numFmtId="10" fontId="0" fillId="13" borderId="71" xfId="0" applyNumberFormat="1" applyFill="1" applyBorder="1"/>
    <xf numFmtId="166" fontId="37" fillId="13" borderId="71" xfId="3" applyNumberFormat="1" applyFont="1" applyFill="1" applyBorder="1"/>
    <xf numFmtId="170" fontId="37" fillId="13" borderId="71" xfId="3" applyNumberFormat="1" applyFont="1" applyFill="1" applyBorder="1"/>
    <xf numFmtId="10" fontId="37" fillId="13" borderId="71" xfId="3" applyNumberFormat="1" applyFont="1" applyFill="1" applyBorder="1"/>
    <xf numFmtId="170" fontId="0" fillId="13" borderId="71" xfId="0" applyNumberFormat="1" applyFill="1" applyBorder="1" applyAlignment="1">
      <alignment wrapText="1"/>
    </xf>
    <xf numFmtId="0" fontId="0" fillId="13" borderId="77" xfId="0" applyFill="1" applyBorder="1" applyAlignment="1">
      <alignment vertical="center"/>
    </xf>
    <xf numFmtId="0" fontId="0" fillId="13" borderId="77" xfId="0" applyFill="1" applyBorder="1" applyAlignment="1">
      <alignment vertical="center" wrapText="1"/>
    </xf>
    <xf numFmtId="0" fontId="0" fillId="13" borderId="77" xfId="0" applyFill="1" applyBorder="1"/>
    <xf numFmtId="174" fontId="37" fillId="13" borderId="77" xfId="1" applyNumberFormat="1" applyFont="1" applyFill="1" applyBorder="1"/>
    <xf numFmtId="173" fontId="50" fillId="13" borderId="78" xfId="0" applyNumberFormat="1" applyFont="1" applyFill="1" applyBorder="1" applyAlignment="1">
      <alignment wrapText="1"/>
    </xf>
    <xf numFmtId="173" fontId="50" fillId="13" borderId="77" xfId="0" applyNumberFormat="1" applyFont="1" applyFill="1" applyBorder="1" applyAlignment="1">
      <alignment wrapText="1"/>
    </xf>
    <xf numFmtId="173" fontId="38" fillId="13" borderId="79" xfId="0" applyNumberFormat="1" applyFont="1" applyFill="1" applyBorder="1" applyAlignment="1">
      <alignment wrapText="1"/>
    </xf>
    <xf numFmtId="173" fontId="0" fillId="13" borderId="78" xfId="0" applyNumberFormat="1" applyFill="1" applyBorder="1" applyAlignment="1">
      <alignment wrapText="1"/>
    </xf>
    <xf numFmtId="173" fontId="0" fillId="13" borderId="79" xfId="0" applyNumberFormat="1" applyFill="1" applyBorder="1" applyAlignment="1">
      <alignment wrapText="1"/>
    </xf>
    <xf numFmtId="10" fontId="0" fillId="13" borderId="78" xfId="0" applyNumberFormat="1" applyFill="1" applyBorder="1" applyAlignment="1">
      <alignment wrapText="1"/>
    </xf>
    <xf numFmtId="10" fontId="0" fillId="13" borderId="77" xfId="0" applyNumberFormat="1" applyFill="1" applyBorder="1" applyAlignment="1">
      <alignment wrapText="1"/>
    </xf>
    <xf numFmtId="10" fontId="37" fillId="13" borderId="77" xfId="3" applyNumberFormat="1" applyFont="1" applyFill="1" applyBorder="1" applyAlignment="1">
      <alignment wrapText="1"/>
    </xf>
    <xf numFmtId="0" fontId="38" fillId="12" borderId="70" xfId="0" applyFont="1" applyFill="1" applyBorder="1" applyAlignment="1">
      <alignment vertical="center"/>
    </xf>
    <xf numFmtId="0" fontId="50" fillId="12" borderId="71" xfId="0" applyFont="1" applyFill="1" applyBorder="1"/>
    <xf numFmtId="0" fontId="51" fillId="12" borderId="72" xfId="0" applyFont="1" applyFill="1" applyBorder="1"/>
    <xf numFmtId="0" fontId="52" fillId="12" borderId="73" xfId="0" applyFont="1" applyFill="1" applyBorder="1"/>
    <xf numFmtId="0" fontId="50" fillId="12" borderId="74" xfId="0" applyFont="1" applyFill="1" applyBorder="1"/>
    <xf numFmtId="0" fontId="0" fillId="12" borderId="76" xfId="0" applyFill="1" applyBorder="1" applyAlignment="1">
      <alignment horizontal="right" vertical="center" wrapText="1"/>
    </xf>
    <xf numFmtId="10" fontId="0" fillId="12" borderId="71" xfId="0" applyNumberFormat="1" applyFill="1" applyBorder="1"/>
    <xf numFmtId="166" fontId="37" fillId="12" borderId="71" xfId="3" applyNumberFormat="1" applyFont="1" applyFill="1" applyBorder="1"/>
    <xf numFmtId="170" fontId="37" fillId="12" borderId="71" xfId="3" applyNumberFormat="1" applyFont="1" applyFill="1" applyBorder="1"/>
    <xf numFmtId="10" fontId="37" fillId="12" borderId="71" xfId="3" applyNumberFormat="1" applyFont="1" applyFill="1" applyBorder="1"/>
    <xf numFmtId="170" fontId="0" fillId="12" borderId="71" xfId="0" applyNumberFormat="1" applyFill="1" applyBorder="1" applyAlignment="1">
      <alignment wrapText="1"/>
    </xf>
    <xf numFmtId="0" fontId="0" fillId="12" borderId="71" xfId="0" applyFill="1" applyBorder="1"/>
    <xf numFmtId="0" fontId="0" fillId="12" borderId="77" xfId="0" applyFill="1" applyBorder="1" applyAlignment="1">
      <alignment vertical="center"/>
    </xf>
    <xf numFmtId="0" fontId="0" fillId="12" borderId="77" xfId="0" applyFill="1" applyBorder="1" applyAlignment="1">
      <alignment vertical="center" wrapText="1"/>
    </xf>
    <xf numFmtId="0" fontId="0" fillId="12" borderId="77" xfId="0" applyFill="1" applyBorder="1"/>
    <xf numFmtId="174" fontId="37" fillId="12" borderId="77" xfId="1" applyNumberFormat="1" applyFont="1" applyFill="1" applyBorder="1"/>
    <xf numFmtId="173" fontId="50" fillId="12" borderId="78" xfId="0" applyNumberFormat="1" applyFont="1" applyFill="1" applyBorder="1" applyAlignment="1">
      <alignment wrapText="1"/>
    </xf>
    <xf numFmtId="173" fontId="50" fillId="12" borderId="77" xfId="0" applyNumberFormat="1" applyFont="1" applyFill="1" applyBorder="1" applyAlignment="1">
      <alignment wrapText="1"/>
    </xf>
    <xf numFmtId="173" fontId="38" fillId="12" borderId="79" xfId="0" applyNumberFormat="1" applyFont="1" applyFill="1" applyBorder="1" applyAlignment="1">
      <alignment wrapText="1"/>
    </xf>
    <xf numFmtId="173" fontId="0" fillId="12" borderId="78" xfId="0" applyNumberFormat="1" applyFill="1" applyBorder="1" applyAlignment="1">
      <alignment wrapText="1"/>
    </xf>
    <xf numFmtId="173" fontId="0" fillId="12" borderId="79" xfId="0" applyNumberFormat="1" applyFill="1" applyBorder="1" applyAlignment="1">
      <alignment wrapText="1"/>
    </xf>
    <xf numFmtId="10" fontId="0" fillId="12" borderId="78" xfId="0" applyNumberFormat="1" applyFill="1" applyBorder="1" applyAlignment="1">
      <alignment wrapText="1"/>
    </xf>
    <xf numFmtId="10" fontId="0" fillId="12" borderId="77" xfId="0" applyNumberFormat="1" applyFill="1" applyBorder="1" applyAlignment="1">
      <alignment wrapText="1"/>
    </xf>
    <xf numFmtId="10" fontId="37" fillId="12" borderId="77" xfId="3" applyNumberFormat="1" applyFont="1" applyFill="1" applyBorder="1" applyAlignment="1">
      <alignment wrapText="1"/>
    </xf>
    <xf numFmtId="0" fontId="38" fillId="13" borderId="80" xfId="0" applyFont="1" applyFill="1" applyBorder="1" applyAlignment="1">
      <alignment vertical="center"/>
    </xf>
    <xf numFmtId="0" fontId="50" fillId="13" borderId="81" xfId="0" applyFont="1" applyFill="1" applyBorder="1"/>
    <xf numFmtId="0" fontId="51" fillId="13" borderId="82" xfId="0" applyFont="1" applyFill="1" applyBorder="1"/>
    <xf numFmtId="0" fontId="52" fillId="13" borderId="80" xfId="0" applyFont="1" applyFill="1" applyBorder="1"/>
    <xf numFmtId="0" fontId="0" fillId="13" borderId="83" xfId="0" applyFill="1" applyBorder="1" applyAlignment="1">
      <alignment vertical="center" wrapText="1"/>
    </xf>
    <xf numFmtId="0" fontId="0" fillId="13" borderId="84" xfId="0" applyFill="1" applyBorder="1" applyAlignment="1">
      <alignment horizontal="right" vertical="center" wrapText="1"/>
    </xf>
    <xf numFmtId="0" fontId="0" fillId="13" borderId="81" xfId="0" applyFill="1" applyBorder="1" applyAlignment="1">
      <alignment horizontal="right" vertical="center" wrapText="1"/>
    </xf>
    <xf numFmtId="10" fontId="0" fillId="13" borderId="81" xfId="0" applyNumberFormat="1" applyFill="1" applyBorder="1"/>
    <xf numFmtId="166" fontId="37" fillId="13" borderId="81" xfId="3" applyNumberFormat="1" applyFont="1" applyFill="1" applyBorder="1"/>
    <xf numFmtId="170" fontId="37" fillId="13" borderId="81" xfId="3" applyNumberFormat="1" applyFont="1" applyFill="1" applyBorder="1"/>
    <xf numFmtId="10" fontId="37" fillId="13" borderId="81" xfId="3" applyNumberFormat="1" applyFont="1" applyFill="1" applyBorder="1"/>
    <xf numFmtId="170" fontId="0" fillId="13" borderId="81" xfId="0" applyNumberFormat="1" applyFill="1" applyBorder="1" applyAlignment="1">
      <alignment wrapText="1"/>
    </xf>
    <xf numFmtId="0" fontId="0" fillId="13" borderId="81" xfId="0" applyFill="1" applyBorder="1"/>
    <xf numFmtId="0" fontId="0" fillId="13" borderId="81" xfId="0" applyFill="1" applyBorder="1" applyAlignment="1">
      <alignment vertical="center"/>
    </xf>
    <xf numFmtId="0" fontId="0" fillId="13" borderId="81" xfId="0" applyFill="1" applyBorder="1" applyAlignment="1">
      <alignment vertical="center" wrapText="1"/>
    </xf>
    <xf numFmtId="174" fontId="37" fillId="13" borderId="81" xfId="1" applyNumberFormat="1" applyFont="1" applyFill="1" applyBorder="1"/>
    <xf numFmtId="173" fontId="50" fillId="13" borderId="84" xfId="0" applyNumberFormat="1" applyFont="1" applyFill="1" applyBorder="1" applyAlignment="1">
      <alignment wrapText="1"/>
    </xf>
    <xf numFmtId="173" fontId="50" fillId="13" borderId="81" xfId="0" applyNumberFormat="1" applyFont="1" applyFill="1" applyBorder="1" applyAlignment="1">
      <alignment wrapText="1"/>
    </xf>
    <xf numFmtId="173" fontId="38" fillId="13" borderId="85" xfId="0" applyNumberFormat="1" applyFont="1" applyFill="1" applyBorder="1" applyAlignment="1">
      <alignment wrapText="1"/>
    </xf>
    <xf numFmtId="173" fontId="0" fillId="13" borderId="84" xfId="0" applyNumberFormat="1" applyFill="1" applyBorder="1" applyAlignment="1">
      <alignment wrapText="1"/>
    </xf>
    <xf numFmtId="173" fontId="0" fillId="13" borderId="85" xfId="0" applyNumberFormat="1" applyFill="1" applyBorder="1" applyAlignment="1">
      <alignment wrapText="1"/>
    </xf>
    <xf numFmtId="10" fontId="0" fillId="13" borderId="84" xfId="0" applyNumberFormat="1" applyFill="1" applyBorder="1" applyAlignment="1">
      <alignment wrapText="1"/>
    </xf>
    <xf numFmtId="10" fontId="0" fillId="13" borderId="81" xfId="0" applyNumberFormat="1" applyFill="1" applyBorder="1" applyAlignment="1">
      <alignment wrapText="1"/>
    </xf>
    <xf numFmtId="10" fontId="37" fillId="13" borderId="81" xfId="3" applyNumberFormat="1" applyFont="1" applyFill="1" applyBorder="1" applyAlignment="1">
      <alignment wrapText="1"/>
    </xf>
    <xf numFmtId="0" fontId="38" fillId="14" borderId="86" xfId="0" applyFont="1" applyFill="1" applyBorder="1" applyAlignment="1">
      <alignment vertical="center"/>
    </xf>
    <xf numFmtId="0" fontId="50" fillId="14" borderId="66" xfId="0" applyFont="1" applyFill="1" applyBorder="1"/>
    <xf numFmtId="0" fontId="51" fillId="14" borderId="87" xfId="0" applyFont="1" applyFill="1" applyBorder="1"/>
    <xf numFmtId="0" fontId="52" fillId="14" borderId="86" xfId="0" applyFont="1" applyFill="1" applyBorder="1"/>
    <xf numFmtId="0" fontId="0" fillId="14" borderId="70" xfId="0" applyFill="1" applyBorder="1" applyAlignment="1">
      <alignment vertical="center" wrapText="1"/>
    </xf>
    <xf numFmtId="0" fontId="0" fillId="14" borderId="67" xfId="0" applyFill="1" applyBorder="1" applyAlignment="1">
      <alignment horizontal="right" vertical="center" wrapText="1"/>
    </xf>
    <xf numFmtId="0" fontId="0" fillId="14" borderId="66" xfId="0" applyFill="1" applyBorder="1" applyAlignment="1">
      <alignment horizontal="right" vertical="center" wrapText="1"/>
    </xf>
    <xf numFmtId="10" fontId="0" fillId="14" borderId="66" xfId="0" applyNumberFormat="1" applyFill="1" applyBorder="1"/>
    <xf numFmtId="0" fontId="0" fillId="14" borderId="66" xfId="0" applyFill="1" applyBorder="1"/>
    <xf numFmtId="170" fontId="37" fillId="14" borderId="66" xfId="3" applyNumberFormat="1" applyFont="1" applyFill="1" applyBorder="1"/>
    <xf numFmtId="170" fontId="0" fillId="14" borderId="66" xfId="0" applyNumberFormat="1" applyFill="1" applyBorder="1" applyAlignment="1">
      <alignment wrapText="1"/>
    </xf>
    <xf numFmtId="10" fontId="0" fillId="14" borderId="66" xfId="0" applyNumberFormat="1" applyFill="1" applyBorder="1" applyAlignment="1">
      <alignment vertical="center"/>
    </xf>
    <xf numFmtId="10" fontId="0" fillId="14" borderId="66" xfId="0" applyNumberFormat="1" applyFill="1" applyBorder="1" applyAlignment="1">
      <alignment vertical="center" wrapText="1"/>
    </xf>
    <xf numFmtId="174" fontId="37" fillId="14" borderId="66" xfId="1" applyNumberFormat="1" applyFont="1" applyFill="1" applyBorder="1"/>
    <xf numFmtId="0" fontId="0" fillId="14" borderId="66" xfId="0" applyFill="1" applyBorder="1" applyAlignment="1">
      <alignment vertical="center"/>
    </xf>
    <xf numFmtId="173" fontId="50" fillId="14" borderId="67" xfId="0" applyNumberFormat="1" applyFont="1" applyFill="1" applyBorder="1" applyAlignment="1">
      <alignment wrapText="1"/>
    </xf>
    <xf numFmtId="173" fontId="50" fillId="14" borderId="66" xfId="0" applyNumberFormat="1" applyFont="1" applyFill="1" applyBorder="1" applyAlignment="1">
      <alignment wrapText="1"/>
    </xf>
    <xf numFmtId="173" fontId="38" fillId="14" borderId="68" xfId="0" applyNumberFormat="1" applyFont="1" applyFill="1" applyBorder="1" applyAlignment="1">
      <alignment wrapText="1"/>
    </xf>
    <xf numFmtId="173" fontId="0" fillId="14" borderId="67" xfId="0" applyNumberFormat="1" applyFill="1" applyBorder="1" applyAlignment="1">
      <alignment wrapText="1"/>
    </xf>
    <xf numFmtId="173" fontId="0" fillId="14" borderId="68" xfId="0" applyNumberFormat="1" applyFill="1" applyBorder="1" applyAlignment="1">
      <alignment wrapText="1"/>
    </xf>
    <xf numFmtId="10" fontId="0" fillId="14" borderId="67" xfId="0" applyNumberFormat="1" applyFill="1" applyBorder="1" applyAlignment="1">
      <alignment wrapText="1"/>
    </xf>
    <xf numFmtId="10" fontId="0" fillId="14" borderId="66" xfId="0" applyNumberFormat="1" applyFill="1" applyBorder="1" applyAlignment="1">
      <alignment wrapText="1"/>
    </xf>
    <xf numFmtId="10" fontId="37" fillId="14" borderId="66" xfId="3" applyNumberFormat="1" applyFont="1" applyFill="1" applyBorder="1" applyAlignment="1">
      <alignment wrapText="1"/>
    </xf>
    <xf numFmtId="0" fontId="38" fillId="15" borderId="70" xfId="0" applyFont="1" applyFill="1" applyBorder="1" applyAlignment="1">
      <alignment vertical="center"/>
    </xf>
    <xf numFmtId="0" fontId="50" fillId="15" borderId="71" xfId="0" applyFont="1" applyFill="1" applyBorder="1"/>
    <xf numFmtId="0" fontId="51" fillId="15" borderId="72" xfId="0" applyFont="1" applyFill="1" applyBorder="1"/>
    <xf numFmtId="0" fontId="52" fillId="15" borderId="73" xfId="0" applyFont="1" applyFill="1" applyBorder="1"/>
    <xf numFmtId="0" fontId="50" fillId="15" borderId="74" xfId="0" applyFont="1" applyFill="1" applyBorder="1"/>
    <xf numFmtId="0" fontId="0" fillId="15" borderId="70" xfId="0" applyFill="1" applyBorder="1" applyAlignment="1">
      <alignment vertical="center" wrapText="1"/>
    </xf>
    <xf numFmtId="0" fontId="0" fillId="15" borderId="76" xfId="0" applyFill="1" applyBorder="1" applyAlignment="1">
      <alignment horizontal="right" vertical="center" wrapText="1"/>
    </xf>
    <xf numFmtId="10" fontId="37" fillId="15" borderId="71" xfId="3" applyNumberFormat="1" applyFont="1" applyFill="1" applyBorder="1"/>
    <xf numFmtId="0" fontId="0" fillId="15" borderId="71" xfId="0" applyFill="1" applyBorder="1"/>
    <xf numFmtId="170" fontId="37" fillId="15" borderId="71" xfId="3" applyNumberFormat="1" applyFont="1" applyFill="1" applyBorder="1"/>
    <xf numFmtId="10" fontId="0" fillId="15" borderId="71" xfId="0" applyNumberFormat="1" applyFill="1" applyBorder="1"/>
    <xf numFmtId="170" fontId="0" fillId="15" borderId="71" xfId="0" applyNumberFormat="1" applyFill="1" applyBorder="1" applyAlignment="1">
      <alignment wrapText="1"/>
    </xf>
    <xf numFmtId="10" fontId="0" fillId="15" borderId="77" xfId="0" applyNumberFormat="1" applyFill="1" applyBorder="1" applyAlignment="1">
      <alignment vertical="center"/>
    </xf>
    <xf numFmtId="10" fontId="0" fillId="15" borderId="77" xfId="0" applyNumberFormat="1" applyFill="1" applyBorder="1" applyAlignment="1">
      <alignment vertical="center" wrapText="1"/>
    </xf>
    <xf numFmtId="0" fontId="0" fillId="15" borderId="77" xfId="0" applyFill="1" applyBorder="1"/>
    <xf numFmtId="174" fontId="37" fillId="15" borderId="77" xfId="1" applyNumberFormat="1" applyFont="1" applyFill="1" applyBorder="1"/>
    <xf numFmtId="0" fontId="0" fillId="15" borderId="77" xfId="0" applyFill="1" applyBorder="1" applyAlignment="1">
      <alignment vertical="center"/>
    </xf>
    <xf numFmtId="173" fontId="50" fillId="15" borderId="78" xfId="0" applyNumberFormat="1" applyFont="1" applyFill="1" applyBorder="1" applyAlignment="1">
      <alignment wrapText="1"/>
    </xf>
    <xf numFmtId="173" fontId="50" fillId="15" borderId="77" xfId="0" applyNumberFormat="1" applyFont="1" applyFill="1" applyBorder="1" applyAlignment="1">
      <alignment wrapText="1"/>
    </xf>
    <xf numFmtId="173" fontId="38" fillId="15" borderId="79" xfId="0" applyNumberFormat="1" applyFont="1" applyFill="1" applyBorder="1" applyAlignment="1">
      <alignment wrapText="1"/>
    </xf>
    <xf numFmtId="173" fontId="0" fillId="15" borderId="78" xfId="0" applyNumberFormat="1" applyFill="1" applyBorder="1" applyAlignment="1">
      <alignment wrapText="1"/>
    </xf>
    <xf numFmtId="173" fontId="0" fillId="15" borderId="79" xfId="0" applyNumberFormat="1" applyFill="1" applyBorder="1" applyAlignment="1">
      <alignment wrapText="1"/>
    </xf>
    <xf numFmtId="10" fontId="0" fillId="15" borderId="78" xfId="0" applyNumberFormat="1" applyFill="1" applyBorder="1" applyAlignment="1">
      <alignment wrapText="1"/>
    </xf>
    <xf numFmtId="10" fontId="0" fillId="15" borderId="77" xfId="0" applyNumberFormat="1" applyFill="1" applyBorder="1" applyAlignment="1">
      <alignment wrapText="1"/>
    </xf>
    <xf numFmtId="10" fontId="37" fillId="15" borderId="77" xfId="3" applyNumberFormat="1" applyFont="1" applyFill="1" applyBorder="1" applyAlignment="1">
      <alignment wrapText="1"/>
    </xf>
    <xf numFmtId="0" fontId="38" fillId="14" borderId="70" xfId="0" applyFont="1" applyFill="1" applyBorder="1" applyAlignment="1">
      <alignment vertical="center"/>
    </xf>
    <xf numFmtId="0" fontId="50" fillId="14" borderId="71" xfId="0" applyFont="1" applyFill="1" applyBorder="1"/>
    <xf numFmtId="0" fontId="51" fillId="14" borderId="72" xfId="0" applyFont="1" applyFill="1" applyBorder="1"/>
    <xf numFmtId="0" fontId="52" fillId="14" borderId="73" xfId="0" applyFont="1" applyFill="1" applyBorder="1"/>
    <xf numFmtId="0" fontId="50" fillId="14" borderId="74" xfId="0" applyFont="1" applyFill="1" applyBorder="1"/>
    <xf numFmtId="0" fontId="0" fillId="14" borderId="76" xfId="0" applyFill="1" applyBorder="1" applyAlignment="1">
      <alignment horizontal="right" vertical="center" wrapText="1"/>
    </xf>
    <xf numFmtId="10" fontId="0" fillId="14" borderId="71" xfId="0" applyNumberFormat="1" applyFill="1" applyBorder="1"/>
    <xf numFmtId="0" fontId="0" fillId="14" borderId="71" xfId="0" applyFill="1" applyBorder="1"/>
    <xf numFmtId="170" fontId="37" fillId="14" borderId="71" xfId="3" applyNumberFormat="1" applyFont="1" applyFill="1" applyBorder="1"/>
    <xf numFmtId="170" fontId="0" fillId="14" borderId="71" xfId="0" applyNumberFormat="1" applyFill="1" applyBorder="1" applyAlignment="1">
      <alignment wrapText="1"/>
    </xf>
    <xf numFmtId="10" fontId="0" fillId="14" borderId="77" xfId="0" applyNumberFormat="1" applyFill="1" applyBorder="1" applyAlignment="1">
      <alignment vertical="center"/>
    </xf>
    <xf numFmtId="10" fontId="0" fillId="14" borderId="77" xfId="0" applyNumberFormat="1" applyFill="1" applyBorder="1" applyAlignment="1">
      <alignment vertical="center" wrapText="1"/>
    </xf>
    <xf numFmtId="0" fontId="0" fillId="14" borderId="77" xfId="0" applyFill="1" applyBorder="1"/>
    <xf numFmtId="174" fontId="37" fillId="14" borderId="77" xfId="1" applyNumberFormat="1" applyFont="1" applyFill="1" applyBorder="1"/>
    <xf numFmtId="0" fontId="0" fillId="14" borderId="77" xfId="0" applyFill="1" applyBorder="1" applyAlignment="1">
      <alignment vertical="center"/>
    </xf>
    <xf numFmtId="173" fontId="50" fillId="14" borderId="78" xfId="0" applyNumberFormat="1" applyFont="1" applyFill="1" applyBorder="1" applyAlignment="1">
      <alignment wrapText="1"/>
    </xf>
    <xf numFmtId="173" fontId="50" fillId="14" borderId="77" xfId="0" applyNumberFormat="1" applyFont="1" applyFill="1" applyBorder="1" applyAlignment="1">
      <alignment wrapText="1"/>
    </xf>
    <xf numFmtId="173" fontId="38" fillId="14" borderId="79" xfId="0" applyNumberFormat="1" applyFont="1" applyFill="1" applyBorder="1" applyAlignment="1">
      <alignment wrapText="1"/>
    </xf>
    <xf numFmtId="173" fontId="0" fillId="14" borderId="78" xfId="0" applyNumberFormat="1" applyFill="1" applyBorder="1" applyAlignment="1">
      <alignment wrapText="1"/>
    </xf>
    <xf numFmtId="173" fontId="0" fillId="14" borderId="79" xfId="0" applyNumberFormat="1" applyFill="1" applyBorder="1" applyAlignment="1">
      <alignment wrapText="1"/>
    </xf>
    <xf numFmtId="10" fontId="0" fillId="14" borderId="78" xfId="0" applyNumberFormat="1" applyFill="1" applyBorder="1" applyAlignment="1">
      <alignment wrapText="1"/>
    </xf>
    <xf numFmtId="10" fontId="0" fillId="14" borderId="77" xfId="0" applyNumberFormat="1" applyFill="1" applyBorder="1" applyAlignment="1">
      <alignment wrapText="1"/>
    </xf>
    <xf numFmtId="10" fontId="37" fillId="14" borderId="77" xfId="3" applyNumberFormat="1" applyFont="1" applyFill="1" applyBorder="1" applyAlignment="1">
      <alignment wrapText="1"/>
    </xf>
    <xf numFmtId="0" fontId="38" fillId="15" borderId="80" xfId="0" applyFont="1" applyFill="1" applyBorder="1" applyAlignment="1">
      <alignment vertical="center"/>
    </xf>
    <xf numFmtId="0" fontId="50" fillId="15" borderId="81" xfId="0" applyFont="1" applyFill="1" applyBorder="1"/>
    <xf numFmtId="0" fontId="51" fillId="15" borderId="82" xfId="0" applyFont="1" applyFill="1" applyBorder="1"/>
    <xf numFmtId="0" fontId="52" fillId="15" borderId="88" xfId="0" applyFont="1" applyFill="1" applyBorder="1"/>
    <xf numFmtId="0" fontId="50" fillId="15" borderId="89" xfId="0" applyFont="1" applyFill="1" applyBorder="1"/>
    <xf numFmtId="0" fontId="0" fillId="15" borderId="83" xfId="0" applyFill="1" applyBorder="1" applyAlignment="1">
      <alignment vertical="center" wrapText="1"/>
    </xf>
    <xf numFmtId="0" fontId="0" fillId="15" borderId="84" xfId="0" applyFill="1" applyBorder="1" applyAlignment="1">
      <alignment horizontal="right" vertical="center" wrapText="1"/>
    </xf>
    <xf numFmtId="0" fontId="0" fillId="15" borderId="81" xfId="0" applyFill="1" applyBorder="1" applyAlignment="1">
      <alignment horizontal="right" vertical="center" wrapText="1"/>
    </xf>
    <xf numFmtId="10" fontId="37" fillId="15" borderId="81" xfId="3" applyNumberFormat="1" applyFont="1" applyFill="1" applyBorder="1"/>
    <xf numFmtId="0" fontId="0" fillId="15" borderId="81" xfId="0" applyFill="1" applyBorder="1"/>
    <xf numFmtId="170" fontId="37" fillId="15" borderId="81" xfId="3" applyNumberFormat="1" applyFont="1" applyFill="1" applyBorder="1"/>
    <xf numFmtId="10" fontId="0" fillId="15" borderId="81" xfId="0" applyNumberFormat="1" applyFill="1" applyBorder="1"/>
    <xf numFmtId="170" fontId="0" fillId="15" borderId="81" xfId="0" applyNumberFormat="1" applyFill="1" applyBorder="1" applyAlignment="1">
      <alignment wrapText="1"/>
    </xf>
    <xf numFmtId="10" fontId="0" fillId="15" borderId="81" xfId="0" applyNumberFormat="1" applyFill="1" applyBorder="1" applyAlignment="1">
      <alignment vertical="center"/>
    </xf>
    <xf numFmtId="10" fontId="0" fillId="15" borderId="81" xfId="0" applyNumberFormat="1" applyFill="1" applyBorder="1" applyAlignment="1">
      <alignment vertical="center" wrapText="1"/>
    </xf>
    <xf numFmtId="174" fontId="37" fillId="15" borderId="81" xfId="1" applyNumberFormat="1" applyFont="1" applyFill="1" applyBorder="1"/>
    <xf numFmtId="0" fontId="0" fillId="15" borderId="81" xfId="0" applyFill="1" applyBorder="1" applyAlignment="1">
      <alignment vertical="center"/>
    </xf>
    <xf numFmtId="173" fontId="50" fillId="15" borderId="84" xfId="0" applyNumberFormat="1" applyFont="1" applyFill="1" applyBorder="1" applyAlignment="1">
      <alignment wrapText="1"/>
    </xf>
    <xf numFmtId="173" fontId="50" fillId="15" borderId="81" xfId="0" applyNumberFormat="1" applyFont="1" applyFill="1" applyBorder="1" applyAlignment="1">
      <alignment wrapText="1"/>
    </xf>
    <xf numFmtId="173" fontId="38" fillId="15" borderId="85" xfId="0" applyNumberFormat="1" applyFont="1" applyFill="1" applyBorder="1" applyAlignment="1">
      <alignment wrapText="1"/>
    </xf>
    <xf numFmtId="173" fontId="0" fillId="15" borderId="84" xfId="0" applyNumberFormat="1" applyFill="1" applyBorder="1" applyAlignment="1">
      <alignment wrapText="1"/>
    </xf>
    <xf numFmtId="173" fontId="0" fillId="15" borderId="85" xfId="0" applyNumberFormat="1" applyFill="1" applyBorder="1" applyAlignment="1">
      <alignment wrapText="1"/>
    </xf>
    <xf numFmtId="10" fontId="0" fillId="15" borderId="84" xfId="0" applyNumberFormat="1" applyFill="1" applyBorder="1" applyAlignment="1">
      <alignment wrapText="1"/>
    </xf>
    <xf numFmtId="10" fontId="0" fillId="15" borderId="81" xfId="0" applyNumberFormat="1" applyFill="1" applyBorder="1" applyAlignment="1">
      <alignment wrapText="1"/>
    </xf>
    <xf numFmtId="10" fontId="37" fillId="15" borderId="81" xfId="3" applyNumberFormat="1" applyFont="1" applyFill="1" applyBorder="1" applyAlignment="1">
      <alignment wrapText="1"/>
    </xf>
    <xf numFmtId="0" fontId="38" fillId="16" borderId="86" xfId="0" applyFont="1" applyFill="1" applyBorder="1" applyAlignment="1">
      <alignment vertical="center"/>
    </xf>
    <xf numFmtId="0" fontId="50" fillId="16" borderId="66" xfId="0" applyFont="1" applyFill="1" applyBorder="1"/>
    <xf numFmtId="0" fontId="51" fillId="16" borderId="87" xfId="0" applyFont="1" applyFill="1" applyBorder="1"/>
    <xf numFmtId="0" fontId="52" fillId="16" borderId="73" xfId="0" applyFont="1" applyFill="1" applyBorder="1"/>
    <xf numFmtId="0" fontId="50" fillId="16" borderId="90" xfId="0" applyFont="1" applyFill="1" applyBorder="1"/>
    <xf numFmtId="0" fontId="0" fillId="16" borderId="67" xfId="0" applyFill="1" applyBorder="1" applyAlignment="1">
      <alignment horizontal="right" vertical="center" wrapText="1"/>
    </xf>
    <xf numFmtId="0" fontId="0" fillId="16" borderId="66" xfId="0" applyFill="1" applyBorder="1" applyAlignment="1">
      <alignment horizontal="right" vertical="center" wrapText="1"/>
    </xf>
    <xf numFmtId="10" fontId="0" fillId="16" borderId="66" xfId="0" applyNumberFormat="1" applyFill="1" applyBorder="1"/>
    <xf numFmtId="166" fontId="37" fillId="16" borderId="66" xfId="3" applyNumberFormat="1" applyFont="1" applyFill="1" applyBorder="1"/>
    <xf numFmtId="170" fontId="37" fillId="16" borderId="66" xfId="3" applyNumberFormat="1" applyFont="1" applyFill="1" applyBorder="1"/>
    <xf numFmtId="10" fontId="37" fillId="16" borderId="66" xfId="3" applyNumberFormat="1" applyFont="1" applyFill="1" applyBorder="1"/>
    <xf numFmtId="166" fontId="37" fillId="16" borderId="66" xfId="3" applyNumberFormat="1" applyFont="1" applyFill="1" applyBorder="1" applyAlignment="1">
      <alignment wrapText="1"/>
    </xf>
    <xf numFmtId="170" fontId="0" fillId="16" borderId="66" xfId="0" applyNumberFormat="1" applyFill="1" applyBorder="1" applyAlignment="1">
      <alignment wrapText="1"/>
    </xf>
    <xf numFmtId="0" fontId="0" fillId="16" borderId="66" xfId="0" applyFill="1" applyBorder="1"/>
    <xf numFmtId="0" fontId="0" fillId="16" borderId="66" xfId="0" applyFill="1" applyBorder="1" applyAlignment="1">
      <alignment vertical="center"/>
    </xf>
    <xf numFmtId="0" fontId="0" fillId="16" borderId="66" xfId="0" applyFill="1" applyBorder="1" applyAlignment="1">
      <alignment vertical="center" wrapText="1"/>
    </xf>
    <xf numFmtId="174" fontId="37" fillId="16" borderId="66" xfId="1" applyNumberFormat="1" applyFont="1" applyFill="1" applyBorder="1"/>
    <xf numFmtId="173" fontId="50" fillId="16" borderId="67" xfId="0" applyNumberFormat="1" applyFont="1" applyFill="1" applyBorder="1" applyAlignment="1">
      <alignment wrapText="1"/>
    </xf>
    <xf numFmtId="173" fontId="50" fillId="16" borderId="66" xfId="0" applyNumberFormat="1" applyFont="1" applyFill="1" applyBorder="1" applyAlignment="1">
      <alignment wrapText="1"/>
    </xf>
    <xf numFmtId="173" fontId="38" fillId="16" borderId="68" xfId="0" applyNumberFormat="1" applyFont="1" applyFill="1" applyBorder="1" applyAlignment="1">
      <alignment wrapText="1"/>
    </xf>
    <xf numFmtId="173" fontId="0" fillId="16" borderId="67" xfId="0" applyNumberFormat="1" applyFill="1" applyBorder="1" applyAlignment="1">
      <alignment wrapText="1"/>
    </xf>
    <xf numFmtId="173" fontId="0" fillId="16" borderId="68" xfId="0" applyNumberFormat="1" applyFill="1" applyBorder="1" applyAlignment="1">
      <alignment wrapText="1"/>
    </xf>
    <xf numFmtId="10" fontId="0" fillId="16" borderId="67" xfId="0" applyNumberFormat="1" applyFill="1" applyBorder="1" applyAlignment="1">
      <alignment wrapText="1"/>
    </xf>
    <xf numFmtId="10" fontId="0" fillId="16" borderId="66" xfId="0" applyNumberFormat="1" applyFill="1" applyBorder="1" applyAlignment="1">
      <alignment wrapText="1"/>
    </xf>
    <xf numFmtId="10" fontId="37" fillId="16" borderId="66" xfId="3" applyNumberFormat="1" applyFont="1" applyFill="1" applyBorder="1" applyAlignment="1">
      <alignment wrapText="1"/>
    </xf>
    <xf numFmtId="0" fontId="38" fillId="16" borderId="80" xfId="0" applyFont="1" applyFill="1" applyBorder="1" applyAlignment="1">
      <alignment vertical="center"/>
    </xf>
    <xf numFmtId="0" fontId="50" fillId="16" borderId="81" xfId="0" applyFont="1" applyFill="1" applyBorder="1"/>
    <xf numFmtId="0" fontId="51" fillId="16" borderId="82" xfId="0" applyFont="1" applyFill="1" applyBorder="1"/>
    <xf numFmtId="0" fontId="52" fillId="16" borderId="88" xfId="0" applyFont="1" applyFill="1" applyBorder="1"/>
    <xf numFmtId="0" fontId="50" fillId="16" borderId="89" xfId="0" applyFont="1" applyFill="1" applyBorder="1"/>
    <xf numFmtId="0" fontId="0" fillId="16" borderId="84" xfId="0" applyFill="1" applyBorder="1" applyAlignment="1">
      <alignment horizontal="right" vertical="center" wrapText="1"/>
    </xf>
    <xf numFmtId="0" fontId="0" fillId="16" borderId="81" xfId="0" applyFill="1" applyBorder="1" applyAlignment="1">
      <alignment horizontal="right" vertical="center" wrapText="1"/>
    </xf>
    <xf numFmtId="10" fontId="0" fillId="16" borderId="81" xfId="0" applyNumberFormat="1" applyFill="1" applyBorder="1"/>
    <xf numFmtId="166" fontId="37" fillId="16" borderId="81" xfId="3" applyNumberFormat="1" applyFont="1" applyFill="1" applyBorder="1"/>
    <xf numFmtId="170" fontId="37" fillId="16" borderId="81" xfId="3" applyNumberFormat="1" applyFont="1" applyFill="1" applyBorder="1"/>
    <xf numFmtId="10" fontId="37" fillId="16" borderId="81" xfId="3" applyNumberFormat="1" applyFont="1" applyFill="1" applyBorder="1"/>
    <xf numFmtId="166" fontId="37" fillId="16" borderId="81" xfId="3" applyNumberFormat="1" applyFont="1" applyFill="1" applyBorder="1" applyAlignment="1">
      <alignment wrapText="1"/>
    </xf>
    <xf numFmtId="170" fontId="0" fillId="16" borderId="81" xfId="0" applyNumberFormat="1" applyFill="1" applyBorder="1" applyAlignment="1">
      <alignment wrapText="1"/>
    </xf>
    <xf numFmtId="0" fontId="0" fillId="16" borderId="81" xfId="0" applyFill="1" applyBorder="1"/>
    <xf numFmtId="0" fontId="0" fillId="16" borderId="81" xfId="0" applyFill="1" applyBorder="1" applyAlignment="1">
      <alignment vertical="center"/>
    </xf>
    <xf numFmtId="0" fontId="0" fillId="16" borderId="81" xfId="0" applyFill="1" applyBorder="1" applyAlignment="1">
      <alignment vertical="center" wrapText="1"/>
    </xf>
    <xf numFmtId="174" fontId="37" fillId="16" borderId="81" xfId="1" applyNumberFormat="1" applyFont="1" applyFill="1" applyBorder="1"/>
    <xf numFmtId="173" fontId="50" fillId="16" borderId="84" xfId="0" applyNumberFormat="1" applyFont="1" applyFill="1" applyBorder="1" applyAlignment="1">
      <alignment wrapText="1"/>
    </xf>
    <xf numFmtId="173" fontId="50" fillId="16" borderId="81" xfId="0" applyNumberFormat="1" applyFont="1" applyFill="1" applyBorder="1" applyAlignment="1">
      <alignment wrapText="1"/>
    </xf>
    <xf numFmtId="173" fontId="38" fillId="16" borderId="85" xfId="0" applyNumberFormat="1" applyFont="1" applyFill="1" applyBorder="1" applyAlignment="1">
      <alignment wrapText="1"/>
    </xf>
    <xf numFmtId="173" fontId="0" fillId="16" borderId="84" xfId="0" applyNumberFormat="1" applyFill="1" applyBorder="1" applyAlignment="1">
      <alignment wrapText="1"/>
    </xf>
    <xf numFmtId="173" fontId="0" fillId="16" borderId="85" xfId="0" applyNumberFormat="1" applyFill="1" applyBorder="1" applyAlignment="1">
      <alignment wrapText="1"/>
    </xf>
    <xf numFmtId="10" fontId="0" fillId="16" borderId="84" xfId="0" applyNumberFormat="1" applyFill="1" applyBorder="1" applyAlignment="1">
      <alignment wrapText="1"/>
    </xf>
    <xf numFmtId="10" fontId="0" fillId="16" borderId="81" xfId="0" applyNumberFormat="1" applyFill="1" applyBorder="1" applyAlignment="1">
      <alignment wrapText="1"/>
    </xf>
    <xf numFmtId="10" fontId="37" fillId="16" borderId="81" xfId="3" applyNumberFormat="1" applyFont="1" applyFill="1" applyBorder="1" applyAlignment="1">
      <alignment wrapText="1"/>
    </xf>
    <xf numFmtId="0" fontId="0" fillId="0" borderId="91" xfId="0" applyBorder="1"/>
    <xf numFmtId="0" fontId="53" fillId="17" borderId="92" xfId="0" applyFont="1" applyFill="1" applyBorder="1" applyAlignment="1">
      <alignment vertical="center"/>
    </xf>
    <xf numFmtId="0" fontId="38" fillId="17" borderId="86" xfId="0" applyFont="1" applyFill="1" applyBorder="1" applyAlignment="1">
      <alignment vertical="center"/>
    </xf>
    <xf numFmtId="0" fontId="50" fillId="17" borderId="66" xfId="0" applyFont="1" applyFill="1" applyBorder="1"/>
    <xf numFmtId="0" fontId="51" fillId="17" borderId="87" xfId="0" applyFont="1" applyFill="1" applyBorder="1"/>
    <xf numFmtId="0" fontId="50" fillId="17" borderId="90" xfId="0" applyFont="1" applyFill="1" applyBorder="1"/>
    <xf numFmtId="0" fontId="0" fillId="17" borderId="67" xfId="0" applyFill="1" applyBorder="1" applyAlignment="1">
      <alignment horizontal="right" vertical="center" wrapText="1"/>
    </xf>
    <xf numFmtId="0" fontId="0" fillId="17" borderId="66" xfId="0" applyFill="1" applyBorder="1" applyAlignment="1">
      <alignment horizontal="right" vertical="center" wrapText="1"/>
    </xf>
    <xf numFmtId="10" fontId="0" fillId="17" borderId="66" xfId="0" applyNumberFormat="1" applyFill="1" applyBorder="1"/>
    <xf numFmtId="166" fontId="37" fillId="17" borderId="66" xfId="3" applyNumberFormat="1" applyFont="1" applyFill="1" applyBorder="1"/>
    <xf numFmtId="170" fontId="37" fillId="17" borderId="66" xfId="3" applyNumberFormat="1" applyFont="1" applyFill="1" applyBorder="1"/>
    <xf numFmtId="10" fontId="37" fillId="17" borderId="66" xfId="3" applyNumberFormat="1" applyFont="1" applyFill="1" applyBorder="1"/>
    <xf numFmtId="170" fontId="0" fillId="17" borderId="66" xfId="0" applyNumberFormat="1" applyFill="1" applyBorder="1" applyAlignment="1">
      <alignment wrapText="1"/>
    </xf>
    <xf numFmtId="0" fontId="0" fillId="17" borderId="66" xfId="0" applyFill="1" applyBorder="1"/>
    <xf numFmtId="0" fontId="0" fillId="17" borderId="66" xfId="0" applyFill="1" applyBorder="1" applyAlignment="1">
      <alignment vertical="center"/>
    </xf>
    <xf numFmtId="0" fontId="0" fillId="17" borderId="66" xfId="0" applyFill="1" applyBorder="1" applyAlignment="1">
      <alignment vertical="center" wrapText="1"/>
    </xf>
    <xf numFmtId="174" fontId="37" fillId="17" borderId="66" xfId="1" applyNumberFormat="1" applyFont="1" applyFill="1" applyBorder="1"/>
    <xf numFmtId="173" fontId="50" fillId="17" borderId="67" xfId="0" applyNumberFormat="1" applyFont="1" applyFill="1" applyBorder="1" applyAlignment="1">
      <alignment wrapText="1"/>
    </xf>
    <xf numFmtId="173" fontId="50" fillId="17" borderId="66" xfId="0" applyNumberFormat="1" applyFont="1" applyFill="1" applyBorder="1" applyAlignment="1">
      <alignment wrapText="1"/>
    </xf>
    <xf numFmtId="173" fontId="38" fillId="17" borderId="68" xfId="0" applyNumberFormat="1" applyFont="1" applyFill="1" applyBorder="1" applyAlignment="1">
      <alignment wrapText="1"/>
    </xf>
    <xf numFmtId="173" fontId="0" fillId="17" borderId="67" xfId="0" applyNumberFormat="1" applyFill="1" applyBorder="1" applyAlignment="1">
      <alignment wrapText="1"/>
    </xf>
    <xf numFmtId="173" fontId="0" fillId="17" borderId="68" xfId="0" applyNumberFormat="1" applyFill="1" applyBorder="1" applyAlignment="1">
      <alignment wrapText="1"/>
    </xf>
    <xf numFmtId="10" fontId="0" fillId="17" borderId="67" xfId="0" applyNumberFormat="1" applyFill="1" applyBorder="1" applyAlignment="1">
      <alignment wrapText="1"/>
    </xf>
    <xf numFmtId="10" fontId="0" fillId="17" borderId="66" xfId="0" applyNumberFormat="1" applyFill="1" applyBorder="1" applyAlignment="1">
      <alignment wrapText="1"/>
    </xf>
    <xf numFmtId="10" fontId="37" fillId="17" borderId="66" xfId="3" applyNumberFormat="1" applyFont="1" applyFill="1" applyBorder="1" applyAlignment="1">
      <alignment wrapText="1"/>
    </xf>
    <xf numFmtId="166" fontId="0" fillId="0" borderId="16" xfId="0" applyNumberFormat="1" applyFont="1" applyBorder="1"/>
    <xf numFmtId="166" fontId="0" fillId="10" borderId="19" xfId="0" applyNumberFormat="1" applyFont="1" applyFill="1" applyBorder="1"/>
    <xf numFmtId="0" fontId="53" fillId="17" borderId="8" xfId="0" applyFont="1" applyFill="1" applyBorder="1" applyAlignment="1">
      <alignment vertical="center"/>
    </xf>
    <xf numFmtId="0" fontId="38" fillId="17" borderId="93" xfId="0" applyFont="1" applyFill="1" applyBorder="1" applyAlignment="1">
      <alignment vertical="center"/>
    </xf>
    <xf numFmtId="0" fontId="50" fillId="17" borderId="94" xfId="0" applyFont="1" applyFill="1" applyBorder="1"/>
    <xf numFmtId="0" fontId="51" fillId="17" borderId="95" xfId="0" applyFont="1" applyFill="1" applyBorder="1"/>
    <xf numFmtId="0" fontId="50" fillId="17" borderId="96" xfId="0" applyFont="1" applyFill="1" applyBorder="1"/>
    <xf numFmtId="0" fontId="0" fillId="17" borderId="81" xfId="0" applyFill="1" applyBorder="1" applyAlignment="1">
      <alignment horizontal="right" vertical="center" wrapText="1"/>
    </xf>
    <xf numFmtId="10" fontId="0" fillId="17" borderId="81" xfId="0" applyNumberFormat="1" applyFill="1" applyBorder="1"/>
    <xf numFmtId="166" fontId="37" fillId="17" borderId="81" xfId="3" applyNumberFormat="1" applyFont="1" applyFill="1" applyBorder="1"/>
    <xf numFmtId="170" fontId="37" fillId="17" borderId="81" xfId="3" applyNumberFormat="1" applyFont="1" applyFill="1" applyBorder="1"/>
    <xf numFmtId="10" fontId="37" fillId="17" borderId="81" xfId="3" applyNumberFormat="1" applyFont="1" applyFill="1" applyBorder="1"/>
    <xf numFmtId="170" fontId="0" fillId="17" borderId="81" xfId="0" applyNumberFormat="1" applyFill="1" applyBorder="1" applyAlignment="1">
      <alignment wrapText="1"/>
    </xf>
    <xf numFmtId="0" fontId="0" fillId="17" borderId="81" xfId="0" applyFill="1" applyBorder="1"/>
    <xf numFmtId="0" fontId="0" fillId="17" borderId="81" xfId="0" applyFill="1" applyBorder="1" applyAlignment="1">
      <alignment vertical="center"/>
    </xf>
    <xf numFmtId="0" fontId="0" fillId="17" borderId="81" xfId="0" applyFill="1" applyBorder="1" applyAlignment="1">
      <alignment vertical="center" wrapText="1"/>
    </xf>
    <xf numFmtId="174" fontId="37" fillId="17" borderId="81" xfId="1" applyNumberFormat="1" applyFont="1" applyFill="1" applyBorder="1"/>
    <xf numFmtId="173" fontId="50" fillId="17" borderId="84" xfId="0" applyNumberFormat="1" applyFont="1" applyFill="1" applyBorder="1" applyAlignment="1">
      <alignment wrapText="1"/>
    </xf>
    <xf numFmtId="173" fontId="50" fillId="17" borderId="81" xfId="0" applyNumberFormat="1" applyFont="1" applyFill="1" applyBorder="1" applyAlignment="1">
      <alignment wrapText="1"/>
    </xf>
    <xf numFmtId="173" fontId="38" fillId="17" borderId="85" xfId="0" applyNumberFormat="1" applyFont="1" applyFill="1" applyBorder="1" applyAlignment="1">
      <alignment wrapText="1"/>
    </xf>
    <xf numFmtId="173" fontId="0" fillId="17" borderId="84" xfId="0" applyNumberFormat="1" applyFill="1" applyBorder="1" applyAlignment="1">
      <alignment wrapText="1"/>
    </xf>
    <xf numFmtId="173" fontId="0" fillId="17" borderId="85" xfId="0" applyNumberFormat="1" applyFill="1" applyBorder="1" applyAlignment="1">
      <alignment wrapText="1"/>
    </xf>
    <xf numFmtId="10" fontId="0" fillId="17" borderId="84" xfId="0" applyNumberFormat="1" applyFill="1" applyBorder="1" applyAlignment="1">
      <alignment wrapText="1"/>
    </xf>
    <xf numFmtId="10" fontId="0" fillId="17" borderId="81" xfId="0" applyNumberFormat="1" applyFill="1" applyBorder="1" applyAlignment="1">
      <alignment wrapText="1"/>
    </xf>
    <xf numFmtId="10" fontId="37" fillId="17" borderId="81" xfId="3" applyNumberFormat="1" applyFont="1" applyFill="1" applyBorder="1" applyAlignment="1">
      <alignment wrapText="1"/>
    </xf>
    <xf numFmtId="0" fontId="42" fillId="0" borderId="0" xfId="0" applyFont="1" applyBorder="1" applyAlignment="1">
      <alignment horizontal="center" vertical="center" wrapText="1"/>
    </xf>
    <xf numFmtId="0" fontId="42" fillId="0" borderId="6" xfId="0" applyFont="1" applyBorder="1" applyAlignment="1">
      <alignment vertical="center" wrapText="1"/>
    </xf>
    <xf numFmtId="0" fontId="38" fillId="0" borderId="6" xfId="0" applyFont="1" applyBorder="1"/>
    <xf numFmtId="0" fontId="44" fillId="0" borderId="6" xfId="0" applyFont="1" applyBorder="1" applyAlignment="1">
      <alignment vertical="center" wrapText="1"/>
    </xf>
    <xf numFmtId="0" fontId="0" fillId="0" borderId="6" xfId="0" applyBorder="1"/>
    <xf numFmtId="0" fontId="0" fillId="0" borderId="0" xfId="0" applyBorder="1"/>
    <xf numFmtId="7" fontId="7" fillId="0" borderId="7" xfId="0" applyNumberFormat="1" applyFont="1" applyFill="1" applyBorder="1"/>
    <xf numFmtId="0" fontId="7" fillId="5" borderId="6" xfId="0" applyFont="1" applyFill="1" applyBorder="1"/>
    <xf numFmtId="169" fontId="7" fillId="0" borderId="0" xfId="0" applyNumberFormat="1" applyFont="1" applyFill="1" applyBorder="1"/>
    <xf numFmtId="0" fontId="3" fillId="0" borderId="2" xfId="0" applyFont="1" applyFill="1" applyBorder="1" applyAlignment="1">
      <alignment vertical="center"/>
    </xf>
    <xf numFmtId="0" fontId="3" fillId="0" borderId="29" xfId="0"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4" fontId="7" fillId="5" borderId="7" xfId="0" applyNumberFormat="1" applyFont="1" applyFill="1" applyBorder="1" applyAlignment="1">
      <alignment vertical="center"/>
    </xf>
    <xf numFmtId="0" fontId="7" fillId="5" borderId="18" xfId="0" applyFont="1" applyFill="1" applyBorder="1" applyAlignment="1">
      <alignment horizontal="right" vertical="center"/>
    </xf>
    <xf numFmtId="0" fontId="50" fillId="9" borderId="97" xfId="0" applyFont="1" applyFill="1" applyBorder="1" applyAlignment="1">
      <alignment vertical="center"/>
    </xf>
    <xf numFmtId="0" fontId="50" fillId="11" borderId="98" xfId="0" applyFont="1" applyFill="1" applyBorder="1" applyAlignment="1">
      <alignment vertical="center"/>
    </xf>
    <xf numFmtId="0" fontId="50" fillId="9" borderId="98" xfId="0" applyFont="1" applyFill="1" applyBorder="1"/>
    <xf numFmtId="0" fontId="50" fillId="11" borderId="98" xfId="0" applyFont="1" applyFill="1" applyBorder="1"/>
    <xf numFmtId="0" fontId="50" fillId="11" borderId="99" xfId="0" applyFont="1" applyFill="1" applyBorder="1"/>
    <xf numFmtId="0" fontId="50" fillId="12" borderId="98" xfId="0" applyFont="1" applyFill="1" applyBorder="1"/>
    <xf numFmtId="0" fontId="50" fillId="13" borderId="98" xfId="0" applyFont="1" applyFill="1" applyBorder="1"/>
    <xf numFmtId="0" fontId="50" fillId="13" borderId="99" xfId="0" applyFont="1" applyFill="1" applyBorder="1"/>
    <xf numFmtId="0" fontId="50" fillId="14" borderId="98" xfId="0" applyFont="1" applyFill="1" applyBorder="1"/>
    <xf numFmtId="0" fontId="50" fillId="15" borderId="98" xfId="0" applyFont="1" applyFill="1" applyBorder="1"/>
    <xf numFmtId="0" fontId="50" fillId="15" borderId="99" xfId="0" applyFont="1" applyFill="1" applyBorder="1"/>
    <xf numFmtId="0" fontId="50" fillId="16" borderId="98" xfId="0" applyFont="1" applyFill="1" applyBorder="1"/>
    <xf numFmtId="0" fontId="50" fillId="16" borderId="99" xfId="0" applyFont="1" applyFill="1" applyBorder="1"/>
    <xf numFmtId="0" fontId="50" fillId="17" borderId="98" xfId="0" applyFont="1" applyFill="1" applyBorder="1"/>
    <xf numFmtId="0" fontId="50" fillId="17" borderId="100" xfId="0" applyFont="1" applyFill="1" applyBorder="1"/>
    <xf numFmtId="0" fontId="38" fillId="5" borderId="14" xfId="0" applyFont="1" applyFill="1" applyBorder="1" applyAlignment="1">
      <alignment vertical="center" wrapText="1"/>
    </xf>
    <xf numFmtId="10" fontId="38" fillId="5" borderId="14" xfId="3" applyNumberFormat="1" applyFont="1" applyFill="1" applyBorder="1" applyAlignment="1">
      <alignment vertical="center" wrapText="1"/>
    </xf>
    <xf numFmtId="43" fontId="7" fillId="0" borderId="0" xfId="2" applyFont="1" applyBorder="1"/>
    <xf numFmtId="0" fontId="42" fillId="0" borderId="3" xfId="0" applyFont="1" applyBorder="1"/>
    <xf numFmtId="10" fontId="44" fillId="0" borderId="6" xfId="0" applyNumberFormat="1" applyFont="1" applyFill="1" applyBorder="1"/>
    <xf numFmtId="0" fontId="0" fillId="18" borderId="70" xfId="0" applyFill="1" applyBorder="1" applyAlignment="1">
      <alignment vertical="center" wrapText="1"/>
    </xf>
    <xf numFmtId="0" fontId="0" fillId="18" borderId="83" xfId="0" applyFill="1" applyBorder="1" applyAlignment="1">
      <alignment vertical="center" wrapText="1"/>
    </xf>
    <xf numFmtId="0" fontId="0" fillId="19" borderId="70" xfId="0" applyFill="1" applyBorder="1" applyAlignment="1">
      <alignment vertical="center" wrapText="1"/>
    </xf>
    <xf numFmtId="0" fontId="0" fillId="19" borderId="101" xfId="0" applyFill="1" applyBorder="1" applyAlignment="1">
      <alignment vertical="center" wrapText="1"/>
    </xf>
    <xf numFmtId="0" fontId="42" fillId="0" borderId="0" xfId="0" applyFont="1" applyBorder="1" applyAlignment="1">
      <alignment vertical="center"/>
    </xf>
    <xf numFmtId="169" fontId="3" fillId="0" borderId="30" xfId="0" applyNumberFormat="1" applyFont="1" applyBorder="1" applyAlignment="1">
      <alignment vertical="center"/>
    </xf>
    <xf numFmtId="0" fontId="38" fillId="5" borderId="102" xfId="0" applyFont="1" applyFill="1" applyBorder="1" applyAlignment="1">
      <alignment horizontal="right" vertical="center" wrapText="1"/>
    </xf>
    <xf numFmtId="0" fontId="0" fillId="20" borderId="103" xfId="0" applyFill="1" applyBorder="1" applyAlignment="1">
      <alignment vertical="center"/>
    </xf>
    <xf numFmtId="0" fontId="0" fillId="20" borderId="104" xfId="0" applyFill="1" applyBorder="1" applyAlignment="1">
      <alignment vertical="center"/>
    </xf>
    <xf numFmtId="0" fontId="0" fillId="21" borderId="105" xfId="0" applyFill="1" applyBorder="1" applyAlignment="1">
      <alignment vertical="center"/>
    </xf>
    <xf numFmtId="10" fontId="0" fillId="22" borderId="106" xfId="0" applyNumberFormat="1" applyFill="1" applyBorder="1" applyAlignment="1">
      <alignment vertical="center"/>
    </xf>
    <xf numFmtId="10" fontId="0" fillId="22" borderId="104" xfId="0" applyNumberFormat="1" applyFill="1" applyBorder="1" applyAlignment="1">
      <alignment vertical="center"/>
    </xf>
    <xf numFmtId="10" fontId="0" fillId="22" borderId="107" xfId="0" applyNumberFormat="1" applyFill="1" applyBorder="1" applyAlignment="1">
      <alignment vertical="center"/>
    </xf>
    <xf numFmtId="0" fontId="0" fillId="16" borderId="104" xfId="0" applyFill="1" applyBorder="1" applyAlignment="1">
      <alignment vertical="center"/>
    </xf>
    <xf numFmtId="0" fontId="0" fillId="16" borderId="107" xfId="0" applyFill="1" applyBorder="1" applyAlignment="1">
      <alignment vertical="center"/>
    </xf>
    <xf numFmtId="0" fontId="0" fillId="17" borderId="106" xfId="0" applyFill="1" applyBorder="1" applyAlignment="1">
      <alignment vertical="center"/>
    </xf>
    <xf numFmtId="0" fontId="0" fillId="17" borderId="107" xfId="0" applyFill="1" applyBorder="1" applyAlignment="1">
      <alignment vertical="center"/>
    </xf>
    <xf numFmtId="0" fontId="0" fillId="13" borderId="78" xfId="0" applyFill="1" applyBorder="1" applyAlignment="1">
      <alignment vertical="center"/>
    </xf>
    <xf numFmtId="0" fontId="0" fillId="12" borderId="78" xfId="0" applyFill="1" applyBorder="1" applyAlignment="1">
      <alignment vertical="center"/>
    </xf>
    <xf numFmtId="0" fontId="0" fillId="21" borderId="6" xfId="0" applyFill="1" applyBorder="1" applyAlignment="1">
      <alignment vertical="center"/>
    </xf>
    <xf numFmtId="0" fontId="0" fillId="12" borderId="90" xfId="0" applyFill="1" applyBorder="1"/>
    <xf numFmtId="0" fontId="0" fillId="13" borderId="74" xfId="0" applyFill="1" applyBorder="1"/>
    <xf numFmtId="0" fontId="0" fillId="12" borderId="74" xfId="0" applyFill="1" applyBorder="1"/>
    <xf numFmtId="0" fontId="0" fillId="12" borderId="67" xfId="0" applyFill="1" applyBorder="1" applyAlignment="1">
      <alignment vertical="center"/>
    </xf>
    <xf numFmtId="0" fontId="0" fillId="21" borderId="31" xfId="0" applyFill="1" applyBorder="1" applyAlignment="1">
      <alignment vertical="center"/>
    </xf>
    <xf numFmtId="0" fontId="0" fillId="20" borderId="108" xfId="0" applyFill="1" applyBorder="1" applyAlignment="1">
      <alignment vertical="center"/>
    </xf>
    <xf numFmtId="0" fontId="4" fillId="0" borderId="0" xfId="0" applyFont="1" applyFill="1" applyBorder="1" applyAlignment="1"/>
    <xf numFmtId="0" fontId="7" fillId="0" borderId="0" xfId="0" applyFont="1" applyFill="1" applyBorder="1" applyAlignment="1"/>
    <xf numFmtId="0" fontId="9" fillId="0" borderId="32" xfId="0" applyFont="1" applyFill="1" applyBorder="1"/>
    <xf numFmtId="0" fontId="54" fillId="0" borderId="33" xfId="0" applyFont="1" applyBorder="1" applyAlignment="1">
      <alignment horizontal="right"/>
    </xf>
    <xf numFmtId="0" fontId="9" fillId="0" borderId="33" xfId="0" applyFont="1" applyFill="1" applyBorder="1" applyAlignment="1"/>
    <xf numFmtId="7" fontId="7" fillId="0" borderId="34" xfId="0" applyNumberFormat="1" applyFont="1" applyBorder="1"/>
    <xf numFmtId="7" fontId="44" fillId="0" borderId="35" xfId="0" applyNumberFormat="1" applyFont="1" applyBorder="1"/>
    <xf numFmtId="7" fontId="8" fillId="3" borderId="35" xfId="0" applyNumberFormat="1" applyFont="1" applyFill="1" applyBorder="1"/>
    <xf numFmtId="7" fontId="9" fillId="2" borderId="9" xfId="0" applyNumberFormat="1" applyFont="1" applyFill="1" applyBorder="1"/>
    <xf numFmtId="0" fontId="44" fillId="0" borderId="29" xfId="0" applyFont="1" applyFill="1" applyBorder="1" applyAlignment="1">
      <alignment horizontal="left" indent="1"/>
    </xf>
    <xf numFmtId="0" fontId="44" fillId="0" borderId="4" xfId="0" applyFont="1" applyFill="1" applyBorder="1" applyAlignment="1">
      <alignment horizontal="left" indent="1"/>
    </xf>
    <xf numFmtId="2" fontId="44" fillId="0" borderId="5" xfId="0" applyNumberFormat="1" applyFont="1" applyFill="1" applyBorder="1"/>
    <xf numFmtId="0" fontId="41" fillId="0" borderId="0" xfId="0" applyFont="1" applyFill="1" applyBorder="1" applyAlignment="1">
      <alignment horizontal="right"/>
    </xf>
    <xf numFmtId="7" fontId="3" fillId="3" borderId="36" xfId="0" applyNumberFormat="1" applyFont="1" applyFill="1" applyBorder="1"/>
    <xf numFmtId="7" fontId="8" fillId="0" borderId="0" xfId="0" applyNumberFormat="1" applyFont="1" applyFill="1" applyBorder="1"/>
    <xf numFmtId="7" fontId="9" fillId="0" borderId="0" xfId="0" applyNumberFormat="1" applyFont="1" applyFill="1" applyBorder="1"/>
    <xf numFmtId="2" fontId="44" fillId="4" borderId="0" xfId="0" applyNumberFormat="1" applyFont="1" applyFill="1" applyBorder="1"/>
    <xf numFmtId="2" fontId="44" fillId="4" borderId="37" xfId="0" applyNumberFormat="1" applyFont="1" applyFill="1" applyBorder="1"/>
    <xf numFmtId="0" fontId="45" fillId="0" borderId="0" xfId="0" applyFont="1" applyFill="1" applyBorder="1" applyAlignment="1"/>
    <xf numFmtId="2" fontId="44" fillId="4" borderId="38" xfId="0" applyNumberFormat="1" applyFont="1" applyFill="1" applyBorder="1"/>
    <xf numFmtId="2" fontId="44" fillId="4" borderId="39" xfId="0" applyNumberFormat="1" applyFont="1" applyFill="1" applyBorder="1"/>
    <xf numFmtId="7" fontId="42" fillId="2" borderId="40" xfId="0" applyNumberFormat="1" applyFont="1" applyFill="1" applyBorder="1"/>
    <xf numFmtId="7" fontId="42" fillId="2" borderId="5" xfId="0" applyNumberFormat="1" applyFont="1" applyFill="1" applyBorder="1"/>
    <xf numFmtId="7" fontId="44" fillId="0" borderId="41" xfId="0" applyNumberFormat="1" applyFont="1" applyBorder="1"/>
    <xf numFmtId="7" fontId="8" fillId="3" borderId="41" xfId="0" applyNumberFormat="1" applyFont="1" applyFill="1" applyBorder="1"/>
    <xf numFmtId="7" fontId="9" fillId="2" borderId="26" xfId="0" applyNumberFormat="1" applyFont="1" applyFill="1" applyBorder="1"/>
    <xf numFmtId="0" fontId="55" fillId="0" borderId="0" xfId="0" applyFont="1" applyFill="1" applyBorder="1"/>
    <xf numFmtId="166" fontId="4" fillId="23" borderId="42" xfId="0" applyNumberFormat="1" applyFont="1" applyFill="1" applyBorder="1" applyAlignment="1">
      <alignment horizontal="center" vertical="top" wrapText="1"/>
    </xf>
    <xf numFmtId="166" fontId="4" fillId="23" borderId="13" xfId="0" applyNumberFormat="1" applyFont="1" applyFill="1" applyBorder="1" applyAlignment="1">
      <alignment horizontal="center" vertical="top" wrapText="1"/>
    </xf>
    <xf numFmtId="167" fontId="7" fillId="0" borderId="43" xfId="0" applyNumberFormat="1" applyFont="1" applyFill="1" applyBorder="1"/>
    <xf numFmtId="167" fontId="7" fillId="0" borderId="18" xfId="0" applyNumberFormat="1" applyFont="1" applyFill="1" applyBorder="1"/>
    <xf numFmtId="10" fontId="44" fillId="0" borderId="1" xfId="0" applyNumberFormat="1" applyFont="1" applyFill="1" applyBorder="1"/>
    <xf numFmtId="1" fontId="44" fillId="4" borderId="44" xfId="0" applyNumberFormat="1" applyFont="1" applyFill="1" applyBorder="1"/>
    <xf numFmtId="1" fontId="44" fillId="4" borderId="45" xfId="0" applyNumberFormat="1" applyFont="1" applyFill="1" applyBorder="1"/>
    <xf numFmtId="0" fontId="28" fillId="0" borderId="0" xfId="0" applyFont="1" applyFill="1" applyBorder="1" applyAlignment="1"/>
    <xf numFmtId="0" fontId="5" fillId="0" borderId="0" xfId="0" applyFont="1" applyFill="1" applyBorder="1" applyAlignment="1"/>
    <xf numFmtId="0" fontId="3" fillId="24" borderId="4" xfId="0" applyFont="1" applyFill="1" applyBorder="1" applyAlignment="1">
      <alignment horizontal="left" indent="1"/>
    </xf>
    <xf numFmtId="0" fontId="9" fillId="24" borderId="46" xfId="0" applyFont="1" applyFill="1" applyBorder="1"/>
    <xf numFmtId="0" fontId="3" fillId="25" borderId="3" xfId="0" applyFont="1" applyFill="1" applyBorder="1" applyAlignment="1">
      <alignment horizontal="left" indent="1"/>
    </xf>
    <xf numFmtId="0" fontId="9" fillId="25" borderId="33" xfId="0" applyFont="1" applyFill="1" applyBorder="1"/>
    <xf numFmtId="0" fontId="56" fillId="23" borderId="47" xfId="0" applyFont="1" applyFill="1" applyBorder="1" applyAlignment="1">
      <alignment horizontal="center"/>
    </xf>
    <xf numFmtId="0" fontId="4" fillId="23" borderId="47" xfId="0" applyFont="1" applyFill="1" applyBorder="1" applyAlignment="1">
      <alignment horizontal="center"/>
    </xf>
    <xf numFmtId="0" fontId="1" fillId="0" borderId="0" xfId="0" applyFont="1"/>
    <xf numFmtId="0" fontId="1" fillId="0" borderId="0" xfId="0" applyFont="1" applyFill="1" applyAlignment="1">
      <alignment wrapText="1"/>
    </xf>
    <xf numFmtId="0" fontId="57" fillId="0" borderId="0" xfId="0" applyFont="1" applyFill="1" applyAlignment="1">
      <alignment horizontal="justify" vertical="center" wrapText="1"/>
    </xf>
    <xf numFmtId="0" fontId="1" fillId="0" borderId="0" xfId="0" applyFont="1" applyFill="1" applyBorder="1"/>
    <xf numFmtId="0" fontId="57"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42" fillId="0" borderId="48" xfId="0" applyFont="1" applyBorder="1" applyAlignment="1">
      <alignment horizontal="right"/>
    </xf>
    <xf numFmtId="0" fontId="42" fillId="0" borderId="38" xfId="0" applyFont="1" applyBorder="1" applyAlignment="1">
      <alignment horizontal="left"/>
    </xf>
    <xf numFmtId="0" fontId="2" fillId="0" borderId="48" xfId="0" applyFont="1" applyBorder="1" applyAlignment="1">
      <alignment horizontal="right"/>
    </xf>
    <xf numFmtId="0" fontId="2" fillId="0" borderId="0" xfId="0" applyFont="1" applyBorder="1" applyAlignment="1"/>
    <xf numFmtId="0" fontId="2" fillId="0" borderId="38" xfId="0" applyFont="1" applyBorder="1" applyAlignment="1"/>
    <xf numFmtId="0" fontId="57" fillId="0" borderId="0" xfId="0" applyFont="1" applyFill="1" applyAlignment="1">
      <alignment horizontal="left" vertical="center" wrapText="1"/>
    </xf>
    <xf numFmtId="0" fontId="1" fillId="0" borderId="0" xfId="0" applyFont="1" applyAlignment="1">
      <alignment horizontal="left"/>
    </xf>
    <xf numFmtId="0" fontId="58" fillId="0" borderId="0" xfId="0" applyFont="1" applyFill="1" applyAlignment="1">
      <alignment horizontal="justify" vertical="center" wrapText="1"/>
    </xf>
    <xf numFmtId="0" fontId="59" fillId="0" borderId="0" xfId="0" applyFont="1" applyFill="1" applyAlignment="1">
      <alignment horizontal="justify" vertical="center" wrapText="1"/>
    </xf>
    <xf numFmtId="0" fontId="60" fillId="0" borderId="0" xfId="0" applyFont="1" applyFill="1" applyAlignment="1">
      <alignment horizontal="justify" vertical="center" wrapText="1"/>
    </xf>
    <xf numFmtId="0" fontId="61" fillId="0" borderId="0" xfId="0" applyFont="1" applyFill="1" applyAlignment="1">
      <alignment horizontal="justify" vertical="center" wrapText="1"/>
    </xf>
    <xf numFmtId="0" fontId="1" fillId="0" borderId="0" xfId="0" applyFont="1" applyAlignment="1">
      <alignment wrapText="1"/>
    </xf>
    <xf numFmtId="0" fontId="9" fillId="0" borderId="0" xfId="0" applyFont="1" applyFill="1" applyBorder="1" applyAlignment="1">
      <alignment horizontal="left"/>
    </xf>
    <xf numFmtId="14" fontId="62" fillId="0" borderId="0" xfId="0" applyNumberFormat="1" applyFont="1" applyFill="1" applyBorder="1" applyAlignment="1">
      <alignment horizontal="center"/>
    </xf>
    <xf numFmtId="175" fontId="44" fillId="0" borderId="0" xfId="0" applyNumberFormat="1" applyFont="1" applyFill="1" applyBorder="1"/>
    <xf numFmtId="175"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42" fillId="0" borderId="0" xfId="0" applyNumberFormat="1" applyFont="1" applyFill="1" applyBorder="1" applyAlignment="1">
      <alignment horizontal="center"/>
    </xf>
    <xf numFmtId="2" fontId="7" fillId="0" borderId="0" xfId="2" applyNumberFormat="1" applyFont="1" applyBorder="1" applyAlignment="1">
      <alignment horizontal="right"/>
    </xf>
    <xf numFmtId="174" fontId="42" fillId="0" borderId="0" xfId="2"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43" fontId="3" fillId="0" borderId="0" xfId="0" applyNumberFormat="1" applyFont="1" applyBorder="1"/>
    <xf numFmtId="0" fontId="3" fillId="0" borderId="20" xfId="0" applyFont="1" applyBorder="1"/>
    <xf numFmtId="43" fontId="3" fillId="0" borderId="20" xfId="2" applyFont="1" applyBorder="1"/>
    <xf numFmtId="0" fontId="52" fillId="17" borderId="73" xfId="0" applyFont="1" applyFill="1" applyBorder="1"/>
    <xf numFmtId="0" fontId="52" fillId="17" borderId="109" xfId="0" applyFont="1" applyFill="1" applyBorder="1"/>
    <xf numFmtId="2" fontId="7" fillId="26" borderId="0" xfId="0" applyNumberFormat="1" applyFont="1" applyFill="1" applyBorder="1"/>
    <xf numFmtId="7" fontId="7" fillId="26" borderId="6" xfId="0" applyNumberFormat="1" applyFont="1" applyFill="1" applyBorder="1"/>
    <xf numFmtId="7" fontId="3" fillId="26" borderId="6" xfId="0" applyNumberFormat="1" applyFont="1" applyFill="1" applyBorder="1"/>
    <xf numFmtId="7" fontId="7" fillId="26" borderId="1" xfId="0" applyNumberFormat="1" applyFont="1" applyFill="1" applyBorder="1"/>
    <xf numFmtId="7" fontId="7" fillId="0" borderId="49" xfId="0" applyNumberFormat="1" applyFont="1" applyFill="1" applyBorder="1"/>
    <xf numFmtId="7" fontId="3" fillId="26" borderId="1" xfId="0" applyNumberFormat="1" applyFont="1" applyFill="1" applyBorder="1"/>
    <xf numFmtId="7" fontId="7" fillId="27" borderId="6" xfId="0" applyNumberFormat="1" applyFont="1" applyFill="1" applyBorder="1"/>
    <xf numFmtId="2" fontId="7" fillId="27" borderId="0" xfId="0" applyNumberFormat="1" applyFont="1" applyFill="1" applyBorder="1"/>
    <xf numFmtId="7" fontId="3" fillId="27" borderId="0" xfId="0" applyNumberFormat="1" applyFont="1" applyFill="1" applyBorder="1"/>
    <xf numFmtId="7" fontId="3" fillId="26" borderId="0" xfId="0" applyNumberFormat="1" applyFont="1" applyFill="1" applyBorder="1"/>
    <xf numFmtId="14" fontId="7" fillId="28" borderId="24" xfId="0" applyNumberFormat="1" applyFont="1" applyFill="1" applyBorder="1" applyAlignment="1">
      <alignment vertical="center"/>
    </xf>
    <xf numFmtId="14" fontId="7" fillId="28" borderId="1" xfId="0" applyNumberFormat="1" applyFont="1" applyFill="1" applyBorder="1" applyAlignment="1">
      <alignment vertical="center"/>
    </xf>
    <xf numFmtId="2" fontId="44" fillId="28" borderId="6" xfId="0" applyNumberFormat="1" applyFont="1" applyFill="1" applyBorder="1"/>
    <xf numFmtId="4" fontId="7" fillId="28" borderId="50" xfId="0" applyNumberFormat="1" applyFont="1" applyFill="1" applyBorder="1"/>
    <xf numFmtId="2" fontId="44" fillId="28" borderId="43" xfId="0" applyNumberFormat="1" applyFont="1" applyFill="1" applyBorder="1"/>
    <xf numFmtId="43" fontId="3" fillId="28" borderId="20" xfId="2" applyFont="1" applyFill="1" applyBorder="1"/>
    <xf numFmtId="10" fontId="7" fillId="28" borderId="6" xfId="0" applyNumberFormat="1" applyFont="1" applyFill="1" applyBorder="1"/>
    <xf numFmtId="4" fontId="44" fillId="29" borderId="24" xfId="0" applyNumberFormat="1" applyFont="1" applyFill="1" applyBorder="1"/>
    <xf numFmtId="43" fontId="3" fillId="29" borderId="0" xfId="2" applyFont="1" applyFill="1" applyBorder="1"/>
    <xf numFmtId="4" fontId="44" fillId="29" borderId="31" xfId="0" applyNumberFormat="1" applyFont="1" applyFill="1" applyBorder="1"/>
    <xf numFmtId="43" fontId="3" fillId="29" borderId="20" xfId="2" applyFont="1" applyFill="1" applyBorder="1"/>
    <xf numFmtId="4" fontId="7" fillId="5" borderId="0" xfId="0" applyNumberFormat="1" applyFont="1" applyFill="1" applyBorder="1" applyAlignment="1">
      <alignment vertical="center"/>
    </xf>
    <xf numFmtId="9" fontId="7" fillId="5" borderId="0" xfId="4" applyFont="1" applyFill="1" applyBorder="1" applyAlignment="1">
      <alignment vertical="center"/>
    </xf>
    <xf numFmtId="7" fontId="7" fillId="30" borderId="0" xfId="0" applyNumberFormat="1" applyFont="1" applyFill="1" applyBorder="1"/>
    <xf numFmtId="0" fontId="3" fillId="30" borderId="0" xfId="0" applyFont="1" applyFill="1" applyBorder="1" applyAlignment="1">
      <alignment vertical="center"/>
    </xf>
    <xf numFmtId="0" fontId="3" fillId="30" borderId="0" xfId="0" applyFont="1" applyFill="1" applyBorder="1" applyAlignment="1">
      <alignment horizontal="left" indent="1"/>
    </xf>
    <xf numFmtId="7" fontId="42" fillId="30" borderId="0" xfId="0" applyNumberFormat="1" applyFont="1" applyFill="1" applyBorder="1"/>
    <xf numFmtId="0" fontId="3" fillId="30" borderId="0" xfId="0" applyFont="1" applyFill="1" applyBorder="1"/>
    <xf numFmtId="0" fontId="42" fillId="0" borderId="25" xfId="0" applyFont="1" applyBorder="1" applyAlignment="1">
      <alignment horizontal="left"/>
    </xf>
    <xf numFmtId="0" fontId="42" fillId="0" borderId="8" xfId="0" applyFont="1" applyBorder="1" applyAlignment="1">
      <alignment horizontal="left"/>
    </xf>
    <xf numFmtId="0" fontId="42" fillId="0" borderId="39" xfId="0" applyFont="1" applyBorder="1" applyAlignment="1">
      <alignment horizontal="left"/>
    </xf>
    <xf numFmtId="0" fontId="63" fillId="0" borderId="52" xfId="0" applyFont="1" applyBorder="1" applyAlignment="1">
      <alignment horizontal="left"/>
    </xf>
    <xf numFmtId="0" fontId="63" fillId="0" borderId="44" xfId="0" applyFont="1" applyBorder="1" applyAlignment="1">
      <alignment horizontal="left"/>
    </xf>
    <xf numFmtId="0" fontId="63" fillId="0" borderId="45" xfId="0" applyFont="1" applyBorder="1" applyAlignment="1">
      <alignment horizontal="left"/>
    </xf>
    <xf numFmtId="0" fontId="2" fillId="0" borderId="25" xfId="0" applyFont="1" applyBorder="1" applyAlignment="1">
      <alignment horizontal="left" vertical="top" wrapText="1"/>
    </xf>
    <xf numFmtId="0" fontId="2" fillId="0" borderId="8" xfId="0" applyFont="1" applyBorder="1" applyAlignment="1">
      <alignment horizontal="left" vertical="top"/>
    </xf>
    <xf numFmtId="0" fontId="2" fillId="0" borderId="39" xfId="0" applyFont="1" applyBorder="1" applyAlignment="1">
      <alignment horizontal="left" vertical="top"/>
    </xf>
    <xf numFmtId="0" fontId="2" fillId="0" borderId="48" xfId="0" applyFont="1" applyBorder="1" applyAlignment="1">
      <alignment horizontal="left" vertical="top" wrapText="1"/>
    </xf>
    <xf numFmtId="0" fontId="2" fillId="0" borderId="0" xfId="0" applyFont="1" applyBorder="1" applyAlignment="1">
      <alignment horizontal="left" vertical="top"/>
    </xf>
    <xf numFmtId="0" fontId="2" fillId="0" borderId="38" xfId="0" applyFont="1" applyBorder="1" applyAlignment="1">
      <alignment horizontal="left" vertical="top"/>
    </xf>
    <xf numFmtId="0" fontId="2" fillId="0" borderId="25" xfId="0" applyFont="1" applyBorder="1" applyAlignment="1">
      <alignment horizontal="left"/>
    </xf>
    <xf numFmtId="0" fontId="2" fillId="0" borderId="8" xfId="0" applyFont="1" applyBorder="1" applyAlignment="1">
      <alignment horizontal="left"/>
    </xf>
    <xf numFmtId="0" fontId="2" fillId="0" borderId="39" xfId="0" applyFont="1" applyBorder="1" applyAlignment="1">
      <alignment horizontal="left"/>
    </xf>
    <xf numFmtId="0" fontId="2" fillId="0" borderId="48" xfId="0" applyFont="1" applyBorder="1" applyAlignment="1">
      <alignment horizontal="left"/>
    </xf>
    <xf numFmtId="0" fontId="2" fillId="0" borderId="0" xfId="0" applyFont="1" applyBorder="1" applyAlignment="1">
      <alignment horizontal="left"/>
    </xf>
    <xf numFmtId="0" fontId="2" fillId="0" borderId="38" xfId="0" applyFont="1" applyBorder="1" applyAlignment="1">
      <alignment horizontal="left"/>
    </xf>
    <xf numFmtId="0" fontId="2" fillId="0" borderId="48" xfId="0" applyFont="1" applyBorder="1" applyAlignment="1">
      <alignment horizontal="left" vertical="top"/>
    </xf>
    <xf numFmtId="0" fontId="1" fillId="0" borderId="48" xfId="0" applyFont="1" applyBorder="1" applyAlignment="1">
      <alignment horizontal="left"/>
    </xf>
    <xf numFmtId="0" fontId="1" fillId="0" borderId="0" xfId="0" applyFont="1" applyBorder="1" applyAlignment="1">
      <alignment horizontal="left"/>
    </xf>
    <xf numFmtId="0" fontId="1" fillId="0" borderId="38" xfId="0" applyFont="1" applyBorder="1" applyAlignment="1">
      <alignment horizontal="left"/>
    </xf>
    <xf numFmtId="0" fontId="1" fillId="0" borderId="25" xfId="0" applyFont="1" applyBorder="1" applyAlignment="1">
      <alignment horizontal="left"/>
    </xf>
    <xf numFmtId="0" fontId="1" fillId="0" borderId="8" xfId="0" applyFont="1" applyBorder="1" applyAlignment="1">
      <alignment horizontal="left"/>
    </xf>
    <xf numFmtId="0" fontId="1" fillId="0" borderId="39" xfId="0" applyFont="1" applyBorder="1" applyAlignment="1">
      <alignment horizontal="left"/>
    </xf>
    <xf numFmtId="0" fontId="2" fillId="0" borderId="48" xfId="0" applyFont="1" applyFill="1" applyBorder="1" applyAlignment="1">
      <alignment horizontal="left"/>
    </xf>
    <xf numFmtId="0" fontId="2" fillId="0" borderId="0" xfId="0" applyFont="1" applyFill="1" applyBorder="1" applyAlignment="1">
      <alignment horizontal="left"/>
    </xf>
    <xf numFmtId="0" fontId="2" fillId="0" borderId="38" xfId="0" applyFont="1" applyFill="1" applyBorder="1" applyAlignment="1">
      <alignment horizontal="left"/>
    </xf>
    <xf numFmtId="0" fontId="5" fillId="23" borderId="10" xfId="0" applyFont="1" applyFill="1" applyBorder="1" applyAlignment="1">
      <alignment horizontal="center"/>
    </xf>
    <xf numFmtId="0" fontId="5" fillId="23" borderId="11" xfId="0" applyFont="1" applyFill="1" applyBorder="1" applyAlignment="1">
      <alignment horizontal="center"/>
    </xf>
    <xf numFmtId="0" fontId="5" fillId="23" borderId="51" xfId="0" applyFont="1" applyFill="1" applyBorder="1" applyAlignment="1">
      <alignment horizontal="center"/>
    </xf>
    <xf numFmtId="0" fontId="42" fillId="0" borderId="48" xfId="0" applyFont="1" applyBorder="1" applyAlignment="1">
      <alignment horizontal="left"/>
    </xf>
    <xf numFmtId="0" fontId="42" fillId="0" borderId="0" xfId="0" applyFont="1" applyBorder="1" applyAlignment="1">
      <alignment horizontal="left"/>
    </xf>
    <xf numFmtId="0" fontId="42" fillId="0" borderId="38" xfId="0" applyFont="1" applyBorder="1" applyAlignment="1">
      <alignment horizontal="left"/>
    </xf>
    <xf numFmtId="0" fontId="6" fillId="23" borderId="10" xfId="0" applyFont="1" applyFill="1" applyBorder="1" applyAlignment="1">
      <alignment horizontal="center" vertical="top" wrapText="1"/>
    </xf>
    <xf numFmtId="0" fontId="5" fillId="23" borderId="11" xfId="0" applyFont="1" applyFill="1" applyBorder="1" applyAlignment="1">
      <alignment horizontal="center" vertical="top" wrapText="1"/>
    </xf>
    <xf numFmtId="0" fontId="5" fillId="23" borderId="51" xfId="0" applyFont="1" applyFill="1" applyBorder="1" applyAlignment="1">
      <alignment horizontal="center" vertical="top" wrapText="1"/>
    </xf>
    <xf numFmtId="0" fontId="64" fillId="0" borderId="10" xfId="0" applyFont="1" applyBorder="1" applyAlignment="1">
      <alignment horizontal="center"/>
    </xf>
    <xf numFmtId="0" fontId="64" fillId="0" borderId="11" xfId="0" applyFont="1" applyBorder="1" applyAlignment="1">
      <alignment horizontal="center"/>
    </xf>
    <xf numFmtId="0" fontId="64" fillId="0" borderId="51" xfId="0" applyFont="1" applyBorder="1" applyAlignment="1">
      <alignment horizontal="center"/>
    </xf>
    <xf numFmtId="0" fontId="53" fillId="31" borderId="110" xfId="0" applyFont="1" applyFill="1" applyBorder="1" applyAlignment="1">
      <alignment horizontal="center" vertical="center"/>
    </xf>
    <xf numFmtId="0" fontId="53" fillId="31" borderId="48" xfId="0" applyFont="1" applyFill="1" applyBorder="1" applyAlignment="1">
      <alignment horizontal="center" vertical="center"/>
    </xf>
    <xf numFmtId="0" fontId="53" fillId="31" borderId="25" xfId="0" applyFont="1" applyFill="1" applyBorder="1" applyAlignment="1">
      <alignment horizontal="center" vertical="center"/>
    </xf>
    <xf numFmtId="0" fontId="53" fillId="16" borderId="52" xfId="0" applyFont="1" applyFill="1" applyBorder="1" applyAlignment="1">
      <alignment horizontal="center" vertical="center"/>
    </xf>
    <xf numFmtId="0" fontId="53" fillId="16" borderId="55" xfId="0" applyFont="1" applyFill="1" applyBorder="1" applyAlignment="1">
      <alignment horizontal="center" vertical="center"/>
    </xf>
    <xf numFmtId="0" fontId="42" fillId="0" borderId="6" xfId="0" applyFont="1" applyBorder="1" applyAlignment="1">
      <alignment horizontal="center" vertical="center" wrapText="1"/>
    </xf>
    <xf numFmtId="0" fontId="53" fillId="32" borderId="52" xfId="0" applyFont="1" applyFill="1" applyBorder="1" applyAlignment="1">
      <alignment horizontal="center" vertical="center"/>
    </xf>
    <xf numFmtId="0" fontId="53" fillId="32" borderId="48" xfId="0" applyFont="1" applyFill="1" applyBorder="1" applyAlignment="1">
      <alignment horizontal="center" vertical="center"/>
    </xf>
    <xf numFmtId="0" fontId="53" fillId="32" borderId="25" xfId="0" applyFont="1" applyFill="1" applyBorder="1" applyAlignment="1">
      <alignment horizontal="center" vertical="center"/>
    </xf>
    <xf numFmtId="0" fontId="53" fillId="33" borderId="52" xfId="0" applyFont="1" applyFill="1" applyBorder="1" applyAlignment="1">
      <alignment horizontal="center" vertical="center" wrapText="1"/>
    </xf>
    <xf numFmtId="0" fontId="53" fillId="33" borderId="48" xfId="0" applyFont="1" applyFill="1" applyBorder="1" applyAlignment="1">
      <alignment horizontal="center" vertical="center" wrapText="1"/>
    </xf>
    <xf numFmtId="0" fontId="53" fillId="33" borderId="25" xfId="0" applyFont="1" applyFill="1" applyBorder="1" applyAlignment="1">
      <alignment horizontal="center" vertical="center" wrapText="1"/>
    </xf>
    <xf numFmtId="0" fontId="38" fillId="0" borderId="53" xfId="0" applyFont="1" applyBorder="1" applyAlignment="1">
      <alignment horizontal="center"/>
    </xf>
    <xf numFmtId="0" fontId="5" fillId="0" borderId="0" xfId="0" applyFont="1" applyFill="1" applyBorder="1" applyAlignment="1">
      <alignment horizontal="center"/>
    </xf>
    <xf numFmtId="0" fontId="28" fillId="23" borderId="25" xfId="0" applyFont="1" applyFill="1" applyBorder="1" applyAlignment="1">
      <alignment horizontal="center"/>
    </xf>
    <xf numFmtId="0" fontId="28" fillId="23" borderId="8" xfId="0" applyFont="1" applyFill="1" applyBorder="1" applyAlignment="1">
      <alignment horizontal="center"/>
    </xf>
    <xf numFmtId="0" fontId="28" fillId="23" borderId="39" xfId="0" applyFont="1" applyFill="1" applyBorder="1" applyAlignment="1">
      <alignment horizontal="center"/>
    </xf>
    <xf numFmtId="0" fontId="5" fillId="23" borderId="52" xfId="0" applyFont="1" applyFill="1" applyBorder="1" applyAlignment="1">
      <alignment horizontal="center"/>
    </xf>
    <xf numFmtId="0" fontId="5" fillId="23" borderId="44" xfId="0" applyFont="1" applyFill="1" applyBorder="1" applyAlignment="1">
      <alignment horizontal="center"/>
    </xf>
    <xf numFmtId="0" fontId="5" fillId="23" borderId="45" xfId="0" applyFont="1" applyFill="1" applyBorder="1" applyAlignment="1">
      <alignment horizontal="center"/>
    </xf>
    <xf numFmtId="0" fontId="4" fillId="23" borderId="10" xfId="0" applyFont="1" applyFill="1" applyBorder="1" applyAlignment="1">
      <alignment horizontal="center"/>
    </xf>
    <xf numFmtId="0" fontId="4" fillId="23" borderId="51" xfId="0" applyFont="1" applyFill="1" applyBorder="1" applyAlignment="1">
      <alignment horizontal="center"/>
    </xf>
    <xf numFmtId="171" fontId="42" fillId="0" borderId="0" xfId="0" applyNumberFormat="1" applyFont="1" applyFill="1" applyBorder="1" applyAlignment="1">
      <alignment horizontal="center"/>
    </xf>
    <xf numFmtId="0" fontId="65" fillId="0" borderId="0" xfId="0" applyFont="1" applyFill="1" applyBorder="1" applyAlignment="1">
      <alignment horizontal="center" vertical="center"/>
    </xf>
  </cellXfs>
  <cellStyles count="5">
    <cellStyle name="Comma 2" xfId="1"/>
    <cellStyle name="Migliaia" xfId="2" builtinId="3"/>
    <cellStyle name="Normale" xfId="0" builtinId="0"/>
    <cellStyle name="Percent 2" xfId="3"/>
    <cellStyle name="Percentual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70677307868"/>
          <c:y val="3.8834901734844121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NEW'!$K$30</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NEW'!$K$31:$K$152</c:f>
              <c:numCache>
                <c:formatCode>0.00</c:formatCode>
                <c:ptCount val="122"/>
                <c:pt idx="0">
                  <c:v>263.11203788216443</c:v>
                </c:pt>
                <c:pt idx="1">
                  <c:v>259.66163673993861</c:v>
                </c:pt>
                <c:pt idx="2">
                  <c:v>256.21123559771274</c:v>
                </c:pt>
                <c:pt idx="4">
                  <c:v>252.76083445548693</c:v>
                </c:pt>
                <c:pt idx="5">
                  <c:v>249.31043331326106</c:v>
                </c:pt>
                <c:pt idx="6">
                  <c:v>245.86003217103519</c:v>
                </c:pt>
                <c:pt idx="7">
                  <c:v>242.40963102880937</c:v>
                </c:pt>
                <c:pt idx="8">
                  <c:v>238.9592298865835</c:v>
                </c:pt>
                <c:pt idx="9">
                  <c:v>235.50882874435769</c:v>
                </c:pt>
                <c:pt idx="10">
                  <c:v>232.05842760213181</c:v>
                </c:pt>
                <c:pt idx="11">
                  <c:v>228.60802645990597</c:v>
                </c:pt>
                <c:pt idx="12">
                  <c:v>225.15762531768013</c:v>
                </c:pt>
                <c:pt idx="13">
                  <c:v>221.70722417545429</c:v>
                </c:pt>
                <c:pt idx="14">
                  <c:v>218.25682303322844</c:v>
                </c:pt>
                <c:pt idx="15">
                  <c:v>214.8064218910026</c:v>
                </c:pt>
                <c:pt idx="16">
                  <c:v>211.35602074877676</c:v>
                </c:pt>
                <c:pt idx="17">
                  <c:v>207.90561960655091</c:v>
                </c:pt>
                <c:pt idx="18">
                  <c:v>204.45521846432507</c:v>
                </c:pt>
                <c:pt idx="19">
                  <c:v>201.00481732209923</c:v>
                </c:pt>
                <c:pt idx="20">
                  <c:v>197.55441617987339</c:v>
                </c:pt>
                <c:pt idx="21">
                  <c:v>194.10401503764751</c:v>
                </c:pt>
                <c:pt idx="22">
                  <c:v>190.65361389542167</c:v>
                </c:pt>
                <c:pt idx="23">
                  <c:v>187.20321275319583</c:v>
                </c:pt>
                <c:pt idx="24">
                  <c:v>183.75281161096999</c:v>
                </c:pt>
                <c:pt idx="25">
                  <c:v>180.30241046874409</c:v>
                </c:pt>
                <c:pt idx="26">
                  <c:v>176.85200932651824</c:v>
                </c:pt>
                <c:pt idx="27">
                  <c:v>173.4016081842924</c:v>
                </c:pt>
                <c:pt idx="28">
                  <c:v>169.95120704206656</c:v>
                </c:pt>
                <c:pt idx="29">
                  <c:v>166.50080589984074</c:v>
                </c:pt>
                <c:pt idx="30">
                  <c:v>163.0504047576149</c:v>
                </c:pt>
                <c:pt idx="31">
                  <c:v>159.60000361538906</c:v>
                </c:pt>
                <c:pt idx="32">
                  <c:v>156.14960247316318</c:v>
                </c:pt>
                <c:pt idx="33">
                  <c:v>152.69920133093734</c:v>
                </c:pt>
                <c:pt idx="34">
                  <c:v>149.2488001887115</c:v>
                </c:pt>
                <c:pt idx="35">
                  <c:v>145.79839904648563</c:v>
                </c:pt>
                <c:pt idx="36">
                  <c:v>142.34799790425978</c:v>
                </c:pt>
                <c:pt idx="37">
                  <c:v>138.89759676203394</c:v>
                </c:pt>
                <c:pt idx="38">
                  <c:v>135.4471956198081</c:v>
                </c:pt>
                <c:pt idx="39">
                  <c:v>131.99679447758226</c:v>
                </c:pt>
                <c:pt idx="40">
                  <c:v>128.54639333535641</c:v>
                </c:pt>
                <c:pt idx="41">
                  <c:v>125.09599219313057</c:v>
                </c:pt>
                <c:pt idx="42">
                  <c:v>121.64559105090473</c:v>
                </c:pt>
                <c:pt idx="43">
                  <c:v>118.19518990867888</c:v>
                </c:pt>
                <c:pt idx="44">
                  <c:v>114.74478876645301</c:v>
                </c:pt>
                <c:pt idx="45">
                  <c:v>111.29438762422717</c:v>
                </c:pt>
                <c:pt idx="46">
                  <c:v>107.84398648200133</c:v>
                </c:pt>
                <c:pt idx="47">
                  <c:v>104.39358533977548</c:v>
                </c:pt>
                <c:pt idx="48">
                  <c:v>100.94318419754964</c:v>
                </c:pt>
                <c:pt idx="49">
                  <c:v>97.49278305532377</c:v>
                </c:pt>
                <c:pt idx="50">
                  <c:v>94.042381913097927</c:v>
                </c:pt>
                <c:pt idx="51">
                  <c:v>90.591980770872084</c:v>
                </c:pt>
                <c:pt idx="52">
                  <c:v>87.141579628646241</c:v>
                </c:pt>
                <c:pt idx="53">
                  <c:v>83.691178486420384</c:v>
                </c:pt>
                <c:pt idx="54">
                  <c:v>80.240777344194541</c:v>
                </c:pt>
                <c:pt idx="55">
                  <c:v>76.790376201968698</c:v>
                </c:pt>
                <c:pt idx="56">
                  <c:v>73.339975059742855</c:v>
                </c:pt>
                <c:pt idx="57">
                  <c:v>69.889573917517012</c:v>
                </c:pt>
                <c:pt idx="58">
                  <c:v>66.439172775291155</c:v>
                </c:pt>
                <c:pt idx="59">
                  <c:v>62.988771633065312</c:v>
                </c:pt>
                <c:pt idx="60">
                  <c:v>59.538370490839469</c:v>
                </c:pt>
                <c:pt idx="61">
                  <c:v>56.087969348613612</c:v>
                </c:pt>
                <c:pt idx="62">
                  <c:v>52.637568206387769</c:v>
                </c:pt>
                <c:pt idx="63">
                  <c:v>49.187167064161926</c:v>
                </c:pt>
                <c:pt idx="64">
                  <c:v>45.736765921936069</c:v>
                </c:pt>
                <c:pt idx="65">
                  <c:v>42.286364779710226</c:v>
                </c:pt>
                <c:pt idx="66">
                  <c:v>38.835963637484383</c:v>
                </c:pt>
                <c:pt idx="67">
                  <c:v>35.38556249525854</c:v>
                </c:pt>
                <c:pt idx="68">
                  <c:v>31.93516135303269</c:v>
                </c:pt>
                <c:pt idx="69">
                  <c:v>28.484760210806833</c:v>
                </c:pt>
                <c:pt idx="70">
                  <c:v>25.03435906858099</c:v>
                </c:pt>
                <c:pt idx="71">
                  <c:v>21.58395792635514</c:v>
                </c:pt>
                <c:pt idx="72">
                  <c:v>18.133556784129297</c:v>
                </c:pt>
                <c:pt idx="73">
                  <c:v>14.683155641903447</c:v>
                </c:pt>
                <c:pt idx="74">
                  <c:v>11.232754499677604</c:v>
                </c:pt>
                <c:pt idx="75">
                  <c:v>7.7823533574517541</c:v>
                </c:pt>
                <c:pt idx="76">
                  <c:v>4.3319522152259076</c:v>
                </c:pt>
                <c:pt idx="77">
                  <c:v>0.88155107300006108</c:v>
                </c:pt>
                <c:pt idx="78">
                  <c:v>-2.568850069225789</c:v>
                </c:pt>
                <c:pt idx="79">
                  <c:v>-6.0192512114516319</c:v>
                </c:pt>
                <c:pt idx="80">
                  <c:v>-9.4696523536774819</c:v>
                </c:pt>
                <c:pt idx="81">
                  <c:v>-12.920053495903328</c:v>
                </c:pt>
                <c:pt idx="82">
                  <c:v>-16.370454638129175</c:v>
                </c:pt>
                <c:pt idx="83">
                  <c:v>-19.820855780355025</c:v>
                </c:pt>
                <c:pt idx="84">
                  <c:v>-23.271256922580871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9B53-438C-BACE-F3E3DE734FC1}"/>
            </c:ext>
          </c:extLst>
        </c:ser>
        <c:dLbls>
          <c:showLegendKey val="0"/>
          <c:showVal val="0"/>
          <c:showCatName val="0"/>
          <c:showSerName val="0"/>
          <c:showPercent val="0"/>
          <c:showBubbleSize val="0"/>
        </c:dLbls>
        <c:marker val="1"/>
        <c:smooth val="0"/>
        <c:axId val="498407160"/>
        <c:axId val="1"/>
      </c:lineChart>
      <c:catAx>
        <c:axId val="49840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49840716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NEW'!$I$30</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NEW'!$I$31:$I$152</c:f>
              <c:numCache>
                <c:formatCode>_(* #,##0.00_);_(* \(#,##0.00\);_(* "-"??_);_(@_)</c:formatCode>
                <c:ptCount val="122"/>
                <c:pt idx="0">
                  <c:v>371.96879982477833</c:v>
                </c:pt>
                <c:pt idx="1">
                  <c:v>364.67077088288113</c:v>
                </c:pt>
                <c:pt idx="2">
                  <c:v>357.43441317430859</c:v>
                </c:pt>
                <c:pt idx="4">
                  <c:v>350.25972669906071</c:v>
                </c:pt>
                <c:pt idx="5">
                  <c:v>343.14671145713749</c:v>
                </c:pt>
                <c:pt idx="6">
                  <c:v>336.09536744853881</c:v>
                </c:pt>
                <c:pt idx="7">
                  <c:v>329.10569467326479</c:v>
                </c:pt>
                <c:pt idx="8">
                  <c:v>322.17769313131532</c:v>
                </c:pt>
                <c:pt idx="9">
                  <c:v>315.31136282269051</c:v>
                </c:pt>
                <c:pt idx="10">
                  <c:v>308.50670374739036</c:v>
                </c:pt>
                <c:pt idx="11">
                  <c:v>301.76371590541476</c:v>
                </c:pt>
                <c:pt idx="12">
                  <c:v>295.08239929676381</c:v>
                </c:pt>
                <c:pt idx="13">
                  <c:v>288.46275392143747</c:v>
                </c:pt>
                <c:pt idx="14">
                  <c:v>281.90477977943578</c:v>
                </c:pt>
                <c:pt idx="15">
                  <c:v>275.40847687075865</c:v>
                </c:pt>
                <c:pt idx="16">
                  <c:v>268.97384519540617</c:v>
                </c:pt>
                <c:pt idx="17">
                  <c:v>262.6008847533783</c:v>
                </c:pt>
                <c:pt idx="18">
                  <c:v>256.28959554467508</c:v>
                </c:pt>
                <c:pt idx="19">
                  <c:v>250.03997756929641</c:v>
                </c:pt>
                <c:pt idx="20">
                  <c:v>243.8520308272424</c:v>
                </c:pt>
                <c:pt idx="21">
                  <c:v>237.725755318513</c:v>
                </c:pt>
                <c:pt idx="22">
                  <c:v>231.66115104310819</c:v>
                </c:pt>
                <c:pt idx="23">
                  <c:v>225.65821800102805</c:v>
                </c:pt>
                <c:pt idx="24">
                  <c:v>219.71695619227256</c:v>
                </c:pt>
                <c:pt idx="25">
                  <c:v>213.83736561684157</c:v>
                </c:pt>
                <c:pt idx="26">
                  <c:v>208.01944627473526</c:v>
                </c:pt>
                <c:pt idx="27">
                  <c:v>202.26319816595355</c:v>
                </c:pt>
                <c:pt idx="28">
                  <c:v>196.56862129049654</c:v>
                </c:pt>
                <c:pt idx="29">
                  <c:v>190.93571564836407</c:v>
                </c:pt>
                <c:pt idx="30">
                  <c:v>185.3644812395562</c:v>
                </c:pt>
                <c:pt idx="31">
                  <c:v>179.85491806407299</c:v>
                </c:pt>
                <c:pt idx="32">
                  <c:v>174.40702612191438</c:v>
                </c:pt>
                <c:pt idx="33">
                  <c:v>169.02080541308038</c:v>
                </c:pt>
                <c:pt idx="34">
                  <c:v>163.69625593757104</c:v>
                </c:pt>
                <c:pt idx="35">
                  <c:v>158.43337769538627</c:v>
                </c:pt>
                <c:pt idx="36">
                  <c:v>153.2321706865261</c:v>
                </c:pt>
                <c:pt idx="37">
                  <c:v>148.09263491099063</c:v>
                </c:pt>
                <c:pt idx="38">
                  <c:v>143.01477036877972</c:v>
                </c:pt>
                <c:pt idx="39">
                  <c:v>137.99857705989342</c:v>
                </c:pt>
                <c:pt idx="40">
                  <c:v>133.04405498433175</c:v>
                </c:pt>
                <c:pt idx="41">
                  <c:v>128.15120414209471</c:v>
                </c:pt>
                <c:pt idx="42">
                  <c:v>123.32002453318228</c:v>
                </c:pt>
                <c:pt idx="43">
                  <c:v>118.55051615759447</c:v>
                </c:pt>
                <c:pt idx="44">
                  <c:v>113.84267901533127</c:v>
                </c:pt>
                <c:pt idx="45">
                  <c:v>109.1965131063927</c:v>
                </c:pt>
                <c:pt idx="46">
                  <c:v>104.61201843077873</c:v>
                </c:pt>
                <c:pt idx="47">
                  <c:v>100.0891949884894</c:v>
                </c:pt>
                <c:pt idx="48">
                  <c:v>95.628042779524662</c:v>
                </c:pt>
                <c:pt idx="49">
                  <c:v>91.22856180388456</c:v>
                </c:pt>
                <c:pt idx="50">
                  <c:v>86.890752061569074</c:v>
                </c:pt>
                <c:pt idx="51">
                  <c:v>82.614613552578192</c:v>
                </c:pt>
                <c:pt idx="52">
                  <c:v>78.40014627691194</c:v>
                </c:pt>
                <c:pt idx="53">
                  <c:v>74.247350234570291</c:v>
                </c:pt>
                <c:pt idx="54">
                  <c:v>70.156225425553274</c:v>
                </c:pt>
                <c:pt idx="55">
                  <c:v>66.126771849860873</c:v>
                </c:pt>
                <c:pt idx="56">
                  <c:v>62.158989507493075</c:v>
                </c:pt>
                <c:pt idx="57">
                  <c:v>58.252878398449923</c:v>
                </c:pt>
                <c:pt idx="58">
                  <c:v>54.408438522731359</c:v>
                </c:pt>
                <c:pt idx="59">
                  <c:v>50.625669880337426</c:v>
                </c:pt>
                <c:pt idx="60">
                  <c:v>46.904572471268111</c:v>
                </c:pt>
                <c:pt idx="61">
                  <c:v>43.245146295523426</c:v>
                </c:pt>
                <c:pt idx="62">
                  <c:v>39.64739135310333</c:v>
                </c:pt>
                <c:pt idx="63">
                  <c:v>36.111307644007873</c:v>
                </c:pt>
                <c:pt idx="64">
                  <c:v>32.636895168237025</c:v>
                </c:pt>
                <c:pt idx="65">
                  <c:v>29.224153925790802</c:v>
                </c:pt>
                <c:pt idx="66">
                  <c:v>25.873083916669188</c:v>
                </c:pt>
                <c:pt idx="67">
                  <c:v>22.583685140872184</c:v>
                </c:pt>
                <c:pt idx="68">
                  <c:v>19.355957598399812</c:v>
                </c:pt>
                <c:pt idx="69">
                  <c:v>16.189901289252056</c:v>
                </c:pt>
                <c:pt idx="70">
                  <c:v>13.085516213428917</c:v>
                </c:pt>
                <c:pt idx="71">
                  <c:v>10.042802370930389</c:v>
                </c:pt>
                <c:pt idx="72">
                  <c:v>7.061759761756484</c:v>
                </c:pt>
                <c:pt idx="73">
                  <c:v>4.1423883859071964</c:v>
                </c:pt>
                <c:pt idx="74">
                  <c:v>1.2846882433825186</c:v>
                </c:pt>
                <c:pt idx="75">
                  <c:v>-1.5113406658175315</c:v>
                </c:pt>
                <c:pt idx="76">
                  <c:v>-4.2456983416929681</c:v>
                </c:pt>
                <c:pt idx="77">
                  <c:v>-6.9183847842437878</c:v>
                </c:pt>
                <c:pt idx="78">
                  <c:v>-9.5293999934699904</c:v>
                </c:pt>
                <c:pt idx="79">
                  <c:v>-12.078743969371574</c:v>
                </c:pt>
                <c:pt idx="80">
                  <c:v>-14.566416711948541</c:v>
                </c:pt>
                <c:pt idx="81">
                  <c:v>-16.992418221200889</c:v>
                </c:pt>
                <c:pt idx="82">
                  <c:v>-19.356748497128621</c:v>
                </c:pt>
                <c:pt idx="83">
                  <c:v>-21.659407539731738</c:v>
                </c:pt>
                <c:pt idx="84">
                  <c:v>-23.900395349010232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2503-4601-845C-8E650A447C49}"/>
            </c:ext>
          </c:extLst>
        </c:ser>
        <c:dLbls>
          <c:showLegendKey val="0"/>
          <c:showVal val="0"/>
          <c:showCatName val="0"/>
          <c:showSerName val="0"/>
          <c:showPercent val="0"/>
          <c:showBubbleSize val="0"/>
        </c:dLbls>
        <c:marker val="1"/>
        <c:smooth val="0"/>
        <c:axId val="498406176"/>
        <c:axId val="1"/>
      </c:lineChart>
      <c:catAx>
        <c:axId val="4984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49840617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NEW'!$H$30</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NEW'!$H$31:$H$152</c:f>
              <c:numCache>
                <c:formatCode>_(* #,##0.00_);_(* \(#,##0.00\);_(* "-"??_);_(@_)</c:formatCode>
                <c:ptCount val="122"/>
                <c:pt idx="0">
                  <c:v>396.96879982477833</c:v>
                </c:pt>
                <c:pt idx="1">
                  <c:v>389.67077088288113</c:v>
                </c:pt>
                <c:pt idx="2">
                  <c:v>382.43441317430859</c:v>
                </c:pt>
                <c:pt idx="4">
                  <c:v>375.25972669906071</c:v>
                </c:pt>
                <c:pt idx="5">
                  <c:v>368.14671145713749</c:v>
                </c:pt>
                <c:pt idx="6">
                  <c:v>361.09536744853881</c:v>
                </c:pt>
                <c:pt idx="7">
                  <c:v>354.10569467326479</c:v>
                </c:pt>
                <c:pt idx="8">
                  <c:v>347.17769313131532</c:v>
                </c:pt>
                <c:pt idx="9">
                  <c:v>340.31136282269051</c:v>
                </c:pt>
                <c:pt idx="10">
                  <c:v>333.50670374739036</c:v>
                </c:pt>
                <c:pt idx="11">
                  <c:v>326.76371590541476</c:v>
                </c:pt>
                <c:pt idx="12">
                  <c:v>320.08239929676381</c:v>
                </c:pt>
                <c:pt idx="13">
                  <c:v>313.46275392143747</c:v>
                </c:pt>
                <c:pt idx="14">
                  <c:v>306.90477977943578</c:v>
                </c:pt>
                <c:pt idx="15">
                  <c:v>300.40847687075865</c:v>
                </c:pt>
                <c:pt idx="16">
                  <c:v>293.97384519540617</c:v>
                </c:pt>
                <c:pt idx="17">
                  <c:v>287.6008847533783</c:v>
                </c:pt>
                <c:pt idx="18">
                  <c:v>281.28959554467508</c:v>
                </c:pt>
                <c:pt idx="19">
                  <c:v>275.03997756929641</c:v>
                </c:pt>
                <c:pt idx="20">
                  <c:v>268.8520308272424</c:v>
                </c:pt>
                <c:pt idx="21">
                  <c:v>262.725755318513</c:v>
                </c:pt>
                <c:pt idx="22">
                  <c:v>256.66115104310819</c:v>
                </c:pt>
                <c:pt idx="23">
                  <c:v>250.65821800102805</c:v>
                </c:pt>
                <c:pt idx="24">
                  <c:v>244.71695619227256</c:v>
                </c:pt>
                <c:pt idx="25">
                  <c:v>238.83736561684157</c:v>
                </c:pt>
                <c:pt idx="26">
                  <c:v>233.01944627473526</c:v>
                </c:pt>
                <c:pt idx="27">
                  <c:v>227.26319816595355</c:v>
                </c:pt>
                <c:pt idx="28">
                  <c:v>221.56862129049654</c:v>
                </c:pt>
                <c:pt idx="29">
                  <c:v>215.93571564836407</c:v>
                </c:pt>
                <c:pt idx="30">
                  <c:v>210.3644812395562</c:v>
                </c:pt>
                <c:pt idx="31">
                  <c:v>204.85491806407299</c:v>
                </c:pt>
                <c:pt idx="32">
                  <c:v>199.40702612191438</c:v>
                </c:pt>
                <c:pt idx="33">
                  <c:v>194.02080541308038</c:v>
                </c:pt>
                <c:pt idx="34">
                  <c:v>188.69625593757104</c:v>
                </c:pt>
                <c:pt idx="35">
                  <c:v>183.43337769538627</c:v>
                </c:pt>
                <c:pt idx="36">
                  <c:v>178.2321706865261</c:v>
                </c:pt>
                <c:pt idx="37">
                  <c:v>173.09263491099063</c:v>
                </c:pt>
                <c:pt idx="38">
                  <c:v>168.01477036877972</c:v>
                </c:pt>
                <c:pt idx="39">
                  <c:v>162.99857705989342</c:v>
                </c:pt>
                <c:pt idx="40">
                  <c:v>158.04405498433175</c:v>
                </c:pt>
                <c:pt idx="41">
                  <c:v>153.15120414209471</c:v>
                </c:pt>
                <c:pt idx="42">
                  <c:v>148.32002453318228</c:v>
                </c:pt>
                <c:pt idx="43">
                  <c:v>143.55051615759447</c:v>
                </c:pt>
                <c:pt idx="44">
                  <c:v>138.84267901533127</c:v>
                </c:pt>
                <c:pt idx="45">
                  <c:v>134.1965131063927</c:v>
                </c:pt>
                <c:pt idx="46">
                  <c:v>129.61201843077873</c:v>
                </c:pt>
                <c:pt idx="47">
                  <c:v>125.0891949884894</c:v>
                </c:pt>
                <c:pt idx="48">
                  <c:v>120.62804277952466</c:v>
                </c:pt>
                <c:pt idx="49">
                  <c:v>116.22856180388456</c:v>
                </c:pt>
                <c:pt idx="50">
                  <c:v>111.89075206156907</c:v>
                </c:pt>
                <c:pt idx="51">
                  <c:v>107.61461355257819</c:v>
                </c:pt>
                <c:pt idx="52">
                  <c:v>103.40014627691194</c:v>
                </c:pt>
                <c:pt idx="53">
                  <c:v>99.247350234570291</c:v>
                </c:pt>
                <c:pt idx="54">
                  <c:v>95.156225425553274</c:v>
                </c:pt>
                <c:pt idx="55">
                  <c:v>91.126771849860873</c:v>
                </c:pt>
                <c:pt idx="56">
                  <c:v>87.158989507493075</c:v>
                </c:pt>
                <c:pt idx="57">
                  <c:v>83.252878398449923</c:v>
                </c:pt>
                <c:pt idx="58">
                  <c:v>79.408438522731359</c:v>
                </c:pt>
                <c:pt idx="59">
                  <c:v>75.625669880337426</c:v>
                </c:pt>
                <c:pt idx="60">
                  <c:v>71.904572471268111</c:v>
                </c:pt>
                <c:pt idx="61">
                  <c:v>68.245146295523426</c:v>
                </c:pt>
                <c:pt idx="62">
                  <c:v>64.64739135310333</c:v>
                </c:pt>
                <c:pt idx="63">
                  <c:v>61.111307644007873</c:v>
                </c:pt>
                <c:pt idx="64">
                  <c:v>57.636895168237025</c:v>
                </c:pt>
                <c:pt idx="65">
                  <c:v>54.224153925790802</c:v>
                </c:pt>
                <c:pt idx="66">
                  <c:v>50.873083916669188</c:v>
                </c:pt>
                <c:pt idx="67">
                  <c:v>47.583685140872184</c:v>
                </c:pt>
                <c:pt idx="68">
                  <c:v>44.355957598399812</c:v>
                </c:pt>
                <c:pt idx="69">
                  <c:v>41.189901289252056</c:v>
                </c:pt>
                <c:pt idx="70">
                  <c:v>38.085516213428917</c:v>
                </c:pt>
                <c:pt idx="71">
                  <c:v>35.042802370930389</c:v>
                </c:pt>
                <c:pt idx="72">
                  <c:v>32.061759761756484</c:v>
                </c:pt>
                <c:pt idx="73">
                  <c:v>29.142388385907196</c:v>
                </c:pt>
                <c:pt idx="74">
                  <c:v>26.284688243382519</c:v>
                </c:pt>
                <c:pt idx="75">
                  <c:v>23.488659334182469</c:v>
                </c:pt>
                <c:pt idx="76">
                  <c:v>20.754301658307032</c:v>
                </c:pt>
                <c:pt idx="77">
                  <c:v>18.081615215756212</c:v>
                </c:pt>
                <c:pt idx="78">
                  <c:v>15.47060000653001</c:v>
                </c:pt>
                <c:pt idx="79">
                  <c:v>12.921256030628426</c:v>
                </c:pt>
                <c:pt idx="80">
                  <c:v>10.433583288051459</c:v>
                </c:pt>
                <c:pt idx="81">
                  <c:v>8.0075817787991106</c:v>
                </c:pt>
                <c:pt idx="82">
                  <c:v>5.6432515028713777</c:v>
                </c:pt>
                <c:pt idx="83">
                  <c:v>3.3405924602682635</c:v>
                </c:pt>
                <c:pt idx="84">
                  <c:v>1.0996046509897668</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716D-4A08-A850-AF3E04E3687E}"/>
            </c:ext>
          </c:extLst>
        </c:ser>
        <c:dLbls>
          <c:showLegendKey val="0"/>
          <c:showVal val="0"/>
          <c:showCatName val="0"/>
          <c:showSerName val="0"/>
          <c:showPercent val="0"/>
          <c:showBubbleSize val="0"/>
        </c:dLbls>
        <c:marker val="1"/>
        <c:smooth val="0"/>
        <c:axId val="498394696"/>
        <c:axId val="1"/>
      </c:lineChart>
      <c:catAx>
        <c:axId val="49839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49839469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NEW'!$J$30</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NEW'!$J$31:$J$151</c:f>
              <c:numCache>
                <c:formatCode>0.00</c:formatCode>
                <c:ptCount val="121"/>
                <c:pt idx="0">
                  <c:v>288.11203788216443</c:v>
                </c:pt>
                <c:pt idx="1">
                  <c:v>284.66163673993861</c:v>
                </c:pt>
                <c:pt idx="2">
                  <c:v>281.21123559771274</c:v>
                </c:pt>
                <c:pt idx="4">
                  <c:v>277.76083445548693</c:v>
                </c:pt>
                <c:pt idx="5">
                  <c:v>274.31043331326106</c:v>
                </c:pt>
                <c:pt idx="6">
                  <c:v>270.86003217103519</c:v>
                </c:pt>
                <c:pt idx="7">
                  <c:v>267.40963102880937</c:v>
                </c:pt>
                <c:pt idx="8">
                  <c:v>263.9592298865835</c:v>
                </c:pt>
                <c:pt idx="9">
                  <c:v>260.50882874435769</c:v>
                </c:pt>
                <c:pt idx="10">
                  <c:v>257.05842760213181</c:v>
                </c:pt>
                <c:pt idx="11">
                  <c:v>253.60802645990597</c:v>
                </c:pt>
                <c:pt idx="12">
                  <c:v>250.15762531768013</c:v>
                </c:pt>
                <c:pt idx="13">
                  <c:v>246.70722417545429</c:v>
                </c:pt>
                <c:pt idx="14">
                  <c:v>243.25682303322844</c:v>
                </c:pt>
                <c:pt idx="15">
                  <c:v>239.8064218910026</c:v>
                </c:pt>
                <c:pt idx="16">
                  <c:v>236.35602074877676</c:v>
                </c:pt>
                <c:pt idx="17">
                  <c:v>232.90561960655091</c:v>
                </c:pt>
                <c:pt idx="18">
                  <c:v>229.45521846432507</c:v>
                </c:pt>
                <c:pt idx="19">
                  <c:v>226.00481732209923</c:v>
                </c:pt>
                <c:pt idx="20">
                  <c:v>222.55441617987339</c:v>
                </c:pt>
                <c:pt idx="21">
                  <c:v>219.10401503764751</c:v>
                </c:pt>
                <c:pt idx="22">
                  <c:v>215.65361389542167</c:v>
                </c:pt>
                <c:pt idx="23">
                  <c:v>212.20321275319583</c:v>
                </c:pt>
                <c:pt idx="24">
                  <c:v>208.75281161096999</c:v>
                </c:pt>
                <c:pt idx="25">
                  <c:v>205.30241046874409</c:v>
                </c:pt>
                <c:pt idx="26">
                  <c:v>201.85200932651824</c:v>
                </c:pt>
                <c:pt idx="27">
                  <c:v>198.4016081842924</c:v>
                </c:pt>
                <c:pt idx="28">
                  <c:v>194.95120704206656</c:v>
                </c:pt>
                <c:pt idx="29">
                  <c:v>191.50080589984074</c:v>
                </c:pt>
                <c:pt idx="30">
                  <c:v>188.0504047576149</c:v>
                </c:pt>
                <c:pt idx="31">
                  <c:v>184.60000361538906</c:v>
                </c:pt>
                <c:pt idx="32">
                  <c:v>181.14960247316318</c:v>
                </c:pt>
                <c:pt idx="33">
                  <c:v>177.69920133093734</c:v>
                </c:pt>
                <c:pt idx="34">
                  <c:v>174.2488001887115</c:v>
                </c:pt>
                <c:pt idx="35">
                  <c:v>170.79839904648563</c:v>
                </c:pt>
                <c:pt idx="36">
                  <c:v>167.34799790425978</c:v>
                </c:pt>
                <c:pt idx="37">
                  <c:v>163.89759676203394</c:v>
                </c:pt>
                <c:pt idx="38">
                  <c:v>160.4471956198081</c:v>
                </c:pt>
                <c:pt idx="39">
                  <c:v>156.99679447758226</c:v>
                </c:pt>
                <c:pt idx="40">
                  <c:v>153.54639333535641</c:v>
                </c:pt>
                <c:pt idx="41">
                  <c:v>150.09599219313057</c:v>
                </c:pt>
                <c:pt idx="42">
                  <c:v>146.64559105090473</c:v>
                </c:pt>
                <c:pt idx="43">
                  <c:v>143.19518990867888</c:v>
                </c:pt>
                <c:pt idx="44">
                  <c:v>139.74478876645301</c:v>
                </c:pt>
                <c:pt idx="45">
                  <c:v>136.29438762422717</c:v>
                </c:pt>
                <c:pt idx="46">
                  <c:v>132.84398648200133</c:v>
                </c:pt>
                <c:pt idx="47">
                  <c:v>129.39358533977548</c:v>
                </c:pt>
                <c:pt idx="48">
                  <c:v>125.94318419754964</c:v>
                </c:pt>
                <c:pt idx="49">
                  <c:v>122.49278305532377</c:v>
                </c:pt>
                <c:pt idx="50">
                  <c:v>119.04238191309793</c:v>
                </c:pt>
                <c:pt idx="51">
                  <c:v>115.59198077087208</c:v>
                </c:pt>
                <c:pt idx="52">
                  <c:v>112.14157962864624</c:v>
                </c:pt>
                <c:pt idx="53">
                  <c:v>108.69117848642038</c:v>
                </c:pt>
                <c:pt idx="54">
                  <c:v>105.24077734419454</c:v>
                </c:pt>
                <c:pt idx="55">
                  <c:v>101.7903762019687</c:v>
                </c:pt>
                <c:pt idx="56">
                  <c:v>98.339975059742855</c:v>
                </c:pt>
                <c:pt idx="57">
                  <c:v>94.889573917517012</c:v>
                </c:pt>
                <c:pt idx="58">
                  <c:v>91.439172775291155</c:v>
                </c:pt>
                <c:pt idx="59">
                  <c:v>87.988771633065312</c:v>
                </c:pt>
                <c:pt idx="60">
                  <c:v>84.538370490839469</c:v>
                </c:pt>
                <c:pt idx="61">
                  <c:v>81.087969348613612</c:v>
                </c:pt>
                <c:pt idx="62">
                  <c:v>77.637568206387769</c:v>
                </c:pt>
                <c:pt idx="63">
                  <c:v>74.187167064161926</c:v>
                </c:pt>
                <c:pt idx="64">
                  <c:v>70.736765921936069</c:v>
                </c:pt>
                <c:pt idx="65">
                  <c:v>67.286364779710226</c:v>
                </c:pt>
                <c:pt idx="66">
                  <c:v>63.835963637484383</c:v>
                </c:pt>
                <c:pt idx="67">
                  <c:v>60.38556249525854</c:v>
                </c:pt>
                <c:pt idx="68">
                  <c:v>56.93516135303269</c:v>
                </c:pt>
                <c:pt idx="69">
                  <c:v>53.484760210806833</c:v>
                </c:pt>
                <c:pt idx="70">
                  <c:v>50.03435906858099</c:v>
                </c:pt>
                <c:pt idx="71">
                  <c:v>46.58395792635514</c:v>
                </c:pt>
                <c:pt idx="72">
                  <c:v>43.133556784129297</c:v>
                </c:pt>
                <c:pt idx="73">
                  <c:v>39.683155641903447</c:v>
                </c:pt>
                <c:pt idx="74">
                  <c:v>36.232754499677604</c:v>
                </c:pt>
                <c:pt idx="75">
                  <c:v>32.782353357451754</c:v>
                </c:pt>
                <c:pt idx="76">
                  <c:v>29.331952215225908</c:v>
                </c:pt>
                <c:pt idx="77">
                  <c:v>25.881551073000061</c:v>
                </c:pt>
                <c:pt idx="78">
                  <c:v>22.431149930774211</c:v>
                </c:pt>
                <c:pt idx="79">
                  <c:v>18.980748788548368</c:v>
                </c:pt>
                <c:pt idx="80">
                  <c:v>15.530347646322518</c:v>
                </c:pt>
                <c:pt idx="81">
                  <c:v>12.079946504096672</c:v>
                </c:pt>
                <c:pt idx="82">
                  <c:v>8.6295453618708233</c:v>
                </c:pt>
                <c:pt idx="83">
                  <c:v>5.179144219644976</c:v>
                </c:pt>
                <c:pt idx="84">
                  <c:v>1.7287430774191292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D10F-44EC-8746-50A840AD2E39}"/>
            </c:ext>
          </c:extLst>
        </c:ser>
        <c:dLbls>
          <c:showLegendKey val="0"/>
          <c:showVal val="0"/>
          <c:showCatName val="0"/>
          <c:showSerName val="0"/>
          <c:showPercent val="0"/>
          <c:showBubbleSize val="0"/>
        </c:dLbls>
        <c:marker val="1"/>
        <c:smooth val="0"/>
        <c:axId val="498402240"/>
        <c:axId val="1"/>
      </c:lineChart>
      <c:catAx>
        <c:axId val="4984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49840224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142986</xdr:colOff>
      <xdr:row>1</xdr:row>
      <xdr:rowOff>11205</xdr:rowOff>
    </xdr:from>
    <xdr:to>
      <xdr:col>13</xdr:col>
      <xdr:colOff>63651</xdr:colOff>
      <xdr:row>74</xdr:row>
      <xdr:rowOff>59616</xdr:rowOff>
    </xdr:to>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ECC7FF4-7355-4761-9269-98F557EDB7CD}"/>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pPr>
                <a:lnSpc>
                  <a:spcPts val="1800"/>
                </a:lnSpc>
              </a:pPr>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7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lnSpc>
                  <a:spcPts val="1200"/>
                </a:lnSpc>
              </a:pPr>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pPr>
                <a:lnSpc>
                  <a:spcPts val="1200"/>
                </a:lnSpc>
              </a:pPr>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pPr>
                <a:lnSpc>
                  <a:spcPts val="1200"/>
                </a:lnSpc>
              </a:pPr>
              <a:r>
                <a:rPr lang="en-GB" sz="1100">
                  <a:solidFill>
                    <a:schemeClr val="dk1"/>
                  </a:solidFill>
                  <a:effectLst/>
                  <a:latin typeface="+mn-lt"/>
                  <a:ea typeface="+mn-ea"/>
                  <a:cs typeface="+mn-cs"/>
                </a:rPr>
                <a:t> </a:t>
              </a:r>
            </a:p>
            <a:p>
              <a:pPr>
                <a:lnSpc>
                  <a:spcPts val="1200"/>
                </a:lnSpc>
              </a:pPr>
              <a:r>
                <a:rPr lang="en-GB" sz="1100">
                  <a:solidFill>
                    <a:schemeClr val="dk1"/>
                  </a:solidFill>
                  <a:effectLst/>
                  <a:latin typeface="+mn-lt"/>
                  <a:ea typeface="+mn-ea"/>
                  <a:cs typeface="+mn-cs"/>
                </a:rPr>
                <a:t>PR = PT</a:t>
              </a:r>
            </a:p>
            <a:p>
              <a:pPr>
                <a:lnSpc>
                  <a:spcPts val="10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Choice>
      <mc:Fallback>
        <xdr:sp macro="" textlink="">
          <xdr:nvSpPr>
            <xdr:cNvPr id="2" name="TextBox 1">
              <a:extLst>
                <a:ext uri="{FF2B5EF4-FFF2-40B4-BE49-F238E27FC236}">
                  <a16:creationId xmlns:a16="http://schemas.microsoft.com/office/drawing/2014/main" id="{0ECC7FF4-7355-4761-9269-98F557EDB7CD}"/>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pPr>
                <a:lnSpc>
                  <a:spcPts val="1800"/>
                </a:lnSpc>
              </a:pPr>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7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lnSpc>
                  <a:spcPts val="1200"/>
                </a:lnSpc>
              </a:pPr>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pPr>
                <a:lnSpc>
                  <a:spcPts val="1200"/>
                </a:lnSpc>
              </a:pPr>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pPr>
                <a:lnSpc>
                  <a:spcPts val="1200"/>
                </a:lnSpc>
              </a:pPr>
              <a:r>
                <a:rPr lang="en-GB" sz="1100">
                  <a:solidFill>
                    <a:schemeClr val="dk1"/>
                  </a:solidFill>
                  <a:effectLst/>
                  <a:latin typeface="+mn-lt"/>
                  <a:ea typeface="+mn-ea"/>
                  <a:cs typeface="+mn-cs"/>
                </a:rPr>
                <a:t> </a:t>
              </a:r>
            </a:p>
            <a:p>
              <a:pPr>
                <a:lnSpc>
                  <a:spcPts val="1200"/>
                </a:lnSpc>
              </a:pPr>
              <a:r>
                <a:rPr lang="en-GB" sz="1100">
                  <a:solidFill>
                    <a:schemeClr val="dk1"/>
                  </a:solidFill>
                  <a:effectLst/>
                  <a:latin typeface="+mn-lt"/>
                  <a:ea typeface="+mn-ea"/>
                  <a:cs typeface="+mn-cs"/>
                </a:rPr>
                <a:t>PR = PT</a:t>
              </a:r>
            </a:p>
            <a:p>
              <a:pPr>
                <a:lnSpc>
                  <a:spcPts val="10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1100"/>
                </a:lnSpc>
              </a:pPr>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449580</xdr:colOff>
      <xdr:row>6</xdr:row>
      <xdr:rowOff>99060</xdr:rowOff>
    </xdr:from>
    <xdr:to>
      <xdr:col>10</xdr:col>
      <xdr:colOff>6949440</xdr:colOff>
      <xdr:row>25</xdr:row>
      <xdr:rowOff>7620</xdr:rowOff>
    </xdr:to>
    <xdr:graphicFrame macro="">
      <xdr:nvGraphicFramePr>
        <xdr:cNvPr id="14547" name="Chart 3">
          <a:extLst>
            <a:ext uri="{FF2B5EF4-FFF2-40B4-BE49-F238E27FC236}">
              <a16:creationId xmlns:a16="http://schemas.microsoft.com/office/drawing/2014/main" id="{845FD29F-543F-4FB4-8B18-A73F3D065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106680</xdr:rowOff>
    </xdr:from>
    <xdr:to>
      <xdr:col>9</xdr:col>
      <xdr:colOff>22860</xdr:colOff>
      <xdr:row>25</xdr:row>
      <xdr:rowOff>53340</xdr:rowOff>
    </xdr:to>
    <xdr:graphicFrame macro="">
      <xdr:nvGraphicFramePr>
        <xdr:cNvPr id="14548" name="Chart 4">
          <a:extLst>
            <a:ext uri="{FF2B5EF4-FFF2-40B4-BE49-F238E27FC236}">
              <a16:creationId xmlns:a16="http://schemas.microsoft.com/office/drawing/2014/main" id="{7A3AA8BE-AE25-404C-AFD0-D154119F1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6</xdr:row>
      <xdr:rowOff>30480</xdr:rowOff>
    </xdr:from>
    <xdr:to>
      <xdr:col>7</xdr:col>
      <xdr:colOff>6240780</xdr:colOff>
      <xdr:row>24</xdr:row>
      <xdr:rowOff>175260</xdr:rowOff>
    </xdr:to>
    <xdr:graphicFrame macro="">
      <xdr:nvGraphicFramePr>
        <xdr:cNvPr id="14549" name="Chart 5">
          <a:extLst>
            <a:ext uri="{FF2B5EF4-FFF2-40B4-BE49-F238E27FC236}">
              <a16:creationId xmlns:a16="http://schemas.microsoft.com/office/drawing/2014/main" id="{5CE757CD-46ED-4BFB-909B-5AFC787DD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6</xdr:row>
      <xdr:rowOff>129540</xdr:rowOff>
    </xdr:from>
    <xdr:to>
      <xdr:col>10</xdr:col>
      <xdr:colOff>91440</xdr:colOff>
      <xdr:row>25</xdr:row>
      <xdr:rowOff>45720</xdr:rowOff>
    </xdr:to>
    <xdr:graphicFrame macro="">
      <xdr:nvGraphicFramePr>
        <xdr:cNvPr id="14550" name="Chart 6">
          <a:extLst>
            <a:ext uri="{FF2B5EF4-FFF2-40B4-BE49-F238E27FC236}">
              <a16:creationId xmlns:a16="http://schemas.microsoft.com/office/drawing/2014/main" id="{4200C491-511C-4E42-9EB4-66AD6BB78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1:Q68"/>
  <sheetViews>
    <sheetView showGridLines="0" zoomScale="85" workbookViewId="0">
      <selection activeCell="J31" sqref="J31"/>
    </sheetView>
  </sheetViews>
  <sheetFormatPr defaultColWidth="9.109375" defaultRowHeight="14.4" x14ac:dyDescent="0.3"/>
  <cols>
    <col min="1" max="1" width="0.6640625" style="596" customWidth="1"/>
    <col min="2" max="9" width="9.109375" style="596"/>
    <col min="10" max="10" width="24.44140625" style="596" customWidth="1"/>
    <col min="11" max="11" width="2.109375" style="596" customWidth="1"/>
    <col min="12" max="12" width="173.88671875" style="614" customWidth="1"/>
    <col min="13" max="16384" width="9.109375" style="596"/>
  </cols>
  <sheetData>
    <row r="1" spans="2:17" ht="3.75" customHeight="1" thickBot="1" x14ac:dyDescent="0.35">
      <c r="L1" s="597"/>
    </row>
    <row r="2" spans="2:17" ht="18.600000000000001" thickBot="1" x14ac:dyDescent="0.35">
      <c r="B2" s="693" t="s">
        <v>5</v>
      </c>
      <c r="C2" s="694"/>
      <c r="D2" s="694"/>
      <c r="E2" s="694"/>
      <c r="F2" s="694"/>
      <c r="G2" s="694"/>
      <c r="H2" s="694"/>
      <c r="I2" s="694"/>
      <c r="J2" s="695"/>
      <c r="L2" s="598"/>
      <c r="M2"/>
      <c r="N2"/>
      <c r="O2"/>
      <c r="P2"/>
      <c r="Q2"/>
    </row>
    <row r="3" spans="2:17" s="599" customFormat="1" ht="5.25" customHeight="1" thickBot="1" x14ac:dyDescent="0.35">
      <c r="B3" s="2"/>
      <c r="C3" s="3"/>
      <c r="D3" s="3"/>
      <c r="E3" s="3"/>
      <c r="F3" s="3"/>
      <c r="G3" s="3"/>
      <c r="H3" s="3"/>
      <c r="I3" s="3"/>
      <c r="J3" s="3"/>
      <c r="L3" s="600"/>
      <c r="M3" s="601"/>
      <c r="N3" s="601"/>
      <c r="O3" s="601"/>
      <c r="P3" s="601"/>
      <c r="Q3" s="601"/>
    </row>
    <row r="4" spans="2:17" ht="18.600000000000001" thickBot="1" x14ac:dyDescent="0.4">
      <c r="B4" s="687" t="s">
        <v>278</v>
      </c>
      <c r="C4" s="688"/>
      <c r="D4" s="688"/>
      <c r="E4" s="688"/>
      <c r="F4" s="688"/>
      <c r="G4" s="688"/>
      <c r="H4" s="688"/>
      <c r="I4" s="688"/>
      <c r="J4" s="689"/>
      <c r="L4" s="598"/>
      <c r="M4"/>
      <c r="N4"/>
      <c r="O4"/>
      <c r="P4"/>
      <c r="Q4"/>
    </row>
    <row r="5" spans="2:17" s="599" customFormat="1" ht="3.75" customHeight="1" thickBot="1" x14ac:dyDescent="0.35">
      <c r="B5" s="2"/>
      <c r="C5" s="3"/>
      <c r="D5" s="3"/>
      <c r="E5" s="3"/>
      <c r="F5" s="3"/>
      <c r="G5" s="3"/>
      <c r="H5" s="3"/>
      <c r="I5" s="3"/>
      <c r="J5" s="3"/>
      <c r="L5" s="598"/>
      <c r="M5"/>
      <c r="N5"/>
      <c r="O5"/>
      <c r="P5"/>
      <c r="Q5"/>
    </row>
    <row r="6" spans="2:17" x14ac:dyDescent="0.3">
      <c r="B6" s="662" t="s">
        <v>6</v>
      </c>
      <c r="C6" s="663"/>
      <c r="D6" s="663"/>
      <c r="E6" s="663"/>
      <c r="F6" s="663"/>
      <c r="G6" s="663"/>
      <c r="H6" s="663"/>
      <c r="I6" s="663"/>
      <c r="J6" s="664"/>
      <c r="L6" s="598"/>
      <c r="M6"/>
      <c r="N6"/>
      <c r="O6"/>
      <c r="P6"/>
      <c r="Q6"/>
    </row>
    <row r="7" spans="2:17" x14ac:dyDescent="0.3">
      <c r="B7" s="684" t="s">
        <v>283</v>
      </c>
      <c r="C7" s="685"/>
      <c r="D7" s="685"/>
      <c r="E7" s="685"/>
      <c r="F7" s="685"/>
      <c r="G7" s="685"/>
      <c r="H7" s="685"/>
      <c r="I7" s="685"/>
      <c r="J7" s="686"/>
      <c r="K7" s="602"/>
      <c r="L7" s="598"/>
      <c r="M7"/>
      <c r="N7"/>
      <c r="O7"/>
      <c r="P7"/>
      <c r="Q7"/>
    </row>
    <row r="8" spans="2:17" x14ac:dyDescent="0.3">
      <c r="B8" s="674" t="s">
        <v>284</v>
      </c>
      <c r="C8" s="675"/>
      <c r="D8" s="675"/>
      <c r="E8" s="675"/>
      <c r="F8" s="675"/>
      <c r="G8" s="675"/>
      <c r="H8" s="675"/>
      <c r="I8" s="675"/>
      <c r="J8" s="676"/>
      <c r="L8" s="598"/>
      <c r="M8"/>
      <c r="N8"/>
      <c r="O8"/>
      <c r="P8"/>
      <c r="Q8"/>
    </row>
    <row r="9" spans="2:17" x14ac:dyDescent="0.3">
      <c r="B9" s="674" t="s">
        <v>285</v>
      </c>
      <c r="C9" s="675"/>
      <c r="D9" s="675"/>
      <c r="E9" s="675"/>
      <c r="F9" s="675"/>
      <c r="G9" s="675"/>
      <c r="H9" s="675"/>
      <c r="I9" s="675"/>
      <c r="J9" s="676"/>
      <c r="L9" s="598"/>
      <c r="M9"/>
      <c r="N9"/>
      <c r="O9"/>
      <c r="P9"/>
      <c r="Q9"/>
    </row>
    <row r="10" spans="2:17" x14ac:dyDescent="0.3">
      <c r="B10" s="684"/>
      <c r="C10" s="685"/>
      <c r="D10" s="685"/>
      <c r="E10" s="685"/>
      <c r="F10" s="685"/>
      <c r="G10" s="685"/>
      <c r="H10" s="685"/>
      <c r="I10" s="685"/>
      <c r="J10" s="686"/>
      <c r="L10" s="598"/>
      <c r="M10"/>
      <c r="N10"/>
      <c r="O10"/>
      <c r="P10"/>
      <c r="Q10"/>
    </row>
    <row r="11" spans="2:17" ht="15" customHeight="1" x14ac:dyDescent="0.3">
      <c r="B11" s="674" t="s">
        <v>286</v>
      </c>
      <c r="C11" s="675"/>
      <c r="D11" s="675"/>
      <c r="E11" s="675"/>
      <c r="F11" s="675"/>
      <c r="G11" s="675"/>
      <c r="H11" s="675"/>
      <c r="I11" s="675"/>
      <c r="J11" s="676"/>
      <c r="L11" s="598"/>
      <c r="M11"/>
      <c r="N11"/>
      <c r="O11"/>
      <c r="P11"/>
      <c r="Q11"/>
    </row>
    <row r="12" spans="2:17" ht="15" customHeight="1" x14ac:dyDescent="0.3">
      <c r="B12" s="690" t="s">
        <v>287</v>
      </c>
      <c r="C12" s="691"/>
      <c r="D12" s="691"/>
      <c r="E12" s="691"/>
      <c r="F12" s="691"/>
      <c r="G12" s="691"/>
      <c r="H12" s="691"/>
      <c r="I12" s="691"/>
      <c r="J12" s="692"/>
      <c r="L12" s="598"/>
      <c r="M12"/>
      <c r="N12"/>
      <c r="O12"/>
      <c r="P12"/>
      <c r="Q12"/>
    </row>
    <row r="13" spans="2:17" ht="15" customHeight="1" x14ac:dyDescent="0.3">
      <c r="B13" s="603" t="s">
        <v>288</v>
      </c>
      <c r="C13" s="37" t="s">
        <v>289</v>
      </c>
      <c r="D13" s="37"/>
      <c r="E13" s="37"/>
      <c r="F13" s="37"/>
      <c r="G13" s="37"/>
      <c r="H13" s="37"/>
      <c r="I13" s="37"/>
      <c r="J13" s="604"/>
      <c r="L13" s="598"/>
      <c r="M13"/>
      <c r="N13"/>
      <c r="O13"/>
      <c r="P13"/>
      <c r="Q13"/>
    </row>
    <row r="14" spans="2:17" ht="15" customHeight="1" x14ac:dyDescent="0.3">
      <c r="B14" s="605" t="s">
        <v>288</v>
      </c>
      <c r="C14" s="606" t="s">
        <v>290</v>
      </c>
      <c r="D14" s="606"/>
      <c r="E14" s="606"/>
      <c r="F14" s="606"/>
      <c r="G14" s="606"/>
      <c r="H14" s="606"/>
      <c r="I14" s="606"/>
      <c r="J14" s="607"/>
      <c r="L14" s="608"/>
      <c r="M14"/>
      <c r="N14"/>
      <c r="O14"/>
      <c r="P14"/>
      <c r="Q14"/>
    </row>
    <row r="15" spans="2:17" ht="15" customHeight="1" x14ac:dyDescent="0.3">
      <c r="B15" s="677" t="s">
        <v>291</v>
      </c>
      <c r="C15" s="669"/>
      <c r="D15" s="669"/>
      <c r="E15" s="669"/>
      <c r="F15" s="669"/>
      <c r="G15" s="669"/>
      <c r="H15" s="669"/>
      <c r="I15" s="669"/>
      <c r="J15" s="670"/>
      <c r="L15" s="598"/>
      <c r="M15"/>
      <c r="N15"/>
      <c r="O15"/>
      <c r="P15"/>
      <c r="Q15"/>
    </row>
    <row r="16" spans="2:17" ht="15" customHeight="1" x14ac:dyDescent="0.3">
      <c r="B16" s="674" t="s">
        <v>292</v>
      </c>
      <c r="C16" s="675"/>
      <c r="D16" s="675"/>
      <c r="E16" s="675"/>
      <c r="F16" s="675"/>
      <c r="G16" s="675"/>
      <c r="H16" s="675"/>
      <c r="I16" s="675"/>
      <c r="J16" s="676"/>
      <c r="L16" s="598"/>
      <c r="M16"/>
      <c r="N16"/>
      <c r="O16"/>
      <c r="P16"/>
      <c r="Q16"/>
    </row>
    <row r="17" spans="2:17" ht="15" customHeight="1" x14ac:dyDescent="0.3">
      <c r="B17" s="674" t="s">
        <v>293</v>
      </c>
      <c r="C17" s="675"/>
      <c r="D17" s="675"/>
      <c r="E17" s="675"/>
      <c r="F17" s="675"/>
      <c r="G17" s="675"/>
      <c r="H17" s="675"/>
      <c r="I17" s="675"/>
      <c r="J17" s="676"/>
      <c r="L17" s="598"/>
      <c r="M17"/>
      <c r="N17"/>
      <c r="O17"/>
      <c r="P17"/>
      <c r="Q17"/>
    </row>
    <row r="18" spans="2:17" ht="15" customHeight="1" thickBot="1" x14ac:dyDescent="0.35">
      <c r="B18" s="681" t="s">
        <v>294</v>
      </c>
      <c r="C18" s="682"/>
      <c r="D18" s="682"/>
      <c r="E18" s="682"/>
      <c r="F18" s="682"/>
      <c r="G18" s="682"/>
      <c r="H18" s="682"/>
      <c r="I18" s="682"/>
      <c r="J18" s="683"/>
      <c r="L18" s="598"/>
      <c r="M18"/>
      <c r="N18"/>
      <c r="O18"/>
      <c r="P18"/>
      <c r="Q18"/>
    </row>
    <row r="19" spans="2:17" ht="5.25" customHeight="1" thickBot="1" x14ac:dyDescent="0.35">
      <c r="B19" s="609"/>
      <c r="C19" s="1"/>
      <c r="D19" s="1"/>
      <c r="E19" s="1"/>
      <c r="F19" s="1"/>
      <c r="G19" s="1"/>
      <c r="H19" s="1"/>
      <c r="I19" s="1"/>
      <c r="J19" s="1"/>
      <c r="L19" s="598"/>
      <c r="M19"/>
      <c r="N19"/>
      <c r="O19"/>
      <c r="P19"/>
      <c r="Q19"/>
    </row>
    <row r="20" spans="2:17" ht="12.75" customHeight="1" x14ac:dyDescent="0.3">
      <c r="B20" s="662" t="s">
        <v>295</v>
      </c>
      <c r="C20" s="663"/>
      <c r="D20" s="663"/>
      <c r="E20" s="663"/>
      <c r="F20" s="663"/>
      <c r="G20" s="663"/>
      <c r="H20" s="663"/>
      <c r="I20" s="663"/>
      <c r="J20" s="664"/>
      <c r="L20" s="610"/>
      <c r="M20"/>
      <c r="N20"/>
      <c r="O20"/>
      <c r="P20"/>
      <c r="Q20"/>
    </row>
    <row r="21" spans="2:17" ht="24" customHeight="1" thickBot="1" x14ac:dyDescent="0.35">
      <c r="B21" s="665" t="s">
        <v>296</v>
      </c>
      <c r="C21" s="666"/>
      <c r="D21" s="666"/>
      <c r="E21" s="666"/>
      <c r="F21" s="666"/>
      <c r="G21" s="666"/>
      <c r="H21" s="666"/>
      <c r="I21" s="666"/>
      <c r="J21" s="667"/>
      <c r="L21" s="611"/>
      <c r="M21"/>
      <c r="N21"/>
      <c r="O21"/>
      <c r="P21"/>
      <c r="Q21"/>
    </row>
    <row r="22" spans="2:17" ht="5.25" customHeight="1" thickBot="1" x14ac:dyDescent="0.35">
      <c r="B22" s="1"/>
      <c r="L22" s="611"/>
      <c r="M22"/>
      <c r="N22"/>
      <c r="O22"/>
      <c r="P22"/>
      <c r="Q22"/>
    </row>
    <row r="23" spans="2:17" ht="13.5" customHeight="1" x14ac:dyDescent="0.3">
      <c r="B23" s="662" t="s">
        <v>297</v>
      </c>
      <c r="C23" s="663"/>
      <c r="D23" s="663"/>
      <c r="E23" s="663"/>
      <c r="F23" s="663"/>
      <c r="G23" s="663"/>
      <c r="H23" s="663"/>
      <c r="I23" s="663"/>
      <c r="J23" s="664"/>
      <c r="L23" s="611"/>
      <c r="M23"/>
      <c r="N23"/>
      <c r="O23"/>
      <c r="P23"/>
      <c r="Q23"/>
    </row>
    <row r="24" spans="2:17" ht="20.25" customHeight="1" x14ac:dyDescent="0.3">
      <c r="B24" s="668" t="s">
        <v>298</v>
      </c>
      <c r="C24" s="669"/>
      <c r="D24" s="669"/>
      <c r="E24" s="669"/>
      <c r="F24" s="669"/>
      <c r="G24" s="669"/>
      <c r="H24" s="669"/>
      <c r="I24" s="669"/>
      <c r="J24" s="670"/>
      <c r="L24" s="610"/>
      <c r="M24"/>
      <c r="N24"/>
      <c r="O24"/>
      <c r="P24"/>
      <c r="Q24"/>
    </row>
    <row r="25" spans="2:17" x14ac:dyDescent="0.3">
      <c r="B25" s="678" t="s">
        <v>7</v>
      </c>
      <c r="C25" s="679"/>
      <c r="D25" s="679"/>
      <c r="E25" s="679"/>
      <c r="F25" s="679"/>
      <c r="G25" s="679"/>
      <c r="H25" s="679"/>
      <c r="I25" s="679"/>
      <c r="J25" s="680"/>
      <c r="L25" s="611"/>
      <c r="M25"/>
      <c r="N25"/>
      <c r="O25"/>
      <c r="P25"/>
      <c r="Q25"/>
    </row>
    <row r="26" spans="2:17" x14ac:dyDescent="0.3">
      <c r="B26" s="668" t="s">
        <v>299</v>
      </c>
      <c r="C26" s="669"/>
      <c r="D26" s="669"/>
      <c r="E26" s="669"/>
      <c r="F26" s="669"/>
      <c r="G26" s="669"/>
      <c r="H26" s="669"/>
      <c r="I26" s="669"/>
      <c r="J26" s="670"/>
      <c r="L26" s="611"/>
      <c r="M26"/>
      <c r="N26"/>
      <c r="O26"/>
      <c r="P26"/>
      <c r="Q26"/>
    </row>
    <row r="27" spans="2:17" ht="15" thickBot="1" x14ac:dyDescent="0.35">
      <c r="B27" s="671"/>
      <c r="C27" s="672"/>
      <c r="D27" s="672"/>
      <c r="E27" s="672"/>
      <c r="F27" s="672"/>
      <c r="G27" s="672"/>
      <c r="H27" s="672"/>
      <c r="I27" s="672"/>
      <c r="J27" s="673"/>
      <c r="L27" s="611"/>
      <c r="M27"/>
      <c r="N27"/>
      <c r="O27"/>
      <c r="P27"/>
      <c r="Q27"/>
    </row>
    <row r="28" spans="2:17" ht="2.25" customHeight="1" thickBot="1" x14ac:dyDescent="0.35">
      <c r="B28" s="609"/>
      <c r="C28" s="1"/>
      <c r="D28" s="1"/>
      <c r="E28" s="1"/>
      <c r="F28" s="1"/>
      <c r="G28" s="1"/>
      <c r="H28" s="1"/>
      <c r="I28" s="1"/>
      <c r="J28" s="1"/>
      <c r="L28" s="611"/>
      <c r="M28"/>
      <c r="N28"/>
      <c r="O28"/>
      <c r="P28"/>
      <c r="Q28"/>
    </row>
    <row r="29" spans="2:17" ht="12.75" customHeight="1" x14ac:dyDescent="0.3">
      <c r="B29" s="662" t="s">
        <v>300</v>
      </c>
      <c r="C29" s="663"/>
      <c r="D29" s="663"/>
      <c r="E29" s="663"/>
      <c r="F29" s="663"/>
      <c r="G29" s="663"/>
      <c r="H29" s="663"/>
      <c r="I29" s="663"/>
      <c r="J29" s="664"/>
      <c r="L29" s="612"/>
      <c r="M29"/>
      <c r="N29"/>
      <c r="O29"/>
      <c r="P29"/>
      <c r="Q29"/>
    </row>
    <row r="30" spans="2:17" ht="15" thickBot="1" x14ac:dyDescent="0.35">
      <c r="B30" s="671" t="s">
        <v>301</v>
      </c>
      <c r="C30" s="672"/>
      <c r="D30" s="672"/>
      <c r="E30" s="672"/>
      <c r="F30" s="672"/>
      <c r="G30" s="672"/>
      <c r="H30" s="672"/>
      <c r="I30" s="672"/>
      <c r="J30" s="673"/>
      <c r="L30" s="611"/>
      <c r="M30"/>
      <c r="N30"/>
      <c r="O30"/>
      <c r="P30"/>
      <c r="Q30"/>
    </row>
    <row r="31" spans="2:17" ht="15" thickBot="1" x14ac:dyDescent="0.35">
      <c r="L31" s="611"/>
      <c r="M31"/>
      <c r="N31"/>
      <c r="O31"/>
      <c r="P31"/>
      <c r="Q31"/>
    </row>
    <row r="32" spans="2:17" ht="18.600000000000001" thickBot="1" x14ac:dyDescent="0.4">
      <c r="B32" s="687" t="s">
        <v>11</v>
      </c>
      <c r="C32" s="688"/>
      <c r="D32" s="688"/>
      <c r="E32" s="688"/>
      <c r="F32" s="688"/>
      <c r="G32" s="688"/>
      <c r="H32" s="688"/>
      <c r="I32" s="688"/>
      <c r="J32" s="689"/>
      <c r="L32" s="611"/>
      <c r="M32"/>
      <c r="N32"/>
      <c r="O32"/>
      <c r="P32"/>
      <c r="Q32"/>
    </row>
    <row r="33" spans="2:17" ht="4.5" customHeight="1" thickBot="1" x14ac:dyDescent="0.35">
      <c r="B33" s="2"/>
      <c r="C33" s="3"/>
      <c r="D33" s="3"/>
      <c r="E33" s="3"/>
      <c r="F33" s="3"/>
      <c r="G33" s="3"/>
      <c r="H33" s="3"/>
      <c r="I33" s="3"/>
      <c r="J33" s="3"/>
      <c r="L33" s="611"/>
      <c r="M33"/>
      <c r="N33"/>
      <c r="O33"/>
      <c r="P33"/>
      <c r="Q33"/>
    </row>
    <row r="34" spans="2:17" x14ac:dyDescent="0.3">
      <c r="B34" s="662" t="s">
        <v>6</v>
      </c>
      <c r="C34" s="663"/>
      <c r="D34" s="663"/>
      <c r="E34" s="663"/>
      <c r="F34" s="663"/>
      <c r="G34" s="663"/>
      <c r="H34" s="663"/>
      <c r="I34" s="663"/>
      <c r="J34" s="664"/>
      <c r="L34" s="611"/>
      <c r="M34"/>
      <c r="N34"/>
      <c r="O34"/>
      <c r="P34"/>
      <c r="Q34"/>
    </row>
    <row r="35" spans="2:17" x14ac:dyDescent="0.3">
      <c r="B35" s="684" t="s">
        <v>283</v>
      </c>
      <c r="C35" s="685"/>
      <c r="D35" s="685"/>
      <c r="E35" s="685"/>
      <c r="F35" s="685"/>
      <c r="G35" s="685"/>
      <c r="H35" s="685"/>
      <c r="I35" s="685"/>
      <c r="J35" s="686"/>
      <c r="L35" s="612"/>
      <c r="M35"/>
      <c r="N35"/>
      <c r="O35"/>
      <c r="P35"/>
      <c r="Q35"/>
    </row>
    <row r="36" spans="2:17" x14ac:dyDescent="0.3">
      <c r="B36" s="674" t="s">
        <v>284</v>
      </c>
      <c r="C36" s="675"/>
      <c r="D36" s="675"/>
      <c r="E36" s="675"/>
      <c r="F36" s="675"/>
      <c r="G36" s="675"/>
      <c r="H36" s="675"/>
      <c r="I36" s="675"/>
      <c r="J36" s="676"/>
      <c r="L36" s="611"/>
      <c r="M36"/>
      <c r="N36"/>
      <c r="O36"/>
      <c r="P36"/>
      <c r="Q36"/>
    </row>
    <row r="37" spans="2:17" x14ac:dyDescent="0.3">
      <c r="B37" s="674" t="s">
        <v>285</v>
      </c>
      <c r="C37" s="675"/>
      <c r="D37" s="675"/>
      <c r="E37" s="675"/>
      <c r="F37" s="675"/>
      <c r="G37" s="675"/>
      <c r="H37" s="675"/>
      <c r="I37" s="675"/>
      <c r="J37" s="676"/>
      <c r="L37" s="611"/>
      <c r="M37"/>
      <c r="N37"/>
      <c r="O37"/>
      <c r="P37"/>
      <c r="Q37" s="34" t="s">
        <v>19</v>
      </c>
    </row>
    <row r="38" spans="2:17" x14ac:dyDescent="0.3">
      <c r="B38" s="684"/>
      <c r="C38" s="685"/>
      <c r="D38" s="685"/>
      <c r="E38" s="685"/>
      <c r="F38" s="685"/>
      <c r="G38" s="685"/>
      <c r="H38" s="685"/>
      <c r="I38" s="685"/>
      <c r="J38" s="686"/>
      <c r="L38" s="611"/>
      <c r="M38"/>
      <c r="N38"/>
      <c r="O38"/>
      <c r="P38"/>
      <c r="Q38"/>
    </row>
    <row r="39" spans="2:17" x14ac:dyDescent="0.3">
      <c r="B39" s="674" t="s">
        <v>286</v>
      </c>
      <c r="C39" s="675"/>
      <c r="D39" s="675"/>
      <c r="E39" s="675"/>
      <c r="F39" s="675"/>
      <c r="G39" s="675"/>
      <c r="H39" s="675"/>
      <c r="I39" s="675"/>
      <c r="J39" s="676"/>
      <c r="L39" s="611"/>
      <c r="M39"/>
      <c r="N39" s="34" t="s">
        <v>20</v>
      </c>
      <c r="O39"/>
      <c r="P39"/>
      <c r="Q39"/>
    </row>
    <row r="40" spans="2:17" ht="15.6" x14ac:dyDescent="0.3">
      <c r="B40" s="674" t="s">
        <v>302</v>
      </c>
      <c r="C40" s="675"/>
      <c r="D40" s="675"/>
      <c r="E40" s="675"/>
      <c r="F40" s="675"/>
      <c r="G40" s="675"/>
      <c r="H40" s="675"/>
      <c r="I40" s="675"/>
      <c r="J40" s="676"/>
      <c r="L40" s="612"/>
      <c r="M40"/>
      <c r="N40"/>
      <c r="O40"/>
      <c r="P40"/>
      <c r="Q40"/>
    </row>
    <row r="41" spans="2:17" x14ac:dyDescent="0.3">
      <c r="B41" s="674"/>
      <c r="C41" s="675"/>
      <c r="D41" s="675"/>
      <c r="E41" s="675"/>
      <c r="F41" s="675"/>
      <c r="G41" s="675"/>
      <c r="H41" s="675"/>
      <c r="I41" s="675"/>
      <c r="J41" s="676"/>
      <c r="L41" s="611"/>
      <c r="M41"/>
      <c r="N41"/>
      <c r="O41"/>
      <c r="P41"/>
      <c r="Q41"/>
    </row>
    <row r="42" spans="2:17" x14ac:dyDescent="0.3">
      <c r="B42" s="677" t="s">
        <v>291</v>
      </c>
      <c r="C42" s="669"/>
      <c r="D42" s="669"/>
      <c r="E42" s="669"/>
      <c r="F42" s="669"/>
      <c r="G42" s="669"/>
      <c r="H42" s="669"/>
      <c r="I42" s="669"/>
      <c r="J42" s="670"/>
      <c r="L42" s="611"/>
      <c r="M42"/>
      <c r="N42"/>
      <c r="O42"/>
      <c r="P42"/>
      <c r="Q42"/>
    </row>
    <row r="43" spans="2:17" x14ac:dyDescent="0.3">
      <c r="B43" s="674" t="s">
        <v>292</v>
      </c>
      <c r="C43" s="675"/>
      <c r="D43" s="675"/>
      <c r="E43" s="675"/>
      <c r="F43" s="675"/>
      <c r="G43" s="675"/>
      <c r="H43" s="675"/>
      <c r="I43" s="675"/>
      <c r="J43" s="676"/>
      <c r="L43" s="613"/>
      <c r="M43"/>
      <c r="N43"/>
      <c r="O43"/>
      <c r="P43"/>
      <c r="Q43"/>
    </row>
    <row r="44" spans="2:17" x14ac:dyDescent="0.3">
      <c r="B44" s="674" t="s">
        <v>293</v>
      </c>
      <c r="C44" s="675"/>
      <c r="D44" s="675"/>
      <c r="E44" s="675"/>
      <c r="F44" s="675"/>
      <c r="G44" s="675"/>
      <c r="H44" s="675"/>
      <c r="I44" s="675"/>
      <c r="J44" s="676"/>
      <c r="L44" s="611"/>
      <c r="M44"/>
      <c r="N44"/>
      <c r="O44"/>
      <c r="P44"/>
      <c r="Q44"/>
    </row>
    <row r="45" spans="2:17" x14ac:dyDescent="0.3">
      <c r="B45" s="678" t="s">
        <v>294</v>
      </c>
      <c r="C45" s="679"/>
      <c r="D45" s="679"/>
      <c r="E45" s="679"/>
      <c r="F45" s="679"/>
      <c r="G45" s="679"/>
      <c r="H45" s="679"/>
      <c r="I45" s="679"/>
      <c r="J45" s="680"/>
      <c r="L45" s="611"/>
      <c r="M45"/>
      <c r="N45"/>
      <c r="O45"/>
      <c r="P45"/>
      <c r="Q45"/>
    </row>
    <row r="46" spans="2:17" ht="15" thickBot="1" x14ac:dyDescent="0.35">
      <c r="B46" s="681" t="s">
        <v>303</v>
      </c>
      <c r="C46" s="682"/>
      <c r="D46" s="682"/>
      <c r="E46" s="682"/>
      <c r="F46" s="682"/>
      <c r="G46" s="682"/>
      <c r="H46" s="682"/>
      <c r="I46" s="682"/>
      <c r="J46" s="683"/>
      <c r="L46" s="611"/>
      <c r="M46"/>
      <c r="N46"/>
      <c r="O46"/>
      <c r="P46"/>
      <c r="Q46"/>
    </row>
    <row r="47" spans="2:17" ht="4.5" customHeight="1" thickBot="1" x14ac:dyDescent="0.35">
      <c r="B47" s="609"/>
      <c r="C47" s="1"/>
      <c r="D47" s="1"/>
      <c r="E47" s="1"/>
      <c r="F47" s="1"/>
      <c r="G47" s="1"/>
      <c r="H47" s="1"/>
      <c r="I47" s="1"/>
      <c r="J47" s="1"/>
      <c r="L47" s="611"/>
      <c r="M47"/>
      <c r="N47"/>
      <c r="O47"/>
      <c r="P47"/>
      <c r="Q47"/>
    </row>
    <row r="48" spans="2:17" x14ac:dyDescent="0.3">
      <c r="B48" s="662" t="s">
        <v>304</v>
      </c>
      <c r="C48" s="663"/>
      <c r="D48" s="663"/>
      <c r="E48" s="663"/>
      <c r="F48" s="663"/>
      <c r="G48" s="663"/>
      <c r="H48" s="663"/>
      <c r="I48" s="663"/>
      <c r="J48" s="664"/>
      <c r="L48" s="611"/>
      <c r="M48"/>
      <c r="N48"/>
      <c r="O48"/>
      <c r="P48"/>
      <c r="Q48"/>
    </row>
    <row r="49" spans="2:17" ht="15" thickBot="1" x14ac:dyDescent="0.35">
      <c r="B49" s="665" t="s">
        <v>305</v>
      </c>
      <c r="C49" s="666"/>
      <c r="D49" s="666"/>
      <c r="E49" s="666"/>
      <c r="F49" s="666"/>
      <c r="G49" s="666"/>
      <c r="H49" s="666"/>
      <c r="I49" s="666"/>
      <c r="J49" s="667"/>
      <c r="L49" s="611"/>
      <c r="M49"/>
      <c r="N49"/>
      <c r="O49"/>
      <c r="P49"/>
      <c r="Q49"/>
    </row>
    <row r="50" spans="2:17" ht="4.5" customHeight="1" thickBot="1" x14ac:dyDescent="0.35">
      <c r="B50" s="1"/>
      <c r="L50" s="611"/>
      <c r="M50"/>
      <c r="N50"/>
      <c r="O50"/>
      <c r="P50"/>
      <c r="Q50"/>
    </row>
    <row r="51" spans="2:17" x14ac:dyDescent="0.3">
      <c r="B51" s="662" t="s">
        <v>306</v>
      </c>
      <c r="C51" s="663"/>
      <c r="D51" s="663"/>
      <c r="E51" s="663"/>
      <c r="F51" s="663"/>
      <c r="G51" s="663"/>
      <c r="H51" s="663"/>
      <c r="I51" s="663"/>
      <c r="J51" s="664"/>
      <c r="L51" s="611"/>
      <c r="M51"/>
      <c r="N51"/>
      <c r="O51"/>
      <c r="P51"/>
      <c r="Q51"/>
    </row>
    <row r="52" spans="2:17" x14ac:dyDescent="0.3">
      <c r="B52" s="668" t="s">
        <v>307</v>
      </c>
      <c r="C52" s="669"/>
      <c r="D52" s="669"/>
      <c r="E52" s="669"/>
      <c r="F52" s="669"/>
      <c r="G52" s="669"/>
      <c r="H52" s="669"/>
      <c r="I52" s="669"/>
      <c r="J52" s="670"/>
      <c r="L52" s="611"/>
      <c r="M52"/>
      <c r="N52"/>
      <c r="O52"/>
      <c r="P52"/>
      <c r="Q52"/>
    </row>
    <row r="53" spans="2:17" ht="15" thickBot="1" x14ac:dyDescent="0.35">
      <c r="B53" s="671"/>
      <c r="C53" s="672"/>
      <c r="D53" s="672"/>
      <c r="E53" s="672"/>
      <c r="F53" s="672"/>
      <c r="G53" s="672"/>
      <c r="H53" s="672"/>
      <c r="I53" s="672"/>
      <c r="J53" s="673"/>
      <c r="L53" s="611"/>
      <c r="M53"/>
      <c r="N53"/>
      <c r="O53"/>
      <c r="P53"/>
      <c r="Q53"/>
    </row>
    <row r="54" spans="2:17" ht="4.5" customHeight="1" thickBot="1" x14ac:dyDescent="0.35">
      <c r="B54" s="609"/>
      <c r="C54" s="1"/>
      <c r="D54" s="1"/>
      <c r="E54" s="1"/>
      <c r="F54" s="1"/>
      <c r="G54" s="1"/>
      <c r="H54" s="1"/>
      <c r="I54" s="1"/>
      <c r="J54" s="1"/>
      <c r="L54" s="611"/>
      <c r="M54"/>
      <c r="N54"/>
      <c r="O54"/>
      <c r="P54"/>
      <c r="Q54"/>
    </row>
    <row r="55" spans="2:17" x14ac:dyDescent="0.3">
      <c r="B55" s="662" t="s">
        <v>300</v>
      </c>
      <c r="C55" s="663"/>
      <c r="D55" s="663"/>
      <c r="E55" s="663"/>
      <c r="F55" s="663"/>
      <c r="G55" s="663"/>
      <c r="H55" s="663"/>
      <c r="I55" s="663"/>
      <c r="J55" s="664"/>
      <c r="L55" s="611"/>
      <c r="M55"/>
      <c r="N55"/>
      <c r="O55"/>
      <c r="P55"/>
      <c r="Q55"/>
    </row>
    <row r="56" spans="2:17" ht="15" thickBot="1" x14ac:dyDescent="0.35">
      <c r="B56" s="659" t="s">
        <v>308</v>
      </c>
      <c r="C56" s="660"/>
      <c r="D56" s="660"/>
      <c r="E56" s="660"/>
      <c r="F56" s="660"/>
      <c r="G56" s="660"/>
      <c r="H56" s="660"/>
      <c r="I56" s="660"/>
      <c r="J56" s="661"/>
      <c r="L56" s="612"/>
      <c r="M56"/>
      <c r="N56"/>
      <c r="O56"/>
      <c r="P56"/>
      <c r="Q56"/>
    </row>
    <row r="57" spans="2:17" x14ac:dyDescent="0.3">
      <c r="L57" s="611"/>
      <c r="M57"/>
      <c r="N57"/>
      <c r="O57"/>
      <c r="P57"/>
      <c r="Q57"/>
    </row>
    <row r="58" spans="2:17" x14ac:dyDescent="0.3">
      <c r="L58" s="611"/>
      <c r="M58"/>
      <c r="N58"/>
      <c r="O58"/>
      <c r="P58"/>
      <c r="Q58" s="34" t="s">
        <v>19</v>
      </c>
    </row>
    <row r="59" spans="2:17" x14ac:dyDescent="0.3">
      <c r="L59" s="611"/>
      <c r="M59"/>
      <c r="N59"/>
      <c r="O59"/>
      <c r="P59"/>
      <c r="Q59"/>
    </row>
    <row r="60" spans="2:17" x14ac:dyDescent="0.3">
      <c r="L60" s="611"/>
      <c r="M60" s="34" t="s">
        <v>15</v>
      </c>
      <c r="N60"/>
      <c r="O60" s="34" t="s">
        <v>20</v>
      </c>
      <c r="P60"/>
      <c r="Q60"/>
    </row>
    <row r="61" spans="2:17" x14ac:dyDescent="0.3">
      <c r="L61" s="611"/>
      <c r="M61"/>
      <c r="N61"/>
      <c r="O61"/>
      <c r="P61"/>
      <c r="Q61"/>
    </row>
    <row r="62" spans="2:17" x14ac:dyDescent="0.3">
      <c r="L62" s="611"/>
      <c r="M62"/>
      <c r="N62"/>
      <c r="O62"/>
      <c r="P62"/>
      <c r="Q62"/>
    </row>
    <row r="63" spans="2:17" x14ac:dyDescent="0.3">
      <c r="L63" s="611"/>
      <c r="M63"/>
      <c r="N63"/>
      <c r="O63"/>
      <c r="P63"/>
      <c r="Q63"/>
    </row>
    <row r="64" spans="2:17" x14ac:dyDescent="0.3">
      <c r="L64" s="611"/>
      <c r="M64"/>
      <c r="N64"/>
      <c r="O64"/>
      <c r="P64"/>
      <c r="Q64"/>
    </row>
    <row r="65" spans="12:17" x14ac:dyDescent="0.3">
      <c r="L65" s="611"/>
      <c r="M65"/>
      <c r="N65"/>
      <c r="O65"/>
      <c r="P65"/>
      <c r="Q65"/>
    </row>
    <row r="66" spans="12:17" x14ac:dyDescent="0.3">
      <c r="L66" s="611"/>
      <c r="M66"/>
      <c r="N66"/>
      <c r="O66"/>
      <c r="P66"/>
      <c r="Q66"/>
    </row>
    <row r="67" spans="12:17" x14ac:dyDescent="0.3">
      <c r="L67" s="611"/>
      <c r="M67"/>
      <c r="N67"/>
      <c r="O67"/>
      <c r="P67"/>
      <c r="Q67"/>
    </row>
    <row r="68" spans="12:17" x14ac:dyDescent="0.3">
      <c r="L68" s="611"/>
      <c r="M68"/>
      <c r="N68"/>
      <c r="O68"/>
      <c r="P68"/>
      <c r="Q68"/>
    </row>
  </sheetData>
  <mergeCells count="43">
    <mergeCell ref="B2:J2"/>
    <mergeCell ref="B4:J4"/>
    <mergeCell ref="B6:J6"/>
    <mergeCell ref="B7:J7"/>
    <mergeCell ref="B8:J8"/>
    <mergeCell ref="B9:J9"/>
    <mergeCell ref="B10:J10"/>
    <mergeCell ref="B11:J11"/>
    <mergeCell ref="B12:J12"/>
    <mergeCell ref="B15:J15"/>
    <mergeCell ref="B16:J16"/>
    <mergeCell ref="B17:J17"/>
    <mergeCell ref="B18:J18"/>
    <mergeCell ref="B20:J20"/>
    <mergeCell ref="B21:J21"/>
    <mergeCell ref="B23:J23"/>
    <mergeCell ref="B24:J24"/>
    <mergeCell ref="B25:J25"/>
    <mergeCell ref="B26:J26"/>
    <mergeCell ref="B27:J27"/>
    <mergeCell ref="B29:J29"/>
    <mergeCell ref="B30:J30"/>
    <mergeCell ref="B32:J32"/>
    <mergeCell ref="B34:J34"/>
    <mergeCell ref="B35:J35"/>
    <mergeCell ref="B36:J36"/>
    <mergeCell ref="B37:J37"/>
    <mergeCell ref="B38:J38"/>
    <mergeCell ref="B39:J39"/>
    <mergeCell ref="B40:J40"/>
    <mergeCell ref="B41:J41"/>
    <mergeCell ref="B42:J42"/>
    <mergeCell ref="B43:J43"/>
    <mergeCell ref="B44:J44"/>
    <mergeCell ref="B45:J45"/>
    <mergeCell ref="B46:J46"/>
    <mergeCell ref="B56:J56"/>
    <mergeCell ref="B48:J48"/>
    <mergeCell ref="B49:J49"/>
    <mergeCell ref="B51:J51"/>
    <mergeCell ref="B52:J52"/>
    <mergeCell ref="B53:J53"/>
    <mergeCell ref="B55:J55"/>
  </mergeCells>
  <pageMargins left="0.7" right="0.7" top="0.75" bottom="0.75" header="0.3" footer="0.3"/>
  <pageSetup paperSize="9" scale="28"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G39"/>
  <sheetViews>
    <sheetView topLeftCell="S1" zoomScale="80" zoomScaleNormal="80" workbookViewId="0">
      <selection activeCell="F6" sqref="F6"/>
    </sheetView>
  </sheetViews>
  <sheetFormatPr defaultColWidth="17.44140625" defaultRowHeight="14.4" x14ac:dyDescent="0.3"/>
  <cols>
    <col min="1" max="1" width="2" customWidth="1"/>
    <col min="2" max="2" width="21.88671875" customWidth="1"/>
    <col min="3" max="3" width="16.109375" customWidth="1"/>
    <col min="4" max="4" width="34.88671875" customWidth="1"/>
    <col min="5" max="6" width="24.6640625" customWidth="1"/>
    <col min="7" max="7" width="31.44140625" customWidth="1"/>
    <col min="8" max="8" width="24.6640625" customWidth="1"/>
    <col min="9" max="9" width="26.88671875" customWidth="1"/>
    <col min="10" max="11" width="13.6640625" customWidth="1"/>
    <col min="12" max="12" width="12.6640625" customWidth="1"/>
    <col min="13" max="13" width="15.44140625" customWidth="1"/>
    <col min="14" max="14" width="16" customWidth="1"/>
    <col min="15" max="15" width="15.5546875" customWidth="1"/>
    <col min="16" max="16" width="17.44140625" customWidth="1"/>
    <col min="17" max="17" width="27.6640625" customWidth="1"/>
    <col min="18" max="18" width="18.88671875" customWidth="1"/>
    <col min="19" max="19" width="21" customWidth="1"/>
    <col min="20" max="20" width="31" customWidth="1"/>
    <col min="21" max="21" width="13" customWidth="1"/>
    <col min="22" max="22" width="14.44140625" customWidth="1"/>
    <col min="23" max="23" width="14.88671875" customWidth="1"/>
    <col min="24" max="24" width="26.44140625" customWidth="1"/>
    <col min="25" max="25" width="21.88671875" customWidth="1"/>
    <col min="26" max="26" width="12.33203125" customWidth="1"/>
    <col min="27" max="27" width="13.109375" customWidth="1"/>
    <col min="28" max="28" width="14.88671875" customWidth="1"/>
    <col min="29" max="29" width="13.88671875" customWidth="1"/>
    <col min="30" max="30" width="19.33203125" customWidth="1"/>
    <col min="31" max="31" width="17.44140625" customWidth="1"/>
    <col min="32" max="32" width="16.88671875" customWidth="1"/>
    <col min="33" max="37" width="19.6640625" customWidth="1"/>
    <col min="38" max="38" width="13.33203125" customWidth="1"/>
    <col min="39" max="39" width="12.44140625" customWidth="1"/>
    <col min="40" max="40" width="13.109375" customWidth="1"/>
    <col min="41" max="41" width="12.6640625" customWidth="1"/>
    <col min="42" max="42" width="12.44140625" customWidth="1"/>
    <col min="43" max="43" width="13.6640625" customWidth="1"/>
    <col min="44" max="44" width="12.33203125" customWidth="1"/>
    <col min="45" max="45" width="13.88671875" customWidth="1"/>
    <col min="46" max="46" width="13.33203125" bestFit="1" customWidth="1"/>
    <col min="47" max="47" width="13.88671875" customWidth="1"/>
    <col min="48" max="48" width="13.33203125" bestFit="1" customWidth="1"/>
    <col min="49" max="49" width="12.33203125" customWidth="1"/>
    <col min="50" max="50" width="14.5546875" customWidth="1"/>
    <col min="51" max="51" width="10.33203125" customWidth="1"/>
    <col min="52" max="52" width="11.33203125" customWidth="1"/>
    <col min="53" max="53" width="12.44140625" customWidth="1"/>
    <col min="54" max="54" width="14.5546875" customWidth="1"/>
    <col min="55" max="55" width="14.88671875" customWidth="1"/>
    <col min="56" max="56" width="74" customWidth="1"/>
    <col min="57" max="57" width="24" customWidth="1"/>
    <col min="58" max="58" width="19.6640625" customWidth="1"/>
    <col min="59" max="59" width="22.88671875" customWidth="1"/>
    <col min="60" max="222" width="9.109375" customWidth="1"/>
    <col min="223" max="223" width="2" customWidth="1"/>
    <col min="224" max="224" width="21.88671875" customWidth="1"/>
    <col min="225" max="225" width="16.109375" customWidth="1"/>
    <col min="226" max="226" width="34.88671875" customWidth="1"/>
    <col min="227" max="228" width="24.6640625" customWidth="1"/>
    <col min="229" max="229" width="31.44140625" customWidth="1"/>
    <col min="230" max="230" width="24.6640625" customWidth="1"/>
    <col min="231" max="231" width="26.88671875" customWidth="1"/>
    <col min="232" max="234" width="13.6640625" customWidth="1"/>
    <col min="235" max="235" width="12.6640625" customWidth="1"/>
    <col min="236" max="236" width="15.44140625" customWidth="1"/>
    <col min="237" max="237" width="16" customWidth="1"/>
    <col min="238" max="238" width="15.5546875" customWidth="1"/>
  </cols>
  <sheetData>
    <row r="1" spans="2:59" ht="43.5" customHeight="1" x14ac:dyDescent="0.6">
      <c r="B1" s="39" t="s">
        <v>23</v>
      </c>
    </row>
    <row r="2" spans="2:59" ht="15" thickBot="1" x14ac:dyDescent="0.35">
      <c r="B2" s="40" t="s">
        <v>24</v>
      </c>
      <c r="AL2" s="41" t="s">
        <v>25</v>
      </c>
    </row>
    <row r="3" spans="2:59" ht="16.2" thickBot="1" x14ac:dyDescent="0.35">
      <c r="B3" s="42"/>
      <c r="C3" s="711" t="s">
        <v>26</v>
      </c>
      <c r="D3" s="711"/>
      <c r="E3" s="711"/>
      <c r="F3" s="711" t="s">
        <v>27</v>
      </c>
      <c r="G3" s="711"/>
      <c r="H3" s="711"/>
      <c r="I3" s="42"/>
      <c r="J3" s="43"/>
      <c r="K3" s="43"/>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696" t="s">
        <v>28</v>
      </c>
      <c r="AM3" s="697"/>
      <c r="AN3" s="697"/>
      <c r="AO3" s="697"/>
      <c r="AP3" s="697"/>
      <c r="AQ3" s="697"/>
      <c r="AR3" s="697"/>
      <c r="AS3" s="697"/>
      <c r="AT3" s="697"/>
      <c r="AU3" s="697"/>
      <c r="AV3" s="697"/>
      <c r="AW3" s="697"/>
      <c r="AX3" s="697"/>
      <c r="AY3" s="697"/>
      <c r="AZ3" s="697"/>
      <c r="BA3" s="697"/>
      <c r="BB3" s="697"/>
      <c r="BC3" s="698"/>
    </row>
    <row r="4" spans="2:59" s="24" customFormat="1" ht="108.75" customHeight="1" thickBot="1" x14ac:dyDescent="0.35">
      <c r="B4" s="44" t="s">
        <v>29</v>
      </c>
      <c r="C4" s="45" t="s">
        <v>30</v>
      </c>
      <c r="D4" s="45" t="s">
        <v>31</v>
      </c>
      <c r="E4" s="46" t="s">
        <v>32</v>
      </c>
      <c r="F4" s="47" t="s">
        <v>33</v>
      </c>
      <c r="G4" s="47" t="s">
        <v>34</v>
      </c>
      <c r="H4" s="48" t="s">
        <v>35</v>
      </c>
      <c r="I4" s="49" t="s">
        <v>36</v>
      </c>
      <c r="J4" s="50" t="s">
        <v>37</v>
      </c>
      <c r="K4" s="50" t="s">
        <v>38</v>
      </c>
      <c r="L4" s="49" t="s">
        <v>39</v>
      </c>
      <c r="M4" s="44" t="s">
        <v>40</v>
      </c>
      <c r="N4" s="44" t="s">
        <v>41</v>
      </c>
      <c r="O4" s="44" t="s">
        <v>42</v>
      </c>
      <c r="P4" s="44" t="s">
        <v>43</v>
      </c>
      <c r="Q4" s="44" t="s">
        <v>44</v>
      </c>
      <c r="R4" s="44" t="s">
        <v>45</v>
      </c>
      <c r="S4" s="44" t="s">
        <v>46</v>
      </c>
      <c r="T4" s="44" t="s">
        <v>47</v>
      </c>
      <c r="U4" s="44" t="s">
        <v>48</v>
      </c>
      <c r="V4" s="44" t="s">
        <v>49</v>
      </c>
      <c r="W4" s="44" t="s">
        <v>50</v>
      </c>
      <c r="X4" s="44" t="s">
        <v>51</v>
      </c>
      <c r="Y4" s="44" t="s">
        <v>52</v>
      </c>
      <c r="Z4" s="44" t="s">
        <v>53</v>
      </c>
      <c r="AA4" s="44" t="s">
        <v>54</v>
      </c>
      <c r="AB4" s="44" t="s">
        <v>55</v>
      </c>
      <c r="AC4" s="44" t="s">
        <v>56</v>
      </c>
      <c r="AD4" s="44" t="s">
        <v>57</v>
      </c>
      <c r="AE4" s="534" t="s">
        <v>58</v>
      </c>
      <c r="AF4" s="51" t="s">
        <v>59</v>
      </c>
      <c r="AG4" s="52" t="s">
        <v>60</v>
      </c>
      <c r="AH4" s="53" t="s">
        <v>61</v>
      </c>
      <c r="AI4" s="52" t="s">
        <v>62</v>
      </c>
      <c r="AJ4" s="53" t="s">
        <v>63</v>
      </c>
      <c r="AK4" s="52" t="s">
        <v>64</v>
      </c>
      <c r="AL4" s="54" t="s">
        <v>68</v>
      </c>
      <c r="AM4" s="55" t="s">
        <v>69</v>
      </c>
      <c r="AN4" s="56" t="s">
        <v>70</v>
      </c>
      <c r="AO4" s="57" t="s">
        <v>71</v>
      </c>
      <c r="AP4" s="58" t="s">
        <v>72</v>
      </c>
      <c r="AQ4" s="54" t="s">
        <v>73</v>
      </c>
      <c r="AR4" s="55" t="s">
        <v>74</v>
      </c>
      <c r="AS4" s="56" t="s">
        <v>75</v>
      </c>
      <c r="AT4" s="57" t="s">
        <v>76</v>
      </c>
      <c r="AU4" s="54" t="s">
        <v>73</v>
      </c>
      <c r="AV4" s="55" t="s">
        <v>74</v>
      </c>
      <c r="AW4" s="56" t="s">
        <v>75</v>
      </c>
      <c r="AX4" s="57" t="s">
        <v>77</v>
      </c>
      <c r="AY4" s="59" t="s">
        <v>78</v>
      </c>
      <c r="AZ4" s="59" t="s">
        <v>79</v>
      </c>
      <c r="BA4" s="59" t="s">
        <v>80</v>
      </c>
      <c r="BB4" s="60" t="s">
        <v>81</v>
      </c>
      <c r="BC4" s="58" t="s">
        <v>82</v>
      </c>
      <c r="BD4" s="57" t="s">
        <v>260</v>
      </c>
      <c r="BE4" s="523" t="s">
        <v>65</v>
      </c>
      <c r="BF4" s="523" t="s">
        <v>66</v>
      </c>
      <c r="BG4" s="524" t="s">
        <v>67</v>
      </c>
    </row>
    <row r="5" spans="2:59" s="61" customFormat="1" ht="60" hidden="1" customHeight="1" x14ac:dyDescent="0.3">
      <c r="B5" s="699" t="s">
        <v>83</v>
      </c>
      <c r="C5" s="62" t="s">
        <v>84</v>
      </c>
      <c r="D5" s="63" t="s">
        <v>85</v>
      </c>
      <c r="E5" s="64" t="s">
        <v>86</v>
      </c>
      <c r="F5" s="65" t="s">
        <v>87</v>
      </c>
      <c r="G5" s="66" t="s">
        <v>88</v>
      </c>
      <c r="H5" s="64" t="s">
        <v>89</v>
      </c>
      <c r="I5" s="67" t="s">
        <v>90</v>
      </c>
      <c r="J5" s="68" t="s">
        <v>91</v>
      </c>
      <c r="K5" s="68" t="s">
        <v>92</v>
      </c>
      <c r="L5" s="69">
        <v>4.4999999999999998E-2</v>
      </c>
      <c r="M5" s="70">
        <v>2.6999999999999996E-2</v>
      </c>
      <c r="N5" s="70">
        <v>1.7999999999999999E-2</v>
      </c>
      <c r="O5" s="71">
        <v>0</v>
      </c>
      <c r="P5" s="71">
        <v>2.5000000000000001E-2</v>
      </c>
      <c r="Q5" s="70" t="s">
        <v>93</v>
      </c>
      <c r="R5" s="69">
        <v>0.43</v>
      </c>
      <c r="S5" s="69">
        <v>0.15</v>
      </c>
      <c r="T5" s="72" t="s">
        <v>94</v>
      </c>
      <c r="U5" s="73" t="s">
        <v>95</v>
      </c>
      <c r="V5" s="535" t="s">
        <v>96</v>
      </c>
      <c r="W5" s="74" t="s">
        <v>97</v>
      </c>
      <c r="X5" s="75" t="s">
        <v>98</v>
      </c>
      <c r="Y5" s="75" t="s">
        <v>99</v>
      </c>
      <c r="Z5" s="74">
        <v>18</v>
      </c>
      <c r="AA5" s="74">
        <v>65</v>
      </c>
      <c r="AB5" s="74">
        <v>70</v>
      </c>
      <c r="AC5" s="76">
        <v>100000</v>
      </c>
      <c r="AD5" s="74" t="s">
        <v>100</v>
      </c>
      <c r="AE5" s="78">
        <v>25</v>
      </c>
      <c r="AF5" s="79">
        <v>25</v>
      </c>
      <c r="AG5" s="80">
        <v>50</v>
      </c>
      <c r="AH5" s="81">
        <v>7.5</v>
      </c>
      <c r="AI5" s="82">
        <v>17.5</v>
      </c>
      <c r="AJ5" s="81">
        <v>7.5</v>
      </c>
      <c r="AK5" s="83">
        <v>17.5</v>
      </c>
      <c r="AL5" s="86">
        <v>1.6469999999999999E-2</v>
      </c>
      <c r="AM5" s="87">
        <v>1.0529999999999999E-2</v>
      </c>
      <c r="AN5" s="88">
        <v>0</v>
      </c>
      <c r="AO5" s="89">
        <v>2.6999999999999996E-2</v>
      </c>
      <c r="AP5" s="90">
        <v>2.6999999999999996E-2</v>
      </c>
      <c r="AQ5" s="86">
        <v>0</v>
      </c>
      <c r="AR5" s="87">
        <v>1.7560975609756096E-2</v>
      </c>
      <c r="AS5" s="88">
        <v>0</v>
      </c>
      <c r="AT5" s="89">
        <v>1.7560975609756096E-2</v>
      </c>
      <c r="AU5" s="86">
        <v>0</v>
      </c>
      <c r="AV5" s="87">
        <v>1.7560975609756096E-2</v>
      </c>
      <c r="AW5" s="88">
        <v>0</v>
      </c>
      <c r="AX5" s="89">
        <v>1.7560975609756096E-2</v>
      </c>
      <c r="AY5" s="91">
        <v>0</v>
      </c>
      <c r="AZ5" s="91">
        <v>1.7999999999999999E-2</v>
      </c>
      <c r="BA5" s="91">
        <v>0</v>
      </c>
      <c r="BB5" s="92">
        <v>1.7999999999999999E-2</v>
      </c>
      <c r="BC5" s="90">
        <v>4.4999999999999991E-2</v>
      </c>
      <c r="BD5" s="508" t="str">
        <f t="shared" ref="BD5:BD24" si="0">CONCATENATE(G5," , (",I5,")")</f>
        <v>PERSONAL LOAN CPI 4.5% , (Private Sector Employees)</v>
      </c>
      <c r="BE5" s="84">
        <v>8.4999999999999992E-2</v>
      </c>
      <c r="BF5" s="77">
        <v>1.7999999999999999E-2</v>
      </c>
      <c r="BG5" s="85">
        <v>6.699999999999999E-2</v>
      </c>
    </row>
    <row r="6" spans="2:59" s="61" customFormat="1" ht="60" hidden="1" customHeight="1" x14ac:dyDescent="0.3">
      <c r="B6" s="700"/>
      <c r="C6" s="93" t="s">
        <v>101</v>
      </c>
      <c r="D6" s="94" t="s">
        <v>102</v>
      </c>
      <c r="E6" s="95" t="s">
        <v>103</v>
      </c>
      <c r="F6" s="96" t="s">
        <v>104</v>
      </c>
      <c r="G6" s="97" t="s">
        <v>88</v>
      </c>
      <c r="H6" s="95" t="s">
        <v>105</v>
      </c>
      <c r="I6" s="98" t="s">
        <v>106</v>
      </c>
      <c r="J6" s="99" t="s">
        <v>107</v>
      </c>
      <c r="K6" s="99" t="s">
        <v>108</v>
      </c>
      <c r="L6" s="100">
        <v>4.4999999999999998E-2</v>
      </c>
      <c r="M6" s="101">
        <v>2.988E-2</v>
      </c>
      <c r="N6" s="101">
        <v>1.5120000000000003E-2</v>
      </c>
      <c r="O6" s="102">
        <v>0</v>
      </c>
      <c r="P6" s="103">
        <v>2.5000000000000001E-2</v>
      </c>
      <c r="Q6" s="101" t="s">
        <v>93</v>
      </c>
      <c r="R6" s="100">
        <v>0.43</v>
      </c>
      <c r="S6" s="100">
        <v>0.15</v>
      </c>
      <c r="T6" s="104" t="s">
        <v>109</v>
      </c>
      <c r="U6" s="105" t="s">
        <v>95</v>
      </c>
      <c r="V6" s="536" t="s">
        <v>96</v>
      </c>
      <c r="W6" s="106" t="s">
        <v>97</v>
      </c>
      <c r="X6" s="107" t="s">
        <v>98</v>
      </c>
      <c r="Y6" s="107" t="s">
        <v>110</v>
      </c>
      <c r="Z6" s="106">
        <v>18</v>
      </c>
      <c r="AA6" s="106">
        <v>65</v>
      </c>
      <c r="AB6" s="106">
        <v>70</v>
      </c>
      <c r="AC6" s="108">
        <v>100000</v>
      </c>
      <c r="AD6" s="106" t="s">
        <v>111</v>
      </c>
      <c r="AE6" s="110">
        <v>25</v>
      </c>
      <c r="AF6" s="111">
        <v>25</v>
      </c>
      <c r="AG6" s="112">
        <v>50</v>
      </c>
      <c r="AH6" s="113">
        <v>7.5</v>
      </c>
      <c r="AI6" s="114">
        <v>17.5</v>
      </c>
      <c r="AJ6" s="113">
        <v>7.5</v>
      </c>
      <c r="AK6" s="114">
        <v>17.5</v>
      </c>
      <c r="AL6" s="117">
        <v>1.7330399999999999E-2</v>
      </c>
      <c r="AM6" s="118">
        <v>9.8604000000000018E-3</v>
      </c>
      <c r="AN6" s="119">
        <v>2.6892000000000001E-3</v>
      </c>
      <c r="AO6" s="120">
        <v>2.988E-2</v>
      </c>
      <c r="AP6" s="121">
        <v>2.988E-2</v>
      </c>
      <c r="AQ6" s="117">
        <v>1.4751219512195126E-2</v>
      </c>
      <c r="AR6" s="118">
        <v>0</v>
      </c>
      <c r="AS6" s="119">
        <v>0</v>
      </c>
      <c r="AT6" s="120">
        <v>1.4751219512195126E-2</v>
      </c>
      <c r="AU6" s="117">
        <v>1.4751219512195126E-2</v>
      </c>
      <c r="AV6" s="118">
        <v>0</v>
      </c>
      <c r="AW6" s="119">
        <v>0</v>
      </c>
      <c r="AX6" s="120">
        <v>1.4751219512195126E-2</v>
      </c>
      <c r="AY6" s="91">
        <v>1.5120000000000003E-2</v>
      </c>
      <c r="AZ6" s="91">
        <v>0</v>
      </c>
      <c r="BA6" s="91">
        <v>0</v>
      </c>
      <c r="BB6" s="92">
        <v>1.5120000000000003E-2</v>
      </c>
      <c r="BC6" s="121">
        <v>4.5000000000000005E-2</v>
      </c>
      <c r="BD6" s="509" t="str">
        <f t="shared" si="0"/>
        <v>PERSONAL LOAN CPI 4.5% , (Public Sector/Self Employed/Non-Workers)</v>
      </c>
      <c r="BE6" s="115">
        <v>8.4999999999999992E-2</v>
      </c>
      <c r="BF6" s="109">
        <v>1.7999999999999999E-2</v>
      </c>
      <c r="BG6" s="116">
        <v>6.699999999999999E-2</v>
      </c>
    </row>
    <row r="7" spans="2:59" ht="60" hidden="1" customHeight="1" x14ac:dyDescent="0.3">
      <c r="B7" s="700"/>
      <c r="C7" s="122" t="s">
        <v>112</v>
      </c>
      <c r="D7" s="123" t="s">
        <v>113</v>
      </c>
      <c r="E7" s="124" t="s">
        <v>114</v>
      </c>
      <c r="F7" s="125" t="s">
        <v>115</v>
      </c>
      <c r="G7" s="126" t="s">
        <v>116</v>
      </c>
      <c r="H7" s="124" t="s">
        <v>117</v>
      </c>
      <c r="I7" s="127" t="s">
        <v>90</v>
      </c>
      <c r="J7" s="128" t="s">
        <v>91</v>
      </c>
      <c r="K7" s="128" t="s">
        <v>92</v>
      </c>
      <c r="L7" s="129">
        <v>0.06</v>
      </c>
      <c r="M7" s="130">
        <v>3.5999999999999997E-2</v>
      </c>
      <c r="N7" s="130">
        <v>2.3999999999999997E-2</v>
      </c>
      <c r="O7" s="131">
        <v>0</v>
      </c>
      <c r="P7" s="132">
        <v>2.5000000000000001E-2</v>
      </c>
      <c r="Q7" s="130" t="s">
        <v>93</v>
      </c>
      <c r="R7" s="129">
        <v>0.43</v>
      </c>
      <c r="S7" s="129">
        <v>0.15</v>
      </c>
      <c r="T7" s="133" t="s">
        <v>109</v>
      </c>
      <c r="U7" s="134" t="s">
        <v>118</v>
      </c>
      <c r="V7" s="536" t="s">
        <v>96</v>
      </c>
      <c r="W7" s="135" t="s">
        <v>97</v>
      </c>
      <c r="X7" s="136" t="s">
        <v>98</v>
      </c>
      <c r="Y7" s="136" t="s">
        <v>99</v>
      </c>
      <c r="Z7" s="137">
        <v>18</v>
      </c>
      <c r="AA7" s="137">
        <v>65</v>
      </c>
      <c r="AB7" s="137">
        <v>70</v>
      </c>
      <c r="AC7" s="138">
        <v>100000</v>
      </c>
      <c r="AD7" s="135" t="s">
        <v>100</v>
      </c>
      <c r="AE7" s="139">
        <v>25</v>
      </c>
      <c r="AF7" s="140">
        <v>25</v>
      </c>
      <c r="AG7" s="141">
        <v>50</v>
      </c>
      <c r="AH7" s="142">
        <v>7.5</v>
      </c>
      <c r="AI7" s="143">
        <v>17.5</v>
      </c>
      <c r="AJ7" s="142">
        <v>7.5</v>
      </c>
      <c r="AK7" s="143">
        <v>17.5</v>
      </c>
      <c r="AL7" s="117">
        <v>2.1959999999999997E-2</v>
      </c>
      <c r="AM7" s="118">
        <v>1.4039999999999999E-2</v>
      </c>
      <c r="AN7" s="119">
        <v>0</v>
      </c>
      <c r="AO7" s="120">
        <v>3.5999999999999997E-2</v>
      </c>
      <c r="AP7" s="121">
        <v>3.5999999999999997E-2</v>
      </c>
      <c r="AQ7" s="117">
        <v>0</v>
      </c>
      <c r="AR7" s="118">
        <v>2.3414634146341463E-2</v>
      </c>
      <c r="AS7" s="119">
        <v>0</v>
      </c>
      <c r="AT7" s="120">
        <v>2.3414634146341463E-2</v>
      </c>
      <c r="AU7" s="117">
        <v>0</v>
      </c>
      <c r="AV7" s="118">
        <v>2.3414634146341463E-2</v>
      </c>
      <c r="AW7" s="119">
        <v>0</v>
      </c>
      <c r="AX7" s="120">
        <v>2.3414634146341463E-2</v>
      </c>
      <c r="AY7" s="91">
        <v>0</v>
      </c>
      <c r="AZ7" s="91">
        <v>2.3999999999999997E-2</v>
      </c>
      <c r="BA7" s="91">
        <v>0</v>
      </c>
      <c r="BB7" s="92">
        <v>2.3999999999999997E-2</v>
      </c>
      <c r="BC7" s="121">
        <v>0.06</v>
      </c>
      <c r="BD7" s="510" t="str">
        <f t="shared" si="0"/>
        <v>PERSONAL LOAN CPI 6.0% , (Private Sector Employees)</v>
      </c>
      <c r="BE7" s="144">
        <v>7.3700000000000002E-2</v>
      </c>
      <c r="BF7" s="145">
        <v>1.7999999999999999E-2</v>
      </c>
      <c r="BG7" s="146">
        <v>5.5700000000000006E-2</v>
      </c>
    </row>
    <row r="8" spans="2:59" ht="60" hidden="1" customHeight="1" x14ac:dyDescent="0.3">
      <c r="B8" s="700"/>
      <c r="C8" s="93" t="s">
        <v>119</v>
      </c>
      <c r="D8" s="147" t="s">
        <v>120</v>
      </c>
      <c r="E8" s="148" t="s">
        <v>121</v>
      </c>
      <c r="F8" s="149" t="s">
        <v>122</v>
      </c>
      <c r="G8" s="150" t="s">
        <v>116</v>
      </c>
      <c r="H8" s="148" t="s">
        <v>123</v>
      </c>
      <c r="I8" s="151" t="s">
        <v>106</v>
      </c>
      <c r="J8" s="99" t="s">
        <v>107</v>
      </c>
      <c r="K8" s="99" t="s">
        <v>108</v>
      </c>
      <c r="L8" s="152">
        <v>0.06</v>
      </c>
      <c r="M8" s="153">
        <v>3.984E-2</v>
      </c>
      <c r="N8" s="153">
        <v>2.0160000000000001E-2</v>
      </c>
      <c r="O8" s="154">
        <v>0</v>
      </c>
      <c r="P8" s="155">
        <v>2.5000000000000001E-2</v>
      </c>
      <c r="Q8" s="153" t="s">
        <v>93</v>
      </c>
      <c r="R8" s="152">
        <v>0.43</v>
      </c>
      <c r="S8" s="152">
        <v>0.15</v>
      </c>
      <c r="T8" s="156" t="s">
        <v>109</v>
      </c>
      <c r="U8" s="157" t="s">
        <v>118</v>
      </c>
      <c r="V8" s="536" t="s">
        <v>96</v>
      </c>
      <c r="W8" s="106" t="s">
        <v>97</v>
      </c>
      <c r="X8" s="107" t="s">
        <v>98</v>
      </c>
      <c r="Y8" s="107" t="s">
        <v>110</v>
      </c>
      <c r="Z8" s="158">
        <v>18</v>
      </c>
      <c r="AA8" s="158">
        <v>65</v>
      </c>
      <c r="AB8" s="158">
        <v>70</v>
      </c>
      <c r="AC8" s="159">
        <v>100000</v>
      </c>
      <c r="AD8" s="106" t="s">
        <v>111</v>
      </c>
      <c r="AE8" s="160">
        <v>25</v>
      </c>
      <c r="AF8" s="161">
        <v>25</v>
      </c>
      <c r="AG8" s="162">
        <v>50</v>
      </c>
      <c r="AH8" s="163">
        <v>7.5</v>
      </c>
      <c r="AI8" s="164">
        <v>17.5</v>
      </c>
      <c r="AJ8" s="163">
        <v>7.5</v>
      </c>
      <c r="AK8" s="164">
        <v>17.5</v>
      </c>
      <c r="AL8" s="117">
        <v>2.3107199999999998E-2</v>
      </c>
      <c r="AM8" s="118">
        <v>1.3147200000000001E-2</v>
      </c>
      <c r="AN8" s="119">
        <v>3.5856E-3</v>
      </c>
      <c r="AO8" s="120">
        <v>3.984E-2</v>
      </c>
      <c r="AP8" s="121">
        <v>3.984E-2</v>
      </c>
      <c r="AQ8" s="117">
        <v>1.966829268292683E-2</v>
      </c>
      <c r="AR8" s="118">
        <v>0</v>
      </c>
      <c r="AS8" s="119">
        <v>0</v>
      </c>
      <c r="AT8" s="120">
        <v>1.966829268292683E-2</v>
      </c>
      <c r="AU8" s="117">
        <v>1.966829268292683E-2</v>
      </c>
      <c r="AV8" s="118">
        <v>0</v>
      </c>
      <c r="AW8" s="119">
        <v>0</v>
      </c>
      <c r="AX8" s="120">
        <v>1.966829268292683E-2</v>
      </c>
      <c r="AY8" s="91">
        <v>2.0160000000000001E-2</v>
      </c>
      <c r="AZ8" s="91">
        <v>0</v>
      </c>
      <c r="BA8" s="91">
        <v>0</v>
      </c>
      <c r="BB8" s="92">
        <v>2.0160000000000001E-2</v>
      </c>
      <c r="BC8" s="121">
        <v>0.06</v>
      </c>
      <c r="BD8" s="511" t="str">
        <f t="shared" si="0"/>
        <v>PERSONAL LOAN CPI 6.0% , (Public Sector/Self Employed/Non-Workers)</v>
      </c>
      <c r="BE8" s="165">
        <v>7.3700000000000002E-2</v>
      </c>
      <c r="BF8" s="166">
        <v>1.7999999999999999E-2</v>
      </c>
      <c r="BG8" s="167">
        <v>5.5700000000000006E-2</v>
      </c>
    </row>
    <row r="9" spans="2:59" ht="60" hidden="1" customHeight="1" x14ac:dyDescent="0.3">
      <c r="B9" s="700"/>
      <c r="C9" s="122" t="s">
        <v>124</v>
      </c>
      <c r="D9" s="123" t="s">
        <v>125</v>
      </c>
      <c r="E9" s="124" t="s">
        <v>126</v>
      </c>
      <c r="F9" s="125" t="s">
        <v>127</v>
      </c>
      <c r="G9" s="126" t="s">
        <v>128</v>
      </c>
      <c r="H9" s="124" t="s">
        <v>129</v>
      </c>
      <c r="I9" s="127" t="s">
        <v>90</v>
      </c>
      <c r="J9" s="128" t="s">
        <v>91</v>
      </c>
      <c r="K9" s="128" t="s">
        <v>92</v>
      </c>
      <c r="L9" s="129">
        <v>0.08</v>
      </c>
      <c r="M9" s="130">
        <v>4.8000000000000001E-2</v>
      </c>
      <c r="N9" s="130">
        <v>3.2000000000000001E-2</v>
      </c>
      <c r="O9" s="131">
        <v>0</v>
      </c>
      <c r="P9" s="132">
        <v>2.5000000000000001E-2</v>
      </c>
      <c r="Q9" s="130" t="s">
        <v>93</v>
      </c>
      <c r="R9" s="129">
        <v>0.43</v>
      </c>
      <c r="S9" s="129">
        <v>0.15</v>
      </c>
      <c r="T9" s="133" t="s">
        <v>109</v>
      </c>
      <c r="U9" s="134" t="s">
        <v>130</v>
      </c>
      <c r="V9" s="536" t="s">
        <v>96</v>
      </c>
      <c r="W9" s="135" t="s">
        <v>97</v>
      </c>
      <c r="X9" s="136" t="s">
        <v>98</v>
      </c>
      <c r="Y9" s="136" t="s">
        <v>99</v>
      </c>
      <c r="Z9" s="137">
        <v>18</v>
      </c>
      <c r="AA9" s="137">
        <v>65</v>
      </c>
      <c r="AB9" s="137">
        <v>70</v>
      </c>
      <c r="AC9" s="138">
        <v>100000</v>
      </c>
      <c r="AD9" s="135" t="s">
        <v>100</v>
      </c>
      <c r="AE9" s="139">
        <v>25</v>
      </c>
      <c r="AF9" s="140">
        <v>25</v>
      </c>
      <c r="AG9" s="141">
        <v>50</v>
      </c>
      <c r="AH9" s="142">
        <v>7.5</v>
      </c>
      <c r="AI9" s="143">
        <v>17.5</v>
      </c>
      <c r="AJ9" s="142">
        <v>7.5</v>
      </c>
      <c r="AK9" s="143">
        <v>17.5</v>
      </c>
      <c r="AL9" s="117">
        <v>2.9279999999999997E-2</v>
      </c>
      <c r="AM9" s="118">
        <v>1.8720000000000001E-2</v>
      </c>
      <c r="AN9" s="119">
        <v>0</v>
      </c>
      <c r="AO9" s="120">
        <v>4.8000000000000001E-2</v>
      </c>
      <c r="AP9" s="121">
        <v>4.8000000000000001E-2</v>
      </c>
      <c r="AQ9" s="117">
        <v>0</v>
      </c>
      <c r="AR9" s="118">
        <v>3.1219512195121958E-2</v>
      </c>
      <c r="AS9" s="119">
        <v>0</v>
      </c>
      <c r="AT9" s="120">
        <v>3.1219512195121958E-2</v>
      </c>
      <c r="AU9" s="117">
        <v>0</v>
      </c>
      <c r="AV9" s="118">
        <v>3.1219512195121958E-2</v>
      </c>
      <c r="AW9" s="119">
        <v>0</v>
      </c>
      <c r="AX9" s="120">
        <v>3.1219512195121958E-2</v>
      </c>
      <c r="AY9" s="91">
        <v>0</v>
      </c>
      <c r="AZ9" s="91">
        <v>3.2000000000000001E-2</v>
      </c>
      <c r="BA9" s="91">
        <v>0</v>
      </c>
      <c r="BB9" s="92">
        <v>3.2000000000000001E-2</v>
      </c>
      <c r="BC9" s="121">
        <v>8.0000000000000016E-2</v>
      </c>
      <c r="BD9" s="510" t="str">
        <f t="shared" si="0"/>
        <v>PERSONAL LOAN CPI 8.0% , (Private Sector Employees)</v>
      </c>
      <c r="BE9" s="144">
        <v>6.6000000000000003E-2</v>
      </c>
      <c r="BF9" s="145">
        <v>1.7999999999999999E-2</v>
      </c>
      <c r="BG9" s="146">
        <v>4.8000000000000001E-2</v>
      </c>
    </row>
    <row r="10" spans="2:59" ht="60" hidden="1" customHeight="1" x14ac:dyDescent="0.3">
      <c r="B10" s="700"/>
      <c r="C10" s="93" t="s">
        <v>131</v>
      </c>
      <c r="D10" s="147" t="s">
        <v>132</v>
      </c>
      <c r="E10" s="148" t="s">
        <v>133</v>
      </c>
      <c r="F10" s="149" t="s">
        <v>134</v>
      </c>
      <c r="G10" s="150" t="s">
        <v>128</v>
      </c>
      <c r="H10" s="148" t="s">
        <v>135</v>
      </c>
      <c r="I10" s="151" t="s">
        <v>106</v>
      </c>
      <c r="J10" s="99" t="s">
        <v>107</v>
      </c>
      <c r="K10" s="99" t="s">
        <v>108</v>
      </c>
      <c r="L10" s="152">
        <v>0.08</v>
      </c>
      <c r="M10" s="153">
        <v>5.3120000000000001E-2</v>
      </c>
      <c r="N10" s="153">
        <v>2.6880000000000001E-2</v>
      </c>
      <c r="O10" s="154">
        <v>0</v>
      </c>
      <c r="P10" s="155">
        <v>2.5000000000000001E-2</v>
      </c>
      <c r="Q10" s="153" t="s">
        <v>93</v>
      </c>
      <c r="R10" s="152">
        <v>0.43</v>
      </c>
      <c r="S10" s="152">
        <v>0.15</v>
      </c>
      <c r="T10" s="156" t="s">
        <v>109</v>
      </c>
      <c r="U10" s="157" t="s">
        <v>130</v>
      </c>
      <c r="V10" s="536" t="s">
        <v>96</v>
      </c>
      <c r="W10" s="106" t="s">
        <v>97</v>
      </c>
      <c r="X10" s="107" t="s">
        <v>98</v>
      </c>
      <c r="Y10" s="107" t="s">
        <v>110</v>
      </c>
      <c r="Z10" s="158">
        <v>18</v>
      </c>
      <c r="AA10" s="158">
        <v>65</v>
      </c>
      <c r="AB10" s="158">
        <v>70</v>
      </c>
      <c r="AC10" s="159">
        <v>100000</v>
      </c>
      <c r="AD10" s="106" t="s">
        <v>111</v>
      </c>
      <c r="AE10" s="160">
        <v>25</v>
      </c>
      <c r="AF10" s="161">
        <v>25</v>
      </c>
      <c r="AG10" s="162">
        <v>50</v>
      </c>
      <c r="AH10" s="163">
        <v>7.5</v>
      </c>
      <c r="AI10" s="164">
        <v>17.5</v>
      </c>
      <c r="AJ10" s="163">
        <v>7.5</v>
      </c>
      <c r="AK10" s="164">
        <v>17.5</v>
      </c>
      <c r="AL10" s="117">
        <v>3.0809599999999999E-2</v>
      </c>
      <c r="AM10" s="118">
        <v>1.7529599999999999E-2</v>
      </c>
      <c r="AN10" s="119">
        <v>4.7808E-3</v>
      </c>
      <c r="AO10" s="120">
        <v>5.3120000000000001E-2</v>
      </c>
      <c r="AP10" s="121">
        <v>5.3120000000000001E-2</v>
      </c>
      <c r="AQ10" s="117">
        <v>2.6224390243902444E-2</v>
      </c>
      <c r="AR10" s="118">
        <v>0</v>
      </c>
      <c r="AS10" s="119">
        <v>0</v>
      </c>
      <c r="AT10" s="120">
        <v>2.6224390243902444E-2</v>
      </c>
      <c r="AU10" s="117">
        <v>2.6224390243902444E-2</v>
      </c>
      <c r="AV10" s="118">
        <v>0</v>
      </c>
      <c r="AW10" s="119">
        <v>0</v>
      </c>
      <c r="AX10" s="120">
        <v>2.6224390243902444E-2</v>
      </c>
      <c r="AY10" s="91">
        <v>2.6880000000000001E-2</v>
      </c>
      <c r="AZ10" s="91">
        <v>0</v>
      </c>
      <c r="BA10" s="91">
        <v>0</v>
      </c>
      <c r="BB10" s="92">
        <v>2.6880000000000001E-2</v>
      </c>
      <c r="BC10" s="121">
        <v>0.08</v>
      </c>
      <c r="BD10" s="511" t="str">
        <f t="shared" si="0"/>
        <v>PERSONAL LOAN CPI 8.0% , (Public Sector/Self Employed/Non-Workers)</v>
      </c>
      <c r="BE10" s="165">
        <v>6.6000000000000003E-2</v>
      </c>
      <c r="BF10" s="166">
        <v>1.7999999999999999E-2</v>
      </c>
      <c r="BG10" s="167">
        <v>4.8000000000000001E-2</v>
      </c>
    </row>
    <row r="11" spans="2:59" ht="60" hidden="1" customHeight="1" x14ac:dyDescent="0.3">
      <c r="B11" s="700"/>
      <c r="C11" s="122" t="s">
        <v>136</v>
      </c>
      <c r="D11" s="123" t="s">
        <v>137</v>
      </c>
      <c r="E11" s="124" t="s">
        <v>138</v>
      </c>
      <c r="F11" s="125" t="s">
        <v>139</v>
      </c>
      <c r="G11" s="126" t="s">
        <v>140</v>
      </c>
      <c r="H11" s="124" t="s">
        <v>141</v>
      </c>
      <c r="I11" s="127" t="s">
        <v>90</v>
      </c>
      <c r="J11" s="128" t="s">
        <v>91</v>
      </c>
      <c r="K11" s="128" t="s">
        <v>92</v>
      </c>
      <c r="L11" s="129">
        <v>0.1</v>
      </c>
      <c r="M11" s="130">
        <v>6.0000000000000012E-2</v>
      </c>
      <c r="N11" s="130">
        <v>4.0000000000000008E-2</v>
      </c>
      <c r="O11" s="131">
        <v>0</v>
      </c>
      <c r="P11" s="132">
        <v>2.5000000000000001E-2</v>
      </c>
      <c r="Q11" s="130" t="s">
        <v>93</v>
      </c>
      <c r="R11" s="129">
        <v>0.43</v>
      </c>
      <c r="S11" s="129">
        <v>0.15</v>
      </c>
      <c r="T11" s="133" t="s">
        <v>109</v>
      </c>
      <c r="U11" s="134" t="s">
        <v>142</v>
      </c>
      <c r="V11" s="536" t="s">
        <v>96</v>
      </c>
      <c r="W11" s="135" t="s">
        <v>97</v>
      </c>
      <c r="X11" s="136" t="s">
        <v>98</v>
      </c>
      <c r="Y11" s="136" t="s">
        <v>99</v>
      </c>
      <c r="Z11" s="137">
        <v>18</v>
      </c>
      <c r="AA11" s="137">
        <v>65</v>
      </c>
      <c r="AB11" s="137">
        <v>70</v>
      </c>
      <c r="AC11" s="138">
        <v>100000</v>
      </c>
      <c r="AD11" s="135" t="s">
        <v>100</v>
      </c>
      <c r="AE11" s="139">
        <v>25</v>
      </c>
      <c r="AF11" s="140">
        <v>25</v>
      </c>
      <c r="AG11" s="141">
        <v>50</v>
      </c>
      <c r="AH11" s="142">
        <v>7.5</v>
      </c>
      <c r="AI11" s="143">
        <v>17.5</v>
      </c>
      <c r="AJ11" s="142">
        <v>7.5</v>
      </c>
      <c r="AK11" s="143">
        <v>17.5</v>
      </c>
      <c r="AL11" s="117">
        <v>3.6600000000000008E-2</v>
      </c>
      <c r="AM11" s="118">
        <v>2.3400000000000008E-2</v>
      </c>
      <c r="AN11" s="119">
        <v>0</v>
      </c>
      <c r="AO11" s="120">
        <v>6.0000000000000012E-2</v>
      </c>
      <c r="AP11" s="121">
        <v>6.0000000000000012E-2</v>
      </c>
      <c r="AQ11" s="117">
        <v>0</v>
      </c>
      <c r="AR11" s="118">
        <v>3.9024390243902453E-2</v>
      </c>
      <c r="AS11" s="119">
        <v>0</v>
      </c>
      <c r="AT11" s="120">
        <v>3.9024390243902453E-2</v>
      </c>
      <c r="AU11" s="117">
        <v>0</v>
      </c>
      <c r="AV11" s="118">
        <v>3.9024390243902453E-2</v>
      </c>
      <c r="AW11" s="119">
        <v>0</v>
      </c>
      <c r="AX11" s="120">
        <v>3.9024390243902453E-2</v>
      </c>
      <c r="AY11" s="91">
        <v>0</v>
      </c>
      <c r="AZ11" s="91">
        <v>4.0000000000000008E-2</v>
      </c>
      <c r="BA11" s="91">
        <v>0</v>
      </c>
      <c r="BB11" s="92">
        <v>4.0000000000000008E-2</v>
      </c>
      <c r="BC11" s="121">
        <v>0.10000000000000002</v>
      </c>
      <c r="BD11" s="510" t="str">
        <f t="shared" si="0"/>
        <v>CPI PERSONAL LOANS 10% , (Private Sector Employees)</v>
      </c>
      <c r="BE11" s="144">
        <v>6.6000000000000003E-2</v>
      </c>
      <c r="BF11" s="145">
        <v>1.7999999999999999E-2</v>
      </c>
      <c r="BG11" s="146">
        <v>4.8000000000000001E-2</v>
      </c>
    </row>
    <row r="12" spans="2:59" ht="60" hidden="1" customHeight="1" thickBot="1" x14ac:dyDescent="0.35">
      <c r="B12" s="701"/>
      <c r="C12" s="168" t="s">
        <v>143</v>
      </c>
      <c r="D12" s="169" t="s">
        <v>144</v>
      </c>
      <c r="E12" s="170" t="s">
        <v>145</v>
      </c>
      <c r="F12" s="171" t="s">
        <v>146</v>
      </c>
      <c r="G12" s="169" t="s">
        <v>140</v>
      </c>
      <c r="H12" s="170" t="s">
        <v>147</v>
      </c>
      <c r="I12" s="172" t="s">
        <v>106</v>
      </c>
      <c r="J12" s="173" t="s">
        <v>107</v>
      </c>
      <c r="K12" s="174" t="s">
        <v>108</v>
      </c>
      <c r="L12" s="175">
        <v>0.1</v>
      </c>
      <c r="M12" s="176">
        <v>6.6400000000000001E-2</v>
      </c>
      <c r="N12" s="176">
        <v>3.3599999999999998E-2</v>
      </c>
      <c r="O12" s="177">
        <v>0</v>
      </c>
      <c r="P12" s="178">
        <v>2.5000000000000001E-2</v>
      </c>
      <c r="Q12" s="176" t="s">
        <v>93</v>
      </c>
      <c r="R12" s="175">
        <v>0.43</v>
      </c>
      <c r="S12" s="175">
        <v>0.15</v>
      </c>
      <c r="T12" s="179" t="s">
        <v>109</v>
      </c>
      <c r="U12" s="180" t="s">
        <v>142</v>
      </c>
      <c r="V12" s="553" t="s">
        <v>96</v>
      </c>
      <c r="W12" s="181" t="s">
        <v>97</v>
      </c>
      <c r="X12" s="182" t="s">
        <v>98</v>
      </c>
      <c r="Y12" s="182" t="s">
        <v>110</v>
      </c>
      <c r="Z12" s="180">
        <v>18</v>
      </c>
      <c r="AA12" s="180">
        <v>65</v>
      </c>
      <c r="AB12" s="180">
        <v>70</v>
      </c>
      <c r="AC12" s="183">
        <v>100000</v>
      </c>
      <c r="AD12" s="181" t="s">
        <v>111</v>
      </c>
      <c r="AE12" s="184">
        <v>25</v>
      </c>
      <c r="AF12" s="185">
        <v>25</v>
      </c>
      <c r="AG12" s="186">
        <v>50</v>
      </c>
      <c r="AH12" s="187">
        <v>7.5</v>
      </c>
      <c r="AI12" s="188">
        <v>17.5</v>
      </c>
      <c r="AJ12" s="187">
        <v>7.5</v>
      </c>
      <c r="AK12" s="188">
        <v>17.5</v>
      </c>
      <c r="AL12" s="192">
        <v>3.8511999999999998E-2</v>
      </c>
      <c r="AM12" s="193">
        <v>2.1912000000000001E-2</v>
      </c>
      <c r="AN12" s="194">
        <v>5.9759999999999995E-3</v>
      </c>
      <c r="AO12" s="195">
        <v>6.6400000000000001E-2</v>
      </c>
      <c r="AP12" s="196">
        <v>6.6400000000000001E-2</v>
      </c>
      <c r="AQ12" s="192">
        <v>3.278048780487805E-2</v>
      </c>
      <c r="AR12" s="193">
        <v>0</v>
      </c>
      <c r="AS12" s="194">
        <v>0</v>
      </c>
      <c r="AT12" s="195">
        <v>3.278048780487805E-2</v>
      </c>
      <c r="AU12" s="192">
        <v>3.278048780487805E-2</v>
      </c>
      <c r="AV12" s="193">
        <v>0</v>
      </c>
      <c r="AW12" s="194">
        <v>0</v>
      </c>
      <c r="AX12" s="195">
        <v>3.278048780487805E-2</v>
      </c>
      <c r="AY12" s="197">
        <v>3.3599999999999998E-2</v>
      </c>
      <c r="AZ12" s="197">
        <v>0</v>
      </c>
      <c r="BA12" s="197">
        <v>0</v>
      </c>
      <c r="BB12" s="198">
        <v>3.3599999999999998E-2</v>
      </c>
      <c r="BC12" s="196">
        <v>0.1</v>
      </c>
      <c r="BD12" s="512" t="str">
        <f t="shared" si="0"/>
        <v>CPI PERSONAL LOANS 10% , (Public Sector/Self Employed/Non-Workers)</v>
      </c>
      <c r="BE12" s="189">
        <v>6.6000000000000003E-2</v>
      </c>
      <c r="BF12" s="190">
        <v>1.7999999999999999E-2</v>
      </c>
      <c r="BG12" s="191">
        <v>4.8000000000000001E-2</v>
      </c>
    </row>
    <row r="13" spans="2:59" ht="60" hidden="1" customHeight="1" x14ac:dyDescent="0.3">
      <c r="B13" s="705" t="s">
        <v>148</v>
      </c>
      <c r="C13" s="199" t="s">
        <v>149</v>
      </c>
      <c r="D13" s="200" t="s">
        <v>150</v>
      </c>
      <c r="E13" s="201" t="s">
        <v>151</v>
      </c>
      <c r="F13" s="202" t="s">
        <v>152</v>
      </c>
      <c r="G13" s="200" t="s">
        <v>153</v>
      </c>
      <c r="H13" s="201" t="s">
        <v>154</v>
      </c>
      <c r="I13" s="203" t="s">
        <v>90</v>
      </c>
      <c r="J13" s="204" t="s">
        <v>91</v>
      </c>
      <c r="K13" s="205" t="s">
        <v>92</v>
      </c>
      <c r="L13" s="206">
        <v>4.4999999999999998E-2</v>
      </c>
      <c r="M13" s="207">
        <v>2.5874999999999995E-2</v>
      </c>
      <c r="N13" s="207">
        <v>1.9124999999999996E-2</v>
      </c>
      <c r="O13" s="208">
        <v>0</v>
      </c>
      <c r="P13" s="209">
        <v>2.5000000000000001E-2</v>
      </c>
      <c r="Q13" s="207" t="s">
        <v>93</v>
      </c>
      <c r="R13" s="206">
        <v>0.44900000000000001</v>
      </c>
      <c r="S13" s="206">
        <v>0.15</v>
      </c>
      <c r="T13" s="210" t="s">
        <v>109</v>
      </c>
      <c r="U13" s="548" t="s">
        <v>155</v>
      </c>
      <c r="V13" s="552" t="s">
        <v>96</v>
      </c>
      <c r="W13" s="551" t="s">
        <v>97</v>
      </c>
      <c r="X13" s="213" t="s">
        <v>98</v>
      </c>
      <c r="Y13" s="213" t="s">
        <v>99</v>
      </c>
      <c r="Z13" s="211">
        <v>18</v>
      </c>
      <c r="AA13" s="211">
        <v>65</v>
      </c>
      <c r="AB13" s="211">
        <v>72</v>
      </c>
      <c r="AC13" s="214">
        <v>100000</v>
      </c>
      <c r="AD13" s="212" t="s">
        <v>100</v>
      </c>
      <c r="AE13" s="215">
        <v>25</v>
      </c>
      <c r="AF13" s="216">
        <v>25</v>
      </c>
      <c r="AG13" s="217">
        <v>50</v>
      </c>
      <c r="AH13" s="218">
        <v>7.5</v>
      </c>
      <c r="AI13" s="219">
        <v>17.5</v>
      </c>
      <c r="AJ13" s="218">
        <v>7.5</v>
      </c>
      <c r="AK13" s="220">
        <v>17.5</v>
      </c>
      <c r="AL13" s="86">
        <v>1.5783749999999996E-2</v>
      </c>
      <c r="AM13" s="87">
        <v>1.0091249999999998E-2</v>
      </c>
      <c r="AN13" s="88">
        <v>0</v>
      </c>
      <c r="AO13" s="89">
        <v>2.5874999999999995E-2</v>
      </c>
      <c r="AP13" s="90">
        <v>2.5874999999999995E-2</v>
      </c>
      <c r="AQ13" s="86">
        <v>0</v>
      </c>
      <c r="AR13" s="87">
        <v>1.8658536585365853E-2</v>
      </c>
      <c r="AS13" s="88">
        <v>0</v>
      </c>
      <c r="AT13" s="89">
        <v>1.8658536585365853E-2</v>
      </c>
      <c r="AU13" s="86">
        <v>0</v>
      </c>
      <c r="AV13" s="87">
        <v>1.8658536585365853E-2</v>
      </c>
      <c r="AW13" s="88">
        <v>0</v>
      </c>
      <c r="AX13" s="89">
        <v>1.8658536585365853E-2</v>
      </c>
      <c r="AY13" s="91">
        <v>0</v>
      </c>
      <c r="AZ13" s="91">
        <v>1.9124999999999996E-2</v>
      </c>
      <c r="BA13" s="91">
        <v>0</v>
      </c>
      <c r="BB13" s="92">
        <v>1.9124999999999996E-2</v>
      </c>
      <c r="BC13" s="90">
        <v>4.4999999999999991E-2</v>
      </c>
      <c r="BD13" s="513" t="str">
        <f t="shared" si="0"/>
        <v>AUTO CPI 4.5% , (Private Sector Employees)</v>
      </c>
      <c r="BE13" s="221">
        <v>7.2999999999999995E-2</v>
      </c>
      <c r="BF13" s="222">
        <v>1.7999999999999999E-2</v>
      </c>
      <c r="BG13" s="223">
        <v>5.5E-2</v>
      </c>
    </row>
    <row r="14" spans="2:59" ht="60" hidden="1" customHeight="1" x14ac:dyDescent="0.3">
      <c r="B14" s="706"/>
      <c r="C14" s="224" t="s">
        <v>156</v>
      </c>
      <c r="D14" s="225" t="s">
        <v>157</v>
      </c>
      <c r="E14" s="226" t="s">
        <v>158</v>
      </c>
      <c r="F14" s="227" t="s">
        <v>159</v>
      </c>
      <c r="G14" s="228" t="s">
        <v>153</v>
      </c>
      <c r="H14" s="226" t="s">
        <v>160</v>
      </c>
      <c r="I14" s="229" t="s">
        <v>106</v>
      </c>
      <c r="J14" s="230" t="s">
        <v>107</v>
      </c>
      <c r="K14" s="230" t="s">
        <v>108</v>
      </c>
      <c r="L14" s="231">
        <v>4.4999999999999998E-2</v>
      </c>
      <c r="M14" s="232">
        <v>2.9879999999999993E-2</v>
      </c>
      <c r="N14" s="232">
        <v>1.512E-2</v>
      </c>
      <c r="O14" s="233">
        <v>0</v>
      </c>
      <c r="P14" s="234">
        <v>2.5000000000000001E-2</v>
      </c>
      <c r="Q14" s="232" t="s">
        <v>93</v>
      </c>
      <c r="R14" s="231">
        <v>0.44900000000000001</v>
      </c>
      <c r="S14" s="231">
        <v>0.15</v>
      </c>
      <c r="T14" s="235" t="s">
        <v>109</v>
      </c>
      <c r="U14" s="549" t="s">
        <v>155</v>
      </c>
      <c r="V14" s="547" t="s">
        <v>96</v>
      </c>
      <c r="W14" s="545" t="s">
        <v>97</v>
      </c>
      <c r="X14" s="237" t="s">
        <v>98</v>
      </c>
      <c r="Y14" s="237" t="s">
        <v>110</v>
      </c>
      <c r="Z14" s="238">
        <v>18</v>
      </c>
      <c r="AA14" s="238">
        <v>65</v>
      </c>
      <c r="AB14" s="238">
        <v>72</v>
      </c>
      <c r="AC14" s="239">
        <v>100000</v>
      </c>
      <c r="AD14" s="236" t="s">
        <v>111</v>
      </c>
      <c r="AE14" s="240">
        <v>25</v>
      </c>
      <c r="AF14" s="241">
        <v>25</v>
      </c>
      <c r="AG14" s="242">
        <v>50</v>
      </c>
      <c r="AH14" s="243">
        <v>7.5</v>
      </c>
      <c r="AI14" s="244">
        <v>17.5</v>
      </c>
      <c r="AJ14" s="243">
        <v>7.5</v>
      </c>
      <c r="AK14" s="244">
        <v>17.5</v>
      </c>
      <c r="AL14" s="117">
        <v>1.7330399999999996E-2</v>
      </c>
      <c r="AM14" s="118">
        <v>9.8604000000000001E-3</v>
      </c>
      <c r="AN14" s="119">
        <v>2.6891999999999997E-3</v>
      </c>
      <c r="AO14" s="120">
        <v>2.9879999999999993E-2</v>
      </c>
      <c r="AP14" s="121">
        <v>2.9879999999999993E-2</v>
      </c>
      <c r="AQ14" s="117">
        <v>1.4751219512195123E-2</v>
      </c>
      <c r="AR14" s="118">
        <v>0</v>
      </c>
      <c r="AS14" s="119">
        <v>0</v>
      </c>
      <c r="AT14" s="120">
        <v>1.4751219512195123E-2</v>
      </c>
      <c r="AU14" s="117">
        <v>1.4751219512195123E-2</v>
      </c>
      <c r="AV14" s="118">
        <v>0</v>
      </c>
      <c r="AW14" s="119">
        <v>0</v>
      </c>
      <c r="AX14" s="120">
        <v>1.4751219512195123E-2</v>
      </c>
      <c r="AY14" s="91">
        <v>1.512E-2</v>
      </c>
      <c r="AZ14" s="91">
        <v>0</v>
      </c>
      <c r="BA14" s="91">
        <v>0</v>
      </c>
      <c r="BB14" s="92">
        <v>1.512E-2</v>
      </c>
      <c r="BC14" s="121">
        <v>4.4999999999999991E-2</v>
      </c>
      <c r="BD14" s="514" t="str">
        <f t="shared" si="0"/>
        <v>AUTO CPI 4.5% , (Public Sector/Self Employed/Non-Workers)</v>
      </c>
      <c r="BE14" s="245">
        <v>7.2999999999999995E-2</v>
      </c>
      <c r="BF14" s="246">
        <v>1.7999999999999999E-2</v>
      </c>
      <c r="BG14" s="247">
        <v>5.5E-2</v>
      </c>
    </row>
    <row r="15" spans="2:59" ht="60" hidden="1" customHeight="1" x14ac:dyDescent="0.3">
      <c r="B15" s="706"/>
      <c r="C15" s="248" t="s">
        <v>161</v>
      </c>
      <c r="D15" s="249" t="s">
        <v>162</v>
      </c>
      <c r="E15" s="250" t="s">
        <v>163</v>
      </c>
      <c r="F15" s="251" t="s">
        <v>164</v>
      </c>
      <c r="G15" s="252" t="s">
        <v>165</v>
      </c>
      <c r="H15" s="250" t="s">
        <v>166</v>
      </c>
      <c r="I15" s="203" t="s">
        <v>90</v>
      </c>
      <c r="J15" s="253" t="s">
        <v>91</v>
      </c>
      <c r="K15" s="253" t="s">
        <v>92</v>
      </c>
      <c r="L15" s="254">
        <v>0.06</v>
      </c>
      <c r="M15" s="255">
        <v>3.4499999999999989E-2</v>
      </c>
      <c r="N15" s="255">
        <v>2.5499999999999995E-2</v>
      </c>
      <c r="O15" s="256">
        <v>0</v>
      </c>
      <c r="P15" s="257">
        <v>2.5000000000000001E-2</v>
      </c>
      <c r="Q15" s="255" t="s">
        <v>93</v>
      </c>
      <c r="R15" s="254">
        <v>0.44900000000000001</v>
      </c>
      <c r="S15" s="254">
        <v>0.15</v>
      </c>
      <c r="T15" s="258" t="s">
        <v>109</v>
      </c>
      <c r="U15" s="550" t="s">
        <v>167</v>
      </c>
      <c r="V15" s="547" t="s">
        <v>96</v>
      </c>
      <c r="W15" s="546" t="s">
        <v>97</v>
      </c>
      <c r="X15" s="261" t="s">
        <v>98</v>
      </c>
      <c r="Y15" s="261" t="s">
        <v>99</v>
      </c>
      <c r="Z15" s="262">
        <v>18</v>
      </c>
      <c r="AA15" s="262">
        <v>65</v>
      </c>
      <c r="AB15" s="262">
        <v>72</v>
      </c>
      <c r="AC15" s="263">
        <v>100000</v>
      </c>
      <c r="AD15" s="260" t="s">
        <v>100</v>
      </c>
      <c r="AE15" s="264">
        <v>25</v>
      </c>
      <c r="AF15" s="265">
        <v>25</v>
      </c>
      <c r="AG15" s="266">
        <v>50</v>
      </c>
      <c r="AH15" s="267">
        <v>7.5</v>
      </c>
      <c r="AI15" s="268">
        <v>17.5</v>
      </c>
      <c r="AJ15" s="267">
        <v>7.5</v>
      </c>
      <c r="AK15" s="268">
        <v>17.5</v>
      </c>
      <c r="AL15" s="117">
        <v>2.1044999999999991E-2</v>
      </c>
      <c r="AM15" s="118">
        <v>1.3454999999999996E-2</v>
      </c>
      <c r="AN15" s="119">
        <v>0</v>
      </c>
      <c r="AO15" s="120">
        <v>3.4499999999999989E-2</v>
      </c>
      <c r="AP15" s="121">
        <v>3.4499999999999989E-2</v>
      </c>
      <c r="AQ15" s="117">
        <v>0</v>
      </c>
      <c r="AR15" s="118">
        <v>2.4878048780487803E-2</v>
      </c>
      <c r="AS15" s="119">
        <v>0</v>
      </c>
      <c r="AT15" s="120">
        <v>2.4878048780487803E-2</v>
      </c>
      <c r="AU15" s="117">
        <v>0</v>
      </c>
      <c r="AV15" s="118">
        <v>2.4878048780487803E-2</v>
      </c>
      <c r="AW15" s="119">
        <v>0</v>
      </c>
      <c r="AX15" s="120">
        <v>2.4878048780487803E-2</v>
      </c>
      <c r="AY15" s="91">
        <v>0</v>
      </c>
      <c r="AZ15" s="91">
        <v>2.5499999999999995E-2</v>
      </c>
      <c r="BA15" s="91">
        <v>0</v>
      </c>
      <c r="BB15" s="92">
        <v>2.5499999999999995E-2</v>
      </c>
      <c r="BC15" s="121">
        <v>5.9999999999999984E-2</v>
      </c>
      <c r="BD15" s="513" t="str">
        <f t="shared" si="0"/>
        <v>AUTO CPI 6.0% , (Private Sector Employees)</v>
      </c>
      <c r="BE15" s="269">
        <v>6.5000000000000002E-2</v>
      </c>
      <c r="BF15" s="270">
        <v>1.7999999999999999E-2</v>
      </c>
      <c r="BG15" s="271">
        <v>4.7000000000000007E-2</v>
      </c>
    </row>
    <row r="16" spans="2:59" ht="60" hidden="1" customHeight="1" x14ac:dyDescent="0.3">
      <c r="B16" s="706"/>
      <c r="C16" s="224" t="s">
        <v>168</v>
      </c>
      <c r="D16" s="225" t="s">
        <v>169</v>
      </c>
      <c r="E16" s="226" t="s">
        <v>170</v>
      </c>
      <c r="F16" s="227" t="s">
        <v>171</v>
      </c>
      <c r="G16" s="228" t="s">
        <v>165</v>
      </c>
      <c r="H16" s="226" t="s">
        <v>172</v>
      </c>
      <c r="I16" s="229" t="s">
        <v>106</v>
      </c>
      <c r="J16" s="230" t="s">
        <v>107</v>
      </c>
      <c r="K16" s="230" t="s">
        <v>108</v>
      </c>
      <c r="L16" s="231">
        <v>0.06</v>
      </c>
      <c r="M16" s="232">
        <v>3.984E-2</v>
      </c>
      <c r="N16" s="232">
        <v>2.0159999999999997E-2</v>
      </c>
      <c r="O16" s="233">
        <v>0</v>
      </c>
      <c r="P16" s="234">
        <v>2.5000000000000001E-2</v>
      </c>
      <c r="Q16" s="232" t="s">
        <v>93</v>
      </c>
      <c r="R16" s="231">
        <v>0.44900000000000001</v>
      </c>
      <c r="S16" s="231">
        <v>0.15</v>
      </c>
      <c r="T16" s="235" t="s">
        <v>109</v>
      </c>
      <c r="U16" s="549" t="s">
        <v>167</v>
      </c>
      <c r="V16" s="547" t="s">
        <v>96</v>
      </c>
      <c r="W16" s="545" t="s">
        <v>97</v>
      </c>
      <c r="X16" s="237" t="s">
        <v>98</v>
      </c>
      <c r="Y16" s="237" t="s">
        <v>110</v>
      </c>
      <c r="Z16" s="238">
        <v>18</v>
      </c>
      <c r="AA16" s="238">
        <v>65</v>
      </c>
      <c r="AB16" s="238">
        <v>72</v>
      </c>
      <c r="AC16" s="239">
        <v>100000</v>
      </c>
      <c r="AD16" s="236" t="s">
        <v>111</v>
      </c>
      <c r="AE16" s="240">
        <v>25</v>
      </c>
      <c r="AF16" s="241">
        <v>25</v>
      </c>
      <c r="AG16" s="242">
        <v>50</v>
      </c>
      <c r="AH16" s="243">
        <v>7.5</v>
      </c>
      <c r="AI16" s="244">
        <v>17.5</v>
      </c>
      <c r="AJ16" s="243">
        <v>7.5</v>
      </c>
      <c r="AK16" s="244">
        <v>17.5</v>
      </c>
      <c r="AL16" s="117">
        <v>2.3107199999999998E-2</v>
      </c>
      <c r="AM16" s="118">
        <v>1.31472E-2</v>
      </c>
      <c r="AN16" s="119">
        <v>3.5855999999999996E-3</v>
      </c>
      <c r="AO16" s="120">
        <v>3.984E-2</v>
      </c>
      <c r="AP16" s="121">
        <v>3.984E-2</v>
      </c>
      <c r="AQ16" s="117">
        <v>1.966829268292683E-2</v>
      </c>
      <c r="AR16" s="118">
        <v>0</v>
      </c>
      <c r="AS16" s="119">
        <v>0</v>
      </c>
      <c r="AT16" s="120">
        <v>1.966829268292683E-2</v>
      </c>
      <c r="AU16" s="117">
        <v>1.966829268292683E-2</v>
      </c>
      <c r="AV16" s="118">
        <v>0</v>
      </c>
      <c r="AW16" s="119">
        <v>0</v>
      </c>
      <c r="AX16" s="120">
        <v>1.966829268292683E-2</v>
      </c>
      <c r="AY16" s="91">
        <v>2.0159999999999997E-2</v>
      </c>
      <c r="AZ16" s="91">
        <v>0</v>
      </c>
      <c r="BA16" s="91">
        <v>0</v>
      </c>
      <c r="BB16" s="92">
        <v>2.0159999999999997E-2</v>
      </c>
      <c r="BC16" s="121">
        <v>0.06</v>
      </c>
      <c r="BD16" s="514" t="str">
        <f t="shared" si="0"/>
        <v>AUTO CPI 6.0% , (Public Sector/Self Employed/Non-Workers)</v>
      </c>
      <c r="BE16" s="245">
        <v>6.5000000000000002E-2</v>
      </c>
      <c r="BF16" s="246">
        <v>1.7999999999999999E-2</v>
      </c>
      <c r="BG16" s="247">
        <v>4.7000000000000007E-2</v>
      </c>
    </row>
    <row r="17" spans="1:59" ht="60" customHeight="1" x14ac:dyDescent="0.3">
      <c r="B17" s="706"/>
      <c r="C17" s="248" t="s">
        <v>173</v>
      </c>
      <c r="D17" s="249" t="s">
        <v>174</v>
      </c>
      <c r="E17" s="250" t="s">
        <v>175</v>
      </c>
      <c r="F17" s="251" t="s">
        <v>176</v>
      </c>
      <c r="G17" s="252" t="s">
        <v>177</v>
      </c>
      <c r="H17" s="250" t="s">
        <v>178</v>
      </c>
      <c r="I17" s="203" t="s">
        <v>90</v>
      </c>
      <c r="J17" s="253" t="s">
        <v>91</v>
      </c>
      <c r="K17" s="253" t="s">
        <v>92</v>
      </c>
      <c r="L17" s="254">
        <v>0.08</v>
      </c>
      <c r="M17" s="255">
        <v>4.5999999999999999E-2</v>
      </c>
      <c r="N17" s="255">
        <v>3.4000000000000002E-2</v>
      </c>
      <c r="O17" s="256">
        <v>0</v>
      </c>
      <c r="P17" s="257">
        <v>2.5000000000000001E-2</v>
      </c>
      <c r="Q17" s="255" t="s">
        <v>93</v>
      </c>
      <c r="R17" s="254">
        <v>0.44900000000000001</v>
      </c>
      <c r="S17" s="254">
        <v>0.15</v>
      </c>
      <c r="T17" s="258" t="s">
        <v>109</v>
      </c>
      <c r="U17" s="259" t="s">
        <v>179</v>
      </c>
      <c r="V17" s="547" t="s">
        <v>96</v>
      </c>
      <c r="W17" s="546" t="s">
        <v>97</v>
      </c>
      <c r="X17" s="261" t="s">
        <v>98</v>
      </c>
      <c r="Y17" s="261" t="s">
        <v>99</v>
      </c>
      <c r="Z17" s="262">
        <v>18</v>
      </c>
      <c r="AA17" s="262">
        <v>65</v>
      </c>
      <c r="AB17" s="262">
        <v>72</v>
      </c>
      <c r="AC17" s="263">
        <v>100000</v>
      </c>
      <c r="AD17" s="260" t="s">
        <v>100</v>
      </c>
      <c r="AE17" s="264">
        <v>25</v>
      </c>
      <c r="AF17" s="265">
        <v>25</v>
      </c>
      <c r="AG17" s="266">
        <v>50</v>
      </c>
      <c r="AH17" s="267">
        <v>7.5</v>
      </c>
      <c r="AI17" s="268">
        <v>17.5</v>
      </c>
      <c r="AJ17" s="267">
        <v>7.5</v>
      </c>
      <c r="AK17" s="268">
        <v>17.5</v>
      </c>
      <c r="AL17" s="117">
        <v>2.8059999999999998E-2</v>
      </c>
      <c r="AM17" s="118">
        <v>1.7940000000000001E-2</v>
      </c>
      <c r="AN17" s="119">
        <v>0</v>
      </c>
      <c r="AO17" s="120">
        <v>4.5999999999999999E-2</v>
      </c>
      <c r="AP17" s="121">
        <v>4.5999999999999999E-2</v>
      </c>
      <c r="AQ17" s="117">
        <v>0</v>
      </c>
      <c r="AR17" s="118">
        <v>3.3170731707317082E-2</v>
      </c>
      <c r="AS17" s="119">
        <v>0</v>
      </c>
      <c r="AT17" s="120">
        <v>3.3170731707317082E-2</v>
      </c>
      <c r="AU17" s="117">
        <v>0</v>
      </c>
      <c r="AV17" s="118">
        <v>3.3170731707317082E-2</v>
      </c>
      <c r="AW17" s="119">
        <v>0</v>
      </c>
      <c r="AX17" s="120">
        <v>3.3170731707317082E-2</v>
      </c>
      <c r="AY17" s="91">
        <v>0</v>
      </c>
      <c r="AZ17" s="91">
        <v>3.4000000000000002E-2</v>
      </c>
      <c r="BA17" s="91">
        <v>0</v>
      </c>
      <c r="BB17" s="92">
        <v>3.4000000000000002E-2</v>
      </c>
      <c r="BC17" s="121">
        <v>8.0000000000000016E-2</v>
      </c>
      <c r="BD17" s="513" t="str">
        <f t="shared" si="0"/>
        <v>AUTO CPI 8.0% , (Private Sector Employees)</v>
      </c>
      <c r="BE17" s="269">
        <v>6.5000000000000002E-2</v>
      </c>
      <c r="BF17" s="270">
        <v>1.7999999999999999E-2</v>
      </c>
      <c r="BG17" s="271">
        <v>4.7000000000000007E-2</v>
      </c>
    </row>
    <row r="18" spans="1:59" ht="60" hidden="1" customHeight="1" thickBot="1" x14ac:dyDescent="0.35">
      <c r="B18" s="707"/>
      <c r="C18" s="272" t="s">
        <v>180</v>
      </c>
      <c r="D18" s="273" t="s">
        <v>181</v>
      </c>
      <c r="E18" s="274" t="s">
        <v>182</v>
      </c>
      <c r="F18" s="275" t="s">
        <v>183</v>
      </c>
      <c r="G18" s="273" t="s">
        <v>177</v>
      </c>
      <c r="H18" s="274" t="s">
        <v>184</v>
      </c>
      <c r="I18" s="276" t="s">
        <v>106</v>
      </c>
      <c r="J18" s="277" t="s">
        <v>107</v>
      </c>
      <c r="K18" s="278" t="s">
        <v>108</v>
      </c>
      <c r="L18" s="279">
        <v>0.08</v>
      </c>
      <c r="M18" s="280">
        <v>5.3120000000000001E-2</v>
      </c>
      <c r="N18" s="280">
        <v>2.6880000000000001E-2</v>
      </c>
      <c r="O18" s="281">
        <v>0</v>
      </c>
      <c r="P18" s="282">
        <v>2.5000000000000001E-2</v>
      </c>
      <c r="Q18" s="280" t="s">
        <v>93</v>
      </c>
      <c r="R18" s="279">
        <v>0.44900000000000001</v>
      </c>
      <c r="S18" s="279">
        <v>0.15</v>
      </c>
      <c r="T18" s="283" t="s">
        <v>109</v>
      </c>
      <c r="U18" s="284" t="s">
        <v>179</v>
      </c>
      <c r="V18" s="537" t="s">
        <v>96</v>
      </c>
      <c r="W18" s="285" t="s">
        <v>97</v>
      </c>
      <c r="X18" s="286" t="s">
        <v>98</v>
      </c>
      <c r="Y18" s="286" t="s">
        <v>110</v>
      </c>
      <c r="Z18" s="284">
        <v>18</v>
      </c>
      <c r="AA18" s="284">
        <v>65</v>
      </c>
      <c r="AB18" s="284">
        <v>72</v>
      </c>
      <c r="AC18" s="287">
        <v>100000</v>
      </c>
      <c r="AD18" s="285" t="s">
        <v>111</v>
      </c>
      <c r="AE18" s="288">
        <v>25</v>
      </c>
      <c r="AF18" s="289">
        <v>25</v>
      </c>
      <c r="AG18" s="290">
        <v>50</v>
      </c>
      <c r="AH18" s="291">
        <v>7.5</v>
      </c>
      <c r="AI18" s="292">
        <v>17.5</v>
      </c>
      <c r="AJ18" s="291">
        <v>7.5</v>
      </c>
      <c r="AK18" s="292">
        <v>17.5</v>
      </c>
      <c r="AL18" s="192">
        <v>3.0809599999999999E-2</v>
      </c>
      <c r="AM18" s="193">
        <v>1.7529599999999999E-2</v>
      </c>
      <c r="AN18" s="194">
        <v>4.7808E-3</v>
      </c>
      <c r="AO18" s="195">
        <v>5.3120000000000001E-2</v>
      </c>
      <c r="AP18" s="196">
        <v>5.3120000000000001E-2</v>
      </c>
      <c r="AQ18" s="192">
        <v>2.622439024390244E-2</v>
      </c>
      <c r="AR18" s="193">
        <v>0</v>
      </c>
      <c r="AS18" s="194">
        <v>0</v>
      </c>
      <c r="AT18" s="195">
        <v>2.622439024390244E-2</v>
      </c>
      <c r="AU18" s="192">
        <v>2.622439024390244E-2</v>
      </c>
      <c r="AV18" s="193">
        <v>0</v>
      </c>
      <c r="AW18" s="194">
        <v>0</v>
      </c>
      <c r="AX18" s="195">
        <v>2.622439024390244E-2</v>
      </c>
      <c r="AY18" s="197">
        <v>2.6880000000000001E-2</v>
      </c>
      <c r="AZ18" s="197">
        <v>0</v>
      </c>
      <c r="BA18" s="197">
        <v>0</v>
      </c>
      <c r="BB18" s="198">
        <v>2.6880000000000001E-2</v>
      </c>
      <c r="BC18" s="196">
        <v>0.08</v>
      </c>
      <c r="BD18" s="515" t="str">
        <f t="shared" si="0"/>
        <v>AUTO CPI 8.0% , (Public Sector/Self Employed/Non-Workers)</v>
      </c>
      <c r="BE18" s="293">
        <v>6.5000000000000002E-2</v>
      </c>
      <c r="BF18" s="294">
        <v>1.7999999999999999E-2</v>
      </c>
      <c r="BG18" s="295">
        <v>4.7000000000000007E-2</v>
      </c>
    </row>
    <row r="19" spans="1:59" ht="60" hidden="1" customHeight="1" x14ac:dyDescent="0.3">
      <c r="B19" s="708" t="s">
        <v>185</v>
      </c>
      <c r="C19" s="296" t="s">
        <v>186</v>
      </c>
      <c r="D19" s="297" t="s">
        <v>187</v>
      </c>
      <c r="E19" s="298" t="s">
        <v>188</v>
      </c>
      <c r="F19" s="299" t="s">
        <v>189</v>
      </c>
      <c r="G19" s="297" t="s">
        <v>190</v>
      </c>
      <c r="H19" s="298" t="s">
        <v>191</v>
      </c>
      <c r="I19" s="300" t="s">
        <v>90</v>
      </c>
      <c r="J19" s="301" t="s">
        <v>91</v>
      </c>
      <c r="K19" s="302" t="s">
        <v>92</v>
      </c>
      <c r="L19" s="303">
        <v>3.4999999999999996E-2</v>
      </c>
      <c r="M19" s="304">
        <v>2.0124999999999997E-2</v>
      </c>
      <c r="N19" s="304">
        <v>1.4874999999999998E-2</v>
      </c>
      <c r="O19" s="305">
        <v>0</v>
      </c>
      <c r="P19" s="303">
        <v>2.5000000000000001E-2</v>
      </c>
      <c r="Q19" s="304" t="s">
        <v>93</v>
      </c>
      <c r="R19" s="303">
        <v>0.44900000000000001</v>
      </c>
      <c r="S19" s="303">
        <v>0.15</v>
      </c>
      <c r="T19" s="306" t="s">
        <v>109</v>
      </c>
      <c r="U19" s="303" t="s">
        <v>95</v>
      </c>
      <c r="V19" s="538" t="s">
        <v>263</v>
      </c>
      <c r="W19" s="307" t="s">
        <v>97</v>
      </c>
      <c r="X19" s="308" t="s">
        <v>98</v>
      </c>
      <c r="Y19" s="308" t="s">
        <v>99</v>
      </c>
      <c r="Z19" s="304">
        <v>18</v>
      </c>
      <c r="AA19" s="304">
        <v>65</v>
      </c>
      <c r="AB19" s="304">
        <v>72</v>
      </c>
      <c r="AC19" s="309">
        <v>100000</v>
      </c>
      <c r="AD19" s="310" t="s">
        <v>100</v>
      </c>
      <c r="AE19" s="311">
        <v>17.5</v>
      </c>
      <c r="AF19" s="312">
        <v>17.5</v>
      </c>
      <c r="AG19" s="313">
        <v>35</v>
      </c>
      <c r="AH19" s="314">
        <v>7.5</v>
      </c>
      <c r="AI19" s="315">
        <v>10</v>
      </c>
      <c r="AJ19" s="314">
        <v>7.5</v>
      </c>
      <c r="AK19" s="315">
        <v>10</v>
      </c>
      <c r="AL19" s="86">
        <v>1.2276249999999997E-2</v>
      </c>
      <c r="AM19" s="87">
        <v>7.8487499999999998E-3</v>
      </c>
      <c r="AN19" s="88">
        <v>0</v>
      </c>
      <c r="AO19" s="89">
        <v>2.0124999999999997E-2</v>
      </c>
      <c r="AP19" s="90">
        <v>2.0124999999999997E-2</v>
      </c>
      <c r="AQ19" s="86">
        <v>0</v>
      </c>
      <c r="AR19" s="87">
        <v>1.4512195121951219E-2</v>
      </c>
      <c r="AS19" s="88">
        <v>0</v>
      </c>
      <c r="AT19" s="89">
        <v>1.4512195121951219E-2</v>
      </c>
      <c r="AU19" s="86">
        <v>0</v>
      </c>
      <c r="AV19" s="87">
        <v>1.4512195121951219E-2</v>
      </c>
      <c r="AW19" s="88">
        <v>0</v>
      </c>
      <c r="AX19" s="89">
        <v>1.4512195121951219E-2</v>
      </c>
      <c r="AY19" s="91">
        <v>0</v>
      </c>
      <c r="AZ19" s="91">
        <v>1.4874999999999998E-2</v>
      </c>
      <c r="BA19" s="91">
        <v>0</v>
      </c>
      <c r="BB19" s="92">
        <v>1.4874999999999998E-2</v>
      </c>
      <c r="BC19" s="90">
        <v>3.4999999999999996E-2</v>
      </c>
      <c r="BD19" s="516" t="str">
        <f t="shared" si="0"/>
        <v>FINALISED CPI 3.5% , (Private Sector Employees)</v>
      </c>
      <c r="BE19" s="316">
        <v>9.5000000000000001E-2</v>
      </c>
      <c r="BF19" s="317">
        <v>1.7999999999999999E-2</v>
      </c>
      <c r="BG19" s="318">
        <v>7.6999999999999999E-2</v>
      </c>
    </row>
    <row r="20" spans="1:59" ht="60" hidden="1" customHeight="1" x14ac:dyDescent="0.3">
      <c r="B20" s="709"/>
      <c r="C20" s="319" t="s">
        <v>192</v>
      </c>
      <c r="D20" s="320" t="s">
        <v>193</v>
      </c>
      <c r="E20" s="321" t="s">
        <v>194</v>
      </c>
      <c r="F20" s="322" t="s">
        <v>195</v>
      </c>
      <c r="G20" s="323" t="s">
        <v>190</v>
      </c>
      <c r="H20" s="321" t="s">
        <v>196</v>
      </c>
      <c r="I20" s="324" t="s">
        <v>106</v>
      </c>
      <c r="J20" s="325" t="s">
        <v>107</v>
      </c>
      <c r="K20" s="325" t="s">
        <v>108</v>
      </c>
      <c r="L20" s="326">
        <v>3.5000000000000003E-2</v>
      </c>
      <c r="M20" s="327">
        <v>2.3240000000000004E-2</v>
      </c>
      <c r="N20" s="327">
        <v>1.1760000000000001E-2</v>
      </c>
      <c r="O20" s="328">
        <v>0</v>
      </c>
      <c r="P20" s="329">
        <v>2.5000000000000001E-2</v>
      </c>
      <c r="Q20" s="327" t="s">
        <v>93</v>
      </c>
      <c r="R20" s="329">
        <v>0.44900000000000001</v>
      </c>
      <c r="S20" s="329">
        <v>0.15</v>
      </c>
      <c r="T20" s="330" t="s">
        <v>109</v>
      </c>
      <c r="U20" s="329" t="s">
        <v>95</v>
      </c>
      <c r="V20" s="539" t="s">
        <v>263</v>
      </c>
      <c r="W20" s="331" t="s">
        <v>97</v>
      </c>
      <c r="X20" s="332" t="s">
        <v>98</v>
      </c>
      <c r="Y20" s="332" t="s">
        <v>110</v>
      </c>
      <c r="Z20" s="333">
        <v>18</v>
      </c>
      <c r="AA20" s="333">
        <v>65</v>
      </c>
      <c r="AB20" s="333">
        <v>72</v>
      </c>
      <c r="AC20" s="334">
        <v>100000</v>
      </c>
      <c r="AD20" s="335" t="s">
        <v>111</v>
      </c>
      <c r="AE20" s="336">
        <v>17.5</v>
      </c>
      <c r="AF20" s="337">
        <v>17.5</v>
      </c>
      <c r="AG20" s="338">
        <v>35</v>
      </c>
      <c r="AH20" s="339">
        <v>7.5</v>
      </c>
      <c r="AI20" s="340">
        <v>10</v>
      </c>
      <c r="AJ20" s="339">
        <v>7.5</v>
      </c>
      <c r="AK20" s="340">
        <v>10</v>
      </c>
      <c r="AL20" s="117">
        <v>1.3479200000000004E-2</v>
      </c>
      <c r="AM20" s="118">
        <v>7.669200000000001E-3</v>
      </c>
      <c r="AN20" s="119">
        <v>2.0916000000000003E-3</v>
      </c>
      <c r="AO20" s="120">
        <v>2.3240000000000004E-2</v>
      </c>
      <c r="AP20" s="121">
        <v>2.3240000000000004E-2</v>
      </c>
      <c r="AQ20" s="117">
        <v>1.1473170731707321E-2</v>
      </c>
      <c r="AR20" s="118">
        <v>0</v>
      </c>
      <c r="AS20" s="119">
        <v>0</v>
      </c>
      <c r="AT20" s="120">
        <v>1.1473170731707321E-2</v>
      </c>
      <c r="AU20" s="117">
        <v>1.1473170731707321E-2</v>
      </c>
      <c r="AV20" s="118">
        <v>0</v>
      </c>
      <c r="AW20" s="119">
        <v>0</v>
      </c>
      <c r="AX20" s="120">
        <v>1.1473170731707321E-2</v>
      </c>
      <c r="AY20" s="91">
        <v>1.1760000000000001E-2</v>
      </c>
      <c r="AZ20" s="91">
        <v>0</v>
      </c>
      <c r="BA20" s="91">
        <v>0</v>
      </c>
      <c r="BB20" s="92">
        <v>1.1760000000000001E-2</v>
      </c>
      <c r="BC20" s="121">
        <v>3.5000000000000003E-2</v>
      </c>
      <c r="BD20" s="517" t="str">
        <f t="shared" si="0"/>
        <v>FINALISED CPI 3.5% , (Public Sector/Self Employed/Non-Workers)</v>
      </c>
      <c r="BE20" s="341">
        <v>9.5000000000000001E-2</v>
      </c>
      <c r="BF20" s="342">
        <v>1.7999999999999999E-2</v>
      </c>
      <c r="BG20" s="343">
        <v>7.6999999999999999E-2</v>
      </c>
    </row>
    <row r="21" spans="1:59" ht="60" hidden="1" customHeight="1" x14ac:dyDescent="0.3">
      <c r="B21" s="709"/>
      <c r="C21" s="344" t="s">
        <v>197</v>
      </c>
      <c r="D21" s="345" t="s">
        <v>198</v>
      </c>
      <c r="E21" s="346" t="s">
        <v>199</v>
      </c>
      <c r="F21" s="347" t="s">
        <v>200</v>
      </c>
      <c r="G21" s="348" t="s">
        <v>201</v>
      </c>
      <c r="H21" s="346" t="s">
        <v>202</v>
      </c>
      <c r="I21" s="300" t="s">
        <v>90</v>
      </c>
      <c r="J21" s="349" t="s">
        <v>91</v>
      </c>
      <c r="K21" s="349" t="s">
        <v>92</v>
      </c>
      <c r="L21" s="350">
        <v>4.5000000000000012E-2</v>
      </c>
      <c r="M21" s="351">
        <v>2.5875000000000006E-2</v>
      </c>
      <c r="N21" s="351">
        <v>1.9125000000000003E-2</v>
      </c>
      <c r="O21" s="352">
        <v>0</v>
      </c>
      <c r="P21" s="350">
        <v>2.5000000000000001E-2</v>
      </c>
      <c r="Q21" s="351" t="s">
        <v>93</v>
      </c>
      <c r="R21" s="350">
        <v>0.44900000000000001</v>
      </c>
      <c r="S21" s="350">
        <v>0.15</v>
      </c>
      <c r="T21" s="353" t="s">
        <v>109</v>
      </c>
      <c r="U21" s="350" t="s">
        <v>203</v>
      </c>
      <c r="V21" s="539" t="s">
        <v>263</v>
      </c>
      <c r="W21" s="354" t="s">
        <v>97</v>
      </c>
      <c r="X21" s="355" t="s">
        <v>98</v>
      </c>
      <c r="Y21" s="355" t="s">
        <v>99</v>
      </c>
      <c r="Z21" s="356">
        <v>18</v>
      </c>
      <c r="AA21" s="356">
        <v>65</v>
      </c>
      <c r="AB21" s="356">
        <v>72</v>
      </c>
      <c r="AC21" s="357">
        <v>100000</v>
      </c>
      <c r="AD21" s="358" t="s">
        <v>100</v>
      </c>
      <c r="AE21" s="359">
        <v>17.5</v>
      </c>
      <c r="AF21" s="360">
        <v>17.5</v>
      </c>
      <c r="AG21" s="361">
        <v>35</v>
      </c>
      <c r="AH21" s="362">
        <v>7.5</v>
      </c>
      <c r="AI21" s="363">
        <v>10</v>
      </c>
      <c r="AJ21" s="362">
        <v>7.5</v>
      </c>
      <c r="AK21" s="363">
        <v>10</v>
      </c>
      <c r="AL21" s="117">
        <v>1.5783750000000003E-2</v>
      </c>
      <c r="AM21" s="118">
        <v>1.0091250000000003E-2</v>
      </c>
      <c r="AN21" s="119">
        <v>0</v>
      </c>
      <c r="AO21" s="120">
        <v>2.5875000000000006E-2</v>
      </c>
      <c r="AP21" s="121">
        <v>2.5875000000000006E-2</v>
      </c>
      <c r="AQ21" s="117">
        <v>0</v>
      </c>
      <c r="AR21" s="118">
        <v>1.865853658536586E-2</v>
      </c>
      <c r="AS21" s="119">
        <v>0</v>
      </c>
      <c r="AT21" s="120">
        <v>1.865853658536586E-2</v>
      </c>
      <c r="AU21" s="117">
        <v>0</v>
      </c>
      <c r="AV21" s="118">
        <v>1.865853658536586E-2</v>
      </c>
      <c r="AW21" s="119">
        <v>0</v>
      </c>
      <c r="AX21" s="120">
        <v>1.865853658536586E-2</v>
      </c>
      <c r="AY21" s="91">
        <v>0</v>
      </c>
      <c r="AZ21" s="91">
        <v>1.9125000000000003E-2</v>
      </c>
      <c r="BA21" s="91">
        <v>0</v>
      </c>
      <c r="BB21" s="92">
        <v>1.9125000000000003E-2</v>
      </c>
      <c r="BC21" s="121">
        <v>4.5000000000000012E-2</v>
      </c>
      <c r="BD21" s="516" t="str">
        <f t="shared" si="0"/>
        <v>FINALISED CPI 4.5% , (Private Sector Employees)</v>
      </c>
      <c r="BE21" s="364">
        <v>8.3000000000000004E-2</v>
      </c>
      <c r="BF21" s="365">
        <v>1.7999999999999999E-2</v>
      </c>
      <c r="BG21" s="366">
        <v>6.5000000000000002E-2</v>
      </c>
    </row>
    <row r="22" spans="1:59" ht="60" hidden="1" customHeight="1" x14ac:dyDescent="0.3">
      <c r="B22" s="709"/>
      <c r="C22" s="319" t="s">
        <v>204</v>
      </c>
      <c r="D22" s="320" t="s">
        <v>205</v>
      </c>
      <c r="E22" s="321" t="s">
        <v>206</v>
      </c>
      <c r="F22" s="322" t="s">
        <v>207</v>
      </c>
      <c r="G22" s="323" t="s">
        <v>201</v>
      </c>
      <c r="H22" s="321" t="s">
        <v>208</v>
      </c>
      <c r="I22" s="324" t="s">
        <v>106</v>
      </c>
      <c r="J22" s="325" t="s">
        <v>107</v>
      </c>
      <c r="K22" s="325" t="s">
        <v>108</v>
      </c>
      <c r="L22" s="326">
        <v>4.4999999999999991E-2</v>
      </c>
      <c r="M22" s="327">
        <v>2.9879999999999993E-2</v>
      </c>
      <c r="N22" s="327">
        <v>1.512E-2</v>
      </c>
      <c r="O22" s="328">
        <v>0</v>
      </c>
      <c r="P22" s="329">
        <v>2.5000000000000001E-2</v>
      </c>
      <c r="Q22" s="327" t="s">
        <v>93</v>
      </c>
      <c r="R22" s="329">
        <v>0.44900000000000001</v>
      </c>
      <c r="S22" s="329">
        <v>0.15</v>
      </c>
      <c r="T22" s="330" t="s">
        <v>109</v>
      </c>
      <c r="U22" s="329" t="s">
        <v>203</v>
      </c>
      <c r="V22" s="539" t="s">
        <v>263</v>
      </c>
      <c r="W22" s="331" t="s">
        <v>97</v>
      </c>
      <c r="X22" s="332" t="s">
        <v>98</v>
      </c>
      <c r="Y22" s="332" t="s">
        <v>110</v>
      </c>
      <c r="Z22" s="333">
        <v>18</v>
      </c>
      <c r="AA22" s="333">
        <v>65</v>
      </c>
      <c r="AB22" s="333">
        <v>72</v>
      </c>
      <c r="AC22" s="334">
        <v>100000</v>
      </c>
      <c r="AD22" s="335" t="s">
        <v>111</v>
      </c>
      <c r="AE22" s="336">
        <v>17.5</v>
      </c>
      <c r="AF22" s="337">
        <v>17.5</v>
      </c>
      <c r="AG22" s="338">
        <v>35</v>
      </c>
      <c r="AH22" s="339">
        <v>7.5</v>
      </c>
      <c r="AI22" s="340">
        <v>10</v>
      </c>
      <c r="AJ22" s="339">
        <v>7.5</v>
      </c>
      <c r="AK22" s="340">
        <v>10</v>
      </c>
      <c r="AL22" s="117">
        <v>1.7330399999999996E-2</v>
      </c>
      <c r="AM22" s="118">
        <v>9.8604000000000001E-3</v>
      </c>
      <c r="AN22" s="119">
        <v>2.6891999999999997E-3</v>
      </c>
      <c r="AO22" s="120">
        <v>2.9879999999999993E-2</v>
      </c>
      <c r="AP22" s="121">
        <v>2.9879999999999993E-2</v>
      </c>
      <c r="AQ22" s="117">
        <v>1.4751219512195123E-2</v>
      </c>
      <c r="AR22" s="118">
        <v>0</v>
      </c>
      <c r="AS22" s="119">
        <v>0</v>
      </c>
      <c r="AT22" s="120">
        <v>1.4751219512195123E-2</v>
      </c>
      <c r="AU22" s="117">
        <v>1.4751219512195123E-2</v>
      </c>
      <c r="AV22" s="118">
        <v>0</v>
      </c>
      <c r="AW22" s="119">
        <v>0</v>
      </c>
      <c r="AX22" s="120">
        <v>1.4751219512195123E-2</v>
      </c>
      <c r="AY22" s="91">
        <v>1.512E-2</v>
      </c>
      <c r="AZ22" s="91">
        <v>0</v>
      </c>
      <c r="BA22" s="91">
        <v>0</v>
      </c>
      <c r="BB22" s="92">
        <v>1.512E-2</v>
      </c>
      <c r="BC22" s="121">
        <v>4.4999999999999991E-2</v>
      </c>
      <c r="BD22" s="517" t="str">
        <f t="shared" si="0"/>
        <v>FINALISED CPI 4.5% , (Public Sector/Self Employed/Non-Workers)</v>
      </c>
      <c r="BE22" s="341">
        <v>8.3000000000000004E-2</v>
      </c>
      <c r="BF22" s="342">
        <v>1.7999999999999999E-2</v>
      </c>
      <c r="BG22" s="343">
        <v>6.5000000000000002E-2</v>
      </c>
    </row>
    <row r="23" spans="1:59" ht="60" hidden="1" customHeight="1" x14ac:dyDescent="0.3">
      <c r="B23" s="709"/>
      <c r="C23" s="344" t="s">
        <v>209</v>
      </c>
      <c r="D23" s="345" t="s">
        <v>210</v>
      </c>
      <c r="E23" s="346" t="s">
        <v>211</v>
      </c>
      <c r="F23" s="347" t="s">
        <v>212</v>
      </c>
      <c r="G23" s="348" t="s">
        <v>213</v>
      </c>
      <c r="H23" s="346" t="s">
        <v>214</v>
      </c>
      <c r="I23" s="300" t="s">
        <v>90</v>
      </c>
      <c r="J23" s="349" t="s">
        <v>91</v>
      </c>
      <c r="K23" s="349" t="s">
        <v>92</v>
      </c>
      <c r="L23" s="350">
        <v>5.9999999999999984E-2</v>
      </c>
      <c r="M23" s="351">
        <v>3.4499999999999989E-2</v>
      </c>
      <c r="N23" s="351">
        <v>2.5499999999999995E-2</v>
      </c>
      <c r="O23" s="352">
        <v>0</v>
      </c>
      <c r="P23" s="350">
        <v>2.5000000000000001E-2</v>
      </c>
      <c r="Q23" s="351" t="s">
        <v>93</v>
      </c>
      <c r="R23" s="350">
        <v>0.44900000000000001</v>
      </c>
      <c r="S23" s="350">
        <v>0.15</v>
      </c>
      <c r="T23" s="353" t="s">
        <v>109</v>
      </c>
      <c r="U23" s="350" t="s">
        <v>215</v>
      </c>
      <c r="V23" s="539" t="s">
        <v>263</v>
      </c>
      <c r="W23" s="354" t="s">
        <v>97</v>
      </c>
      <c r="X23" s="355" t="s">
        <v>98</v>
      </c>
      <c r="Y23" s="355" t="s">
        <v>99</v>
      </c>
      <c r="Z23" s="356">
        <v>18</v>
      </c>
      <c r="AA23" s="356">
        <v>65</v>
      </c>
      <c r="AB23" s="356">
        <v>72</v>
      </c>
      <c r="AC23" s="357">
        <v>100000</v>
      </c>
      <c r="AD23" s="358" t="s">
        <v>100</v>
      </c>
      <c r="AE23" s="359">
        <v>17.5</v>
      </c>
      <c r="AF23" s="360">
        <v>17.5</v>
      </c>
      <c r="AG23" s="361">
        <v>35</v>
      </c>
      <c r="AH23" s="362">
        <v>7.5</v>
      </c>
      <c r="AI23" s="363">
        <v>10</v>
      </c>
      <c r="AJ23" s="362">
        <v>7.5</v>
      </c>
      <c r="AK23" s="363">
        <v>10</v>
      </c>
      <c r="AL23" s="117">
        <v>2.1044999999999991E-2</v>
      </c>
      <c r="AM23" s="118">
        <v>1.3454999999999996E-2</v>
      </c>
      <c r="AN23" s="119">
        <v>0</v>
      </c>
      <c r="AO23" s="120">
        <v>3.4499999999999989E-2</v>
      </c>
      <c r="AP23" s="121">
        <v>3.4499999999999989E-2</v>
      </c>
      <c r="AQ23" s="117">
        <v>0</v>
      </c>
      <c r="AR23" s="118">
        <v>2.4878048780487803E-2</v>
      </c>
      <c r="AS23" s="119">
        <v>0</v>
      </c>
      <c r="AT23" s="120">
        <v>2.4878048780487803E-2</v>
      </c>
      <c r="AU23" s="117">
        <v>0</v>
      </c>
      <c r="AV23" s="118">
        <v>2.4878048780487803E-2</v>
      </c>
      <c r="AW23" s="119">
        <v>0</v>
      </c>
      <c r="AX23" s="120">
        <v>2.4878048780487803E-2</v>
      </c>
      <c r="AY23" s="91">
        <v>0</v>
      </c>
      <c r="AZ23" s="91">
        <v>2.5499999999999995E-2</v>
      </c>
      <c r="BA23" s="91">
        <v>0</v>
      </c>
      <c r="BB23" s="92">
        <v>2.5499999999999995E-2</v>
      </c>
      <c r="BC23" s="121">
        <v>5.9999999999999984E-2</v>
      </c>
      <c r="BD23" s="516" t="str">
        <f t="shared" si="0"/>
        <v>FINALISED CPI 6.0% , (Private Sector Employees)</v>
      </c>
      <c r="BE23" s="364">
        <v>7.2999999999999995E-2</v>
      </c>
      <c r="BF23" s="365">
        <v>1.7999999999999999E-2</v>
      </c>
      <c r="BG23" s="366">
        <v>5.5E-2</v>
      </c>
    </row>
    <row r="24" spans="1:59" ht="60" hidden="1" customHeight="1" thickBot="1" x14ac:dyDescent="0.35">
      <c r="B24" s="710"/>
      <c r="C24" s="367" t="s">
        <v>216</v>
      </c>
      <c r="D24" s="368" t="s">
        <v>217</v>
      </c>
      <c r="E24" s="369" t="s">
        <v>218</v>
      </c>
      <c r="F24" s="370" t="s">
        <v>219</v>
      </c>
      <c r="G24" s="371" t="s">
        <v>213</v>
      </c>
      <c r="H24" s="369" t="s">
        <v>220</v>
      </c>
      <c r="I24" s="372" t="s">
        <v>106</v>
      </c>
      <c r="J24" s="373" t="s">
        <v>107</v>
      </c>
      <c r="K24" s="374" t="s">
        <v>108</v>
      </c>
      <c r="L24" s="375">
        <v>0.06</v>
      </c>
      <c r="M24" s="376">
        <v>3.984E-2</v>
      </c>
      <c r="N24" s="376">
        <v>2.0159999999999997E-2</v>
      </c>
      <c r="O24" s="377">
        <v>0</v>
      </c>
      <c r="P24" s="378">
        <v>2.5000000000000001E-2</v>
      </c>
      <c r="Q24" s="376" t="s">
        <v>93</v>
      </c>
      <c r="R24" s="378">
        <v>0.44900000000000001</v>
      </c>
      <c r="S24" s="378">
        <v>0.15</v>
      </c>
      <c r="T24" s="379" t="s">
        <v>109</v>
      </c>
      <c r="U24" s="378" t="s">
        <v>215</v>
      </c>
      <c r="V24" s="540" t="s">
        <v>263</v>
      </c>
      <c r="W24" s="380" t="s">
        <v>97</v>
      </c>
      <c r="X24" s="381" t="s">
        <v>98</v>
      </c>
      <c r="Y24" s="381" t="s">
        <v>110</v>
      </c>
      <c r="Z24" s="376">
        <v>18</v>
      </c>
      <c r="AA24" s="376">
        <v>65</v>
      </c>
      <c r="AB24" s="376">
        <v>72</v>
      </c>
      <c r="AC24" s="382">
        <v>100000</v>
      </c>
      <c r="AD24" s="383" t="s">
        <v>111</v>
      </c>
      <c r="AE24" s="384">
        <v>17.5</v>
      </c>
      <c r="AF24" s="385">
        <v>17.5</v>
      </c>
      <c r="AG24" s="386">
        <v>35</v>
      </c>
      <c r="AH24" s="387">
        <v>7.5</v>
      </c>
      <c r="AI24" s="388">
        <v>10</v>
      </c>
      <c r="AJ24" s="387">
        <v>7.5</v>
      </c>
      <c r="AK24" s="388">
        <v>10</v>
      </c>
      <c r="AL24" s="192">
        <v>2.3107199999999998E-2</v>
      </c>
      <c r="AM24" s="193">
        <v>1.31472E-2</v>
      </c>
      <c r="AN24" s="194">
        <v>3.5855999999999996E-3</v>
      </c>
      <c r="AO24" s="195">
        <v>3.984E-2</v>
      </c>
      <c r="AP24" s="196">
        <v>3.984E-2</v>
      </c>
      <c r="AQ24" s="192">
        <v>1.966829268292683E-2</v>
      </c>
      <c r="AR24" s="193">
        <v>0</v>
      </c>
      <c r="AS24" s="194">
        <v>0</v>
      </c>
      <c r="AT24" s="195">
        <v>1.966829268292683E-2</v>
      </c>
      <c r="AU24" s="192">
        <v>1.966829268292683E-2</v>
      </c>
      <c r="AV24" s="193">
        <v>0</v>
      </c>
      <c r="AW24" s="194">
        <v>0</v>
      </c>
      <c r="AX24" s="195">
        <v>1.966829268292683E-2</v>
      </c>
      <c r="AY24" s="197">
        <v>2.0159999999999997E-2</v>
      </c>
      <c r="AZ24" s="197">
        <v>0</v>
      </c>
      <c r="BA24" s="197">
        <v>0</v>
      </c>
      <c r="BB24" s="198">
        <v>2.0159999999999997E-2</v>
      </c>
      <c r="BC24" s="196">
        <v>0.06</v>
      </c>
      <c r="BD24" s="518" t="str">
        <f t="shared" si="0"/>
        <v>FINALISED CPI 6.0% , (Public Sector/Self Employed/Non-Workers)</v>
      </c>
      <c r="BE24" s="389">
        <v>7.2999999999999995E-2</v>
      </c>
      <c r="BF24" s="390">
        <v>1.7999999999999999E-2</v>
      </c>
      <c r="BG24" s="391">
        <v>5.5E-2</v>
      </c>
    </row>
    <row r="25" spans="1:59" ht="60" hidden="1" customHeight="1" x14ac:dyDescent="0.3">
      <c r="B25" s="702" t="s">
        <v>11</v>
      </c>
      <c r="C25" s="392" t="s">
        <v>221</v>
      </c>
      <c r="D25" s="393" t="s">
        <v>222</v>
      </c>
      <c r="E25" s="394" t="s">
        <v>223</v>
      </c>
      <c r="F25" s="395" t="s">
        <v>224</v>
      </c>
      <c r="G25" s="396" t="s">
        <v>225</v>
      </c>
      <c r="H25" s="394" t="s">
        <v>226</v>
      </c>
      <c r="I25" s="528"/>
      <c r="J25" s="397" t="s">
        <v>227</v>
      </c>
      <c r="K25" s="398" t="s">
        <v>228</v>
      </c>
      <c r="L25" s="399">
        <v>4.4999999999999998E-2</v>
      </c>
      <c r="M25" s="400">
        <v>3.4875000000000003E-2</v>
      </c>
      <c r="N25" s="400">
        <v>1.0124999999999999E-2</v>
      </c>
      <c r="O25" s="401">
        <v>0</v>
      </c>
      <c r="P25" s="402">
        <v>2.5000000000000001E-2</v>
      </c>
      <c r="Q25" s="403" t="s">
        <v>229</v>
      </c>
      <c r="R25" s="399">
        <v>0.44900000000000001</v>
      </c>
      <c r="S25" s="399">
        <v>0.15</v>
      </c>
      <c r="T25" s="404" t="s">
        <v>109</v>
      </c>
      <c r="U25" s="405" t="s">
        <v>230</v>
      </c>
      <c r="V25" s="541" t="s">
        <v>231</v>
      </c>
      <c r="W25" s="406" t="s">
        <v>97</v>
      </c>
      <c r="X25" s="407" t="s">
        <v>98</v>
      </c>
      <c r="Y25" s="407" t="s">
        <v>110</v>
      </c>
      <c r="Z25" s="405">
        <v>18</v>
      </c>
      <c r="AA25" s="405">
        <v>65</v>
      </c>
      <c r="AB25" s="405">
        <v>70</v>
      </c>
      <c r="AC25" s="408">
        <v>100000</v>
      </c>
      <c r="AD25" s="406" t="s">
        <v>232</v>
      </c>
      <c r="AE25" s="409">
        <v>20.5</v>
      </c>
      <c r="AF25" s="410">
        <v>20.5</v>
      </c>
      <c r="AG25" s="411">
        <v>41</v>
      </c>
      <c r="AH25" s="412">
        <v>7.5</v>
      </c>
      <c r="AI25" s="413">
        <v>13</v>
      </c>
      <c r="AJ25" s="412">
        <v>7.5</v>
      </c>
      <c r="AK25" s="413">
        <v>13</v>
      </c>
      <c r="AL25" s="86">
        <v>2.325E-2</v>
      </c>
      <c r="AM25" s="87">
        <v>1.1625E-2</v>
      </c>
      <c r="AN25" s="88">
        <v>0</v>
      </c>
      <c r="AO25" s="89">
        <v>3.4875000000000003E-2</v>
      </c>
      <c r="AP25" s="90">
        <v>3.4875000000000003E-2</v>
      </c>
      <c r="AQ25" s="86">
        <v>9.878048780487805E-3</v>
      </c>
      <c r="AR25" s="87">
        <v>0</v>
      </c>
      <c r="AS25" s="88">
        <v>0</v>
      </c>
      <c r="AT25" s="89">
        <v>9.878048780487805E-3</v>
      </c>
      <c r="AU25" s="86">
        <v>9.878048780487805E-3</v>
      </c>
      <c r="AV25" s="87">
        <v>0</v>
      </c>
      <c r="AW25" s="88">
        <v>0</v>
      </c>
      <c r="AX25" s="89">
        <v>9.878048780487805E-3</v>
      </c>
      <c r="AY25" s="91">
        <v>1.0124999999999999E-2</v>
      </c>
      <c r="AZ25" s="91">
        <v>0</v>
      </c>
      <c r="BA25" s="91">
        <v>0</v>
      </c>
      <c r="BB25" s="92">
        <v>1.0124999999999999E-2</v>
      </c>
      <c r="BC25" s="90">
        <v>4.4999999999999998E-2</v>
      </c>
      <c r="BD25" s="519" t="str">
        <f>G25</f>
        <v>LEASING CPI 4.5%</v>
      </c>
      <c r="BE25" s="414">
        <v>7.2999999999999995E-2</v>
      </c>
      <c r="BF25" s="415">
        <v>1.7999999999999999E-2</v>
      </c>
      <c r="BG25" s="416">
        <v>5.5E-2</v>
      </c>
    </row>
    <row r="26" spans="1:59" ht="67.5" hidden="1" customHeight="1" thickBot="1" x14ac:dyDescent="0.35">
      <c r="B26" s="703"/>
      <c r="C26" s="417" t="s">
        <v>233</v>
      </c>
      <c r="D26" s="418" t="s">
        <v>234</v>
      </c>
      <c r="E26" s="419" t="s">
        <v>235</v>
      </c>
      <c r="F26" s="420" t="s">
        <v>236</v>
      </c>
      <c r="G26" s="421" t="s">
        <v>225</v>
      </c>
      <c r="H26" s="419" t="s">
        <v>237</v>
      </c>
      <c r="I26" s="529"/>
      <c r="J26" s="422" t="s">
        <v>227</v>
      </c>
      <c r="K26" s="423" t="s">
        <v>228</v>
      </c>
      <c r="L26" s="424">
        <v>4.4999999999999998E-2</v>
      </c>
      <c r="M26" s="425">
        <v>3.4875000000000003E-2</v>
      </c>
      <c r="N26" s="425">
        <v>1.0124999999999999E-2</v>
      </c>
      <c r="O26" s="426">
        <v>0</v>
      </c>
      <c r="P26" s="427">
        <v>2.5000000000000001E-2</v>
      </c>
      <c r="Q26" s="428" t="s">
        <v>229</v>
      </c>
      <c r="R26" s="424">
        <v>0.44900000000000001</v>
      </c>
      <c r="S26" s="424">
        <v>0.15</v>
      </c>
      <c r="T26" s="429" t="s">
        <v>109</v>
      </c>
      <c r="U26" s="430" t="s">
        <v>230</v>
      </c>
      <c r="V26" s="542" t="s">
        <v>231</v>
      </c>
      <c r="W26" s="431" t="s">
        <v>97</v>
      </c>
      <c r="X26" s="432" t="s">
        <v>98</v>
      </c>
      <c r="Y26" s="432" t="s">
        <v>110</v>
      </c>
      <c r="Z26" s="430">
        <v>18</v>
      </c>
      <c r="AA26" s="430">
        <v>65</v>
      </c>
      <c r="AB26" s="430">
        <v>70</v>
      </c>
      <c r="AC26" s="433">
        <v>100000</v>
      </c>
      <c r="AD26" s="431" t="s">
        <v>232</v>
      </c>
      <c r="AE26" s="434">
        <v>20.5</v>
      </c>
      <c r="AF26" s="435">
        <v>20.5</v>
      </c>
      <c r="AG26" s="436">
        <v>41</v>
      </c>
      <c r="AH26" s="437">
        <v>7.5</v>
      </c>
      <c r="AI26" s="438">
        <v>13</v>
      </c>
      <c r="AJ26" s="437">
        <v>7.5</v>
      </c>
      <c r="AK26" s="438">
        <v>13</v>
      </c>
      <c r="AL26" s="192">
        <v>2.325E-2</v>
      </c>
      <c r="AM26" s="193">
        <v>1.1625E-2</v>
      </c>
      <c r="AN26" s="194">
        <v>0</v>
      </c>
      <c r="AO26" s="195">
        <v>3.4875000000000003E-2</v>
      </c>
      <c r="AP26" s="196">
        <v>3.4875000000000003E-2</v>
      </c>
      <c r="AQ26" s="192">
        <v>9.878048780487805E-3</v>
      </c>
      <c r="AR26" s="193">
        <v>0</v>
      </c>
      <c r="AS26" s="194">
        <v>0</v>
      </c>
      <c r="AT26" s="195">
        <v>9.878048780487805E-3</v>
      </c>
      <c r="AU26" s="192">
        <v>9.878048780487805E-3</v>
      </c>
      <c r="AV26" s="193">
        <v>0</v>
      </c>
      <c r="AW26" s="194">
        <v>0</v>
      </c>
      <c r="AX26" s="195">
        <v>9.878048780487805E-3</v>
      </c>
      <c r="AY26" s="197">
        <v>1.0124999999999999E-2</v>
      </c>
      <c r="AZ26" s="197">
        <v>0</v>
      </c>
      <c r="BA26" s="197">
        <v>0</v>
      </c>
      <c r="BB26" s="198">
        <v>1.0124999999999999E-2</v>
      </c>
      <c r="BC26" s="196">
        <v>4.4999999999999998E-2</v>
      </c>
      <c r="BD26" s="520" t="str">
        <f>G26</f>
        <v>LEASING CPI 4.5%</v>
      </c>
      <c r="BE26" s="439">
        <v>7.2999999999999995E-2</v>
      </c>
      <c r="BF26" s="440">
        <v>1.7999999999999999E-2</v>
      </c>
      <c r="BG26" s="441">
        <v>5.5E-2</v>
      </c>
    </row>
    <row r="27" spans="1:59" ht="60" hidden="1" customHeight="1" x14ac:dyDescent="0.3">
      <c r="A27" s="442"/>
      <c r="B27" s="443" t="s">
        <v>10</v>
      </c>
      <c r="C27" s="444" t="s">
        <v>238</v>
      </c>
      <c r="D27" s="445" t="s">
        <v>248</v>
      </c>
      <c r="E27" s="446" t="s">
        <v>240</v>
      </c>
      <c r="F27" s="629" t="s">
        <v>319</v>
      </c>
      <c r="G27" s="447" t="s">
        <v>241</v>
      </c>
      <c r="H27" s="446" t="s">
        <v>242</v>
      </c>
      <c r="I27" s="530"/>
      <c r="J27" s="448" t="s">
        <v>243</v>
      </c>
      <c r="K27" s="449" t="s">
        <v>244</v>
      </c>
      <c r="L27" s="450">
        <v>0.08</v>
      </c>
      <c r="M27" s="451">
        <v>7.5563405779431311E-2</v>
      </c>
      <c r="N27" s="451">
        <v>4.4365942205686903E-3</v>
      </c>
      <c r="O27" s="452">
        <v>0</v>
      </c>
      <c r="P27" s="453">
        <v>2.5000000000000001E-2</v>
      </c>
      <c r="Q27" s="451" t="s">
        <v>93</v>
      </c>
      <c r="R27" s="450">
        <v>0.26</v>
      </c>
      <c r="S27" s="450">
        <v>0</v>
      </c>
      <c r="T27" s="454" t="s">
        <v>109</v>
      </c>
      <c r="U27" s="455" t="s">
        <v>245</v>
      </c>
      <c r="V27" s="543" t="s">
        <v>96</v>
      </c>
      <c r="W27" s="456" t="s">
        <v>97</v>
      </c>
      <c r="X27" s="457" t="s">
        <v>98</v>
      </c>
      <c r="Y27" s="457" t="s">
        <v>110</v>
      </c>
      <c r="Z27" s="455">
        <v>60</v>
      </c>
      <c r="AA27" s="455">
        <v>70</v>
      </c>
      <c r="AB27" s="455">
        <v>75</v>
      </c>
      <c r="AC27" s="458">
        <v>100000</v>
      </c>
      <c r="AD27" s="456" t="s">
        <v>246</v>
      </c>
      <c r="AE27" s="459">
        <v>25</v>
      </c>
      <c r="AF27" s="460">
        <v>25</v>
      </c>
      <c r="AG27" s="461">
        <v>50</v>
      </c>
      <c r="AH27" s="462">
        <v>7.5</v>
      </c>
      <c r="AI27" s="463">
        <v>17.5</v>
      </c>
      <c r="AJ27" s="462">
        <v>7.5</v>
      </c>
      <c r="AK27" s="463">
        <v>17.5</v>
      </c>
      <c r="AL27" s="86">
        <v>7.5563405779431311E-2</v>
      </c>
      <c r="AM27" s="87">
        <v>0</v>
      </c>
      <c r="AN27" s="88">
        <v>0</v>
      </c>
      <c r="AO27" s="89">
        <v>7.5563405779431311E-2</v>
      </c>
      <c r="AP27" s="90">
        <v>7.5563405779431311E-2</v>
      </c>
      <c r="AQ27" s="86">
        <v>0</v>
      </c>
      <c r="AR27" s="87">
        <v>0</v>
      </c>
      <c r="AS27" s="88">
        <v>4.328384605432869E-3</v>
      </c>
      <c r="AT27" s="89">
        <v>4.328384605432869E-3</v>
      </c>
      <c r="AU27" s="86">
        <v>0</v>
      </c>
      <c r="AV27" s="87">
        <v>0</v>
      </c>
      <c r="AW27" s="88">
        <v>4.328384605432869E-3</v>
      </c>
      <c r="AX27" s="89">
        <v>4.328384605432869E-3</v>
      </c>
      <c r="AY27" s="467">
        <v>0</v>
      </c>
      <c r="AZ27" s="467">
        <v>0</v>
      </c>
      <c r="BA27" s="467">
        <v>4.4365942205686903E-3</v>
      </c>
      <c r="BB27" s="468">
        <v>4.4365942205686903E-3</v>
      </c>
      <c r="BC27" s="90">
        <v>0.08</v>
      </c>
      <c r="BD27" s="521" t="str">
        <f>G27</f>
        <v>SENIOR AUTO CPI 8.0%</v>
      </c>
      <c r="BE27" s="464">
        <v>0.08</v>
      </c>
      <c r="BF27" s="465">
        <v>1.44E-2</v>
      </c>
      <c r="BG27" s="466">
        <v>6.5600000000000006E-2</v>
      </c>
    </row>
    <row r="28" spans="1:59" ht="60" hidden="1" customHeight="1" thickBot="1" x14ac:dyDescent="0.35">
      <c r="A28" s="442"/>
      <c r="B28" s="469"/>
      <c r="C28" s="470" t="s">
        <v>247</v>
      </c>
      <c r="D28" s="471" t="s">
        <v>239</v>
      </c>
      <c r="E28" s="472" t="s">
        <v>249</v>
      </c>
      <c r="F28" s="630" t="s">
        <v>320</v>
      </c>
      <c r="G28" s="473" t="s">
        <v>250</v>
      </c>
      <c r="H28" s="472" t="s">
        <v>251</v>
      </c>
      <c r="I28" s="531"/>
      <c r="J28" s="474" t="s">
        <v>243</v>
      </c>
      <c r="K28" s="474" t="s">
        <v>244</v>
      </c>
      <c r="L28" s="475">
        <v>0.08</v>
      </c>
      <c r="M28" s="476">
        <v>7.5563405779431311E-2</v>
      </c>
      <c r="N28" s="476">
        <v>4.4365942205686903E-3</v>
      </c>
      <c r="O28" s="477">
        <v>0</v>
      </c>
      <c r="P28" s="478">
        <v>2.5000000000000001E-2</v>
      </c>
      <c r="Q28" s="476" t="s">
        <v>93</v>
      </c>
      <c r="R28" s="475">
        <v>0.26</v>
      </c>
      <c r="S28" s="475">
        <v>0</v>
      </c>
      <c r="T28" s="479" t="s">
        <v>109</v>
      </c>
      <c r="U28" s="480" t="s">
        <v>245</v>
      </c>
      <c r="V28" s="544" t="s">
        <v>96</v>
      </c>
      <c r="W28" s="481" t="s">
        <v>97</v>
      </c>
      <c r="X28" s="482" t="s">
        <v>98</v>
      </c>
      <c r="Y28" s="482" t="s">
        <v>110</v>
      </c>
      <c r="Z28" s="480">
        <v>60</v>
      </c>
      <c r="AA28" s="480">
        <v>70</v>
      </c>
      <c r="AB28" s="480">
        <v>75</v>
      </c>
      <c r="AC28" s="483">
        <v>100000</v>
      </c>
      <c r="AD28" s="481" t="s">
        <v>246</v>
      </c>
      <c r="AE28" s="484">
        <v>25</v>
      </c>
      <c r="AF28" s="485">
        <v>25</v>
      </c>
      <c r="AG28" s="486">
        <v>50</v>
      </c>
      <c r="AH28" s="487">
        <v>7.5</v>
      </c>
      <c r="AI28" s="488">
        <v>17.5</v>
      </c>
      <c r="AJ28" s="487">
        <v>7.5</v>
      </c>
      <c r="AK28" s="488">
        <v>17.5</v>
      </c>
      <c r="AL28" s="192">
        <v>7.5563405779431311E-2</v>
      </c>
      <c r="AM28" s="193">
        <v>0</v>
      </c>
      <c r="AN28" s="194">
        <v>0</v>
      </c>
      <c r="AO28" s="195">
        <v>7.5563405779431311E-2</v>
      </c>
      <c r="AP28" s="196">
        <v>7.5563405779431311E-2</v>
      </c>
      <c r="AQ28" s="192">
        <v>0</v>
      </c>
      <c r="AR28" s="193">
        <v>0</v>
      </c>
      <c r="AS28" s="194">
        <v>4.328384605432869E-3</v>
      </c>
      <c r="AT28" s="195">
        <v>4.328384605432869E-3</v>
      </c>
      <c r="AU28" s="192">
        <v>0</v>
      </c>
      <c r="AV28" s="193">
        <v>0</v>
      </c>
      <c r="AW28" s="194">
        <v>4.328384605432869E-3</v>
      </c>
      <c r="AX28" s="195">
        <v>4.328384605432869E-3</v>
      </c>
      <c r="AY28" s="197">
        <v>0</v>
      </c>
      <c r="AZ28" s="197">
        <v>0</v>
      </c>
      <c r="BA28" s="197">
        <v>4.4365942205686903E-3</v>
      </c>
      <c r="BB28" s="198">
        <v>4.4365942205686903E-3</v>
      </c>
      <c r="BC28" s="196">
        <v>0.08</v>
      </c>
      <c r="BD28" s="522" t="str">
        <f>G28</f>
        <v>SENIOR PERSONAL LOAN CPI 8.0%</v>
      </c>
      <c r="BE28" s="489">
        <v>0.08</v>
      </c>
      <c r="BF28" s="490">
        <v>1.44E-2</v>
      </c>
      <c r="BG28" s="491">
        <v>6.5600000000000006E-2</v>
      </c>
    </row>
    <row r="34" spans="2:8" x14ac:dyDescent="0.3">
      <c r="B34" s="704" t="s">
        <v>252</v>
      </c>
      <c r="C34" s="704"/>
      <c r="D34" s="704"/>
      <c r="E34" s="492"/>
      <c r="F34" s="492"/>
      <c r="G34" s="492"/>
      <c r="H34" s="492"/>
    </row>
    <row r="35" spans="2:8" x14ac:dyDescent="0.3">
      <c r="B35" s="493" t="s">
        <v>253</v>
      </c>
      <c r="C35" s="493" t="s">
        <v>254</v>
      </c>
      <c r="D35" s="494" t="s">
        <v>255</v>
      </c>
      <c r="E35" s="40"/>
      <c r="F35" s="40"/>
      <c r="G35" s="40"/>
      <c r="H35" s="40"/>
    </row>
    <row r="36" spans="2:8" x14ac:dyDescent="0.3">
      <c r="B36" s="495" t="s">
        <v>91</v>
      </c>
      <c r="C36" s="495" t="s">
        <v>92</v>
      </c>
      <c r="D36" s="496" t="s">
        <v>90</v>
      </c>
      <c r="E36" s="497"/>
      <c r="F36" s="497"/>
      <c r="G36" s="497"/>
      <c r="H36" s="497"/>
    </row>
    <row r="37" spans="2:8" x14ac:dyDescent="0.3">
      <c r="B37" s="495" t="s">
        <v>107</v>
      </c>
      <c r="C37" s="495" t="s">
        <v>108</v>
      </c>
      <c r="D37" s="496" t="s">
        <v>256</v>
      </c>
      <c r="E37" s="497"/>
      <c r="F37" s="497"/>
      <c r="G37" s="497"/>
      <c r="H37" s="497"/>
    </row>
    <row r="38" spans="2:8" x14ac:dyDescent="0.3">
      <c r="B38" s="495" t="s">
        <v>227</v>
      </c>
      <c r="C38" s="495" t="s">
        <v>228</v>
      </c>
      <c r="D38" s="496" t="s">
        <v>257</v>
      </c>
      <c r="E38" s="497"/>
      <c r="F38" s="497"/>
      <c r="G38" s="497"/>
      <c r="H38" s="497"/>
    </row>
    <row r="39" spans="2:8" x14ac:dyDescent="0.3">
      <c r="B39" s="495" t="s">
        <v>243</v>
      </c>
      <c r="C39" s="495" t="s">
        <v>244</v>
      </c>
      <c r="D39" s="496" t="s">
        <v>10</v>
      </c>
      <c r="E39" s="497"/>
      <c r="F39" s="497"/>
      <c r="G39" s="497"/>
      <c r="H39" s="497"/>
    </row>
  </sheetData>
  <autoFilter ref="A4:BG28">
    <filterColumn colId="7">
      <filters>
        <filter val="80A2A"/>
      </filters>
    </filterColumn>
  </autoFilter>
  <mergeCells count="8">
    <mergeCell ref="AL3:BC3"/>
    <mergeCell ref="B5:B12"/>
    <mergeCell ref="B25:B26"/>
    <mergeCell ref="B34:D34"/>
    <mergeCell ref="B13:B18"/>
    <mergeCell ref="B19:B24"/>
    <mergeCell ref="C3:E3"/>
    <mergeCell ref="F3:H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2"/>
  <sheetViews>
    <sheetView showGridLines="0" tabSelected="1" topLeftCell="A3" zoomScaleNormal="100" workbookViewId="0">
      <selection activeCell="E19" sqref="E19"/>
    </sheetView>
  </sheetViews>
  <sheetFormatPr defaultColWidth="9.109375" defaultRowHeight="14.4" x14ac:dyDescent="0.3"/>
  <cols>
    <col min="1" max="1" width="6.44140625" style="4" customWidth="1"/>
    <col min="2" max="2" width="76.6640625" style="4" customWidth="1"/>
    <col min="3" max="3" width="15.33203125" style="4" customWidth="1"/>
    <col min="4" max="4" width="14.33203125" style="4" customWidth="1"/>
    <col min="5" max="5" width="18.44140625" style="4" customWidth="1"/>
    <col min="6" max="6" width="17" style="4" customWidth="1"/>
    <col min="7" max="7" width="13.5546875" style="7" customWidth="1"/>
    <col min="8" max="8" width="93.5546875" style="4" customWidth="1"/>
    <col min="9" max="9" width="81.6640625" style="4" customWidth="1"/>
    <col min="10" max="10" width="99.109375" style="4" customWidth="1"/>
    <col min="11" max="11" width="113.109375" style="4" customWidth="1"/>
    <col min="12" max="12" width="12.5546875" style="4" customWidth="1"/>
    <col min="13" max="13" width="17.5546875" style="4" bestFit="1" customWidth="1"/>
    <col min="14" max="16384" width="9.109375" style="4"/>
  </cols>
  <sheetData>
    <row r="1" spans="2:15" ht="24.75" customHeight="1" x14ac:dyDescent="0.3">
      <c r="G1" s="22"/>
      <c r="H1" s="624"/>
      <c r="I1" s="624"/>
    </row>
    <row r="2" spans="2:15" ht="15" customHeight="1" x14ac:dyDescent="0.3">
      <c r="B2" s="499" t="s">
        <v>272</v>
      </c>
      <c r="F2" s="625"/>
      <c r="G2" s="623"/>
      <c r="H2" s="16"/>
      <c r="I2" s="619"/>
    </row>
    <row r="3" spans="2:15" ht="8.25" customHeight="1" thickBot="1" x14ac:dyDescent="0.35"/>
    <row r="4" spans="2:15" ht="18" x14ac:dyDescent="0.35">
      <c r="B4" s="716" t="s">
        <v>18</v>
      </c>
      <c r="C4" s="717"/>
      <c r="D4" s="717"/>
      <c r="E4" s="718"/>
      <c r="F4" s="589"/>
    </row>
    <row r="5" spans="2:15" ht="18.600000000000001" thickBot="1" x14ac:dyDescent="0.4">
      <c r="B5" s="713" t="str">
        <f>VLOOKUP(C9,'Product Map - IVASS'!$H$5:$BD$28,49,FALSE)</f>
        <v>AUTO CPI 8.0% , (Private Sector Employees)</v>
      </c>
      <c r="C5" s="714"/>
      <c r="D5" s="714"/>
      <c r="E5" s="715"/>
      <c r="F5" s="588"/>
      <c r="J5" s="712"/>
      <c r="K5" s="712"/>
      <c r="L5" s="712"/>
      <c r="M5" s="712"/>
      <c r="N5" s="712"/>
      <c r="O5" s="712"/>
    </row>
    <row r="6" spans="2:15" s="7" customFormat="1" ht="3.75" customHeight="1" thickBot="1" x14ac:dyDescent="0.4">
      <c r="B6" s="10"/>
      <c r="C6" s="10"/>
      <c r="D6" s="10"/>
      <c r="E6" s="10"/>
      <c r="F6" s="10"/>
    </row>
    <row r="7" spans="2:15" s="7" customFormat="1" ht="15" customHeight="1" thickBot="1" x14ac:dyDescent="0.4">
      <c r="B7" s="719" t="s">
        <v>4</v>
      </c>
      <c r="C7" s="720"/>
      <c r="D7" s="10"/>
      <c r="E7" s="10"/>
      <c r="F7" s="10"/>
    </row>
    <row r="8" spans="2:15" s="7" customFormat="1" ht="4.5" customHeight="1" thickBot="1" x14ac:dyDescent="0.4">
      <c r="B8" s="11"/>
      <c r="C8" s="11"/>
      <c r="D8" s="10"/>
      <c r="E8" s="10"/>
      <c r="F8" s="10"/>
    </row>
    <row r="9" spans="2:15" s="7" customFormat="1" ht="15" customHeight="1" x14ac:dyDescent="0.35">
      <c r="B9" s="501" t="s">
        <v>258</v>
      </c>
      <c r="C9" s="507" t="s">
        <v>178</v>
      </c>
      <c r="D9" s="10"/>
      <c r="E9" s="10"/>
      <c r="F9" s="10"/>
    </row>
    <row r="10" spans="2:15" s="7" customFormat="1" ht="15" customHeight="1" x14ac:dyDescent="0.35">
      <c r="B10" s="502" t="s">
        <v>9</v>
      </c>
      <c r="C10" s="641">
        <v>43039</v>
      </c>
      <c r="D10" s="10"/>
      <c r="E10" s="616"/>
      <c r="F10" s="10"/>
    </row>
    <row r="11" spans="2:15" s="7" customFormat="1" ht="15" customHeight="1" x14ac:dyDescent="0.35">
      <c r="B11" s="503" t="s">
        <v>271</v>
      </c>
      <c r="C11" s="504">
        <v>45611</v>
      </c>
      <c r="D11" s="10"/>
      <c r="E11" s="10"/>
      <c r="F11" s="10"/>
    </row>
    <row r="12" spans="2:15" s="7" customFormat="1" ht="15" customHeight="1" x14ac:dyDescent="0.35">
      <c r="B12" s="503" t="s">
        <v>270</v>
      </c>
      <c r="C12" s="642">
        <v>43090</v>
      </c>
      <c r="D12" s="10"/>
      <c r="E12" s="10"/>
      <c r="F12" s="10"/>
    </row>
    <row r="13" spans="2:15" s="7" customFormat="1" ht="15" customHeight="1" thickBot="1" x14ac:dyDescent="0.4">
      <c r="B13" s="505" t="s">
        <v>3</v>
      </c>
      <c r="C13" s="506">
        <v>8789.75</v>
      </c>
      <c r="D13" s="10"/>
      <c r="E13" s="10"/>
      <c r="F13" s="10"/>
    </row>
    <row r="14" spans="2:15" s="7" customFormat="1" ht="15" customHeight="1" x14ac:dyDescent="0.35">
      <c r="B14" s="655" t="s">
        <v>321</v>
      </c>
      <c r="C14" s="652">
        <v>3277.1</v>
      </c>
      <c r="D14" s="10"/>
      <c r="E14" s="10"/>
      <c r="F14" s="10"/>
    </row>
    <row r="15" spans="2:15" s="7" customFormat="1" ht="15" customHeight="1" x14ac:dyDescent="0.35">
      <c r="B15" s="655" t="s">
        <v>322</v>
      </c>
      <c r="C15" s="653">
        <f>C14/C13</f>
        <v>0.37283199180864074</v>
      </c>
      <c r="D15" s="10"/>
      <c r="E15" s="10"/>
      <c r="F15" s="10"/>
    </row>
    <row r="16" spans="2:15" s="7" customFormat="1" ht="11.25" customHeight="1" thickBot="1" x14ac:dyDescent="0.4">
      <c r="B16" s="10"/>
      <c r="C16" s="10"/>
      <c r="D16" s="10"/>
      <c r="E16" s="10"/>
      <c r="F16" s="10"/>
      <c r="G16" s="10"/>
    </row>
    <row r="17" spans="1:14" ht="15" thickBot="1" x14ac:dyDescent="0.35">
      <c r="B17" s="594" t="s">
        <v>0</v>
      </c>
      <c r="C17" s="581" t="s">
        <v>259</v>
      </c>
      <c r="D17" s="581" t="s">
        <v>1</v>
      </c>
      <c r="E17" s="582" t="s">
        <v>2</v>
      </c>
      <c r="G17" s="19"/>
      <c r="H17" s="18"/>
      <c r="I17" s="7"/>
    </row>
    <row r="18" spans="1:14" s="7" customFormat="1" ht="3.75" customHeight="1" thickBot="1" x14ac:dyDescent="0.35">
      <c r="B18" s="580"/>
      <c r="C18" s="19"/>
      <c r="D18" s="19"/>
      <c r="E18" s="19"/>
      <c r="G18" s="19"/>
      <c r="H18" s="18"/>
    </row>
    <row r="19" spans="1:14" x14ac:dyDescent="0.3">
      <c r="B19" s="12" t="s">
        <v>274</v>
      </c>
      <c r="C19" s="583">
        <f>SUM(D19:E19)</f>
        <v>0.08</v>
      </c>
      <c r="D19" s="583">
        <f>VLOOKUP($C$9,'Product Map - IVASS'!$H$5:$S$28,6,FALSE)</f>
        <v>4.5999999999999999E-2</v>
      </c>
      <c r="E19" s="584">
        <f>VLOOKUP($C$9,'Product Map - IVASS'!$H$5:$S$28,7,FALSE)</f>
        <v>3.4000000000000002E-2</v>
      </c>
      <c r="G19" s="6"/>
      <c r="H19" s="7"/>
      <c r="I19" s="7"/>
    </row>
    <row r="20" spans="1:14" x14ac:dyDescent="0.3">
      <c r="B20" s="13" t="s">
        <v>273</v>
      </c>
      <c r="C20" s="25">
        <f>SUM(D20:E20)</f>
        <v>2.5000000000000001E-2</v>
      </c>
      <c r="D20" s="647">
        <f>VLOOKUP($C$9,'Product Map - IVASS'!$H$5:$S$28,8,FALSE)</f>
        <v>0</v>
      </c>
      <c r="E20" s="9">
        <f>VLOOKUP($C$9,'Product Map - IVASS'!$H$5:$S$28,9,FALSE)</f>
        <v>2.5000000000000001E-2</v>
      </c>
      <c r="G20" s="20"/>
      <c r="H20" s="7"/>
      <c r="I20" s="7"/>
    </row>
    <row r="21" spans="1:14" ht="15.6" x14ac:dyDescent="0.3">
      <c r="A21" s="26" t="s">
        <v>16</v>
      </c>
      <c r="B21" s="526" t="s">
        <v>275</v>
      </c>
      <c r="C21" s="527">
        <f>E21</f>
        <v>0.44900000000000001</v>
      </c>
      <c r="D21" s="527">
        <f>VLOOKUP($C$9,'Product Map - IVASS'!$H$5:$S$28,11,FALSE)</f>
        <v>0.44900000000000001</v>
      </c>
      <c r="E21" s="585">
        <f>VLOOKUP($C$9,'Product Map - IVASS'!$H$5:$S$28,11,FALSE)</f>
        <v>0.44900000000000001</v>
      </c>
      <c r="G21" s="21"/>
      <c r="H21" s="7"/>
      <c r="I21" s="7"/>
    </row>
    <row r="22" spans="1:14" ht="15.6" x14ac:dyDescent="0.3">
      <c r="A22" s="26" t="s">
        <v>17</v>
      </c>
      <c r="B22" s="14" t="s">
        <v>276</v>
      </c>
      <c r="C22" s="637">
        <f>SUM(D22:E22)</f>
        <v>50</v>
      </c>
      <c r="D22" s="632">
        <f>VLOOKUP($C$9,'Product Map - IVASS'!$H$5:$AK$28,24,FALSE)</f>
        <v>25</v>
      </c>
      <c r="E22" s="634">
        <f>VLOOKUP($C$9,'Product Map - IVASS'!$H$5:$AK$28,25,FALSE)</f>
        <v>25</v>
      </c>
      <c r="G22" s="22"/>
      <c r="H22" s="7"/>
      <c r="I22" s="7"/>
    </row>
    <row r="23" spans="1:14" ht="16.2" thickBot="1" x14ac:dyDescent="0.35">
      <c r="A23" s="26" t="s">
        <v>21</v>
      </c>
      <c r="B23" s="15" t="s">
        <v>277</v>
      </c>
      <c r="C23" s="23">
        <f>SUM(D23:E23)</f>
        <v>15</v>
      </c>
      <c r="D23" s="23">
        <f>VLOOKUP($C$9,'Product Map - IVASS'!$H$5:$AK$28,27,FALSE)</f>
        <v>7.5</v>
      </c>
      <c r="E23" s="498">
        <f>VLOOKUP($C$9,'Product Map - IVASS'!$H$5:$AK$28,29,FALSE)</f>
        <v>7.5</v>
      </c>
      <c r="G23" s="4"/>
      <c r="H23" s="7"/>
      <c r="K23" s="722"/>
      <c r="L23" s="722"/>
    </row>
    <row r="24" spans="1:14" ht="3.75" customHeight="1" x14ac:dyDescent="0.3">
      <c r="F24" s="5"/>
      <c r="G24" s="4"/>
      <c r="H24" s="7"/>
    </row>
    <row r="25" spans="1:14" ht="15" thickBot="1" x14ac:dyDescent="0.35">
      <c r="E25" s="11"/>
      <c r="F25" s="5"/>
      <c r="H25" s="566"/>
      <c r="M25" s="7"/>
    </row>
    <row r="26" spans="1:14" s="7" customFormat="1" ht="15.75" customHeight="1" thickBot="1" x14ac:dyDescent="0.35">
      <c r="B26" s="595" t="s">
        <v>264</v>
      </c>
      <c r="C26" s="581" t="s">
        <v>259</v>
      </c>
      <c r="D26" s="581" t="s">
        <v>1</v>
      </c>
      <c r="E26" s="582" t="s">
        <v>2</v>
      </c>
      <c r="H26" s="31"/>
      <c r="M26" s="500"/>
    </row>
    <row r="27" spans="1:14" s="7" customFormat="1" ht="4.5" customHeight="1" thickBot="1" x14ac:dyDescent="0.35">
      <c r="B27" s="554"/>
      <c r="C27" s="19"/>
      <c r="D27" s="19"/>
      <c r="E27" s="19"/>
      <c r="G27" s="11"/>
      <c r="H27" s="31"/>
      <c r="M27" s="500"/>
    </row>
    <row r="28" spans="1:14" ht="15" customHeight="1" x14ac:dyDescent="0.3">
      <c r="B28" s="35" t="s">
        <v>267</v>
      </c>
      <c r="C28" s="645">
        <f>((C11-C10)/365.25)*12</f>
        <v>84.50102669404518</v>
      </c>
      <c r="D28" s="586"/>
      <c r="E28" s="587"/>
      <c r="G28" s="568"/>
      <c r="H28" s="31"/>
      <c r="I28" s="32"/>
      <c r="M28" s="7"/>
    </row>
    <row r="29" spans="1:14" x14ac:dyDescent="0.3">
      <c r="B29" s="36" t="s">
        <v>268</v>
      </c>
      <c r="C29" s="643">
        <f>((C12-C10)/365.25)*12</f>
        <v>1.675564681724846</v>
      </c>
      <c r="D29" s="570"/>
      <c r="E29" s="573"/>
      <c r="G29" s="615"/>
      <c r="H29" s="31"/>
      <c r="I29" s="32"/>
      <c r="M29" s="721"/>
      <c r="N29" s="721"/>
    </row>
    <row r="30" spans="1:14" ht="15" thickBot="1" x14ac:dyDescent="0.35">
      <c r="B30" s="564" t="s">
        <v>269</v>
      </c>
      <c r="C30" s="565">
        <f>IF(C28-C29&lt;0,0,C28-C29)</f>
        <v>82.82546201232033</v>
      </c>
      <c r="D30" s="571"/>
      <c r="E30" s="574"/>
      <c r="G30" s="569" t="s">
        <v>312</v>
      </c>
      <c r="H30" s="621" t="s">
        <v>311</v>
      </c>
      <c r="I30" s="621" t="s">
        <v>313</v>
      </c>
      <c r="J30" s="621" t="s">
        <v>310</v>
      </c>
      <c r="K30" s="621" t="s">
        <v>309</v>
      </c>
    </row>
    <row r="31" spans="1:14" x14ac:dyDescent="0.3">
      <c r="B31" s="563" t="s">
        <v>279</v>
      </c>
      <c r="C31" s="644">
        <f>SUM(D31:E31)</f>
        <v>695.89093902439026</v>
      </c>
      <c r="D31" s="650">
        <f>C13*D19*100%/(100%+D20)</f>
        <v>404.32850000000002</v>
      </c>
      <c r="E31" s="648">
        <f>C13*E19*100%/(100%+E20)</f>
        <v>291.5624390243903</v>
      </c>
      <c r="G31" s="618">
        <v>1</v>
      </c>
      <c r="H31" s="525">
        <f t="shared" ref="H31:H66" si="0">IF(G31&gt;$C$28,"",($D$31-$D$31*$D$21)*(($C$28-G31+1)*($C$28-G31)/($C$28*($C$28+1)))+$D$31*$D$21*($C$28-G31)/$C$28)</f>
        <v>396.96879982477833</v>
      </c>
      <c r="I31" s="620">
        <f>IF(G31&gt;$C$28,"",H31-$D$22)</f>
        <v>371.96879982477833</v>
      </c>
      <c r="J31" s="619">
        <f>IF(G31&gt;$C$28,"",$E$31*($C$28-G31)/$C$28)</f>
        <v>288.11203788216443</v>
      </c>
      <c r="K31" s="622">
        <f>IF(G31&gt;$C$28,"",J31-$E$22)</f>
        <v>263.11203788216443</v>
      </c>
    </row>
    <row r="32" spans="1:14" ht="15.75" customHeight="1" x14ac:dyDescent="0.3">
      <c r="B32" s="592" t="s">
        <v>266</v>
      </c>
      <c r="C32" s="567">
        <f>SUM(D32:E32)</f>
        <v>627.81281949885579</v>
      </c>
      <c r="D32" s="633">
        <f>(D31-D31*D21)*((C28-C29+1)*(C28-C29)/(C28*(C28+1)))+D31*D21*(C28-C29)/C28-D22</f>
        <v>367.03175076616213</v>
      </c>
      <c r="E32" s="636">
        <f>E31*(C28-C29)/C28-E22</f>
        <v>260.7810687326936</v>
      </c>
      <c r="G32" s="617">
        <v>2</v>
      </c>
      <c r="H32" s="525">
        <f t="shared" si="0"/>
        <v>389.67077088288113</v>
      </c>
      <c r="I32" s="620">
        <f t="shared" ref="I32:I96" si="1">IF(G32&gt;$C$28,"",H32-$D$22)</f>
        <v>364.67077088288113</v>
      </c>
      <c r="J32" s="619">
        <f t="shared" ref="J32:J96" si="2">IF(G32&gt;$C$28,"",$E$31*($C$28-G32)/$C$28)</f>
        <v>284.66163673993861</v>
      </c>
      <c r="K32" s="622">
        <f t="shared" ref="K32:K96" si="3">IF(G32&gt;$C$28,"",J32-$E$22)</f>
        <v>259.66163673993861</v>
      </c>
    </row>
    <row r="33" spans="1:11" ht="15.75" customHeight="1" thickBot="1" x14ac:dyDescent="0.35">
      <c r="B33" s="590" t="s">
        <v>265</v>
      </c>
      <c r="C33" s="575">
        <f>SUM(D33:E33)</f>
        <v>291.25938363877879</v>
      </c>
      <c r="D33" s="576">
        <f>D31*D21*(C28-C29)/C28-D23</f>
        <v>170.44368377779938</v>
      </c>
      <c r="E33" s="33">
        <f>E31*E21*(C28-C29)/C28-E23</f>
        <v>120.81569986097944</v>
      </c>
      <c r="G33" s="7">
        <v>3</v>
      </c>
      <c r="H33" s="525">
        <f t="shared" si="0"/>
        <v>382.43441317430859</v>
      </c>
      <c r="I33" s="620">
        <f t="shared" si="1"/>
        <v>357.43441317430859</v>
      </c>
      <c r="J33" s="619">
        <f t="shared" si="2"/>
        <v>281.21123559771274</v>
      </c>
      <c r="K33" s="622">
        <f t="shared" si="3"/>
        <v>256.21123559771274</v>
      </c>
    </row>
    <row r="34" spans="1:11" ht="15.75" customHeight="1" x14ac:dyDescent="0.3">
      <c r="B34" s="656" t="s">
        <v>323</v>
      </c>
      <c r="C34" s="657">
        <f>C33*$C$15</f>
        <v>108.59081613500292</v>
      </c>
      <c r="D34" s="657">
        <f>D33*$C$15</f>
        <v>63.54685811407905</v>
      </c>
      <c r="E34" s="657">
        <f>E33*$C$15</f>
        <v>45.043958020923881</v>
      </c>
      <c r="H34" s="525"/>
      <c r="I34" s="620"/>
      <c r="J34" s="619"/>
      <c r="K34" s="622"/>
    </row>
    <row r="35" spans="1:11" ht="15" thickBot="1" x14ac:dyDescent="0.35">
      <c r="B35" s="572"/>
      <c r="C35" s="38"/>
      <c r="D35" s="38"/>
      <c r="E35" s="38"/>
      <c r="G35" s="7">
        <v>4</v>
      </c>
      <c r="H35" s="525">
        <f t="shared" si="0"/>
        <v>375.25972669906071</v>
      </c>
      <c r="I35" s="620">
        <f t="shared" si="1"/>
        <v>350.25972669906071</v>
      </c>
      <c r="J35" s="619">
        <f t="shared" si="2"/>
        <v>277.76083445548693</v>
      </c>
      <c r="K35" s="622">
        <f t="shared" si="3"/>
        <v>252.76083445548693</v>
      </c>
    </row>
    <row r="36" spans="1:11" ht="15" thickBot="1" x14ac:dyDescent="0.35">
      <c r="A36" s="29"/>
      <c r="B36" s="595" t="s">
        <v>22</v>
      </c>
      <c r="C36" s="581" t="s">
        <v>259</v>
      </c>
      <c r="D36" s="581" t="s">
        <v>1</v>
      </c>
      <c r="E36" s="582" t="s">
        <v>2</v>
      </c>
      <c r="G36" s="7">
        <v>5</v>
      </c>
      <c r="H36" s="525">
        <f t="shared" si="0"/>
        <v>368.14671145713749</v>
      </c>
      <c r="I36" s="620">
        <f t="shared" si="1"/>
        <v>343.14671145713749</v>
      </c>
      <c r="J36" s="619">
        <f t="shared" si="2"/>
        <v>274.31043331326106</v>
      </c>
      <c r="K36" s="622">
        <f t="shared" si="3"/>
        <v>249.31043331326106</v>
      </c>
    </row>
    <row r="37" spans="1:11" ht="4.5" customHeight="1" thickBot="1" x14ac:dyDescent="0.35">
      <c r="A37" s="30"/>
      <c r="B37" s="11"/>
      <c r="D37" s="11"/>
      <c r="E37" s="555"/>
      <c r="G37" s="7">
        <v>6</v>
      </c>
      <c r="H37" s="525">
        <f t="shared" si="0"/>
        <v>361.09536744853881</v>
      </c>
      <c r="I37" s="620">
        <f t="shared" si="1"/>
        <v>336.09536744853881</v>
      </c>
      <c r="J37" s="619">
        <f t="shared" si="2"/>
        <v>270.86003217103519</v>
      </c>
      <c r="K37" s="622">
        <f t="shared" si="3"/>
        <v>245.86003217103519</v>
      </c>
    </row>
    <row r="38" spans="1:11" x14ac:dyDescent="0.3">
      <c r="A38" s="27"/>
      <c r="B38" s="556" t="s">
        <v>281</v>
      </c>
      <c r="C38" s="559">
        <f t="shared" ref="C38:E39" si="4">C22</f>
        <v>50</v>
      </c>
      <c r="D38" s="635">
        <f t="shared" si="4"/>
        <v>25</v>
      </c>
      <c r="E38" s="559">
        <f t="shared" si="4"/>
        <v>25</v>
      </c>
      <c r="G38" s="7">
        <v>7</v>
      </c>
      <c r="H38" s="525">
        <f t="shared" si="0"/>
        <v>354.10569467326479</v>
      </c>
      <c r="I38" s="620">
        <f t="shared" si="1"/>
        <v>329.10569467326479</v>
      </c>
      <c r="J38" s="619">
        <f t="shared" si="2"/>
        <v>267.40963102880937</v>
      </c>
      <c r="K38" s="622">
        <f t="shared" si="3"/>
        <v>242.40963102880937</v>
      </c>
    </row>
    <row r="39" spans="1:11" x14ac:dyDescent="0.3">
      <c r="A39" s="28"/>
      <c r="B39" s="557" t="s">
        <v>261</v>
      </c>
      <c r="C39" s="560">
        <f t="shared" si="4"/>
        <v>15</v>
      </c>
      <c r="D39" s="577">
        <f t="shared" si="4"/>
        <v>7.5</v>
      </c>
      <c r="E39" s="560">
        <f t="shared" si="4"/>
        <v>7.5</v>
      </c>
      <c r="G39" s="7">
        <v>8</v>
      </c>
      <c r="H39" s="525">
        <f t="shared" si="0"/>
        <v>347.17769313131532</v>
      </c>
      <c r="I39" s="620">
        <f t="shared" si="1"/>
        <v>322.17769313131532</v>
      </c>
      <c r="J39" s="619">
        <f t="shared" si="2"/>
        <v>263.9592298865835</v>
      </c>
      <c r="K39" s="622">
        <f t="shared" si="3"/>
        <v>238.9592298865835</v>
      </c>
    </row>
    <row r="40" spans="1:11" ht="15.6" x14ac:dyDescent="0.3">
      <c r="B40" s="593" t="s">
        <v>280</v>
      </c>
      <c r="C40" s="561">
        <f>C32</f>
        <v>627.81281949885579</v>
      </c>
      <c r="D40" s="578">
        <f>D32</f>
        <v>367.03175076616213</v>
      </c>
      <c r="E40" s="561">
        <f>E32</f>
        <v>260.7810687326936</v>
      </c>
      <c r="G40" s="7">
        <v>9</v>
      </c>
      <c r="H40" s="525">
        <f t="shared" si="0"/>
        <v>340.31136282269051</v>
      </c>
      <c r="I40" s="620">
        <f t="shared" si="1"/>
        <v>315.31136282269051</v>
      </c>
      <c r="J40" s="619">
        <f t="shared" si="2"/>
        <v>260.50882874435769</v>
      </c>
      <c r="K40" s="622">
        <f t="shared" si="3"/>
        <v>235.50882874435769</v>
      </c>
    </row>
    <row r="41" spans="1:11" x14ac:dyDescent="0.3">
      <c r="B41" s="558" t="s">
        <v>8</v>
      </c>
      <c r="C41" s="560"/>
      <c r="D41" s="577"/>
      <c r="E41" s="560"/>
      <c r="G41" s="7">
        <v>10</v>
      </c>
      <c r="H41" s="525">
        <f t="shared" si="0"/>
        <v>333.50670374739036</v>
      </c>
      <c r="I41" s="620">
        <f t="shared" si="1"/>
        <v>308.50670374739036</v>
      </c>
      <c r="J41" s="619">
        <f t="shared" si="2"/>
        <v>257.05842760213181</v>
      </c>
      <c r="K41" s="622">
        <f t="shared" si="3"/>
        <v>232.05842760213181</v>
      </c>
    </row>
    <row r="42" spans="1:11" ht="15" thickBot="1" x14ac:dyDescent="0.35">
      <c r="B42" s="591" t="s">
        <v>262</v>
      </c>
      <c r="C42" s="562">
        <f>C33</f>
        <v>291.25938363877879</v>
      </c>
      <c r="D42" s="579">
        <f>D33</f>
        <v>170.44368377779938</v>
      </c>
      <c r="E42" s="562">
        <f>E33</f>
        <v>120.81569986097944</v>
      </c>
      <c r="G42" s="7">
        <v>11</v>
      </c>
      <c r="H42" s="525">
        <f t="shared" si="0"/>
        <v>326.76371590541476</v>
      </c>
      <c r="I42" s="620">
        <f t="shared" si="1"/>
        <v>301.76371590541476</v>
      </c>
      <c r="J42" s="619">
        <f t="shared" si="2"/>
        <v>253.60802645990597</v>
      </c>
      <c r="K42" s="622">
        <f t="shared" si="3"/>
        <v>228.60802645990597</v>
      </c>
    </row>
    <row r="43" spans="1:11" ht="17.25" customHeight="1" thickBot="1" x14ac:dyDescent="0.35">
      <c r="B43" s="532" t="s">
        <v>282</v>
      </c>
      <c r="C43" s="533">
        <f>C40-C42</f>
        <v>336.553435860077</v>
      </c>
      <c r="D43" s="533">
        <f>D40-D42</f>
        <v>196.58806698836275</v>
      </c>
      <c r="E43" s="533">
        <f>E40-E42</f>
        <v>139.96536887171416</v>
      </c>
      <c r="G43" s="7">
        <v>12</v>
      </c>
      <c r="H43" s="525">
        <f t="shared" si="0"/>
        <v>320.08239929676381</v>
      </c>
      <c r="I43" s="620">
        <f t="shared" si="1"/>
        <v>295.08239929676381</v>
      </c>
      <c r="J43" s="619">
        <f t="shared" si="2"/>
        <v>250.15762531768013</v>
      </c>
      <c r="K43" s="622">
        <f t="shared" si="3"/>
        <v>225.15762531768013</v>
      </c>
    </row>
    <row r="44" spans="1:11" ht="16.5" customHeight="1" thickTop="1" x14ac:dyDescent="0.3">
      <c r="B44" s="555"/>
      <c r="C44" s="555"/>
      <c r="D44" s="555"/>
      <c r="E44" s="555"/>
      <c r="F44" s="8"/>
      <c r="G44" s="7">
        <v>13</v>
      </c>
      <c r="H44" s="525">
        <f t="shared" si="0"/>
        <v>313.46275392143747</v>
      </c>
      <c r="I44" s="620">
        <f t="shared" si="1"/>
        <v>288.46275392143747</v>
      </c>
      <c r="J44" s="619">
        <f t="shared" si="2"/>
        <v>246.70722417545429</v>
      </c>
      <c r="K44" s="622">
        <f t="shared" si="3"/>
        <v>221.70722417545429</v>
      </c>
    </row>
    <row r="45" spans="1:11" x14ac:dyDescent="0.3">
      <c r="B45" s="627" t="s">
        <v>314</v>
      </c>
      <c r="C45" s="628">
        <f>SUM(D45:E45)</f>
        <v>703.18000000000006</v>
      </c>
      <c r="D45" s="646">
        <f>C13*D19</f>
        <v>404.32850000000002</v>
      </c>
      <c r="E45" s="651">
        <f>C13*E19</f>
        <v>298.85150000000004</v>
      </c>
      <c r="G45" s="7">
        <v>14</v>
      </c>
      <c r="H45" s="525">
        <f t="shared" si="0"/>
        <v>306.90477977943578</v>
      </c>
      <c r="I45" s="620">
        <f t="shared" si="1"/>
        <v>281.90477977943578</v>
      </c>
      <c r="J45" s="619">
        <f t="shared" si="2"/>
        <v>243.25682303322844</v>
      </c>
      <c r="K45" s="622">
        <f t="shared" si="3"/>
        <v>218.25682303322844</v>
      </c>
    </row>
    <row r="46" spans="1:11" x14ac:dyDescent="0.3">
      <c r="B46" s="625" t="s">
        <v>315</v>
      </c>
      <c r="C46" s="626">
        <f>SUM(D46:E46)</f>
        <v>677.81281949885579</v>
      </c>
      <c r="D46" s="649">
        <f>D32+D22</f>
        <v>392.03175076616213</v>
      </c>
      <c r="E46" s="649">
        <f>E32+E22</f>
        <v>285.7810687326936</v>
      </c>
      <c r="G46" s="7">
        <v>15</v>
      </c>
      <c r="H46" s="525">
        <f t="shared" si="0"/>
        <v>300.40847687075865</v>
      </c>
      <c r="I46" s="620">
        <f t="shared" si="1"/>
        <v>275.40847687075865</v>
      </c>
      <c r="J46" s="619">
        <f t="shared" si="2"/>
        <v>239.8064218910026</v>
      </c>
      <c r="K46" s="622">
        <f t="shared" si="3"/>
        <v>214.8064218910026</v>
      </c>
    </row>
    <row r="47" spans="1:11" x14ac:dyDescent="0.3">
      <c r="B47" s="4" t="s">
        <v>318</v>
      </c>
      <c r="C47" s="638">
        <f>SUM(D47:E47)</f>
        <v>371.55343586007689</v>
      </c>
      <c r="D47" s="631">
        <f>(D31-D31*D21)*((C28-C29+1)*(C28-C29)/(C28*(C28+1)))</f>
        <v>214.08806698836275</v>
      </c>
      <c r="E47" s="631">
        <f>E31*(1-E21)*(C28-C29)/C28</f>
        <v>157.46536887171416</v>
      </c>
      <c r="G47" s="7">
        <v>16</v>
      </c>
      <c r="H47" s="525">
        <f t="shared" si="0"/>
        <v>293.97384519540617</v>
      </c>
      <c r="I47" s="620">
        <f t="shared" si="1"/>
        <v>268.97384519540617</v>
      </c>
      <c r="J47" s="619">
        <f t="shared" si="2"/>
        <v>236.35602074877676</v>
      </c>
      <c r="K47" s="622">
        <f t="shared" si="3"/>
        <v>211.35602074877676</v>
      </c>
    </row>
    <row r="48" spans="1:11" x14ac:dyDescent="0.3">
      <c r="B48" s="4" t="s">
        <v>317</v>
      </c>
      <c r="C48" s="638">
        <f>SUM(D48:E48)</f>
        <v>306.25938363877879</v>
      </c>
      <c r="D48" s="631">
        <f>D31*D21*(C28-C29)/C28</f>
        <v>177.94368377779938</v>
      </c>
      <c r="E48" s="631">
        <f>E31*E21*(C28-C29)/C28</f>
        <v>128.31569986097944</v>
      </c>
      <c r="F48" s="620"/>
      <c r="G48" s="7">
        <v>17</v>
      </c>
      <c r="H48" s="525">
        <f t="shared" si="0"/>
        <v>287.6008847533783</v>
      </c>
      <c r="I48" s="620">
        <f t="shared" si="1"/>
        <v>262.6008847533783</v>
      </c>
      <c r="J48" s="619">
        <f t="shared" si="2"/>
        <v>232.90561960655091</v>
      </c>
      <c r="K48" s="622">
        <f t="shared" si="3"/>
        <v>207.90561960655091</v>
      </c>
    </row>
    <row r="49" spans="2:11" x14ac:dyDescent="0.3">
      <c r="B49" s="625" t="s">
        <v>316</v>
      </c>
      <c r="C49" s="639">
        <f>C32</f>
        <v>627.81281949885579</v>
      </c>
      <c r="D49" s="640">
        <f>D32</f>
        <v>367.03175076616213</v>
      </c>
      <c r="E49" s="640">
        <f>E32</f>
        <v>260.7810687326936</v>
      </c>
      <c r="G49" s="7">
        <v>18</v>
      </c>
      <c r="H49" s="525">
        <f t="shared" si="0"/>
        <v>281.28959554467508</v>
      </c>
      <c r="I49" s="620">
        <f t="shared" si="1"/>
        <v>256.28959554467508</v>
      </c>
      <c r="J49" s="619">
        <f t="shared" si="2"/>
        <v>229.45521846432507</v>
      </c>
      <c r="K49" s="622">
        <f t="shared" si="3"/>
        <v>204.45521846432507</v>
      </c>
    </row>
    <row r="50" spans="2:11" x14ac:dyDescent="0.3">
      <c r="B50" s="658" t="s">
        <v>324</v>
      </c>
      <c r="C50" s="654">
        <f>C49*$C$15</f>
        <v>234.06870397675704</v>
      </c>
      <c r="D50" s="654">
        <f>D49*$C$15</f>
        <v>136.84117869516083</v>
      </c>
      <c r="E50" s="654">
        <f>E49*$C$15</f>
        <v>97.227525281596201</v>
      </c>
      <c r="G50" s="7">
        <v>19</v>
      </c>
      <c r="H50" s="525">
        <f t="shared" si="0"/>
        <v>275.03997756929641</v>
      </c>
      <c r="I50" s="620">
        <f t="shared" si="1"/>
        <v>250.03997756929641</v>
      </c>
      <c r="J50" s="619">
        <f t="shared" si="2"/>
        <v>226.00481732209923</v>
      </c>
      <c r="K50" s="622">
        <f t="shared" si="3"/>
        <v>201.00481732209923</v>
      </c>
    </row>
    <row r="51" spans="2:11" x14ac:dyDescent="0.3">
      <c r="G51" s="7">
        <v>20</v>
      </c>
      <c r="H51" s="525">
        <f t="shared" si="0"/>
        <v>268.8520308272424</v>
      </c>
      <c r="I51" s="620">
        <f t="shared" si="1"/>
        <v>243.8520308272424</v>
      </c>
      <c r="J51" s="619">
        <f t="shared" si="2"/>
        <v>222.55441617987339</v>
      </c>
      <c r="K51" s="622">
        <f t="shared" si="3"/>
        <v>197.55441617987339</v>
      </c>
    </row>
    <row r="52" spans="2:11" x14ac:dyDescent="0.3">
      <c r="B52" s="17" t="s">
        <v>12</v>
      </c>
      <c r="G52" s="7">
        <v>21</v>
      </c>
      <c r="H52" s="525">
        <f t="shared" si="0"/>
        <v>262.725755318513</v>
      </c>
      <c r="I52" s="620">
        <f t="shared" si="1"/>
        <v>237.725755318513</v>
      </c>
      <c r="J52" s="619">
        <f t="shared" si="2"/>
        <v>219.10401503764751</v>
      </c>
      <c r="K52" s="622">
        <f t="shared" si="3"/>
        <v>194.10401503764751</v>
      </c>
    </row>
    <row r="53" spans="2:11" x14ac:dyDescent="0.3">
      <c r="B53" s="4" t="s">
        <v>14</v>
      </c>
      <c r="G53" s="7">
        <v>22</v>
      </c>
      <c r="H53" s="525">
        <f t="shared" si="0"/>
        <v>256.66115104310819</v>
      </c>
      <c r="I53" s="620">
        <f t="shared" si="1"/>
        <v>231.66115104310819</v>
      </c>
      <c r="J53" s="619">
        <f t="shared" si="2"/>
        <v>215.65361389542167</v>
      </c>
      <c r="K53" s="622">
        <f t="shared" si="3"/>
        <v>190.65361389542167</v>
      </c>
    </row>
    <row r="54" spans="2:11" x14ac:dyDescent="0.3">
      <c r="B54" s="4" t="s">
        <v>13</v>
      </c>
      <c r="G54" s="7">
        <v>23</v>
      </c>
      <c r="H54" s="525">
        <f t="shared" si="0"/>
        <v>250.65821800102805</v>
      </c>
      <c r="I54" s="620">
        <f t="shared" si="1"/>
        <v>225.65821800102805</v>
      </c>
      <c r="J54" s="619">
        <f t="shared" si="2"/>
        <v>212.20321275319583</v>
      </c>
      <c r="K54" s="622">
        <f t="shared" si="3"/>
        <v>187.20321275319583</v>
      </c>
    </row>
    <row r="55" spans="2:11" x14ac:dyDescent="0.3">
      <c r="G55" s="7">
        <v>24</v>
      </c>
      <c r="H55" s="525">
        <f t="shared" si="0"/>
        <v>244.71695619227256</v>
      </c>
      <c r="I55" s="620">
        <f t="shared" si="1"/>
        <v>219.71695619227256</v>
      </c>
      <c r="J55" s="619">
        <f t="shared" si="2"/>
        <v>208.75281161096999</v>
      </c>
      <c r="K55" s="622">
        <f t="shared" si="3"/>
        <v>183.75281161096999</v>
      </c>
    </row>
    <row r="56" spans="2:11" x14ac:dyDescent="0.3">
      <c r="G56" s="7">
        <v>25</v>
      </c>
      <c r="H56" s="525">
        <f t="shared" si="0"/>
        <v>238.83736561684157</v>
      </c>
      <c r="I56" s="620">
        <f t="shared" si="1"/>
        <v>213.83736561684157</v>
      </c>
      <c r="J56" s="619">
        <f t="shared" si="2"/>
        <v>205.30241046874409</v>
      </c>
      <c r="K56" s="622">
        <f t="shared" si="3"/>
        <v>180.30241046874409</v>
      </c>
    </row>
    <row r="57" spans="2:11" x14ac:dyDescent="0.3">
      <c r="G57" s="7">
        <v>26</v>
      </c>
      <c r="H57" s="525">
        <f t="shared" si="0"/>
        <v>233.01944627473526</v>
      </c>
      <c r="I57" s="620">
        <f t="shared" si="1"/>
        <v>208.01944627473526</v>
      </c>
      <c r="J57" s="619">
        <f t="shared" si="2"/>
        <v>201.85200932651824</v>
      </c>
      <c r="K57" s="622">
        <f t="shared" si="3"/>
        <v>176.85200932651824</v>
      </c>
    </row>
    <row r="58" spans="2:11" x14ac:dyDescent="0.3">
      <c r="G58" s="7">
        <v>27</v>
      </c>
      <c r="H58" s="525">
        <f t="shared" si="0"/>
        <v>227.26319816595355</v>
      </c>
      <c r="I58" s="620">
        <f t="shared" si="1"/>
        <v>202.26319816595355</v>
      </c>
      <c r="J58" s="619">
        <f t="shared" si="2"/>
        <v>198.4016081842924</v>
      </c>
      <c r="K58" s="622">
        <f t="shared" si="3"/>
        <v>173.4016081842924</v>
      </c>
    </row>
    <row r="59" spans="2:11" x14ac:dyDescent="0.3">
      <c r="G59" s="7">
        <v>28</v>
      </c>
      <c r="H59" s="525">
        <f t="shared" si="0"/>
        <v>221.56862129049654</v>
      </c>
      <c r="I59" s="620">
        <f t="shared" si="1"/>
        <v>196.56862129049654</v>
      </c>
      <c r="J59" s="619">
        <f t="shared" si="2"/>
        <v>194.95120704206656</v>
      </c>
      <c r="K59" s="622">
        <f t="shared" si="3"/>
        <v>169.95120704206656</v>
      </c>
    </row>
    <row r="60" spans="2:11" x14ac:dyDescent="0.3">
      <c r="G60" s="7">
        <v>29</v>
      </c>
      <c r="H60" s="525">
        <f t="shared" si="0"/>
        <v>215.93571564836407</v>
      </c>
      <c r="I60" s="620">
        <f t="shared" si="1"/>
        <v>190.93571564836407</v>
      </c>
      <c r="J60" s="619">
        <f t="shared" si="2"/>
        <v>191.50080589984074</v>
      </c>
      <c r="K60" s="622">
        <f t="shared" si="3"/>
        <v>166.50080589984074</v>
      </c>
    </row>
    <row r="61" spans="2:11" x14ac:dyDescent="0.3">
      <c r="G61" s="7">
        <v>30</v>
      </c>
      <c r="H61" s="525">
        <f t="shared" si="0"/>
        <v>210.3644812395562</v>
      </c>
      <c r="I61" s="620">
        <f t="shared" si="1"/>
        <v>185.3644812395562</v>
      </c>
      <c r="J61" s="619">
        <f t="shared" si="2"/>
        <v>188.0504047576149</v>
      </c>
      <c r="K61" s="622">
        <f t="shared" si="3"/>
        <v>163.0504047576149</v>
      </c>
    </row>
    <row r="62" spans="2:11" x14ac:dyDescent="0.3">
      <c r="G62" s="7">
        <v>31</v>
      </c>
      <c r="H62" s="525">
        <f t="shared" si="0"/>
        <v>204.85491806407299</v>
      </c>
      <c r="I62" s="620">
        <f t="shared" si="1"/>
        <v>179.85491806407299</v>
      </c>
      <c r="J62" s="619">
        <f t="shared" si="2"/>
        <v>184.60000361538906</v>
      </c>
      <c r="K62" s="622">
        <f t="shared" si="3"/>
        <v>159.60000361538906</v>
      </c>
    </row>
    <row r="63" spans="2:11" x14ac:dyDescent="0.3">
      <c r="G63" s="7">
        <v>32</v>
      </c>
      <c r="H63" s="525">
        <f t="shared" si="0"/>
        <v>199.40702612191438</v>
      </c>
      <c r="I63" s="620">
        <f t="shared" si="1"/>
        <v>174.40702612191438</v>
      </c>
      <c r="J63" s="619">
        <f t="shared" si="2"/>
        <v>181.14960247316318</v>
      </c>
      <c r="K63" s="622">
        <f t="shared" si="3"/>
        <v>156.14960247316318</v>
      </c>
    </row>
    <row r="64" spans="2:11" x14ac:dyDescent="0.3">
      <c r="G64" s="7">
        <v>33</v>
      </c>
      <c r="H64" s="525">
        <f t="shared" si="0"/>
        <v>194.02080541308038</v>
      </c>
      <c r="I64" s="620">
        <f t="shared" si="1"/>
        <v>169.02080541308038</v>
      </c>
      <c r="J64" s="619">
        <f t="shared" si="2"/>
        <v>177.69920133093734</v>
      </c>
      <c r="K64" s="622">
        <f t="shared" si="3"/>
        <v>152.69920133093734</v>
      </c>
    </row>
    <row r="65" spans="7:11" x14ac:dyDescent="0.3">
      <c r="G65" s="7">
        <v>34</v>
      </c>
      <c r="H65" s="525">
        <f t="shared" si="0"/>
        <v>188.69625593757104</v>
      </c>
      <c r="I65" s="620">
        <f t="shared" si="1"/>
        <v>163.69625593757104</v>
      </c>
      <c r="J65" s="619">
        <f t="shared" si="2"/>
        <v>174.2488001887115</v>
      </c>
      <c r="K65" s="622">
        <f t="shared" si="3"/>
        <v>149.2488001887115</v>
      </c>
    </row>
    <row r="66" spans="7:11" x14ac:dyDescent="0.3">
      <c r="G66" s="7">
        <v>35</v>
      </c>
      <c r="H66" s="525">
        <f t="shared" si="0"/>
        <v>183.43337769538627</v>
      </c>
      <c r="I66" s="620">
        <f t="shared" si="1"/>
        <v>158.43337769538627</v>
      </c>
      <c r="J66" s="619">
        <f t="shared" si="2"/>
        <v>170.79839904648563</v>
      </c>
      <c r="K66" s="622">
        <f t="shared" si="3"/>
        <v>145.79839904648563</v>
      </c>
    </row>
    <row r="67" spans="7:11" x14ac:dyDescent="0.3">
      <c r="G67" s="7">
        <v>36</v>
      </c>
      <c r="H67" s="525">
        <f t="shared" ref="H67:H89" si="5">IF(G67&gt;$C$28,"",($D$31-$D$31*$D$21)*(($C$28-G67+1)*($C$28-G67)/($C$28*($C$28+1)))+$D$31*$D$21*($C$28-G67)/$C$28)</f>
        <v>178.2321706865261</v>
      </c>
      <c r="I67" s="620">
        <f t="shared" si="1"/>
        <v>153.2321706865261</v>
      </c>
      <c r="J67" s="619">
        <f t="shared" si="2"/>
        <v>167.34799790425978</v>
      </c>
      <c r="K67" s="622">
        <f t="shared" si="3"/>
        <v>142.34799790425978</v>
      </c>
    </row>
    <row r="68" spans="7:11" x14ac:dyDescent="0.3">
      <c r="G68" s="7">
        <v>37</v>
      </c>
      <c r="H68" s="525">
        <f t="shared" si="5"/>
        <v>173.09263491099063</v>
      </c>
      <c r="I68" s="620">
        <f t="shared" si="1"/>
        <v>148.09263491099063</v>
      </c>
      <c r="J68" s="619">
        <f t="shared" si="2"/>
        <v>163.89759676203394</v>
      </c>
      <c r="K68" s="622">
        <f t="shared" si="3"/>
        <v>138.89759676203394</v>
      </c>
    </row>
    <row r="69" spans="7:11" x14ac:dyDescent="0.3">
      <c r="G69" s="7">
        <v>38</v>
      </c>
      <c r="H69" s="525">
        <f t="shared" si="5"/>
        <v>168.01477036877972</v>
      </c>
      <c r="I69" s="620">
        <f t="shared" si="1"/>
        <v>143.01477036877972</v>
      </c>
      <c r="J69" s="619">
        <f t="shared" si="2"/>
        <v>160.4471956198081</v>
      </c>
      <c r="K69" s="622">
        <f t="shared" si="3"/>
        <v>135.4471956198081</v>
      </c>
    </row>
    <row r="70" spans="7:11" x14ac:dyDescent="0.3">
      <c r="G70" s="7">
        <v>39</v>
      </c>
      <c r="H70" s="525">
        <f t="shared" si="5"/>
        <v>162.99857705989342</v>
      </c>
      <c r="I70" s="620">
        <f t="shared" si="1"/>
        <v>137.99857705989342</v>
      </c>
      <c r="J70" s="619">
        <f t="shared" si="2"/>
        <v>156.99679447758226</v>
      </c>
      <c r="K70" s="622">
        <f t="shared" si="3"/>
        <v>131.99679447758226</v>
      </c>
    </row>
    <row r="71" spans="7:11" x14ac:dyDescent="0.3">
      <c r="G71" s="7">
        <v>40</v>
      </c>
      <c r="H71" s="525">
        <f t="shared" si="5"/>
        <v>158.04405498433175</v>
      </c>
      <c r="I71" s="620">
        <f t="shared" si="1"/>
        <v>133.04405498433175</v>
      </c>
      <c r="J71" s="619">
        <f t="shared" si="2"/>
        <v>153.54639333535641</v>
      </c>
      <c r="K71" s="622">
        <f t="shared" si="3"/>
        <v>128.54639333535641</v>
      </c>
    </row>
    <row r="72" spans="7:11" x14ac:dyDescent="0.3">
      <c r="G72" s="7">
        <v>41</v>
      </c>
      <c r="H72" s="525">
        <f t="shared" si="5"/>
        <v>153.15120414209471</v>
      </c>
      <c r="I72" s="620">
        <f t="shared" si="1"/>
        <v>128.15120414209471</v>
      </c>
      <c r="J72" s="619">
        <f t="shared" si="2"/>
        <v>150.09599219313057</v>
      </c>
      <c r="K72" s="622">
        <f t="shared" si="3"/>
        <v>125.09599219313057</v>
      </c>
    </row>
    <row r="73" spans="7:11" x14ac:dyDescent="0.3">
      <c r="G73" s="7">
        <v>42</v>
      </c>
      <c r="H73" s="525">
        <f t="shared" si="5"/>
        <v>148.32002453318228</v>
      </c>
      <c r="I73" s="620">
        <f t="shared" si="1"/>
        <v>123.32002453318228</v>
      </c>
      <c r="J73" s="619">
        <f t="shared" si="2"/>
        <v>146.64559105090473</v>
      </c>
      <c r="K73" s="622">
        <f t="shared" si="3"/>
        <v>121.64559105090473</v>
      </c>
    </row>
    <row r="74" spans="7:11" x14ac:dyDescent="0.3">
      <c r="G74" s="7">
        <v>43</v>
      </c>
      <c r="H74" s="525">
        <f t="shared" si="5"/>
        <v>143.55051615759447</v>
      </c>
      <c r="I74" s="620">
        <f t="shared" si="1"/>
        <v>118.55051615759447</v>
      </c>
      <c r="J74" s="619">
        <f t="shared" si="2"/>
        <v>143.19518990867888</v>
      </c>
      <c r="K74" s="622">
        <f t="shared" si="3"/>
        <v>118.19518990867888</v>
      </c>
    </row>
    <row r="75" spans="7:11" x14ac:dyDescent="0.3">
      <c r="G75" s="7">
        <v>44</v>
      </c>
      <c r="H75" s="525">
        <f t="shared" si="5"/>
        <v>138.84267901533127</v>
      </c>
      <c r="I75" s="620">
        <f t="shared" si="1"/>
        <v>113.84267901533127</v>
      </c>
      <c r="J75" s="619">
        <f t="shared" si="2"/>
        <v>139.74478876645301</v>
      </c>
      <c r="K75" s="622">
        <f t="shared" si="3"/>
        <v>114.74478876645301</v>
      </c>
    </row>
    <row r="76" spans="7:11" x14ac:dyDescent="0.3">
      <c r="G76" s="7">
        <v>45</v>
      </c>
      <c r="H76" s="525">
        <f t="shared" si="5"/>
        <v>134.1965131063927</v>
      </c>
      <c r="I76" s="620">
        <f t="shared" si="1"/>
        <v>109.1965131063927</v>
      </c>
      <c r="J76" s="619">
        <f t="shared" si="2"/>
        <v>136.29438762422717</v>
      </c>
      <c r="K76" s="622">
        <f t="shared" si="3"/>
        <v>111.29438762422717</v>
      </c>
    </row>
    <row r="77" spans="7:11" x14ac:dyDescent="0.3">
      <c r="G77" s="7">
        <v>46</v>
      </c>
      <c r="H77" s="525">
        <f t="shared" si="5"/>
        <v>129.61201843077873</v>
      </c>
      <c r="I77" s="620">
        <f t="shared" si="1"/>
        <v>104.61201843077873</v>
      </c>
      <c r="J77" s="619">
        <f t="shared" si="2"/>
        <v>132.84398648200133</v>
      </c>
      <c r="K77" s="622">
        <f t="shared" si="3"/>
        <v>107.84398648200133</v>
      </c>
    </row>
    <row r="78" spans="7:11" x14ac:dyDescent="0.3">
      <c r="G78" s="7">
        <v>47</v>
      </c>
      <c r="H78" s="525">
        <f t="shared" si="5"/>
        <v>125.0891949884894</v>
      </c>
      <c r="I78" s="620">
        <f t="shared" si="1"/>
        <v>100.0891949884894</v>
      </c>
      <c r="J78" s="619">
        <f t="shared" si="2"/>
        <v>129.39358533977548</v>
      </c>
      <c r="K78" s="622">
        <f t="shared" si="3"/>
        <v>104.39358533977548</v>
      </c>
    </row>
    <row r="79" spans="7:11" x14ac:dyDescent="0.3">
      <c r="G79" s="7">
        <v>48</v>
      </c>
      <c r="H79" s="525">
        <f t="shared" si="5"/>
        <v>120.62804277952466</v>
      </c>
      <c r="I79" s="620">
        <f t="shared" si="1"/>
        <v>95.628042779524662</v>
      </c>
      <c r="J79" s="619">
        <f t="shared" si="2"/>
        <v>125.94318419754964</v>
      </c>
      <c r="K79" s="622">
        <f t="shared" si="3"/>
        <v>100.94318419754964</v>
      </c>
    </row>
    <row r="80" spans="7:11" x14ac:dyDescent="0.3">
      <c r="G80" s="7">
        <v>49</v>
      </c>
      <c r="H80" s="525">
        <f t="shared" si="5"/>
        <v>116.22856180388456</v>
      </c>
      <c r="I80" s="620">
        <f t="shared" si="1"/>
        <v>91.22856180388456</v>
      </c>
      <c r="J80" s="619">
        <f t="shared" si="2"/>
        <v>122.49278305532377</v>
      </c>
      <c r="K80" s="622">
        <f t="shared" si="3"/>
        <v>97.49278305532377</v>
      </c>
    </row>
    <row r="81" spans="7:11" x14ac:dyDescent="0.3">
      <c r="G81" s="7">
        <v>50</v>
      </c>
      <c r="H81" s="525">
        <f t="shared" si="5"/>
        <v>111.89075206156907</v>
      </c>
      <c r="I81" s="620">
        <f t="shared" si="1"/>
        <v>86.890752061569074</v>
      </c>
      <c r="J81" s="619">
        <f t="shared" si="2"/>
        <v>119.04238191309793</v>
      </c>
      <c r="K81" s="622">
        <f t="shared" si="3"/>
        <v>94.042381913097927</v>
      </c>
    </row>
    <row r="82" spans="7:11" x14ac:dyDescent="0.3">
      <c r="G82" s="7">
        <v>51</v>
      </c>
      <c r="H82" s="525">
        <f t="shared" si="5"/>
        <v>107.61461355257819</v>
      </c>
      <c r="I82" s="620">
        <f t="shared" si="1"/>
        <v>82.614613552578192</v>
      </c>
      <c r="J82" s="619">
        <f t="shared" si="2"/>
        <v>115.59198077087208</v>
      </c>
      <c r="K82" s="622">
        <f t="shared" si="3"/>
        <v>90.591980770872084</v>
      </c>
    </row>
    <row r="83" spans="7:11" x14ac:dyDescent="0.3">
      <c r="G83" s="7">
        <v>52</v>
      </c>
      <c r="H83" s="525">
        <f t="shared" si="5"/>
        <v>103.40014627691194</v>
      </c>
      <c r="I83" s="620">
        <f t="shared" si="1"/>
        <v>78.40014627691194</v>
      </c>
      <c r="J83" s="619">
        <f t="shared" si="2"/>
        <v>112.14157962864624</v>
      </c>
      <c r="K83" s="622">
        <f t="shared" si="3"/>
        <v>87.141579628646241</v>
      </c>
    </row>
    <row r="84" spans="7:11" x14ac:dyDescent="0.3">
      <c r="G84" s="7">
        <v>53</v>
      </c>
      <c r="H84" s="525">
        <f t="shared" si="5"/>
        <v>99.247350234570291</v>
      </c>
      <c r="I84" s="620">
        <f t="shared" si="1"/>
        <v>74.247350234570291</v>
      </c>
      <c r="J84" s="619">
        <f t="shared" si="2"/>
        <v>108.69117848642038</v>
      </c>
      <c r="K84" s="622">
        <f t="shared" si="3"/>
        <v>83.691178486420384</v>
      </c>
    </row>
    <row r="85" spans="7:11" x14ac:dyDescent="0.3">
      <c r="G85" s="7">
        <v>54</v>
      </c>
      <c r="H85" s="525">
        <f t="shared" si="5"/>
        <v>95.156225425553274</v>
      </c>
      <c r="I85" s="620">
        <f t="shared" si="1"/>
        <v>70.156225425553274</v>
      </c>
      <c r="J85" s="619">
        <f t="shared" si="2"/>
        <v>105.24077734419454</v>
      </c>
      <c r="K85" s="622">
        <f t="shared" si="3"/>
        <v>80.240777344194541</v>
      </c>
    </row>
    <row r="86" spans="7:11" x14ac:dyDescent="0.3">
      <c r="G86" s="7">
        <v>55</v>
      </c>
      <c r="H86" s="525">
        <f t="shared" si="5"/>
        <v>91.126771849860873</v>
      </c>
      <c r="I86" s="620">
        <f t="shared" si="1"/>
        <v>66.126771849860873</v>
      </c>
      <c r="J86" s="619">
        <f t="shared" si="2"/>
        <v>101.7903762019687</v>
      </c>
      <c r="K86" s="622">
        <f t="shared" si="3"/>
        <v>76.790376201968698</v>
      </c>
    </row>
    <row r="87" spans="7:11" x14ac:dyDescent="0.3">
      <c r="G87" s="7">
        <v>56</v>
      </c>
      <c r="H87" s="525">
        <f t="shared" si="5"/>
        <v>87.158989507493075</v>
      </c>
      <c r="I87" s="620">
        <f t="shared" si="1"/>
        <v>62.158989507493075</v>
      </c>
      <c r="J87" s="619">
        <f t="shared" si="2"/>
        <v>98.339975059742855</v>
      </c>
      <c r="K87" s="622">
        <f t="shared" si="3"/>
        <v>73.339975059742855</v>
      </c>
    </row>
    <row r="88" spans="7:11" x14ac:dyDescent="0.3">
      <c r="G88" s="7">
        <v>57</v>
      </c>
      <c r="H88" s="525">
        <f t="shared" si="5"/>
        <v>83.252878398449923</v>
      </c>
      <c r="I88" s="620">
        <f t="shared" si="1"/>
        <v>58.252878398449923</v>
      </c>
      <c r="J88" s="619">
        <f t="shared" si="2"/>
        <v>94.889573917517012</v>
      </c>
      <c r="K88" s="622">
        <f t="shared" si="3"/>
        <v>69.889573917517012</v>
      </c>
    </row>
    <row r="89" spans="7:11" x14ac:dyDescent="0.3">
      <c r="G89" s="7">
        <v>58</v>
      </c>
      <c r="H89" s="525">
        <f t="shared" si="5"/>
        <v>79.408438522731359</v>
      </c>
      <c r="I89" s="620">
        <f t="shared" si="1"/>
        <v>54.408438522731359</v>
      </c>
      <c r="J89" s="619">
        <f t="shared" si="2"/>
        <v>91.439172775291155</v>
      </c>
      <c r="K89" s="622">
        <f t="shared" si="3"/>
        <v>66.439172775291155</v>
      </c>
    </row>
    <row r="90" spans="7:11" x14ac:dyDescent="0.3">
      <c r="G90" s="7">
        <v>59</v>
      </c>
      <c r="H90" s="525">
        <f>IF(G90&gt;$C$28,"",($D$31-$D$31*$D$21)*(($C$28-G90+1)*($C$28-G90)/($C$28*($C$28+1)))+$D$31*$D$21*($C$28-G90)/$C$28)</f>
        <v>75.625669880337426</v>
      </c>
      <c r="I90" s="620">
        <f t="shared" si="1"/>
        <v>50.625669880337426</v>
      </c>
      <c r="J90" s="619">
        <f t="shared" si="2"/>
        <v>87.988771633065312</v>
      </c>
      <c r="K90" s="622">
        <f t="shared" si="3"/>
        <v>62.988771633065312</v>
      </c>
    </row>
    <row r="91" spans="7:11" x14ac:dyDescent="0.3">
      <c r="G91" s="7">
        <v>60</v>
      </c>
      <c r="H91" s="525">
        <f>IF(G91&gt;$C$28,"",($D$31-$D$31*$D$21)*(($C$28-G91+1)*($C$28-G91)/($C$28*($C$28+1)))+$D$31*$D$21*($C$28-G91)/$C$28)</f>
        <v>71.904572471268111</v>
      </c>
      <c r="I91" s="620">
        <f t="shared" si="1"/>
        <v>46.904572471268111</v>
      </c>
      <c r="J91" s="619">
        <f t="shared" si="2"/>
        <v>84.538370490839469</v>
      </c>
      <c r="K91" s="622">
        <f t="shared" si="3"/>
        <v>59.538370490839469</v>
      </c>
    </row>
    <row r="92" spans="7:11" x14ac:dyDescent="0.3">
      <c r="G92" s="7">
        <v>61</v>
      </c>
      <c r="H92" s="525">
        <f t="shared" ref="H92:H152" si="6">IF(G92&gt;$C$28,"",($D$31-$D$31*$D$21)*(($C$28-G92+1)*($C$28-G92)/($C$28*($C$28+1)))+$D$31*$D$21*($C$28-G92)/$C$28)</f>
        <v>68.245146295523426</v>
      </c>
      <c r="I92" s="620">
        <f t="shared" si="1"/>
        <v>43.245146295523426</v>
      </c>
      <c r="J92" s="619">
        <f t="shared" si="2"/>
        <v>81.087969348613612</v>
      </c>
      <c r="K92" s="622">
        <f t="shared" si="3"/>
        <v>56.087969348613612</v>
      </c>
    </row>
    <row r="93" spans="7:11" x14ac:dyDescent="0.3">
      <c r="G93" s="7">
        <v>62</v>
      </c>
      <c r="H93" s="525">
        <f t="shared" si="6"/>
        <v>64.64739135310333</v>
      </c>
      <c r="I93" s="620">
        <f t="shared" si="1"/>
        <v>39.64739135310333</v>
      </c>
      <c r="J93" s="619">
        <f t="shared" si="2"/>
        <v>77.637568206387769</v>
      </c>
      <c r="K93" s="622">
        <f t="shared" si="3"/>
        <v>52.637568206387769</v>
      </c>
    </row>
    <row r="94" spans="7:11" x14ac:dyDescent="0.3">
      <c r="G94" s="7">
        <v>63</v>
      </c>
      <c r="H94" s="525">
        <f t="shared" si="6"/>
        <v>61.111307644007873</v>
      </c>
      <c r="I94" s="620">
        <f t="shared" si="1"/>
        <v>36.111307644007873</v>
      </c>
      <c r="J94" s="619">
        <f t="shared" si="2"/>
        <v>74.187167064161926</v>
      </c>
      <c r="K94" s="622">
        <f t="shared" si="3"/>
        <v>49.187167064161926</v>
      </c>
    </row>
    <row r="95" spans="7:11" x14ac:dyDescent="0.3">
      <c r="G95" s="7">
        <v>64</v>
      </c>
      <c r="H95" s="525">
        <f t="shared" si="6"/>
        <v>57.636895168237025</v>
      </c>
      <c r="I95" s="620">
        <f t="shared" si="1"/>
        <v>32.636895168237025</v>
      </c>
      <c r="J95" s="619">
        <f t="shared" si="2"/>
        <v>70.736765921936069</v>
      </c>
      <c r="K95" s="622">
        <f t="shared" si="3"/>
        <v>45.736765921936069</v>
      </c>
    </row>
    <row r="96" spans="7:11" x14ac:dyDescent="0.3">
      <c r="G96" s="7">
        <v>65</v>
      </c>
      <c r="H96" s="525">
        <f t="shared" si="6"/>
        <v>54.224153925790802</v>
      </c>
      <c r="I96" s="620">
        <f t="shared" si="1"/>
        <v>29.224153925790802</v>
      </c>
      <c r="J96" s="619">
        <f t="shared" si="2"/>
        <v>67.286364779710226</v>
      </c>
      <c r="K96" s="622">
        <f t="shared" si="3"/>
        <v>42.286364779710226</v>
      </c>
    </row>
    <row r="97" spans="7:11" x14ac:dyDescent="0.3">
      <c r="G97" s="7">
        <v>66</v>
      </c>
      <c r="H97" s="525">
        <f t="shared" si="6"/>
        <v>50.873083916669188</v>
      </c>
      <c r="I97" s="620">
        <f t="shared" ref="I97:I152" si="7">IF(G97&gt;$C$28,"",H97-$D$22)</f>
        <v>25.873083916669188</v>
      </c>
      <c r="J97" s="619">
        <f t="shared" ref="J97:J152" si="8">IF(G97&gt;$C$28,"",$E$31*($C$28-G97)/$C$28)</f>
        <v>63.835963637484383</v>
      </c>
      <c r="K97" s="622">
        <f t="shared" ref="K97:K152" si="9">IF(G97&gt;$C$28,"",J97-$E$22)</f>
        <v>38.835963637484383</v>
      </c>
    </row>
    <row r="98" spans="7:11" x14ac:dyDescent="0.3">
      <c r="G98" s="7">
        <v>67</v>
      </c>
      <c r="H98" s="525">
        <f t="shared" si="6"/>
        <v>47.583685140872184</v>
      </c>
      <c r="I98" s="620">
        <f t="shared" si="7"/>
        <v>22.583685140872184</v>
      </c>
      <c r="J98" s="619">
        <f t="shared" si="8"/>
        <v>60.38556249525854</v>
      </c>
      <c r="K98" s="622">
        <f t="shared" si="9"/>
        <v>35.38556249525854</v>
      </c>
    </row>
    <row r="99" spans="7:11" x14ac:dyDescent="0.3">
      <c r="G99" s="7">
        <v>68</v>
      </c>
      <c r="H99" s="525">
        <f t="shared" si="6"/>
        <v>44.355957598399812</v>
      </c>
      <c r="I99" s="620">
        <f t="shared" si="7"/>
        <v>19.355957598399812</v>
      </c>
      <c r="J99" s="619">
        <f t="shared" si="8"/>
        <v>56.93516135303269</v>
      </c>
      <c r="K99" s="622">
        <f t="shared" si="9"/>
        <v>31.93516135303269</v>
      </c>
    </row>
    <row r="100" spans="7:11" x14ac:dyDescent="0.3">
      <c r="G100" s="7">
        <v>69</v>
      </c>
      <c r="H100" s="525">
        <f t="shared" si="6"/>
        <v>41.189901289252056</v>
      </c>
      <c r="I100" s="620">
        <f t="shared" si="7"/>
        <v>16.189901289252056</v>
      </c>
      <c r="J100" s="619">
        <f t="shared" si="8"/>
        <v>53.484760210806833</v>
      </c>
      <c r="K100" s="622">
        <f t="shared" si="9"/>
        <v>28.484760210806833</v>
      </c>
    </row>
    <row r="101" spans="7:11" x14ac:dyDescent="0.3">
      <c r="G101" s="7">
        <v>70</v>
      </c>
      <c r="H101" s="525">
        <f t="shared" si="6"/>
        <v>38.085516213428917</v>
      </c>
      <c r="I101" s="620">
        <f t="shared" si="7"/>
        <v>13.085516213428917</v>
      </c>
      <c r="J101" s="619">
        <f t="shared" si="8"/>
        <v>50.03435906858099</v>
      </c>
      <c r="K101" s="622">
        <f t="shared" si="9"/>
        <v>25.03435906858099</v>
      </c>
    </row>
    <row r="102" spans="7:11" x14ac:dyDescent="0.3">
      <c r="G102" s="7">
        <v>71</v>
      </c>
      <c r="H102" s="525">
        <f t="shared" si="6"/>
        <v>35.042802370930389</v>
      </c>
      <c r="I102" s="620">
        <f t="shared" si="7"/>
        <v>10.042802370930389</v>
      </c>
      <c r="J102" s="619">
        <f t="shared" si="8"/>
        <v>46.58395792635514</v>
      </c>
      <c r="K102" s="622">
        <f t="shared" si="9"/>
        <v>21.58395792635514</v>
      </c>
    </row>
    <row r="103" spans="7:11" x14ac:dyDescent="0.3">
      <c r="G103" s="7">
        <v>72</v>
      </c>
      <c r="H103" s="525">
        <f t="shared" si="6"/>
        <v>32.061759761756484</v>
      </c>
      <c r="I103" s="620">
        <f t="shared" si="7"/>
        <v>7.061759761756484</v>
      </c>
      <c r="J103" s="619">
        <f t="shared" si="8"/>
        <v>43.133556784129297</v>
      </c>
      <c r="K103" s="622">
        <f t="shared" si="9"/>
        <v>18.133556784129297</v>
      </c>
    </row>
    <row r="104" spans="7:11" x14ac:dyDescent="0.3">
      <c r="G104" s="7">
        <v>73</v>
      </c>
      <c r="H104" s="525">
        <f t="shared" si="6"/>
        <v>29.142388385907196</v>
      </c>
      <c r="I104" s="620">
        <f t="shared" si="7"/>
        <v>4.1423883859071964</v>
      </c>
      <c r="J104" s="619">
        <f t="shared" si="8"/>
        <v>39.683155641903447</v>
      </c>
      <c r="K104" s="622">
        <f t="shared" si="9"/>
        <v>14.683155641903447</v>
      </c>
    </row>
    <row r="105" spans="7:11" x14ac:dyDescent="0.3">
      <c r="G105" s="7">
        <v>74</v>
      </c>
      <c r="H105" s="525">
        <f t="shared" si="6"/>
        <v>26.284688243382519</v>
      </c>
      <c r="I105" s="620">
        <f t="shared" si="7"/>
        <v>1.2846882433825186</v>
      </c>
      <c r="J105" s="619">
        <f t="shared" si="8"/>
        <v>36.232754499677604</v>
      </c>
      <c r="K105" s="622">
        <f t="shared" si="9"/>
        <v>11.232754499677604</v>
      </c>
    </row>
    <row r="106" spans="7:11" x14ac:dyDescent="0.3">
      <c r="G106" s="7">
        <v>75</v>
      </c>
      <c r="H106" s="525">
        <f t="shared" si="6"/>
        <v>23.488659334182469</v>
      </c>
      <c r="I106" s="620">
        <f t="shared" si="7"/>
        <v>-1.5113406658175315</v>
      </c>
      <c r="J106" s="619">
        <f t="shared" si="8"/>
        <v>32.782353357451754</v>
      </c>
      <c r="K106" s="622">
        <f t="shared" si="9"/>
        <v>7.7823533574517541</v>
      </c>
    </row>
    <row r="107" spans="7:11" x14ac:dyDescent="0.3">
      <c r="G107" s="7">
        <v>76</v>
      </c>
      <c r="H107" s="525">
        <f t="shared" si="6"/>
        <v>20.754301658307032</v>
      </c>
      <c r="I107" s="620">
        <f t="shared" si="7"/>
        <v>-4.2456983416929681</v>
      </c>
      <c r="J107" s="619">
        <f t="shared" si="8"/>
        <v>29.331952215225908</v>
      </c>
      <c r="K107" s="622">
        <f t="shared" si="9"/>
        <v>4.3319522152259076</v>
      </c>
    </row>
    <row r="108" spans="7:11" x14ac:dyDescent="0.3">
      <c r="G108" s="7">
        <v>77</v>
      </c>
      <c r="H108" s="525">
        <f t="shared" si="6"/>
        <v>18.081615215756212</v>
      </c>
      <c r="I108" s="620">
        <f t="shared" si="7"/>
        <v>-6.9183847842437878</v>
      </c>
      <c r="J108" s="619">
        <f t="shared" si="8"/>
        <v>25.881551073000061</v>
      </c>
      <c r="K108" s="622">
        <f t="shared" si="9"/>
        <v>0.88155107300006108</v>
      </c>
    </row>
    <row r="109" spans="7:11" x14ac:dyDescent="0.3">
      <c r="G109" s="7">
        <v>78</v>
      </c>
      <c r="H109" s="525">
        <f t="shared" si="6"/>
        <v>15.47060000653001</v>
      </c>
      <c r="I109" s="620">
        <f t="shared" si="7"/>
        <v>-9.5293999934699904</v>
      </c>
      <c r="J109" s="619">
        <f t="shared" si="8"/>
        <v>22.431149930774211</v>
      </c>
      <c r="K109" s="622">
        <f t="shared" si="9"/>
        <v>-2.568850069225789</v>
      </c>
    </row>
    <row r="110" spans="7:11" x14ac:dyDescent="0.3">
      <c r="G110" s="7">
        <v>79</v>
      </c>
      <c r="H110" s="525">
        <f t="shared" si="6"/>
        <v>12.921256030628426</v>
      </c>
      <c r="I110" s="620">
        <f t="shared" si="7"/>
        <v>-12.078743969371574</v>
      </c>
      <c r="J110" s="619">
        <f t="shared" si="8"/>
        <v>18.980748788548368</v>
      </c>
      <c r="K110" s="622">
        <f t="shared" si="9"/>
        <v>-6.0192512114516319</v>
      </c>
    </row>
    <row r="111" spans="7:11" x14ac:dyDescent="0.3">
      <c r="G111" s="7">
        <v>80</v>
      </c>
      <c r="H111" s="525">
        <f t="shared" si="6"/>
        <v>10.433583288051459</v>
      </c>
      <c r="I111" s="620">
        <f t="shared" si="7"/>
        <v>-14.566416711948541</v>
      </c>
      <c r="J111" s="619">
        <f t="shared" si="8"/>
        <v>15.530347646322518</v>
      </c>
      <c r="K111" s="622">
        <f t="shared" si="9"/>
        <v>-9.4696523536774819</v>
      </c>
    </row>
    <row r="112" spans="7:11" x14ac:dyDescent="0.3">
      <c r="G112" s="7">
        <v>81</v>
      </c>
      <c r="H112" s="525">
        <f t="shared" si="6"/>
        <v>8.0075817787991106</v>
      </c>
      <c r="I112" s="620">
        <f t="shared" si="7"/>
        <v>-16.992418221200889</v>
      </c>
      <c r="J112" s="619">
        <f t="shared" si="8"/>
        <v>12.079946504096672</v>
      </c>
      <c r="K112" s="622">
        <f t="shared" si="9"/>
        <v>-12.920053495903328</v>
      </c>
    </row>
    <row r="113" spans="7:11" x14ac:dyDescent="0.3">
      <c r="G113" s="7">
        <v>82</v>
      </c>
      <c r="H113" s="525">
        <f t="shared" si="6"/>
        <v>5.6432515028713777</v>
      </c>
      <c r="I113" s="620">
        <f t="shared" si="7"/>
        <v>-19.356748497128621</v>
      </c>
      <c r="J113" s="619">
        <f t="shared" si="8"/>
        <v>8.6295453618708233</v>
      </c>
      <c r="K113" s="622">
        <f t="shared" si="9"/>
        <v>-16.370454638129175</v>
      </c>
    </row>
    <row r="114" spans="7:11" x14ac:dyDescent="0.3">
      <c r="G114" s="7">
        <v>83</v>
      </c>
      <c r="H114" s="525">
        <f t="shared" si="6"/>
        <v>3.3405924602682635</v>
      </c>
      <c r="I114" s="620">
        <f t="shared" si="7"/>
        <v>-21.659407539731738</v>
      </c>
      <c r="J114" s="619">
        <f t="shared" si="8"/>
        <v>5.179144219644976</v>
      </c>
      <c r="K114" s="622">
        <f t="shared" si="9"/>
        <v>-19.820855780355025</v>
      </c>
    </row>
    <row r="115" spans="7:11" x14ac:dyDescent="0.3">
      <c r="G115" s="7">
        <v>84</v>
      </c>
      <c r="H115" s="525">
        <f t="shared" si="6"/>
        <v>1.0996046509897668</v>
      </c>
      <c r="I115" s="620">
        <f t="shared" si="7"/>
        <v>-23.900395349010232</v>
      </c>
      <c r="J115" s="619">
        <f t="shared" si="8"/>
        <v>1.7287430774191292</v>
      </c>
      <c r="K115" s="622">
        <f t="shared" si="9"/>
        <v>-23.271256922580871</v>
      </c>
    </row>
    <row r="116" spans="7:11" x14ac:dyDescent="0.3">
      <c r="G116" s="7">
        <v>85</v>
      </c>
      <c r="H116" s="525" t="str">
        <f t="shared" si="6"/>
        <v/>
      </c>
      <c r="I116" s="620" t="str">
        <f t="shared" si="7"/>
        <v/>
      </c>
      <c r="J116" s="619" t="str">
        <f t="shared" si="8"/>
        <v/>
      </c>
      <c r="K116" s="622" t="str">
        <f t="shared" si="9"/>
        <v/>
      </c>
    </row>
    <row r="117" spans="7:11" x14ac:dyDescent="0.3">
      <c r="G117" s="7">
        <v>86</v>
      </c>
      <c r="H117" s="525" t="str">
        <f t="shared" si="6"/>
        <v/>
      </c>
      <c r="I117" s="620" t="str">
        <f t="shared" si="7"/>
        <v/>
      </c>
      <c r="J117" s="619" t="str">
        <f t="shared" si="8"/>
        <v/>
      </c>
      <c r="K117" s="622" t="str">
        <f t="shared" si="9"/>
        <v/>
      </c>
    </row>
    <row r="118" spans="7:11" x14ac:dyDescent="0.3">
      <c r="G118" s="7">
        <v>87</v>
      </c>
      <c r="H118" s="525" t="str">
        <f t="shared" si="6"/>
        <v/>
      </c>
      <c r="I118" s="620" t="str">
        <f t="shared" si="7"/>
        <v/>
      </c>
      <c r="J118" s="619" t="str">
        <f t="shared" si="8"/>
        <v/>
      </c>
      <c r="K118" s="622" t="str">
        <f t="shared" si="9"/>
        <v/>
      </c>
    </row>
    <row r="119" spans="7:11" x14ac:dyDescent="0.3">
      <c r="G119" s="7">
        <v>88</v>
      </c>
      <c r="H119" s="525" t="str">
        <f t="shared" si="6"/>
        <v/>
      </c>
      <c r="I119" s="620" t="str">
        <f t="shared" si="7"/>
        <v/>
      </c>
      <c r="J119" s="619" t="str">
        <f t="shared" si="8"/>
        <v/>
      </c>
      <c r="K119" s="622" t="str">
        <f t="shared" si="9"/>
        <v/>
      </c>
    </row>
    <row r="120" spans="7:11" x14ac:dyDescent="0.3">
      <c r="G120" s="7">
        <v>89</v>
      </c>
      <c r="H120" s="525" t="str">
        <f t="shared" si="6"/>
        <v/>
      </c>
      <c r="I120" s="620" t="str">
        <f t="shared" si="7"/>
        <v/>
      </c>
      <c r="J120" s="619" t="str">
        <f t="shared" si="8"/>
        <v/>
      </c>
      <c r="K120" s="622" t="str">
        <f t="shared" si="9"/>
        <v/>
      </c>
    </row>
    <row r="121" spans="7:11" x14ac:dyDescent="0.3">
      <c r="G121" s="7">
        <v>90</v>
      </c>
      <c r="H121" s="525" t="str">
        <f t="shared" si="6"/>
        <v/>
      </c>
      <c r="I121" s="620" t="str">
        <f t="shared" si="7"/>
        <v/>
      </c>
      <c r="J121" s="619" t="str">
        <f t="shared" si="8"/>
        <v/>
      </c>
      <c r="K121" s="622" t="str">
        <f t="shared" si="9"/>
        <v/>
      </c>
    </row>
    <row r="122" spans="7:11" x14ac:dyDescent="0.3">
      <c r="G122" s="7">
        <v>91</v>
      </c>
      <c r="H122" s="525" t="str">
        <f t="shared" si="6"/>
        <v/>
      </c>
      <c r="I122" s="620" t="str">
        <f t="shared" si="7"/>
        <v/>
      </c>
      <c r="J122" s="619" t="str">
        <f t="shared" si="8"/>
        <v/>
      </c>
      <c r="K122" s="622" t="str">
        <f t="shared" si="9"/>
        <v/>
      </c>
    </row>
    <row r="123" spans="7:11" x14ac:dyDescent="0.3">
      <c r="G123" s="7">
        <v>92</v>
      </c>
      <c r="H123" s="525" t="str">
        <f t="shared" si="6"/>
        <v/>
      </c>
      <c r="I123" s="620" t="str">
        <f t="shared" si="7"/>
        <v/>
      </c>
      <c r="J123" s="619" t="str">
        <f t="shared" si="8"/>
        <v/>
      </c>
      <c r="K123" s="622" t="str">
        <f t="shared" si="9"/>
        <v/>
      </c>
    </row>
    <row r="124" spans="7:11" x14ac:dyDescent="0.3">
      <c r="G124" s="7">
        <v>93</v>
      </c>
      <c r="H124" s="525" t="str">
        <f t="shared" si="6"/>
        <v/>
      </c>
      <c r="I124" s="620" t="str">
        <f t="shared" si="7"/>
        <v/>
      </c>
      <c r="J124" s="619" t="str">
        <f t="shared" si="8"/>
        <v/>
      </c>
      <c r="K124" s="622" t="str">
        <f t="shared" si="9"/>
        <v/>
      </c>
    </row>
    <row r="125" spans="7:11" x14ac:dyDescent="0.3">
      <c r="G125" s="7">
        <v>94</v>
      </c>
      <c r="H125" s="525" t="str">
        <f t="shared" si="6"/>
        <v/>
      </c>
      <c r="I125" s="620" t="str">
        <f t="shared" si="7"/>
        <v/>
      </c>
      <c r="J125" s="619" t="str">
        <f t="shared" si="8"/>
        <v/>
      </c>
      <c r="K125" s="622" t="str">
        <f t="shared" si="9"/>
        <v/>
      </c>
    </row>
    <row r="126" spans="7:11" x14ac:dyDescent="0.3">
      <c r="G126" s="7">
        <v>95</v>
      </c>
      <c r="H126" s="525" t="str">
        <f t="shared" si="6"/>
        <v/>
      </c>
      <c r="I126" s="620" t="str">
        <f t="shared" si="7"/>
        <v/>
      </c>
      <c r="J126" s="619" t="str">
        <f t="shared" si="8"/>
        <v/>
      </c>
      <c r="K126" s="622" t="str">
        <f t="shared" si="9"/>
        <v/>
      </c>
    </row>
    <row r="127" spans="7:11" x14ac:dyDescent="0.3">
      <c r="G127" s="7">
        <v>96</v>
      </c>
      <c r="H127" s="525" t="str">
        <f t="shared" si="6"/>
        <v/>
      </c>
      <c r="I127" s="620" t="str">
        <f t="shared" si="7"/>
        <v/>
      </c>
      <c r="J127" s="619" t="str">
        <f t="shared" si="8"/>
        <v/>
      </c>
      <c r="K127" s="622" t="str">
        <f t="shared" si="9"/>
        <v/>
      </c>
    </row>
    <row r="128" spans="7:11" x14ac:dyDescent="0.3">
      <c r="G128" s="7">
        <v>97</v>
      </c>
      <c r="H128" s="525" t="str">
        <f t="shared" si="6"/>
        <v/>
      </c>
      <c r="I128" s="620" t="str">
        <f t="shared" si="7"/>
        <v/>
      </c>
      <c r="J128" s="619" t="str">
        <f t="shared" si="8"/>
        <v/>
      </c>
      <c r="K128" s="622" t="str">
        <f t="shared" si="9"/>
        <v/>
      </c>
    </row>
    <row r="129" spans="7:11" x14ac:dyDescent="0.3">
      <c r="G129" s="7">
        <v>98</v>
      </c>
      <c r="H129" s="525" t="str">
        <f t="shared" si="6"/>
        <v/>
      </c>
      <c r="I129" s="620" t="str">
        <f t="shared" si="7"/>
        <v/>
      </c>
      <c r="J129" s="619" t="str">
        <f t="shared" si="8"/>
        <v/>
      </c>
      <c r="K129" s="622" t="str">
        <f t="shared" si="9"/>
        <v/>
      </c>
    </row>
    <row r="130" spans="7:11" x14ac:dyDescent="0.3">
      <c r="G130" s="7">
        <v>99</v>
      </c>
      <c r="H130" s="525" t="str">
        <f t="shared" si="6"/>
        <v/>
      </c>
      <c r="I130" s="620" t="str">
        <f t="shared" si="7"/>
        <v/>
      </c>
      <c r="J130" s="619" t="str">
        <f t="shared" si="8"/>
        <v/>
      </c>
      <c r="K130" s="622" t="str">
        <f t="shared" si="9"/>
        <v/>
      </c>
    </row>
    <row r="131" spans="7:11" x14ac:dyDescent="0.3">
      <c r="G131" s="7">
        <v>100</v>
      </c>
      <c r="H131" s="525" t="str">
        <f t="shared" si="6"/>
        <v/>
      </c>
      <c r="I131" s="620" t="str">
        <f t="shared" si="7"/>
        <v/>
      </c>
      <c r="J131" s="619" t="str">
        <f t="shared" si="8"/>
        <v/>
      </c>
      <c r="K131" s="622" t="str">
        <f t="shared" si="9"/>
        <v/>
      </c>
    </row>
    <row r="132" spans="7:11" x14ac:dyDescent="0.3">
      <c r="G132" s="7">
        <v>101</v>
      </c>
      <c r="H132" s="525" t="str">
        <f t="shared" si="6"/>
        <v/>
      </c>
      <c r="I132" s="620" t="str">
        <f t="shared" si="7"/>
        <v/>
      </c>
      <c r="J132" s="619" t="str">
        <f t="shared" si="8"/>
        <v/>
      </c>
      <c r="K132" s="622" t="str">
        <f t="shared" si="9"/>
        <v/>
      </c>
    </row>
    <row r="133" spans="7:11" x14ac:dyDescent="0.3">
      <c r="G133" s="7">
        <v>102</v>
      </c>
      <c r="H133" s="525" t="str">
        <f t="shared" si="6"/>
        <v/>
      </c>
      <c r="I133" s="620" t="str">
        <f t="shared" si="7"/>
        <v/>
      </c>
      <c r="J133" s="619" t="str">
        <f t="shared" si="8"/>
        <v/>
      </c>
      <c r="K133" s="622" t="str">
        <f t="shared" si="9"/>
        <v/>
      </c>
    </row>
    <row r="134" spans="7:11" x14ac:dyDescent="0.3">
      <c r="G134" s="7">
        <v>103</v>
      </c>
      <c r="H134" s="525" t="str">
        <f t="shared" si="6"/>
        <v/>
      </c>
      <c r="I134" s="620" t="str">
        <f t="shared" si="7"/>
        <v/>
      </c>
      <c r="J134" s="619" t="str">
        <f t="shared" si="8"/>
        <v/>
      </c>
      <c r="K134" s="622" t="str">
        <f t="shared" si="9"/>
        <v/>
      </c>
    </row>
    <row r="135" spans="7:11" x14ac:dyDescent="0.3">
      <c r="G135" s="7">
        <v>104</v>
      </c>
      <c r="H135" s="525" t="str">
        <f t="shared" si="6"/>
        <v/>
      </c>
      <c r="I135" s="620" t="str">
        <f t="shared" si="7"/>
        <v/>
      </c>
      <c r="J135" s="619" t="str">
        <f t="shared" si="8"/>
        <v/>
      </c>
      <c r="K135" s="622" t="str">
        <f t="shared" si="9"/>
        <v/>
      </c>
    </row>
    <row r="136" spans="7:11" x14ac:dyDescent="0.3">
      <c r="G136" s="7">
        <v>105</v>
      </c>
      <c r="H136" s="525" t="str">
        <f t="shared" si="6"/>
        <v/>
      </c>
      <c r="I136" s="620" t="str">
        <f t="shared" si="7"/>
        <v/>
      </c>
      <c r="J136" s="619" t="str">
        <f t="shared" si="8"/>
        <v/>
      </c>
      <c r="K136" s="622" t="str">
        <f t="shared" si="9"/>
        <v/>
      </c>
    </row>
    <row r="137" spans="7:11" x14ac:dyDescent="0.3">
      <c r="G137" s="7">
        <v>106</v>
      </c>
      <c r="H137" s="525" t="str">
        <f t="shared" si="6"/>
        <v/>
      </c>
      <c r="I137" s="620" t="str">
        <f t="shared" si="7"/>
        <v/>
      </c>
      <c r="J137" s="619" t="str">
        <f t="shared" si="8"/>
        <v/>
      </c>
      <c r="K137" s="622" t="str">
        <f t="shared" si="9"/>
        <v/>
      </c>
    </row>
    <row r="138" spans="7:11" x14ac:dyDescent="0.3">
      <c r="G138" s="7">
        <v>107</v>
      </c>
      <c r="H138" s="525" t="str">
        <f t="shared" si="6"/>
        <v/>
      </c>
      <c r="I138" s="620" t="str">
        <f t="shared" si="7"/>
        <v/>
      </c>
      <c r="J138" s="619" t="str">
        <f t="shared" si="8"/>
        <v/>
      </c>
      <c r="K138" s="622" t="str">
        <f t="shared" si="9"/>
        <v/>
      </c>
    </row>
    <row r="139" spans="7:11" x14ac:dyDescent="0.3">
      <c r="G139" s="7">
        <v>108</v>
      </c>
      <c r="H139" s="525" t="str">
        <f t="shared" si="6"/>
        <v/>
      </c>
      <c r="I139" s="620" t="str">
        <f t="shared" si="7"/>
        <v/>
      </c>
      <c r="J139" s="619" t="str">
        <f t="shared" si="8"/>
        <v/>
      </c>
      <c r="K139" s="622" t="str">
        <f t="shared" si="9"/>
        <v/>
      </c>
    </row>
    <row r="140" spans="7:11" x14ac:dyDescent="0.3">
      <c r="G140" s="7">
        <v>109</v>
      </c>
      <c r="H140" s="525" t="str">
        <f t="shared" si="6"/>
        <v/>
      </c>
      <c r="I140" s="620" t="str">
        <f t="shared" si="7"/>
        <v/>
      </c>
      <c r="J140" s="619" t="str">
        <f t="shared" si="8"/>
        <v/>
      </c>
      <c r="K140" s="622" t="str">
        <f t="shared" si="9"/>
        <v/>
      </c>
    </row>
    <row r="141" spans="7:11" x14ac:dyDescent="0.3">
      <c r="G141" s="7">
        <v>110</v>
      </c>
      <c r="H141" s="525" t="str">
        <f t="shared" si="6"/>
        <v/>
      </c>
      <c r="I141" s="620" t="str">
        <f t="shared" si="7"/>
        <v/>
      </c>
      <c r="J141" s="619" t="str">
        <f t="shared" si="8"/>
        <v/>
      </c>
      <c r="K141" s="622" t="str">
        <f t="shared" si="9"/>
        <v/>
      </c>
    </row>
    <row r="142" spans="7:11" x14ac:dyDescent="0.3">
      <c r="G142" s="7">
        <v>111</v>
      </c>
      <c r="H142" s="525" t="str">
        <f t="shared" si="6"/>
        <v/>
      </c>
      <c r="I142" s="620" t="str">
        <f t="shared" si="7"/>
        <v/>
      </c>
      <c r="J142" s="619" t="str">
        <f t="shared" si="8"/>
        <v/>
      </c>
      <c r="K142" s="622" t="str">
        <f t="shared" si="9"/>
        <v/>
      </c>
    </row>
    <row r="143" spans="7:11" x14ac:dyDescent="0.3">
      <c r="G143" s="7">
        <v>112</v>
      </c>
      <c r="H143" s="525" t="str">
        <f t="shared" si="6"/>
        <v/>
      </c>
      <c r="I143" s="620" t="str">
        <f t="shared" si="7"/>
        <v/>
      </c>
      <c r="J143" s="619" t="str">
        <f t="shared" si="8"/>
        <v/>
      </c>
      <c r="K143" s="622" t="str">
        <f t="shared" si="9"/>
        <v/>
      </c>
    </row>
    <row r="144" spans="7:11" x14ac:dyDescent="0.3">
      <c r="G144" s="7">
        <v>113</v>
      </c>
      <c r="H144" s="525" t="str">
        <f t="shared" si="6"/>
        <v/>
      </c>
      <c r="I144" s="620" t="str">
        <f t="shared" si="7"/>
        <v/>
      </c>
      <c r="J144" s="619" t="str">
        <f t="shared" si="8"/>
        <v/>
      </c>
      <c r="K144" s="622" t="str">
        <f t="shared" si="9"/>
        <v/>
      </c>
    </row>
    <row r="145" spans="7:11" x14ac:dyDescent="0.3">
      <c r="G145" s="7">
        <v>114</v>
      </c>
      <c r="H145" s="525" t="str">
        <f t="shared" si="6"/>
        <v/>
      </c>
      <c r="I145" s="620" t="str">
        <f t="shared" si="7"/>
        <v/>
      </c>
      <c r="J145" s="619" t="str">
        <f t="shared" si="8"/>
        <v/>
      </c>
      <c r="K145" s="622" t="str">
        <f t="shared" si="9"/>
        <v/>
      </c>
    </row>
    <row r="146" spans="7:11" x14ac:dyDescent="0.3">
      <c r="G146" s="7">
        <v>115</v>
      </c>
      <c r="H146" s="525" t="str">
        <f t="shared" si="6"/>
        <v/>
      </c>
      <c r="I146" s="620" t="str">
        <f t="shared" si="7"/>
        <v/>
      </c>
      <c r="J146" s="619" t="str">
        <f t="shared" si="8"/>
        <v/>
      </c>
      <c r="K146" s="622" t="str">
        <f t="shared" si="9"/>
        <v/>
      </c>
    </row>
    <row r="147" spans="7:11" x14ac:dyDescent="0.3">
      <c r="G147" s="7">
        <v>116</v>
      </c>
      <c r="H147" s="525" t="str">
        <f t="shared" si="6"/>
        <v/>
      </c>
      <c r="I147" s="620" t="str">
        <f t="shared" si="7"/>
        <v/>
      </c>
      <c r="J147" s="619" t="str">
        <f t="shared" si="8"/>
        <v/>
      </c>
      <c r="K147" s="622" t="str">
        <f t="shared" si="9"/>
        <v/>
      </c>
    </row>
    <row r="148" spans="7:11" x14ac:dyDescent="0.3">
      <c r="G148" s="7">
        <v>117</v>
      </c>
      <c r="H148" s="525" t="str">
        <f t="shared" si="6"/>
        <v/>
      </c>
      <c r="I148" s="620" t="str">
        <f t="shared" si="7"/>
        <v/>
      </c>
      <c r="J148" s="619" t="str">
        <f t="shared" si="8"/>
        <v/>
      </c>
      <c r="K148" s="622" t="str">
        <f t="shared" si="9"/>
        <v/>
      </c>
    </row>
    <row r="149" spans="7:11" x14ac:dyDescent="0.3">
      <c r="G149" s="7">
        <v>118</v>
      </c>
      <c r="H149" s="525" t="str">
        <f t="shared" si="6"/>
        <v/>
      </c>
      <c r="I149" s="620" t="str">
        <f t="shared" si="7"/>
        <v/>
      </c>
      <c r="J149" s="619" t="str">
        <f t="shared" si="8"/>
        <v/>
      </c>
      <c r="K149" s="622" t="str">
        <f t="shared" si="9"/>
        <v/>
      </c>
    </row>
    <row r="150" spans="7:11" x14ac:dyDescent="0.3">
      <c r="G150" s="7">
        <v>119</v>
      </c>
      <c r="H150" s="525" t="str">
        <f t="shared" si="6"/>
        <v/>
      </c>
      <c r="I150" s="620" t="str">
        <f t="shared" si="7"/>
        <v/>
      </c>
      <c r="J150" s="619" t="str">
        <f t="shared" si="8"/>
        <v/>
      </c>
      <c r="K150" s="622" t="str">
        <f t="shared" si="9"/>
        <v/>
      </c>
    </row>
    <row r="151" spans="7:11" x14ac:dyDescent="0.3">
      <c r="G151" s="7">
        <v>120</v>
      </c>
      <c r="H151" s="525" t="str">
        <f t="shared" si="6"/>
        <v/>
      </c>
      <c r="I151" s="620" t="str">
        <f t="shared" si="7"/>
        <v/>
      </c>
      <c r="J151" s="619" t="str">
        <f t="shared" si="8"/>
        <v/>
      </c>
      <c r="K151" s="622" t="str">
        <f t="shared" si="9"/>
        <v/>
      </c>
    </row>
    <row r="152" spans="7:11" x14ac:dyDescent="0.3">
      <c r="G152" s="7">
        <v>121</v>
      </c>
      <c r="H152" s="525" t="str">
        <f t="shared" si="6"/>
        <v/>
      </c>
      <c r="I152" s="620" t="str">
        <f t="shared" si="7"/>
        <v/>
      </c>
      <c r="J152" s="619" t="str">
        <f t="shared" si="8"/>
        <v/>
      </c>
      <c r="K152" s="622" t="str">
        <f t="shared" si="9"/>
        <v/>
      </c>
    </row>
  </sheetData>
  <mergeCells count="6">
    <mergeCell ref="J5:O5"/>
    <mergeCell ref="B5:E5"/>
    <mergeCell ref="B4:E4"/>
    <mergeCell ref="B7:C7"/>
    <mergeCell ref="M29:N29"/>
    <mergeCell ref="K23:L23"/>
  </mergeCells>
  <pageMargins left="0.7" right="0.7" top="0.75" bottom="0.75" header="0.3" footer="0.3"/>
  <pageSetup paperSize="9" orientation="landscape"/>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Rules - NEW</vt:lpstr>
      <vt:lpstr>Product Map - IVASS</vt:lpstr>
      <vt:lpstr>Refund calculator (Other) - NEW</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prottma1a</dc:creator>
  <cp:lastModifiedBy>Nicola Donadio</cp:lastModifiedBy>
  <cp:lastPrinted>2014-02-11T15:03:53Z</cp:lastPrinted>
  <dcterms:created xsi:type="dcterms:W3CDTF">2011-01-07T09:12:23Z</dcterms:created>
  <dcterms:modified xsi:type="dcterms:W3CDTF">2018-06-18T17:43:33Z</dcterms:modified>
</cp:coreProperties>
</file>