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6072f2c289e873cd/Documents/CA_BU6_OneDrive/"/>
    </mc:Choice>
  </mc:AlternateContent>
  <xr:revisionPtr revIDLastSave="1188" documentId="8_{7F68ACEB-3101-403C-BBC7-4AB4E2AAD58D}" xr6:coauthVersionLast="47" xr6:coauthVersionMax="47" xr10:uidLastSave="{0594F37F-C610-4C18-B07C-2A3643528E12}"/>
  <bookViews>
    <workbookView xWindow="-108" yWindow="-108" windowWidth="30936" windowHeight="16776" xr2:uid="{FD967513-E3F3-4989-ACFE-6DCC63C78927}"/>
  </bookViews>
  <sheets>
    <sheet name="workers" sheetId="14" r:id="rId1"/>
    <sheet name="retplan_parameters" sheetId="13" r:id="rId2"/>
    <sheet name="plan_notes" sheetId="5" r:id="rId3"/>
    <sheet name="awiseries" sheetId="3" r:id="rId4"/>
    <sheet name="bends" sheetId="4" r:id="rId5"/>
    <sheet name="DBDCSummary" sheetId="11" r:id="rId6"/>
    <sheet name="SocialSecurity" sheetId="2" r:id="rId7"/>
    <sheet name="California" sheetId="6" r:id="rId8"/>
    <sheet name="Massachusetts" sheetId="7" r:id="rId9"/>
    <sheet name="MA_20_50" sheetId="9" r:id="rId10"/>
    <sheet name="MA_examples" sheetId="8" r:id="rId11"/>
    <sheet name="Texas" sheetId="12" r:id="rId12"/>
    <sheet name="compstates" sheetId="10" r:id="rId13"/>
    <sheet name="retplan_parameters_old" sheetId="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13" l="1"/>
  <c r="H14" i="13"/>
  <c r="F25" i="13"/>
  <c r="F14" i="13"/>
  <c r="E14" i="13"/>
  <c r="AC2" i="13" l="1"/>
  <c r="AB2" i="13"/>
  <c r="AA2" i="13"/>
  <c r="Z2" i="13"/>
  <c r="Y2" i="13"/>
  <c r="X2" i="13"/>
  <c r="W2" i="13"/>
  <c r="V2" i="13"/>
  <c r="U2" i="13"/>
  <c r="T2" i="13"/>
  <c r="S2" i="13"/>
  <c r="R2" i="13"/>
  <c r="Q2" i="13"/>
  <c r="P2" i="13"/>
  <c r="O2" i="13"/>
  <c r="N2" i="13"/>
  <c r="M2" i="13"/>
  <c r="L2" i="13"/>
  <c r="K2" i="13"/>
  <c r="J2" i="13"/>
  <c r="I2" i="13"/>
  <c r="H2" i="13"/>
  <c r="G2" i="13"/>
  <c r="F2" i="13"/>
  <c r="E2" i="13"/>
  <c r="C2" i="13"/>
  <c r="D2" i="13"/>
  <c r="V24" i="8"/>
  <c r="V26" i="8"/>
  <c r="W26" i="8"/>
  <c r="X26" i="8" s="1"/>
  <c r="W8" i="8"/>
  <c r="X8" i="8" s="1"/>
  <c r="E30" i="11"/>
  <c r="D30" i="11"/>
  <c r="C30" i="11"/>
  <c r="W19" i="1"/>
  <c r="W18" i="1"/>
  <c r="W7" i="1"/>
  <c r="W5" i="1"/>
  <c r="W4" i="1"/>
  <c r="W3" i="1"/>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alcChain>
</file>

<file path=xl/sharedStrings.xml><?xml version="1.0" encoding="utf-8"?>
<sst xmlns="http://schemas.openxmlformats.org/spreadsheetml/2006/main" count="475" uniqueCount="282">
  <si>
    <t>stabbr</t>
  </si>
  <si>
    <t xml:space="preserve"> tier</t>
  </si>
  <si>
    <t xml:space="preserve"> tname</t>
  </si>
  <si>
    <t xml:space="preserve"> aor_normal</t>
  </si>
  <si>
    <t xml:space="preserve"> aor_min</t>
  </si>
  <si>
    <t xml:space="preserve"> cola</t>
  </si>
  <si>
    <t xml:space="preserve"> socsec</t>
  </si>
  <si>
    <t xml:space="preserve"> source</t>
  </si>
  <si>
    <t>CA</t>
  </si>
  <si>
    <t xml:space="preserve"> newhire</t>
  </si>
  <si>
    <t xml:space="preserve"> pepra</t>
  </si>
  <si>
    <t xml:space="preserve"> TRUE</t>
  </si>
  <si>
    <t xml:space="preserve"> https://www.calpers.ca.gov/docs/forms-publications/new-member-state-guide.pdf</t>
  </si>
  <si>
    <t xml:space="preserve"> prior</t>
  </si>
  <si>
    <t xml:space="preserve"> poffb</t>
  </si>
  <si>
    <t xml:space="preserve"> major</t>
  </si>
  <si>
    <t xml:space="preserve"> poffa</t>
  </si>
  <si>
    <t>MA</t>
  </si>
  <si>
    <t>Links</t>
  </si>
  <si>
    <t>https://www.ssa.gov/oact/COLA/Benefits.html</t>
  </si>
  <si>
    <t>https://www.ssa.gov/oact/COLA/AWI.html</t>
  </si>
  <si>
    <t>National Average Wage Index</t>
  </si>
  <si>
    <t xml:space="preserve"> Indexing brings nominal earnings up to near-current wage levels. A factor will always equal one for the year in which the person attains age 60 and all later years. The indexing factor for a prior year Y is the result of dividing the average wage index for the year in which the person attains age 60 by the average wage index for year Y....We use the highest 35 years of indexed earnings in a benefit computation. https://www.ssa.gov/oact/ProgData/retirebenefit1.html</t>
  </si>
  <si>
    <t>https://www.ssa.gov/oact/ProgData/retirebenefit1.html</t>
  </si>
  <si>
    <t>How to calculate</t>
  </si>
  <si>
    <t>AIME - Average Indexed Monthly Earnings</t>
  </si>
  <si>
    <t>The average is the result of dividing the sum of the 35 highest amounts by the number of months in 35 years. Such an average is called an "average indexed monthly earnings" (AIME). The next step is to calculate benefits based on AIME amounts.</t>
  </si>
  <si>
    <t>https://www.ssa.gov/OACT/COLA/awiseries.html</t>
  </si>
  <si>
    <t>Average wage indexing series</t>
  </si>
  <si>
    <t>data back to 1950</t>
  </si>
  <si>
    <t>Year</t>
  </si>
  <si>
    <t>AWI</t>
  </si>
  <si>
    <t>Annual change</t>
  </si>
  <si>
    <t>—  </t>
  </si>
  <si>
    <t>year</t>
  </si>
  <si>
    <t>awiseries</t>
  </si>
  <si>
    <t xml:space="preserve"> peprass</t>
  </si>
  <si>
    <t xml:space="preserve"> poffbss</t>
  </si>
  <si>
    <t xml:space="preserve"> poffass</t>
  </si>
  <si>
    <t>Dollar amounts in PIA formula</t>
  </si>
  <si>
    <t xml:space="preserve"> Year of eligibility; that is, the year in which a worker attains age 62, becomes disabled before age 62, or dies before attaining age 62.</t>
  </si>
  <si>
    <t>Growth rate in the bends points is same as in the awi (adjusted wage index) series, but lagged 2 years. That is (I guess) because bends are for the year the person first turned 62 but awi is based on age 60???</t>
  </si>
  <si>
    <t>first</t>
  </si>
  <si>
    <t>second</t>
  </si>
  <si>
    <t>ss_covered</t>
  </si>
  <si>
    <t>bend1</t>
  </si>
  <si>
    <t>bend2</t>
  </si>
  <si>
    <t>db_covered</t>
  </si>
  <si>
    <t>dc_covered</t>
  </si>
  <si>
    <t>dc_ror</t>
  </si>
  <si>
    <t>db_benfactor_min</t>
  </si>
  <si>
    <t>db_aor_normal</t>
  </si>
  <si>
    <t>db_aor_min</t>
  </si>
  <si>
    <t>db_max_benpct</t>
  </si>
  <si>
    <t>db_cola_compound</t>
  </si>
  <si>
    <t>db_fasperiod</t>
  </si>
  <si>
    <t>db_eec_rate</t>
  </si>
  <si>
    <t>db_eec_exclude</t>
  </si>
  <si>
    <t>db_source</t>
  </si>
  <si>
    <t>dc_eec_rate</t>
  </si>
  <si>
    <t>dc_erc_rate</t>
  </si>
  <si>
    <t>private</t>
  </si>
  <si>
    <t>db_benfactor_normal</t>
  </si>
  <si>
    <t xml:space="preserve"> name</t>
  </si>
  <si>
    <t xml:space="preserve"> benfactor</t>
  </si>
  <si>
    <t xml:space="preserve"> rpypp</t>
  </si>
  <si>
    <t xml:space="preserve"> cola_compound</t>
  </si>
  <si>
    <t xml:space="preserve"> fas</t>
  </si>
  <si>
    <t xml:space="preserve"> eec</t>
  </si>
  <si>
    <t xml:space="preserve"> </t>
  </si>
  <si>
    <t>abc</t>
  </si>
  <si>
    <t>NY</t>
  </si>
  <si>
    <t>def</t>
  </si>
  <si>
    <t>VERIFY that FAS=1 year for poffa</t>
  </si>
  <si>
    <t xml:space="preserve">COLA for all 3 is % starting in 2nd year after retirement. </t>
  </si>
  <si>
    <t>Cumulative adjustment can't be more than cumulative change in CPI since retirement</t>
  </si>
  <si>
    <t>https://www.calpers.ca.gov/page/newsroom/calpers-news/2017/board-adopts-new-rates-state-school-employers</t>
  </si>
  <si>
    <t>US</t>
  </si>
  <si>
    <t>dc666p5</t>
  </si>
  <si>
    <t>dc665</t>
  </si>
  <si>
    <t>https://www.mass.gov/service-details/how-to-calculate-your-estimated-pension-benefits-msrb</t>
  </si>
  <si>
    <t xml:space="preserve"> If you are a member of the State Police Department, a judge, a correction officer seeking a "20/50" retirement, or would like an estimate for a Section 10(2) (termination allowance) or disability retirement, please contact the retirement board for more information.</t>
  </si>
  <si>
    <t>new hire</t>
  </si>
  <si>
    <t>prior</t>
  </si>
  <si>
    <t>major</t>
  </si>
  <si>
    <t>Group classification</t>
  </si>
  <si>
    <t>https://www.mass.gov/service-details/group-classification-overview-msrb</t>
  </si>
  <si>
    <t xml:space="preserve"> Group One
Members are officials and general employees including clerical, administrative and technical workers, laborers, mechanics, and all others not otherwise classified.</t>
  </si>
  <si>
    <t xml:space="preserve">Group Three
Members are exclusively State Police officers.
Any member of the State Police who has at least 20 years of creditable service with the State Police may elect to retire at any age prior to age 55. State Police officers should contact the State Board of Retirement for more information with regard to their retirement benefits. </t>
  </si>
  <si>
    <t>For members entering service before April 2, 2012:
To be eligible to retire, the member must meet one of the following two conditions on their projected date of retirement:
- Member has 20 years of full-time creditable service at any age, or
- Member has attained age 55 with 10 years creditable service</t>
  </si>
  <si>
    <t>For members entering service on and after April 2, 2012:
- All members must have a minimum of 10 years creditable service
- Members in Group 1 must be a minimum of 60 years of age
- Members in Group 2 must be a minimum of 55 years of age
- Members in Group 4 must be a minimum of 50 years of age</t>
  </si>
  <si>
    <t xml:space="preserve"> Members entering service before April 2, 2012 should enter the estimated average of your highest thirty-six (36) consecutive months of annual regular compensation.</t>
  </si>
  <si>
    <t>FAS notes</t>
  </si>
  <si>
    <t>Tier notes</t>
  </si>
  <si>
    <t xml:space="preserve"> Members entering service on or after April 2, 2012 should enter the estimated average of your highest sixty (60) consecutive months of annual regular compensation.</t>
  </si>
  <si>
    <t>https://www.mass.gov/service-details/retirement-pension-estimator</t>
  </si>
  <si>
    <r>
      <t xml:space="preserve"> Group Two
Members in this group include probation officers, court officers, </t>
    </r>
    <r>
      <rPr>
        <b/>
        <sz val="11"/>
        <color theme="1"/>
        <rFont val="Calibri"/>
        <family val="2"/>
        <scheme val="minor"/>
      </rPr>
      <t>certain correctional positions whose major duties require them to have the care, custody, instruction or supervision of prisoners</t>
    </r>
    <r>
      <rPr>
        <sz val="11"/>
        <color theme="1"/>
        <rFont val="Calibri"/>
        <family val="2"/>
        <scheme val="minor"/>
      </rPr>
      <t>, and certain positions who provide direct care, custody, instruction or supervision of persons with mental illness or developmental disabilities. ...Those seeking Group 2 classification must be at least 55 years of age to be considered;</t>
    </r>
  </si>
  <si>
    <r>
      <t xml:space="preserve"> Group Four
Members include certain public safety officers and officials, </t>
    </r>
    <r>
      <rPr>
        <b/>
        <sz val="11"/>
        <color theme="1"/>
        <rFont val="Calibri"/>
        <family val="2"/>
        <scheme val="minor"/>
      </rPr>
      <t>correction officers and certain other correction positions</t>
    </r>
    <r>
      <rPr>
        <sz val="11"/>
        <color theme="1"/>
        <rFont val="Calibri"/>
        <family val="2"/>
        <scheme val="minor"/>
      </rPr>
      <t>, and parole officers or parole supervisors. ...Those seeking Group 4 classification must be at least 45 years old to be considered.</t>
    </r>
  </si>
  <si>
    <t>Employee contributions</t>
  </si>
  <si>
    <r>
      <t xml:space="preserve"> The classification of some or all your creditable service increases the age factor used to calculate a retirement allowance, which will increase your eventual benefit.  For example, </t>
    </r>
    <r>
      <rPr>
        <b/>
        <sz val="11"/>
        <color theme="1"/>
        <rFont val="Calibri"/>
        <family val="2"/>
        <scheme val="minor"/>
      </rPr>
      <t>five years are added to one’s age for Group 2 and ten years for Group 4</t>
    </r>
    <r>
      <rPr>
        <sz val="11"/>
        <color theme="1"/>
        <rFont val="Calibri"/>
        <family val="2"/>
        <scheme val="minor"/>
      </rPr>
      <t>.</t>
    </r>
  </si>
  <si>
    <t>Age for purposes of retirement</t>
  </si>
  <si>
    <t>https://www.ncsl.org/documents/employ/pension-public-safety-table-8-6-12.pdf</t>
  </si>
  <si>
    <t>NCSL doc suggests Cos are Group 4</t>
  </si>
  <si>
    <t>http://www.mcofu.com/</t>
  </si>
  <si>
    <t>Union</t>
  </si>
  <si>
    <t>COLA</t>
  </si>
  <si>
    <t xml:space="preserve"> The COLA is a Cost-of-Living Adjustment for eligible retired state employees receiving a pension. A COLA is handled by the Legislature, which includes Senators, Representatives and the Governor. Each year, they may or may not recommend a COLA amount to include in the state's annual budget. For FY 2021, the recommendation by the Governor, the House, and the Senate was a 3% increase on the first $13,000 of a member's annual pension benefit. https://www.mass.gov/service-details/cola-cost-of-living-adjustment-updates-msrb</t>
  </si>
  <si>
    <t>http://www.massretirees.com/</t>
  </si>
  <si>
    <t>An FY22 COLA will represent the 23rd consecutive year in which a COLA has been paid to State and Teacher retirees. The current COLA base of $13,000 was established in 2011 and is the focus of ongoing efforts to incrementally increase the amount.   ... With very few exceptions, nearly every local retirement board has also approved a 3% COLA in each of the past 23 years. http://www.massretirees.com/article/issues/cola/fy22-cola-marks-23-years-increases  http://www.massretirees.com/article/issues/cola/cola-base-and-its-history</t>
  </si>
  <si>
    <t>db_cola_type</t>
  </si>
  <si>
    <t>legislative</t>
  </si>
  <si>
    <t>db_cola_rate</t>
  </si>
  <si>
    <t>db_cola_base</t>
  </si>
  <si>
    <t>fixed</t>
  </si>
  <si>
    <t>db_eec_base1</t>
  </si>
  <si>
    <t>db_eec_rate1</t>
  </si>
  <si>
    <t>db_eec_rate2</t>
  </si>
  <si>
    <t>rate 1 applies to first base1 of wages, then rate2 applies</t>
  </si>
  <si>
    <t xml:space="preserve"> http://www.massretirees.com/article/issues/social-security/breaking-news-wep-gpo</t>
  </si>
  <si>
    <t>Social Security</t>
  </si>
  <si>
    <t>https://www.mcla.edu/Assets/MCLA-Files/Administrative-Offices/HR/GS-Perc-forms/MSERS_presentation.pdf</t>
  </si>
  <si>
    <t>https://malegislature.gov/Laws/GeneralLaws/PartI/TitleIV/Chapter32/Section1</t>
  </si>
  <si>
    <t>dc664</t>
  </si>
  <si>
    <t>include</t>
  </si>
  <si>
    <t>default</t>
  </si>
  <si>
    <t>California</t>
  </si>
  <si>
    <t>New hire</t>
  </si>
  <si>
    <t>POFFA</t>
  </si>
  <si>
    <t>POFFB</t>
  </si>
  <si>
    <t>varname</t>
  </si>
  <si>
    <t>item</t>
  </si>
  <si>
    <t>Massachusetts</t>
  </si>
  <si>
    <t>Texas</t>
  </si>
  <si>
    <t>coverage</t>
  </si>
  <si>
    <t>no cap</t>
  </si>
  <si>
    <t>key source documents below here</t>
  </si>
  <si>
    <t>MOU: MOU with Bargaining Unit 6, July 3, 2020 through July 2, 2022 (https://www.calhr.ca.gov/labor-relations/Documents/mou-20200703-20220702-bu06.pdf); see 10.04 Peace Officer/Fire Captain and Miscellaneous Retirement Plans</t>
  </si>
  <si>
    <t>same</t>
  </si>
  <si>
    <t>MOU</t>
  </si>
  <si>
    <t>benfactor: benefit-factors-state-safety-3-at-50.pdf https://www.calpers.ca.gov/docs/forms-publications/benefit-factors-state-safety-3-at-50.pdf</t>
  </si>
  <si>
    <t>benfactor: https://www.calpers.ca.gov/docs/forms-publications/benefit-factors-state-safety-2-7-at-57.pdf</t>
  </si>
  <si>
    <t xml:space="preserve"> benefit-factors-state-safety-po-fire-2-5-at-55.pdf https://www.calpers.ca.gov/docs/forms-publications/benefit-factors-state-safety-po-fire-2-5-at-55.pdf</t>
  </si>
  <si>
    <t>no - verify</t>
  </si>
  <si>
    <t>CalPERS Safety: State Safety Benefits: What You Need to Know About Your CalPERS State Safety Benefits https://www.csum.edu/hr/media/state-safety-benefits.pdf</t>
  </si>
  <si>
    <r>
      <rPr>
        <b/>
        <sz val="11"/>
        <color theme="1"/>
        <rFont val="Calibri"/>
        <family val="2"/>
        <scheme val="minor"/>
      </rPr>
      <t>Always</t>
    </r>
    <r>
      <rPr>
        <sz val="11"/>
        <color theme="1"/>
        <rFont val="Calibri"/>
        <family val="2"/>
        <scheme val="minor"/>
      </rPr>
      <t xml:space="preserve">: Cost-of-living adjustments (COLA) are provided by law and are based on the </t>
    </r>
    <r>
      <rPr>
        <b/>
        <sz val="11"/>
        <color theme="1"/>
        <rFont val="Calibri"/>
        <family val="2"/>
        <scheme val="minor"/>
      </rPr>
      <t>Consumer Price Index (CPI) for all United States cities</t>
    </r>
    <r>
      <rPr>
        <sz val="11"/>
        <color theme="1"/>
        <rFont val="Calibri"/>
        <family val="2"/>
        <scheme val="minor"/>
      </rPr>
      <t xml:space="preserve">. You are eligible to receive your first COLA in the </t>
    </r>
    <r>
      <rPr>
        <b/>
        <sz val="11"/>
        <color theme="1"/>
        <rFont val="Calibri"/>
        <family val="2"/>
        <scheme val="minor"/>
      </rPr>
      <t>second calendar year after your retirement date</t>
    </r>
    <r>
      <rPr>
        <sz val="11"/>
        <color theme="1"/>
        <rFont val="Calibri"/>
        <family val="2"/>
        <scheme val="minor"/>
      </rPr>
      <t>. The adjustment is paid on the May 1 check and then every year hereafter. (CalPERS Safety, p.26)</t>
    </r>
  </si>
  <si>
    <t>db_cola_wait</t>
  </si>
  <si>
    <t>db_other</t>
  </si>
  <si>
    <t xml:space="preserve"> Added protection against inflation is provided by the Purchasing Power Protection Account (PPPA), created to restore your monthly allowance to 75 percent of its original purchasing power. You will automatically receive PPPA supplemental payments on a monthly basis if your allowance falls below the 75 percent purchasing power level. CalPERS Safety p.27</t>
  </si>
  <si>
    <t>CalPERS Planning: https://www.calpers.ca.gov/docs/forms-publications/planning-service-retirement.pdf</t>
  </si>
  <si>
    <t>CalPERS Benefit Guide</t>
  </si>
  <si>
    <r>
      <rPr>
        <b/>
        <sz val="11"/>
        <color theme="1"/>
        <rFont val="Calibri"/>
        <family val="2"/>
        <scheme val="minor"/>
      </rPr>
      <t xml:space="preserve">2%: </t>
    </r>
    <r>
      <rPr>
        <sz val="11"/>
        <color theme="1"/>
        <rFont val="Calibri"/>
        <family val="2"/>
        <scheme val="minor"/>
      </rPr>
      <t xml:space="preserve"> The State of California provides for a maximum 2 percent COLA. The </t>
    </r>
    <r>
      <rPr>
        <b/>
        <sz val="11"/>
        <color theme="1"/>
        <rFont val="Calibri"/>
        <family val="2"/>
        <scheme val="minor"/>
      </rPr>
      <t>2 percent is compounded annually</t>
    </r>
    <r>
      <rPr>
        <sz val="11"/>
        <color theme="1"/>
        <rFont val="Calibri"/>
        <family val="2"/>
        <scheme val="minor"/>
      </rPr>
      <t xml:space="preserve"> and is not a flat percentage paid each year. The amount you actually receive is the lower of either the compounded CPI or the compounded percentage. In years with a low rate of inflation, it’s possible the annual adjustment would result in less than a 1 percent increase to your retirement allowance. In these circumstances, the law states no adjustment will be made that year (Government Code section 21329). (CalPERS Safety, p.27)
Also see CalPERS BenGuide p.15. Notes that COLA is CPI-U, and that State second tier members get a fixed 3% COLA</t>
    </r>
  </si>
  <si>
    <r>
      <rPr>
        <b/>
        <sz val="11"/>
        <color theme="1"/>
        <rFont val="Calibri"/>
        <family val="2"/>
        <scheme val="minor"/>
      </rPr>
      <t>&gt;=1/1/2013</t>
    </r>
    <r>
      <rPr>
        <sz val="11"/>
        <color theme="1"/>
        <rFont val="Calibri"/>
        <family val="2"/>
        <scheme val="minor"/>
      </rPr>
      <t xml:space="preserve">  Employees who are brought into CalPERS membership for the first time on or after January 1, 2013, and who are not eligible for reciprocity with another California public employer as provided in Government Code Section 7522.02(c) shall be subject to the “PEPRA Retirement (2.5% at age 57) Formula.” MOU 10.04(I)(C)</t>
    </r>
  </si>
  <si>
    <r>
      <t xml:space="preserve"> Unit 6 PO/FF retirement members first employed by the State </t>
    </r>
    <r>
      <rPr>
        <b/>
        <sz val="11"/>
        <color theme="1"/>
        <rFont val="Calibri"/>
        <family val="2"/>
        <scheme val="minor"/>
      </rPr>
      <t>prior to January 15, 2011</t>
    </r>
    <r>
      <rPr>
        <sz val="11"/>
        <color theme="1"/>
        <rFont val="Calibri"/>
        <family val="2"/>
        <scheme val="minor"/>
      </rPr>
      <t>, are subject to the PO/FF A retirement (3% at age 50) formula. MOU 10.04(I)(A)</t>
    </r>
  </si>
  <si>
    <r>
      <t xml:space="preserve"> Unit 6 PO/FF retirement members first employed by the State on or after </t>
    </r>
    <r>
      <rPr>
        <b/>
        <sz val="11"/>
        <color theme="1"/>
        <rFont val="Calibri"/>
        <family val="2"/>
        <scheme val="minor"/>
      </rPr>
      <t>January 15,
2011, and prior to January 1, 2013</t>
    </r>
    <r>
      <rPr>
        <sz val="11"/>
        <color theme="1"/>
        <rFont val="Calibri"/>
        <family val="2"/>
        <scheme val="minor"/>
      </rPr>
      <t>, are subject to PO/FF B retirement (2.5% at age 55)
formula as provided in Government Code Section 21363. MOU 10.04(I)(B)</t>
    </r>
  </si>
  <si>
    <r>
      <rPr>
        <b/>
        <sz val="11"/>
        <color theme="1"/>
        <rFont val="Calibri"/>
        <family val="2"/>
        <scheme val="minor"/>
      </rPr>
      <t>3 years</t>
    </r>
    <r>
      <rPr>
        <sz val="11"/>
        <color theme="1"/>
        <rFont val="Calibri"/>
        <family val="2"/>
        <scheme val="minor"/>
      </rPr>
      <t xml:space="preserve"> Final Compensation for an employee, who ... becomes a member of CalPERS prior to January 15, 2011, is based on the highest ...(12) consecutive months of employment. Final Compensation for an employee, who is employed ...on or after January 15, 2011, is based on the highest average monthly pay rate during thirty-six (36) consecutive months of employment. MOU 10.04(I)(F)</t>
    </r>
  </si>
  <si>
    <r>
      <rPr>
        <b/>
        <sz val="11"/>
        <color theme="1"/>
        <rFont val="Calibri"/>
        <family val="2"/>
        <scheme val="minor"/>
      </rPr>
      <t>1 year</t>
    </r>
    <r>
      <rPr>
        <sz val="11"/>
        <color theme="1"/>
        <rFont val="Calibri"/>
        <family val="2"/>
        <scheme val="minor"/>
      </rPr>
      <t xml:space="preserve"> MOU 10.04(I)(F)</t>
    </r>
  </si>
  <si>
    <r>
      <rPr>
        <b/>
        <sz val="11"/>
        <color theme="1"/>
        <rFont val="Calibri"/>
        <family val="2"/>
        <scheme val="minor"/>
      </rPr>
      <t>3 years</t>
    </r>
    <r>
      <rPr>
        <sz val="11"/>
        <color theme="1"/>
        <rFont val="Calibri"/>
        <family val="2"/>
        <scheme val="minor"/>
      </rPr>
      <t xml:space="preserve"> MOU 10.04(I)(F)</t>
    </r>
  </si>
  <si>
    <t>Full benefit</t>
  </si>
  <si>
    <r>
      <rPr>
        <b/>
        <sz val="11"/>
        <color theme="1"/>
        <rFont val="Calibri"/>
        <family val="2"/>
        <scheme val="minor"/>
      </rPr>
      <t>11% depending</t>
    </r>
    <r>
      <rPr>
        <sz val="11"/>
        <color theme="1"/>
        <rFont val="Calibri"/>
        <family val="2"/>
        <scheme val="minor"/>
      </rPr>
      <t>, same</t>
    </r>
  </si>
  <si>
    <r>
      <rPr>
        <b/>
        <sz val="11"/>
        <color theme="1"/>
        <rFont val="Calibri"/>
        <family val="2"/>
        <scheme val="minor"/>
      </rPr>
      <t>12% depending</t>
    </r>
    <r>
      <rPr>
        <sz val="11"/>
        <color theme="1"/>
        <rFont val="Calibri"/>
        <family val="2"/>
        <scheme val="minor"/>
      </rPr>
      <t>, same</t>
    </r>
  </si>
  <si>
    <t>other - eec</t>
  </si>
  <si>
    <t xml:space="preserve"> The percentage of your contribution is fixed by statute and is generally intended to be an amount that will cover half of the normal cost of the benefit earned per year.</t>
  </si>
  <si>
    <t>law: https://codes.findlaw.com/ca/government-code/gov-sect-20683-2.html</t>
  </si>
  <si>
    <t xml:space="preserve"> Peace officer/firefighter members shall be 11 percent of compensation in excess of eight hundred sixty-three dollars ($863) [per month] for state employees who are ... related to State Bargaining Unit 6. (Law 20682(d))
The contribution rate for State Peace Officer/Firefighter members in State Bargaining Unit 6 and for State Safety members in State Bargaining Units 1, 3, 4, 7, 9, 10, 11, 14, 15, 17, 20, and 21 will increase by 1.0 percentage point on July 1, 2013, and will increase by an additional 1.0 percentage point on July 1, 2014. (Law 20683.2(a)(1)(A))</t>
  </si>
  <si>
    <r>
      <rPr>
        <b/>
        <sz val="11"/>
        <color theme="1"/>
        <rFont val="Calibri"/>
        <family val="2"/>
        <scheme val="minor"/>
      </rPr>
      <t>13% of wage above  $863/month, depending</t>
    </r>
    <r>
      <rPr>
        <sz val="11"/>
        <color theme="1"/>
        <rFont val="Calibri"/>
        <family val="2"/>
        <scheme val="minor"/>
      </rPr>
      <t xml:space="preserve"> ...Government Code Section 20683.2...shall contribute an </t>
    </r>
    <r>
      <rPr>
        <b/>
        <sz val="11"/>
        <color theme="1"/>
        <rFont val="Calibri"/>
        <family val="2"/>
        <scheme val="minor"/>
      </rPr>
      <t>additional one percent</t>
    </r>
    <r>
      <rPr>
        <sz val="11"/>
        <color theme="1"/>
        <rFont val="Calibri"/>
        <family val="2"/>
        <scheme val="minor"/>
      </rPr>
      <t>...Effective July 1, 2013, Unit 6 PO/FF members shall contribute ...(12%) of monthly compensation in excess of $863...Effective July 1, 2014, PO/FF members shall contribute...(13%) of pensionable compensation, in excess of $863 for retirement. MOU 10.04(I)(E)</t>
    </r>
  </si>
  <si>
    <r>
      <rPr>
        <b/>
        <sz val="11"/>
        <color theme="1"/>
        <rFont val="Calibri"/>
        <family val="2"/>
        <scheme val="minor"/>
      </rPr>
      <t xml:space="preserve">0% </t>
    </r>
    <r>
      <rPr>
        <sz val="11"/>
        <color theme="1"/>
        <rFont val="Calibri"/>
        <family val="2"/>
        <scheme val="minor"/>
      </rPr>
      <t>on portion of wage &lt;= $863/month</t>
    </r>
  </si>
  <si>
    <t>2nd year after retirement</t>
  </si>
  <si>
    <t>dc_erc</t>
  </si>
  <si>
    <t>LAO analysis for a given year</t>
  </si>
  <si>
    <t>2% LAO 2008, find more recent cite</t>
  </si>
  <si>
    <t>Calc: https://www.mass.gov/service-details/retirement-pension-estimator</t>
  </si>
  <si>
    <t>Policy: “Policy 103 DOC 211 Employee Benefits.” Massachusetts Department of Corrections, January 2021. https://www.mass.gov/doc/doc-211-employee-benefits/download.</t>
  </si>
  <si>
    <t>11% Policy 211.06(1)</t>
  </si>
  <si>
    <t>other</t>
  </si>
  <si>
    <t xml:space="preserve">20-50: Group 4: 20 yos, 50% plus 1% per year &gt; 20 (of 1 year FAS 1) Policy 211.06(8) </t>
  </si>
  <si>
    <t>Guide: “Massachusetts State Employees’ Retirement System: Retirement Benefit Guide,” 2018. https://www.mass.gov/doc/msers-retirement-benefit-guide/download.</t>
  </si>
  <si>
    <t>AV “Commonwealth Actuarial Valuation Report.” Public Employee Retirement Administration Commission, Commonwealth of Massachusetts, January 1, 2021. https://www.mass.gov/doc/commonwealth-valuation-report-2021/download.</t>
  </si>
  <si>
    <t xml:space="preserve"> Group Four. Members include certain public safety officers and officials, correction officers and certain other correction positions, and parole officers or parole supervisors. ...Those seeking Group 4 classification must be at least 45 years old to be considered.
Also, see AV p.44</t>
  </si>
  <si>
    <r>
      <rPr>
        <b/>
        <sz val="11"/>
        <color theme="1"/>
        <rFont val="Calibri"/>
        <family val="2"/>
        <scheme val="minor"/>
      </rPr>
      <t>9%</t>
    </r>
    <r>
      <rPr>
        <sz val="11"/>
        <color theme="1"/>
        <rFont val="Calibri"/>
        <family val="2"/>
        <scheme val="minor"/>
      </rPr>
      <t xml:space="preserve">; 8% for hired prior to July 1, 1996; 7% for prior to January 1, 1984; 5% for hired prior to January 1, 1975
hired after January 1, 1979 an </t>
    </r>
    <r>
      <rPr>
        <b/>
        <sz val="11"/>
        <color theme="1"/>
        <rFont val="Calibri"/>
        <family val="2"/>
        <scheme val="minor"/>
      </rPr>
      <t>additional 2% on salaries in excess of $30,000</t>
    </r>
    <r>
      <rPr>
        <sz val="11"/>
        <color theme="1"/>
        <rFont val="Calibri"/>
        <family val="2"/>
        <scheme val="minor"/>
      </rPr>
      <t>, required as of January 1, 1988; Policy 211.06(1)
Also, AV 44</t>
    </r>
  </si>
  <si>
    <t>80% AVp45</t>
  </si>
  <si>
    <r>
      <rPr>
        <b/>
        <sz val="11"/>
        <color theme="1"/>
        <rFont val="Calibri"/>
        <family val="2"/>
        <scheme val="minor"/>
      </rPr>
      <t>5</t>
    </r>
    <r>
      <rPr>
        <sz val="11"/>
        <color theme="1"/>
        <rFont val="Calibri"/>
        <family val="2"/>
        <scheme val="minor"/>
      </rPr>
      <t xml:space="preserve"> for enter Apr 2012+ AVp46
[??3 years Policy 211.06(4)]</t>
    </r>
  </si>
  <si>
    <t>2.5% age 57+</t>
  </si>
  <si>
    <t>2.5% less 0.15% for year below 57</t>
  </si>
  <si>
    <t>benfactor</t>
  </si>
  <si>
    <t>reduction</t>
  </si>
  <si>
    <t>yos</t>
  </si>
  <si>
    <t>Base benfactor</t>
  </si>
  <si>
    <t>pctfas</t>
  </si>
  <si>
    <t>retage</t>
  </si>
  <si>
    <t>reduc years</t>
  </si>
  <si>
    <t>if enter April 2, 2012+ &amp; retire w/&lt; 30 yos, 2.5% for Group 4 who retire at 57+; 0.15% reduction for each year under 57
if enter April 2, 2012+ and retire w/30+ yos, 2.5% for Group 4 employees who retire at 55+. 0.125% reduction for each year under 55
AVp.46</t>
  </si>
  <si>
    <t>57/&lt;30 or 55/30+ Avp.46</t>
  </si>
  <si>
    <t xml:space="preserve"> COLA based on CPI for SocSec, cannot exceed 3.0% on first $13,000; AVp.49
discretionary by legis ( https://www.mass.gov/service-details/cola-cost-of-living-adjustment-updates-msrb)
but given 23 years in a row (http://www.massretirees.com/article/issues/cola/cola-base-and-its-history)
compounded</t>
  </si>
  <si>
    <t>No. There is a deferred compensation plan the ee can contribute to, but there does not appear to be an erc. Policy 211.15</t>
  </si>
  <si>
    <t>Oregon</t>
  </si>
  <si>
    <t>Guide: “Employee Benefits Overview.” Oregon Department of Corrections, c 2021.</t>
  </si>
  <si>
    <t xml:space="preserve"> 65/any or  58/30: Guide</t>
  </si>
  <si>
    <t>1.5%: Guide</t>
  </si>
  <si>
    <t>Web: https://www.oregon.gov/pers/MEM/Pages/OPSRP-Overview.aspx</t>
  </si>
  <si>
    <t xml:space="preserve">Web: The Oregon Legislature created the IAP in 2003 to provide an individual account-based retirement benefit for new workers hired on or after August 29, 2003, and for Tier One/Tier Two members active on and after January 1, 2004. The IAP benefit is in addition to the member's pension benefit (Tier One, Tier Two, or OPSRP).
The IAP was established to receive member contributions on salary paid beginning January 1, 2004. </t>
  </si>
  <si>
    <t>Web: Individual Account Program (IAP): contributions % of salary, whether paid by you or your employer. If gross pay in a month exceeds the monthly salary threshold: 5.25%. If your gross pay in a month is below or equals the monthly salary threshold: 6%.
Your IAP contributions are invested in a Target-Date Fund (TDF) based on your age. (https://www.oregon.gov/pers/MEM/Pages/What-is-the-IAP.aspx)</t>
  </si>
  <si>
    <t>No. The IAP appears to be employee contribution only.</t>
  </si>
  <si>
    <t xml:space="preserve"> You are an Oregon Public Service Retirement Plan​ Pension Program member if ... after August 28, 2003...All OPSRP Pension Program members have an IAP account. https://www.oregon.gov/pers/MEM/Pages/Plan-Definitions.aspx</t>
  </si>
  <si>
    <t>55 Web https://www.oregon.gov/pers/MEM/Pages/Benefit-Component-Comparisons.aspx</t>
  </si>
  <si>
    <t>Article “PERS: 9 Myths about Oregon’s Public Pension Fund - Oregonlive.Com.” Accessed November 4, 2021. https://www.oregonlive.com/business/2017/02/pers_9_myths_about_oregons_pub.html.</t>
  </si>
  <si>
    <t>no - per NCSL</t>
  </si>
  <si>
    <t>Wikipedia: https://en.wikipedia.org/wiki/Oregon_Public_Employees_Retirement_System</t>
  </si>
  <si>
    <t>3 years Guide</t>
  </si>
  <si>
    <t>BTN (By the Numbers): “PERS by the Numbers 2020.” Oregon Public Employees Retirement System, December 2020.</t>
  </si>
  <si>
    <t>db_cola_rate2</t>
  </si>
  <si>
    <t>zero</t>
  </si>
  <si>
    <r>
      <t xml:space="preserve"> 1.5% in 2013; COLA in 2014 and beyond is </t>
    </r>
    <r>
      <rPr>
        <b/>
        <sz val="11"/>
        <color theme="1"/>
        <rFont val="Calibri"/>
        <family val="2"/>
        <scheme val="minor"/>
      </rPr>
      <t>1.25% on the first $60,000 of an annual benefit; 0.15% on amounts above $60,000</t>
    </r>
    <r>
      <rPr>
        <sz val="11"/>
        <color theme="1"/>
        <rFont val="Calibri"/>
        <family val="2"/>
        <scheme val="minor"/>
      </rPr>
      <t xml:space="preserve"> 
2015: Annual COLA of up to 2% restored for service time accrued before October 1, 2013. COLA for service time after that date uses a lower rate. Service time accrued in both periods is “blended.”  
BTN</t>
    </r>
  </si>
  <si>
    <t>45% Wikipedia verify</t>
  </si>
  <si>
    <t>CAFR2020: “Comprehensive Annual Financial Report For the Fiscal Year Ended June 30, 2020.” Oregon Public Employees Retirement System, December 1, 2020. https://www.oregon.gov/pers/Documents/Financials/CAFR/2020-CAFR.pdf.</t>
  </si>
  <si>
    <r>
      <t xml:space="preserve">NONE: All members, with the exception of judges, contribute 6.0 percent of salary to the Individual Account Program (IAP), an individual account-based program under the PERS tax-qualified governmental plan for all PERS members, established in 2004. CAFR2020 p.3
</t>
    </r>
    <r>
      <rPr>
        <b/>
        <sz val="11"/>
        <color theme="1"/>
        <rFont val="Calibri"/>
        <family val="2"/>
        <scheme val="minor"/>
      </rPr>
      <t>I do not count this, because it is ee's money going into an account where ee benefits and no er $ goes into account. Makes it like a deferred comp plan with no er contribution.</t>
    </r>
  </si>
  <si>
    <r>
      <t>Web: Up to 2% annually for service on or before October 1, 2013, and a blended COLA for subsequent service https://www.oregon.gov/pers/MEM/Pages/Benefit-Component-Comparisons.aspx...</t>
    </r>
    <r>
      <rPr>
        <b/>
        <sz val="11"/>
        <color theme="1"/>
        <rFont val="Calibri"/>
        <family val="2"/>
        <scheme val="minor"/>
      </rPr>
      <t>1.25 percent on service credit earned after October 1, 2013. If your annual benefit is more than $60,000, the portion above $60,000 receives a 0.15 percent COLA</t>
    </r>
    <r>
      <rPr>
        <sz val="11"/>
        <color theme="1"/>
        <rFont val="Calibri"/>
        <family val="2"/>
        <scheme val="minor"/>
      </rPr>
      <t xml:space="preserve"> for service credit earned after October 1, 2013. https://www.oregon.gov/pers/ret/pages/2019-cola-increase.aspx
CAFR2020 Tier 1&amp;2: Under ORS 238.360, monthly benefits are adjusted annually through cost-of-living changes (COLA). The COLA is capped at 2.0 percent.
Actuarial assumption per CAFR: Blend of 2.00% COLA and graded COLA (1.25%/0.15%) in accordance with Moro decision; blend based on service....The Oregon Supreme Court decision in Moro v. State of Oregon, issued on April 30, 2015, reversed a significant portion of the reductions the 2013 Oregon Legislature made to future System Cost of Living.
</t>
    </r>
  </si>
  <si>
    <t>yes: In Oregon, public employers also pay into the social security system, so employees get that benefit too. (article); also, part of PERS board thinking</t>
  </si>
  <si>
    <t>Guide2022: “New Employee Benefits Guide Plan Year 2022.” Employees Retirement System of Texas Employees, September 2021. https://ers.texas.gov/PDFs/NEBG-SA.pdf.</t>
  </si>
  <si>
    <t>PYR: “2019 Planning Your Retirement.” Employees Retirement System of Texas, Summer 2019. https://www.ers.texas.gov/PDFs/Retirement/pyr_booklet.pdf.</t>
  </si>
  <si>
    <t>db_notes</t>
  </si>
  <si>
    <t>yes (PYR)</t>
  </si>
  <si>
    <t xml:space="preserve"> https://www.ers.texas.gov/Active-Employees/Retirement/Tiered-Retiree-Insurance</t>
  </si>
  <si>
    <t>Health insurance sources</t>
  </si>
  <si>
    <r>
      <t xml:space="preserve">Group 3: State employees who were hired on or after September 1, 2013...Your monthly retirement payment amount will be calculated using your </t>
    </r>
    <r>
      <rPr>
        <b/>
        <sz val="11"/>
        <color theme="1"/>
        <rFont val="Calibri"/>
        <family val="2"/>
        <scheme val="minor"/>
      </rPr>
      <t>highest 60 months</t>
    </r>
    <r>
      <rPr>
        <sz val="11"/>
        <color theme="1"/>
        <rFont val="Calibri"/>
        <family val="2"/>
        <scheme val="minor"/>
      </rPr>
      <t xml:space="preserve"> of salary with a service multiplier of </t>
    </r>
    <r>
      <rPr>
        <b/>
        <sz val="11"/>
        <color theme="1"/>
        <rFont val="Calibri"/>
        <family val="2"/>
        <scheme val="minor"/>
      </rPr>
      <t>2.3%</t>
    </r>
    <r>
      <rPr>
        <sz val="11"/>
        <color theme="1"/>
        <rFont val="Calibri"/>
        <family val="2"/>
        <scheme val="minor"/>
      </rPr>
      <t>. (PYR)</t>
    </r>
  </si>
  <si>
    <t>CPO: “2021 Certified Peace Officers/Custodial Officers CPOS/COS) Retirement and Insurance Overview,” February 24, 2021. https://www.ers.texas.gov/PDFs/2017-Retirement-Insurance-CPO.pdf.</t>
  </si>
  <si>
    <t>The State of Texas retirement program is a 401(a) defined benefit retirement plan. Defined benefit retirement plans are valuable benefits that few employers offer anymore. In a defined benefit plan, employees must contribute a percentage of their salary (currently 9.5%) to the ERS retirement fund. The  state currently also contributes an amount equal to 9.5% of your salary. Your agency or institution currently contributes an additional 0.5% to the fund. (The Texas Legislature decides the percentage of salary each employee contributes to the ERS Retirement Trust Fund.) Guide2022p.31
djb: COs appear to be in LECOS. Group 3 is for state employees hired on or after September 1, 2013. (CPO)</t>
  </si>
  <si>
    <r>
      <rPr>
        <b/>
        <sz val="11"/>
        <color theme="1"/>
        <rFont val="Calibri"/>
        <family val="2"/>
        <scheme val="minor"/>
      </rPr>
      <t>10%:</t>
    </r>
    <r>
      <rPr>
        <sz val="11"/>
        <color theme="1"/>
        <rFont val="Calibri"/>
        <family val="2"/>
        <scheme val="minor"/>
      </rPr>
      <t xml:space="preserve">  9.5% state contribution plus additional .5% Law Enforcement and Custodial Officer Supplemental Retirement Fund (LECOSRF) contribution. ** (Additional contribution refunded if employee does not retire under LECOSRF)  (CPO)</t>
    </r>
  </si>
  <si>
    <r>
      <rPr>
        <b/>
        <sz val="11"/>
        <color theme="1"/>
        <rFont val="Calibri"/>
        <family val="2"/>
        <scheme val="minor"/>
      </rPr>
      <t>5 years</t>
    </r>
    <r>
      <rPr>
        <sz val="11"/>
        <color theme="1"/>
        <rFont val="Calibri"/>
        <family val="2"/>
        <scheme val="minor"/>
      </rPr>
      <t xml:space="preserve"> (CPO)</t>
    </r>
  </si>
  <si>
    <t>Web: https://www.tdcj.texas.gov/divisions/hr/benefits/retirement-cpo.html</t>
  </si>
  <si>
    <t>No. Several employee-contribution options available. Cash-balance plan appears to be coming Sept 2022</t>
  </si>
  <si>
    <t>&lt;20 yos: 2.3% MAX;  55/10;  5% reduction for every year under age 62, no cap (CPO) (I assume this means that 55/10 yos would be: 2.3% x (100 - 7 x 5)%=2.3% x 65% =1.495% x 10 yos = 14.95% and that 62/10 would be 2.3%x10=23%, and 62/19=43.7%????
Any/20+: 2.8%; 5% reduction for every year under 57 so
57/30=2.8 x 30=84%
55/30=2.8 x (100 - 5x2)=2.52% x 30=75.6
50/30=2.8 x (100 - 5x7)=2.8 x .65=1.82 x 30=54.6%
(CPO)</t>
  </si>
  <si>
    <t xml:space="preserve"> Ad hoc as approved by the legislature; per state law, plan's amortization period must be less than 31 years for legislature to approve a COLA. (NASRA)</t>
  </si>
  <si>
    <t>NASRA:   “NASRA Issue Brief: Cost-of-Living Adjustments,” June 2021. https://www.nasra.org/files/Issue%20Briefs/NASRACOLA%20Brief.pdf.</t>
  </si>
  <si>
    <t>0 I think</t>
  </si>
  <si>
    <t>None I think</t>
  </si>
  <si>
    <t>None, various</t>
  </si>
  <si>
    <t>db_benfactor_rpy</t>
  </si>
  <si>
    <t>reduction per year</t>
  </si>
  <si>
    <t>newhire</t>
  </si>
  <si>
    <t>tier</t>
  </si>
  <si>
    <t>tname</t>
  </si>
  <si>
    <t>col</t>
  </si>
  <si>
    <t>pepra</t>
  </si>
  <si>
    <t>poffa</t>
  </si>
  <si>
    <t>poffb</t>
  </si>
  <si>
    <t>OR</t>
  </si>
  <si>
    <t>TX</t>
  </si>
  <si>
    <t>db_yos_early</t>
  </si>
  <si>
    <t>db_benfactor_early</t>
  </si>
  <si>
    <t>db_aor_early</t>
  </si>
  <si>
    <t>db_benfactor_early_rpy</t>
  </si>
  <si>
    <t>notes</t>
  </si>
  <si>
    <t>db_benfactor_early_min</t>
  </si>
  <si>
    <t>age of retirement normal, any yos</t>
  </si>
  <si>
    <t>e.g., the 55 in 55/30</t>
  </si>
  <si>
    <t>e.g., the 30 in 55/30</t>
  </si>
  <si>
    <t>Inf</t>
  </si>
  <si>
    <t>db_cola_ceiling1</t>
  </si>
  <si>
    <t>db_cola_rate1</t>
  </si>
  <si>
    <t>db_cola_ceiling2</t>
  </si>
  <si>
    <t>DB plan - regular benefit provisions</t>
  </si>
  <si>
    <t>DB plan - early retirement if sufficient YOS</t>
  </si>
  <si>
    <t>DB plan - COLA provisions</t>
  </si>
  <si>
    <t>DB plan - employee contribution provisions</t>
  </si>
  <si>
    <t>DC plan with employer contributions</t>
  </si>
  <si>
    <t>db_fas_period</t>
  </si>
  <si>
    <t>db_eec_ceiling1</t>
  </si>
  <si>
    <t>db_eec_ceiling2</t>
  </si>
  <si>
    <t>applies to early, too</t>
  </si>
  <si>
    <t>62/any or 57/20</t>
  </si>
  <si>
    <t xml:space="preserve"> Correctional employees of the Department of Correction seeking a “20/50” retirement benefit must have 20 years of creditable service with the department and must be classified in Group 4 to retire at any age. (Web item 6 https://www.mass.gov/service-details/group-classification-faqs-msrb)</t>
  </si>
  <si>
    <t>M.G.L. c.32 section 28M correction retirement</t>
  </si>
  <si>
    <t>https://malegislature.gov/laws/generallaws/parti/titleiv/chapter32/section28m</t>
  </si>
  <si>
    <t xml:space="preserve"> Section 28M: Department of correction employees; retirement
Section 28M. Notwithstanding the provisions of sections one to twenty-eight, inclusive, to the contrary, any employee of the department of correction, classified under Group 4, whose major responsibilities include the care and custody of prisoners, and any transportation officer working within the department of correction, who has performed services in the department of correction for not less than twenty years shall, at his own request, be retired by said retirement board. Upon retirement under the provisions of this section a member shall receive a retirement allowance to become effective on the date of his retirement. Payments under such allowance shall be made as provided for in section twelve and thirteen and the normal yearly amount thereof shall be equal to one-half of the annual average rate of his regular compensations during the twelve-month period of his creditable service immediately preceding the date his retirement allowance becomes effective; provided, however, that the total amount of the allowance shall be increased by one-twelfth of one percent for each full month of service in excess of twenty years' service and prior to the last day of the month in which such member will attain the age of retirement. Any member retired under the provisions of this section who is a veteran as defined in section one shall receive an additional yearly retirement allowance of fifteen dollars for each year of creditable service or fraction thereof; provided, however, that the total amount of said additional retirement allowance shall not exceed three hundred dollars in any case.</t>
  </si>
  <si>
    <t>massachusetts general laws chapter 32 section 28 department of correction employees retirement</t>
  </si>
  <si>
    <t>adhoc-legis</t>
  </si>
  <si>
    <t>6% goes to the IAP but that is a wash as it funds a separate account</t>
  </si>
  <si>
    <t>Assume adhoc will happen because it has for 23 years</t>
  </si>
  <si>
    <t>MA Policy 211.06(8) says there is a 50/20 option that is 50% + 1% x yos&gt;20 so 30 years w/b 60%. Early policy would be 75% so early is better in this case.</t>
  </si>
  <si>
    <t>aoe</t>
  </si>
  <si>
    <t xml:space="preserve"> aor</t>
  </si>
  <si>
    <t xml:space="preserve"> aod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</si>
</sst>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
    <numFmt numFmtId="167" formatCode="0.0000%"/>
  </numFmts>
  <fonts count="11">
    <font>
      <sz val="11"/>
      <color theme="1"/>
      <name val="Calibri"/>
      <family val="2"/>
      <scheme val="minor"/>
    </font>
    <font>
      <sz val="11"/>
      <color theme="1"/>
      <name val="Calibri"/>
      <family val="2"/>
      <scheme val="minor"/>
    </font>
    <font>
      <u/>
      <sz val="11"/>
      <color theme="10"/>
      <name val="Calibri"/>
      <family val="2"/>
      <scheme val="minor"/>
    </font>
    <font>
      <b/>
      <sz val="12"/>
      <color rgb="FF212121"/>
      <name val="Roboto"/>
    </font>
    <font>
      <sz val="12"/>
      <color rgb="FF212121"/>
      <name val="Roboto"/>
    </font>
    <font>
      <b/>
      <sz val="10"/>
      <color rgb="FF212121"/>
      <name val="Roboto"/>
    </font>
    <font>
      <b/>
      <sz val="11"/>
      <color theme="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
      <b/>
      <sz val="8"/>
      <color theme="1"/>
      <name val="Var(--ff-mono)"/>
    </font>
  </fonts>
  <fills count="13">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EEF4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99FF"/>
        <bgColor indexed="64"/>
      </patternFill>
    </fill>
    <fill>
      <patternFill patternType="solid">
        <fgColor rgb="FF00FFFF"/>
        <bgColor indexed="64"/>
      </patternFill>
    </fill>
    <fill>
      <patternFill patternType="solid">
        <fgColor theme="7" tint="0.7999816888943144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cellStyleXfs>
  <cellXfs count="69">
    <xf numFmtId="0" fontId="0" fillId="0" borderId="0" xfId="0"/>
    <xf numFmtId="164" fontId="0" fillId="0" borderId="0" xfId="1" applyNumberFormat="1" applyFont="1"/>
    <xf numFmtId="10" fontId="0" fillId="0" borderId="0" xfId="1" applyNumberFormat="1" applyFont="1"/>
    <xf numFmtId="165" fontId="0" fillId="0" borderId="0" xfId="2" applyNumberFormat="1" applyFont="1"/>
    <xf numFmtId="0" fontId="0" fillId="0" borderId="0" xfId="0" applyAlignment="1">
      <alignment horizontal="left" vertical="center" wrapText="1"/>
    </xf>
    <xf numFmtId="0" fontId="0" fillId="0" borderId="0" xfId="0" applyAlignment="1">
      <alignment horizontal="left" vertical="center"/>
    </xf>
    <xf numFmtId="0" fontId="2" fillId="0" borderId="0" xfId="3" applyAlignment="1">
      <alignment horizontal="left" vertical="center"/>
    </xf>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0" fontId="4" fillId="2" borderId="1" xfId="0" applyFont="1" applyFill="1" applyBorder="1" applyAlignment="1">
      <alignment horizontal="right" vertical="center" wrapText="1"/>
    </xf>
    <xf numFmtId="10" fontId="4" fillId="2" borderId="1" xfId="0" applyNumberFormat="1" applyFont="1" applyFill="1" applyBorder="1" applyAlignment="1">
      <alignment horizontal="right" vertical="center" wrapText="1"/>
    </xf>
    <xf numFmtId="0" fontId="5" fillId="4" borderId="0" xfId="0" applyFont="1" applyFill="1" applyBorder="1" applyAlignment="1">
      <alignment horizontal="center" vertical="center" wrapText="1"/>
    </xf>
    <xf numFmtId="164" fontId="0" fillId="5" borderId="0" xfId="1" applyNumberFormat="1" applyFont="1" applyFill="1"/>
    <xf numFmtId="0" fontId="0" fillId="0" borderId="0" xfId="0" applyAlignment="1">
      <alignment wrapText="1"/>
    </xf>
    <xf numFmtId="164" fontId="0" fillId="0" borderId="0" xfId="1" applyNumberFormat="1" applyFont="1" applyAlignment="1">
      <alignment wrapText="1"/>
    </xf>
    <xf numFmtId="10" fontId="0" fillId="0" borderId="0" xfId="1" applyNumberFormat="1" applyFont="1" applyAlignment="1">
      <alignment wrapText="1"/>
    </xf>
    <xf numFmtId="164" fontId="0" fillId="0" borderId="0" xfId="1" applyNumberFormat="1" applyFont="1" applyAlignment="1"/>
    <xf numFmtId="10" fontId="0" fillId="0" borderId="0" xfId="1" applyNumberFormat="1" applyFont="1" applyAlignment="1"/>
    <xf numFmtId="0" fontId="0" fillId="0" borderId="0" xfId="0" applyAlignment="1"/>
    <xf numFmtId="0" fontId="2" fillId="0" borderId="0" xfId="3"/>
    <xf numFmtId="0" fontId="2" fillId="0" borderId="0" xfId="3" applyAlignment="1">
      <alignment horizontal="left" vertical="center" wrapText="1"/>
    </xf>
    <xf numFmtId="0" fontId="6" fillId="0" borderId="0" xfId="0" applyFont="1"/>
    <xf numFmtId="0" fontId="0" fillId="5" borderId="0" xfId="0" applyFill="1" applyAlignment="1">
      <alignment horizontal="left" vertical="center" wrapText="1"/>
    </xf>
    <xf numFmtId="164" fontId="0" fillId="0" borderId="0" xfId="0" applyNumberFormat="1"/>
    <xf numFmtId="0" fontId="7" fillId="0" borderId="0" xfId="0" applyFont="1"/>
    <xf numFmtId="164" fontId="0" fillId="0" borderId="0" xfId="1" applyNumberFormat="1" applyFont="1" applyAlignment="1">
      <alignment horizontal="left" vertical="center" wrapText="1"/>
    </xf>
    <xf numFmtId="10" fontId="0" fillId="0" borderId="0" xfId="1" applyNumberFormat="1" applyFont="1" applyAlignment="1">
      <alignment horizontal="left" vertical="center" wrapText="1"/>
    </xf>
    <xf numFmtId="0" fontId="0" fillId="6" borderId="0" xfId="0" applyFill="1" applyAlignment="1">
      <alignment horizontal="left" vertical="center" wrapText="1"/>
    </xf>
    <xf numFmtId="164" fontId="0" fillId="5" borderId="0" xfId="1" applyNumberFormat="1" applyFont="1" applyFill="1" applyAlignment="1">
      <alignment horizontal="left" vertical="center"/>
    </xf>
    <xf numFmtId="164" fontId="0" fillId="7" borderId="0" xfId="1" applyNumberFormat="1" applyFont="1" applyFill="1" applyAlignment="1">
      <alignment horizontal="left" vertical="center" wrapText="1"/>
    </xf>
    <xf numFmtId="10" fontId="0" fillId="7" borderId="0" xfId="1" applyNumberFormat="1" applyFont="1" applyFill="1" applyAlignment="1">
      <alignment horizontal="left" vertical="center" wrapText="1"/>
    </xf>
    <xf numFmtId="0" fontId="0" fillId="7" borderId="0" xfId="0" applyFill="1" applyAlignment="1">
      <alignment horizontal="left" vertical="center" wrapText="1"/>
    </xf>
    <xf numFmtId="9" fontId="0" fillId="6" borderId="0" xfId="0" applyNumberFormat="1" applyFill="1" applyAlignment="1">
      <alignment horizontal="left" vertical="center" wrapText="1"/>
    </xf>
    <xf numFmtId="0" fontId="0" fillId="8" borderId="0" xfId="0" applyFill="1" applyAlignment="1">
      <alignment horizontal="left" vertical="center" wrapText="1"/>
    </xf>
    <xf numFmtId="0" fontId="6" fillId="8" borderId="0" xfId="0" applyFont="1" applyFill="1" applyAlignment="1">
      <alignment horizontal="left" vertical="center" wrapText="1"/>
    </xf>
    <xf numFmtId="0" fontId="0" fillId="8" borderId="0" xfId="0" applyFont="1" applyFill="1" applyAlignment="1">
      <alignment horizontal="left" vertical="center" wrapText="1"/>
    </xf>
    <xf numFmtId="0" fontId="0" fillId="9" borderId="0" xfId="0" applyFill="1" applyAlignment="1">
      <alignment horizontal="left" vertical="center" wrapText="1"/>
    </xf>
    <xf numFmtId="165" fontId="6" fillId="7" borderId="0" xfId="2" applyNumberFormat="1" applyFont="1" applyFill="1" applyAlignment="1">
      <alignment horizontal="left" vertical="center" wrapText="1"/>
    </xf>
    <xf numFmtId="0" fontId="0" fillId="10" borderId="0" xfId="0" applyFill="1" applyAlignment="1">
      <alignment horizontal="left" vertical="center" wrapText="1"/>
    </xf>
    <xf numFmtId="164" fontId="1" fillId="7" borderId="0" xfId="1" applyNumberFormat="1" applyFont="1" applyFill="1" applyAlignment="1">
      <alignment horizontal="left" vertical="center" wrapText="1"/>
    </xf>
    <xf numFmtId="0" fontId="8" fillId="0" borderId="0" xfId="0" applyFont="1" applyAlignment="1">
      <alignment horizontal="left" vertical="center" wrapText="1"/>
    </xf>
    <xf numFmtId="0" fontId="0" fillId="11" borderId="0" xfId="0" applyFill="1" applyAlignment="1">
      <alignment horizontal="left" vertical="center" wrapText="1"/>
    </xf>
    <xf numFmtId="9" fontId="8" fillId="11" borderId="0" xfId="0" applyNumberFormat="1" applyFont="1" applyFill="1" applyAlignment="1">
      <alignment horizontal="left" vertical="center" wrapText="1"/>
    </xf>
    <xf numFmtId="0" fontId="0" fillId="5" borderId="0" xfId="0" applyFont="1" applyFill="1" applyAlignment="1">
      <alignment horizontal="left" vertical="center" wrapText="1"/>
    </xf>
    <xf numFmtId="165" fontId="0" fillId="5" borderId="0" xfId="2" applyNumberFormat="1" applyFont="1" applyFill="1" applyAlignment="1">
      <alignment horizontal="left" vertical="center" wrapText="1"/>
    </xf>
    <xf numFmtId="0" fontId="9" fillId="5" borderId="0" xfId="0" applyFont="1" applyFill="1" applyAlignment="1">
      <alignment horizontal="left" vertical="center" wrapText="1"/>
    </xf>
    <xf numFmtId="165" fontId="0" fillId="10" borderId="0" xfId="2" applyNumberFormat="1" applyFont="1" applyFill="1" applyAlignment="1">
      <alignment horizontal="left" vertical="center" wrapText="1"/>
    </xf>
    <xf numFmtId="10" fontId="0" fillId="10" borderId="0" xfId="1" applyNumberFormat="1" applyFont="1" applyFill="1" applyAlignment="1">
      <alignment horizontal="left" vertical="center" wrapText="1"/>
    </xf>
    <xf numFmtId="0" fontId="0" fillId="12" borderId="0" xfId="0" applyFill="1" applyAlignment="1">
      <alignment horizontal="left" vertical="center" wrapText="1"/>
    </xf>
    <xf numFmtId="0" fontId="6" fillId="12" borderId="0" xfId="0" applyFont="1" applyFill="1" applyAlignment="1">
      <alignment horizontal="left" vertical="center"/>
    </xf>
    <xf numFmtId="10" fontId="0" fillId="0" borderId="0" xfId="0" applyNumberFormat="1"/>
    <xf numFmtId="9" fontId="0" fillId="0" borderId="0" xfId="0" applyNumberFormat="1"/>
    <xf numFmtId="166" fontId="0" fillId="0" borderId="0" xfId="1" applyNumberFormat="1" applyFont="1"/>
    <xf numFmtId="167" fontId="0" fillId="0" borderId="0" xfId="1" applyNumberFormat="1" applyFont="1"/>
    <xf numFmtId="0" fontId="10" fillId="0" borderId="0" xfId="0" applyFont="1" applyAlignment="1">
      <alignment horizontal="left" vertical="center" indent="1"/>
    </xf>
    <xf numFmtId="0" fontId="6" fillId="12" borderId="0" xfId="0" applyFont="1" applyFill="1"/>
    <xf numFmtId="164" fontId="6" fillId="12" borderId="0" xfId="1" applyNumberFormat="1" applyFont="1" applyFill="1"/>
    <xf numFmtId="10" fontId="6" fillId="12" borderId="0" xfId="1" applyNumberFormat="1" applyFont="1" applyFill="1"/>
    <xf numFmtId="164" fontId="6" fillId="0" borderId="0" xfId="1" applyNumberFormat="1" applyFont="1"/>
    <xf numFmtId="10" fontId="6" fillId="0" borderId="0" xfId="1" applyNumberFormat="1" applyFont="1"/>
    <xf numFmtId="9" fontId="0" fillId="0" borderId="0" xfId="1" applyNumberFormat="1" applyFont="1"/>
    <xf numFmtId="9" fontId="9" fillId="0" borderId="0" xfId="1" applyNumberFormat="1" applyFont="1"/>
    <xf numFmtId="0" fontId="0" fillId="0" borderId="0" xfId="0" applyAlignment="1">
      <alignment horizontal="right"/>
    </xf>
    <xf numFmtId="0" fontId="6" fillId="12" borderId="0" xfId="0" applyFont="1" applyFill="1" applyAlignment="1">
      <alignment horizontal="left" vertical="center" wrapText="1"/>
    </xf>
    <xf numFmtId="0" fontId="9" fillId="0" borderId="0" xfId="0" applyFont="1"/>
    <xf numFmtId="164" fontId="0" fillId="7" borderId="0" xfId="0" applyNumberFormat="1" applyFill="1"/>
    <xf numFmtId="9" fontId="0" fillId="7" borderId="0" xfId="0" applyNumberFormat="1" applyFill="1"/>
    <xf numFmtId="0" fontId="0" fillId="7" borderId="0" xfId="0" applyFill="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colors>
    <mruColors>
      <color rgb="FF00FFFF"/>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152400</xdr:rowOff>
    </xdr:from>
    <xdr:to>
      <xdr:col>12</xdr:col>
      <xdr:colOff>141943</xdr:colOff>
      <xdr:row>30</xdr:row>
      <xdr:rowOff>176545</xdr:rowOff>
    </xdr:to>
    <xdr:pic>
      <xdr:nvPicPr>
        <xdr:cNvPr id="2" name="Picture 1">
          <a:extLst>
            <a:ext uri="{FF2B5EF4-FFF2-40B4-BE49-F238E27FC236}">
              <a16:creationId xmlns:a16="http://schemas.microsoft.com/office/drawing/2014/main" id="{31FD830C-7D92-475A-A3B8-A5F80E38F1D8}"/>
            </a:ext>
          </a:extLst>
        </xdr:cNvPr>
        <xdr:cNvPicPr>
          <a:picLocks noChangeAspect="1"/>
        </xdr:cNvPicPr>
      </xdr:nvPicPr>
      <xdr:blipFill>
        <a:blip xmlns:r="http://schemas.openxmlformats.org/officeDocument/2006/relationships" r:embed="rId1"/>
        <a:stretch>
          <a:fillRect/>
        </a:stretch>
      </xdr:blipFill>
      <xdr:spPr>
        <a:xfrm>
          <a:off x="0" y="701040"/>
          <a:ext cx="7457143" cy="49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2446020</xdr:colOff>
      <xdr:row>16</xdr:row>
      <xdr:rowOff>121920</xdr:rowOff>
    </xdr:from>
    <xdr:to>
      <xdr:col>5</xdr:col>
      <xdr:colOff>655320</xdr:colOff>
      <xdr:row>18</xdr:row>
      <xdr:rowOff>749499</xdr:rowOff>
    </xdr:to>
    <xdr:pic>
      <xdr:nvPicPr>
        <xdr:cNvPr id="2" name="Picture 1">
          <a:extLst>
            <a:ext uri="{FF2B5EF4-FFF2-40B4-BE49-F238E27FC236}">
              <a16:creationId xmlns:a16="http://schemas.microsoft.com/office/drawing/2014/main" id="{E564021E-8F88-4DCE-BB49-6C230C0AF657}"/>
            </a:ext>
          </a:extLst>
        </xdr:cNvPr>
        <xdr:cNvPicPr>
          <a:picLocks noChangeAspect="1"/>
        </xdr:cNvPicPr>
      </xdr:nvPicPr>
      <xdr:blipFill>
        <a:blip xmlns:r="http://schemas.openxmlformats.org/officeDocument/2006/relationships" r:embed="rId1"/>
        <a:stretch>
          <a:fillRect/>
        </a:stretch>
      </xdr:blipFill>
      <xdr:spPr>
        <a:xfrm>
          <a:off x="12192000" y="7985760"/>
          <a:ext cx="3581400" cy="3005019"/>
        </a:xfrm>
        <a:prstGeom prst="rect">
          <a:avLst/>
        </a:prstGeom>
      </xdr:spPr>
    </xdr:pic>
    <xdr:clientData/>
  </xdr:twoCellAnchor>
  <xdr:twoCellAnchor editAs="oneCell">
    <xdr:from>
      <xdr:col>5</xdr:col>
      <xdr:colOff>975360</xdr:colOff>
      <xdr:row>16</xdr:row>
      <xdr:rowOff>538434</xdr:rowOff>
    </xdr:from>
    <xdr:to>
      <xdr:col>8</xdr:col>
      <xdr:colOff>597377</xdr:colOff>
      <xdr:row>18</xdr:row>
      <xdr:rowOff>612784</xdr:rowOff>
    </xdr:to>
    <xdr:pic>
      <xdr:nvPicPr>
        <xdr:cNvPr id="3" name="Picture 2">
          <a:extLst>
            <a:ext uri="{FF2B5EF4-FFF2-40B4-BE49-F238E27FC236}">
              <a16:creationId xmlns:a16="http://schemas.microsoft.com/office/drawing/2014/main" id="{7E24AC7F-B180-4381-B669-287CD8D8F6CE}"/>
            </a:ext>
          </a:extLst>
        </xdr:cNvPr>
        <xdr:cNvPicPr>
          <a:picLocks noChangeAspect="1"/>
        </xdr:cNvPicPr>
      </xdr:nvPicPr>
      <xdr:blipFill>
        <a:blip xmlns:r="http://schemas.openxmlformats.org/officeDocument/2006/relationships" r:embed="rId2"/>
        <a:stretch>
          <a:fillRect/>
        </a:stretch>
      </xdr:blipFill>
      <xdr:spPr>
        <a:xfrm>
          <a:off x="16093440" y="8402274"/>
          <a:ext cx="3104357" cy="2451790"/>
        </a:xfrm>
        <a:prstGeom prst="rect">
          <a:avLst/>
        </a:prstGeom>
      </xdr:spPr>
    </xdr:pic>
    <xdr:clientData/>
  </xdr:twoCellAnchor>
  <xdr:twoCellAnchor editAs="oneCell">
    <xdr:from>
      <xdr:col>2</xdr:col>
      <xdr:colOff>655320</xdr:colOff>
      <xdr:row>30</xdr:row>
      <xdr:rowOff>60665</xdr:rowOff>
    </xdr:from>
    <xdr:to>
      <xdr:col>8</xdr:col>
      <xdr:colOff>174978</xdr:colOff>
      <xdr:row>48</xdr:row>
      <xdr:rowOff>132681</xdr:rowOff>
    </xdr:to>
    <xdr:pic>
      <xdr:nvPicPr>
        <xdr:cNvPr id="4" name="Picture 3">
          <a:extLst>
            <a:ext uri="{FF2B5EF4-FFF2-40B4-BE49-F238E27FC236}">
              <a16:creationId xmlns:a16="http://schemas.microsoft.com/office/drawing/2014/main" id="{916C6EA7-87E3-4DD4-9188-5CC4EF2CF221}"/>
            </a:ext>
          </a:extLst>
        </xdr:cNvPr>
        <xdr:cNvPicPr>
          <a:picLocks noChangeAspect="1"/>
        </xdr:cNvPicPr>
      </xdr:nvPicPr>
      <xdr:blipFill>
        <a:blip xmlns:r="http://schemas.openxmlformats.org/officeDocument/2006/relationships" r:embed="rId3"/>
        <a:stretch>
          <a:fillRect/>
        </a:stretch>
      </xdr:blipFill>
      <xdr:spPr>
        <a:xfrm>
          <a:off x="7780020" y="10301945"/>
          <a:ext cx="10995378" cy="33638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545241</xdr:colOff>
      <xdr:row>20</xdr:row>
      <xdr:rowOff>152400</xdr:rowOff>
    </xdr:to>
    <xdr:pic>
      <xdr:nvPicPr>
        <xdr:cNvPr id="2" name="Picture 1">
          <a:extLst>
            <a:ext uri="{FF2B5EF4-FFF2-40B4-BE49-F238E27FC236}">
              <a16:creationId xmlns:a16="http://schemas.microsoft.com/office/drawing/2014/main" id="{01AE58B3-2674-405B-B580-FFD2ED539FAA}"/>
            </a:ext>
          </a:extLst>
        </xdr:cNvPr>
        <xdr:cNvPicPr>
          <a:picLocks noChangeAspect="1"/>
        </xdr:cNvPicPr>
      </xdr:nvPicPr>
      <xdr:blipFill>
        <a:blip xmlns:r="http://schemas.openxmlformats.org/officeDocument/2006/relationships" r:embed="rId1"/>
        <a:stretch>
          <a:fillRect/>
        </a:stretch>
      </xdr:blipFill>
      <xdr:spPr>
        <a:xfrm>
          <a:off x="609600" y="365760"/>
          <a:ext cx="6031641" cy="34442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7</xdr:row>
      <xdr:rowOff>68581</xdr:rowOff>
    </xdr:from>
    <xdr:to>
      <xdr:col>8</xdr:col>
      <xdr:colOff>101075</xdr:colOff>
      <xdr:row>25</xdr:row>
      <xdr:rowOff>144781</xdr:rowOff>
    </xdr:to>
    <xdr:pic>
      <xdr:nvPicPr>
        <xdr:cNvPr id="5" name="Picture 4">
          <a:extLst>
            <a:ext uri="{FF2B5EF4-FFF2-40B4-BE49-F238E27FC236}">
              <a16:creationId xmlns:a16="http://schemas.microsoft.com/office/drawing/2014/main" id="{FB690779-FA51-438C-BD4C-7CB841A31683}"/>
            </a:ext>
          </a:extLst>
        </xdr:cNvPr>
        <xdr:cNvPicPr>
          <a:picLocks noChangeAspect="1"/>
        </xdr:cNvPicPr>
      </xdr:nvPicPr>
      <xdr:blipFill>
        <a:blip xmlns:r="http://schemas.openxmlformats.org/officeDocument/2006/relationships" r:embed="rId1"/>
        <a:stretch>
          <a:fillRect/>
        </a:stretch>
      </xdr:blipFill>
      <xdr:spPr>
        <a:xfrm>
          <a:off x="0" y="434341"/>
          <a:ext cx="4977875" cy="3368040"/>
        </a:xfrm>
        <a:prstGeom prst="rect">
          <a:avLst/>
        </a:prstGeom>
      </xdr:spPr>
    </xdr:pic>
    <xdr:clientData/>
  </xdr:twoCellAnchor>
  <xdr:twoCellAnchor editAs="oneCell">
    <xdr:from>
      <xdr:col>8</xdr:col>
      <xdr:colOff>129540</xdr:colOff>
      <xdr:row>7</xdr:row>
      <xdr:rowOff>38100</xdr:rowOff>
    </xdr:from>
    <xdr:to>
      <xdr:col>15</xdr:col>
      <xdr:colOff>412093</xdr:colOff>
      <xdr:row>17</xdr:row>
      <xdr:rowOff>144780</xdr:rowOff>
    </xdr:to>
    <xdr:pic>
      <xdr:nvPicPr>
        <xdr:cNvPr id="6" name="Picture 5">
          <a:extLst>
            <a:ext uri="{FF2B5EF4-FFF2-40B4-BE49-F238E27FC236}">
              <a16:creationId xmlns:a16="http://schemas.microsoft.com/office/drawing/2014/main" id="{03A6D259-3AC1-4CE3-889E-F87BA15F237E}"/>
            </a:ext>
          </a:extLst>
        </xdr:cNvPr>
        <xdr:cNvPicPr>
          <a:picLocks noChangeAspect="1"/>
        </xdr:cNvPicPr>
      </xdr:nvPicPr>
      <xdr:blipFill>
        <a:blip xmlns:r="http://schemas.openxmlformats.org/officeDocument/2006/relationships" r:embed="rId2"/>
        <a:stretch>
          <a:fillRect/>
        </a:stretch>
      </xdr:blipFill>
      <xdr:spPr>
        <a:xfrm>
          <a:off x="5006340" y="403860"/>
          <a:ext cx="4549753" cy="1935480"/>
        </a:xfrm>
        <a:prstGeom prst="rect">
          <a:avLst/>
        </a:prstGeom>
      </xdr:spPr>
    </xdr:pic>
    <xdr:clientData/>
  </xdr:twoCellAnchor>
  <xdr:twoCellAnchor editAs="oneCell">
    <xdr:from>
      <xdr:col>0</xdr:col>
      <xdr:colOff>83821</xdr:colOff>
      <xdr:row>26</xdr:row>
      <xdr:rowOff>124158</xdr:rowOff>
    </xdr:from>
    <xdr:to>
      <xdr:col>8</xdr:col>
      <xdr:colOff>60961</xdr:colOff>
      <xdr:row>44</xdr:row>
      <xdr:rowOff>104233</xdr:rowOff>
    </xdr:to>
    <xdr:pic>
      <xdr:nvPicPr>
        <xdr:cNvPr id="7" name="Picture 6">
          <a:extLst>
            <a:ext uri="{FF2B5EF4-FFF2-40B4-BE49-F238E27FC236}">
              <a16:creationId xmlns:a16="http://schemas.microsoft.com/office/drawing/2014/main" id="{8A5B2655-891F-41E6-890F-A658C68B7EF3}"/>
            </a:ext>
          </a:extLst>
        </xdr:cNvPr>
        <xdr:cNvPicPr>
          <a:picLocks noChangeAspect="1"/>
        </xdr:cNvPicPr>
      </xdr:nvPicPr>
      <xdr:blipFill>
        <a:blip xmlns:r="http://schemas.openxmlformats.org/officeDocument/2006/relationships" r:embed="rId3"/>
        <a:stretch>
          <a:fillRect/>
        </a:stretch>
      </xdr:blipFill>
      <xdr:spPr>
        <a:xfrm>
          <a:off x="83821" y="3964638"/>
          <a:ext cx="4853940" cy="3271915"/>
        </a:xfrm>
        <a:prstGeom prst="rect">
          <a:avLst/>
        </a:prstGeom>
      </xdr:spPr>
    </xdr:pic>
    <xdr:clientData/>
  </xdr:twoCellAnchor>
  <xdr:twoCellAnchor editAs="oneCell">
    <xdr:from>
      <xdr:col>8</xdr:col>
      <xdr:colOff>266700</xdr:colOff>
      <xdr:row>26</xdr:row>
      <xdr:rowOff>68580</xdr:rowOff>
    </xdr:from>
    <xdr:to>
      <xdr:col>16</xdr:col>
      <xdr:colOff>609247</xdr:colOff>
      <xdr:row>39</xdr:row>
      <xdr:rowOff>22860</xdr:rowOff>
    </xdr:to>
    <xdr:pic>
      <xdr:nvPicPr>
        <xdr:cNvPr id="8" name="Picture 7">
          <a:extLst>
            <a:ext uri="{FF2B5EF4-FFF2-40B4-BE49-F238E27FC236}">
              <a16:creationId xmlns:a16="http://schemas.microsoft.com/office/drawing/2014/main" id="{07E0ADCD-19EF-458C-88CD-EA3D36865701}"/>
            </a:ext>
          </a:extLst>
        </xdr:cNvPr>
        <xdr:cNvPicPr>
          <a:picLocks noChangeAspect="1"/>
        </xdr:cNvPicPr>
      </xdr:nvPicPr>
      <xdr:blipFill>
        <a:blip xmlns:r="http://schemas.openxmlformats.org/officeDocument/2006/relationships" r:embed="rId4"/>
        <a:stretch>
          <a:fillRect/>
        </a:stretch>
      </xdr:blipFill>
      <xdr:spPr>
        <a:xfrm>
          <a:off x="5143500" y="3909060"/>
          <a:ext cx="5219347" cy="2331720"/>
        </a:xfrm>
        <a:prstGeom prst="rect">
          <a:avLst/>
        </a:prstGeom>
      </xdr:spPr>
    </xdr:pic>
    <xdr:clientData/>
  </xdr:twoCellAnchor>
  <xdr:twoCellAnchor editAs="oneCell">
    <xdr:from>
      <xdr:col>2</xdr:col>
      <xdr:colOff>541020</xdr:colOff>
      <xdr:row>0</xdr:row>
      <xdr:rowOff>0</xdr:rowOff>
    </xdr:from>
    <xdr:to>
      <xdr:col>6</xdr:col>
      <xdr:colOff>74683</xdr:colOff>
      <xdr:row>6</xdr:row>
      <xdr:rowOff>83820</xdr:rowOff>
    </xdr:to>
    <xdr:pic>
      <xdr:nvPicPr>
        <xdr:cNvPr id="9" name="Picture 8">
          <a:extLst>
            <a:ext uri="{FF2B5EF4-FFF2-40B4-BE49-F238E27FC236}">
              <a16:creationId xmlns:a16="http://schemas.microsoft.com/office/drawing/2014/main" id="{B4214756-8E47-4FCE-AF00-A18494CDB82F}"/>
            </a:ext>
          </a:extLst>
        </xdr:cNvPr>
        <xdr:cNvPicPr>
          <a:picLocks noChangeAspect="1"/>
        </xdr:cNvPicPr>
      </xdr:nvPicPr>
      <xdr:blipFill>
        <a:blip xmlns:r="http://schemas.openxmlformats.org/officeDocument/2006/relationships" r:embed="rId5"/>
        <a:stretch>
          <a:fillRect/>
        </a:stretch>
      </xdr:blipFill>
      <xdr:spPr>
        <a:xfrm>
          <a:off x="1760220" y="0"/>
          <a:ext cx="1972063" cy="1181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26</xdr:col>
      <xdr:colOff>83733</xdr:colOff>
      <xdr:row>53</xdr:row>
      <xdr:rowOff>82644</xdr:rowOff>
    </xdr:to>
    <xdr:pic>
      <xdr:nvPicPr>
        <xdr:cNvPr id="2" name="Picture 1">
          <a:extLst>
            <a:ext uri="{FF2B5EF4-FFF2-40B4-BE49-F238E27FC236}">
              <a16:creationId xmlns:a16="http://schemas.microsoft.com/office/drawing/2014/main" id="{621CEC54-B190-4929-A168-3761022518ED}"/>
            </a:ext>
          </a:extLst>
        </xdr:cNvPr>
        <xdr:cNvPicPr>
          <a:picLocks noChangeAspect="1"/>
        </xdr:cNvPicPr>
      </xdr:nvPicPr>
      <xdr:blipFill>
        <a:blip xmlns:r="http://schemas.openxmlformats.org/officeDocument/2006/relationships" r:embed="rId1"/>
        <a:stretch>
          <a:fillRect/>
        </a:stretch>
      </xdr:blipFill>
      <xdr:spPr>
        <a:xfrm>
          <a:off x="0" y="365760"/>
          <a:ext cx="15933333" cy="9409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161067</xdr:colOff>
      <xdr:row>5</xdr:row>
      <xdr:rowOff>106575</xdr:rowOff>
    </xdr:to>
    <xdr:pic>
      <xdr:nvPicPr>
        <xdr:cNvPr id="2" name="Picture 1">
          <a:extLst>
            <a:ext uri="{FF2B5EF4-FFF2-40B4-BE49-F238E27FC236}">
              <a16:creationId xmlns:a16="http://schemas.microsoft.com/office/drawing/2014/main" id="{B16A8CAF-46AB-4FC6-8B8C-253DFE478B6E}"/>
            </a:ext>
          </a:extLst>
        </xdr:cNvPr>
        <xdr:cNvPicPr>
          <a:picLocks noChangeAspect="1"/>
        </xdr:cNvPicPr>
      </xdr:nvPicPr>
      <xdr:blipFill>
        <a:blip xmlns:r="http://schemas.openxmlformats.org/officeDocument/2006/relationships" r:embed="rId1"/>
        <a:stretch>
          <a:fillRect/>
        </a:stretch>
      </xdr:blipFill>
      <xdr:spPr>
        <a:xfrm>
          <a:off x="609600" y="182880"/>
          <a:ext cx="6866667" cy="83809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487680</xdr:colOff>
      <xdr:row>25</xdr:row>
      <xdr:rowOff>22860</xdr:rowOff>
    </xdr:from>
    <xdr:to>
      <xdr:col>24</xdr:col>
      <xdr:colOff>435387</xdr:colOff>
      <xdr:row>29</xdr:row>
      <xdr:rowOff>129435</xdr:rowOff>
    </xdr:to>
    <xdr:pic>
      <xdr:nvPicPr>
        <xdr:cNvPr id="2" name="Picture 1">
          <a:extLst>
            <a:ext uri="{FF2B5EF4-FFF2-40B4-BE49-F238E27FC236}">
              <a16:creationId xmlns:a16="http://schemas.microsoft.com/office/drawing/2014/main" id="{7769D402-61D9-46FD-BAB9-B9FA430B80D3}"/>
            </a:ext>
          </a:extLst>
        </xdr:cNvPr>
        <xdr:cNvPicPr>
          <a:picLocks noChangeAspect="1"/>
        </xdr:cNvPicPr>
      </xdr:nvPicPr>
      <xdr:blipFill>
        <a:blip xmlns:r="http://schemas.openxmlformats.org/officeDocument/2006/relationships" r:embed="rId1"/>
        <a:stretch>
          <a:fillRect/>
        </a:stretch>
      </xdr:blipFill>
      <xdr:spPr>
        <a:xfrm>
          <a:off x="8412480" y="4960620"/>
          <a:ext cx="6866667" cy="8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malegislature.gov/laws/generallaws/parti/titleiv/chapter32/section28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ssa.gov/OACT/COLA/awiserie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ssa.gov/oact/ProgData/retirebenefit1.html" TargetMode="External"/><Relationship Id="rId2" Type="http://schemas.openxmlformats.org/officeDocument/2006/relationships/hyperlink" Target="https://www.ssa.gov/oact/COLA/AWI.html" TargetMode="External"/><Relationship Id="rId1" Type="http://schemas.openxmlformats.org/officeDocument/2006/relationships/hyperlink" Target="https://www.ssa.gov/oact/COLA/Benefits.html" TargetMode="External"/><Relationship Id="rId4" Type="http://schemas.openxmlformats.org/officeDocument/2006/relationships/hyperlink" Target="https://www.ssa.gov/OACT/COLA/awiseri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ncsl.org/documents/employ/pension-public-safety-table-8-6-12.pdf" TargetMode="External"/><Relationship Id="rId7" Type="http://schemas.openxmlformats.org/officeDocument/2006/relationships/printerSettings" Target="../printerSettings/printerSettings3.bin"/><Relationship Id="rId2" Type="http://schemas.openxmlformats.org/officeDocument/2006/relationships/hyperlink" Target="https://www.mass.gov/service-details/group-classification-overview-msrb" TargetMode="External"/><Relationship Id="rId1" Type="http://schemas.openxmlformats.org/officeDocument/2006/relationships/hyperlink" Target="https://www.mass.gov/service-details/how-to-calculate-your-estimated-pension-benefits-msrb" TargetMode="External"/><Relationship Id="rId6" Type="http://schemas.openxmlformats.org/officeDocument/2006/relationships/hyperlink" Target="https://malegislature.gov/Laws/GeneralLaws/PartI/TitleIV/Chapter32/Section1" TargetMode="External"/><Relationship Id="rId5" Type="http://schemas.openxmlformats.org/officeDocument/2006/relationships/hyperlink" Target="http://www.massretirees.com/article/issues/cola/cola-base-and-its-history" TargetMode="External"/><Relationship Id="rId4" Type="http://schemas.openxmlformats.org/officeDocument/2006/relationships/hyperlink" Target="http://www.mcof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35DE-7C77-41DC-BFFE-5D7B8D490AE4}">
  <dimension ref="A3:D7"/>
  <sheetViews>
    <sheetView tabSelected="1" workbookViewId="0">
      <selection activeCell="G23" sqref="G23"/>
    </sheetView>
  </sheetViews>
  <sheetFormatPr defaultRowHeight="14.4"/>
  <cols>
    <col min="4" max="4" width="11.109375" bestFit="1" customWidth="1"/>
  </cols>
  <sheetData>
    <row r="3" spans="1:4">
      <c r="A3" t="s">
        <v>279</v>
      </c>
      <c r="B3" t="s">
        <v>280</v>
      </c>
      <c r="C3" t="s">
        <v>281</v>
      </c>
      <c r="D3" t="s">
        <v>67</v>
      </c>
    </row>
    <row r="4" spans="1:4">
      <c r="A4">
        <v>25</v>
      </c>
      <c r="B4">
        <v>50</v>
      </c>
      <c r="C4">
        <v>85</v>
      </c>
      <c r="D4" s="3">
        <v>100000</v>
      </c>
    </row>
    <row r="5" spans="1:4">
      <c r="A5">
        <v>25</v>
      </c>
      <c r="B5">
        <v>55</v>
      </c>
      <c r="C5">
        <v>85</v>
      </c>
      <c r="D5" s="3">
        <v>100000</v>
      </c>
    </row>
    <row r="6" spans="1:4">
      <c r="A6">
        <v>25</v>
      </c>
      <c r="B6">
        <v>57</v>
      </c>
      <c r="C6">
        <v>85</v>
      </c>
      <c r="D6" s="3">
        <v>100000</v>
      </c>
    </row>
    <row r="7" spans="1:4">
      <c r="A7">
        <v>25</v>
      </c>
      <c r="B7">
        <v>60</v>
      </c>
      <c r="C7">
        <v>85</v>
      </c>
      <c r="D7" s="3">
        <v>100000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A4E6-2532-4850-9BD3-D539B0F9EE03}">
  <dimension ref="A1:M27"/>
  <sheetViews>
    <sheetView topLeftCell="A3" workbookViewId="0">
      <selection activeCell="D25" sqref="D25"/>
    </sheetView>
  </sheetViews>
  <sheetFormatPr defaultRowHeight="14.4"/>
  <cols>
    <col min="13" max="13" width="109.5546875" customWidth="1"/>
  </cols>
  <sheetData>
    <row r="1" spans="1:1">
      <c r="A1" t="s">
        <v>120</v>
      </c>
    </row>
    <row r="23" spans="4:13">
      <c r="D23" t="s">
        <v>271</v>
      </c>
    </row>
    <row r="24" spans="4:13">
      <c r="D24" s="20" t="s">
        <v>272</v>
      </c>
    </row>
    <row r="25" spans="4:13">
      <c r="D25" t="s">
        <v>274</v>
      </c>
    </row>
    <row r="27" spans="4:13" ht="222" customHeight="1">
      <c r="M27" s="14" t="s">
        <v>273</v>
      </c>
    </row>
  </sheetData>
  <hyperlinks>
    <hyperlink ref="D24" r:id="rId1" xr:uid="{D46D35B2-B56F-4AB8-BF15-446FACE107A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DE83-0AB8-4B16-BEC1-BCD5CAFBB3DE}">
  <dimension ref="A2:X26"/>
  <sheetViews>
    <sheetView workbookViewId="0">
      <selection activeCell="X8" sqref="X8"/>
    </sheetView>
  </sheetViews>
  <sheetFormatPr defaultRowHeight="14.4"/>
  <sheetData>
    <row r="2" spans="1:24">
      <c r="A2" t="s">
        <v>95</v>
      </c>
    </row>
    <row r="7" spans="1:24">
      <c r="R7" t="s">
        <v>188</v>
      </c>
      <c r="S7" t="s">
        <v>185</v>
      </c>
      <c r="T7" t="s">
        <v>186</v>
      </c>
      <c r="U7" t="s">
        <v>189</v>
      </c>
      <c r="V7" t="s">
        <v>184</v>
      </c>
      <c r="W7" t="s">
        <v>183</v>
      </c>
      <c r="X7" t="s">
        <v>187</v>
      </c>
    </row>
    <row r="8" spans="1:24">
      <c r="R8">
        <v>55</v>
      </c>
      <c r="S8">
        <v>30</v>
      </c>
      <c r="T8">
        <v>2.5000000000000001E-2</v>
      </c>
      <c r="V8">
        <v>0</v>
      </c>
      <c r="W8">
        <f>+T8-V8</f>
        <v>2.5000000000000001E-2</v>
      </c>
      <c r="X8" s="2">
        <f>+W8*S8</f>
        <v>0.75</v>
      </c>
    </row>
    <row r="24" spans="18:24">
      <c r="V24">
        <f>0.15/100</f>
        <v>1.5E-3</v>
      </c>
    </row>
    <row r="25" spans="18:24">
      <c r="R25" t="s">
        <v>188</v>
      </c>
      <c r="S25" t="s">
        <v>185</v>
      </c>
      <c r="T25" t="s">
        <v>186</v>
      </c>
      <c r="U25" t="s">
        <v>189</v>
      </c>
      <c r="V25" t="s">
        <v>184</v>
      </c>
      <c r="W25" t="s">
        <v>183</v>
      </c>
      <c r="X25" t="s">
        <v>187</v>
      </c>
    </row>
    <row r="26" spans="18:24">
      <c r="R26">
        <v>50</v>
      </c>
      <c r="S26">
        <v>25</v>
      </c>
      <c r="T26">
        <v>2.5000000000000001E-2</v>
      </c>
      <c r="U26">
        <v>7</v>
      </c>
      <c r="V26">
        <f>+U26*V24</f>
        <v>1.0500000000000001E-2</v>
      </c>
      <c r="W26">
        <f>+T26-V26</f>
        <v>1.4500000000000001E-2</v>
      </c>
      <c r="X26" s="2">
        <f>+W26*S26</f>
        <v>0.36250000000000004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EDF73-5D51-42DB-9FA5-9BE3061D5519}">
  <dimension ref="A1"/>
  <sheetViews>
    <sheetView workbookViewId="0">
      <selection activeCell="A3" sqref="A3"/>
    </sheetView>
  </sheetViews>
  <sheetFormatPr defaultRowHeight="14.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C999D-0C1D-4D21-8244-0320CD22B8F8}">
  <dimension ref="A1"/>
  <sheetViews>
    <sheetView workbookViewId="0">
      <selection activeCell="B44" sqref="B44"/>
    </sheetView>
  </sheetViews>
  <sheetFormatPr defaultRowHeight="14.4"/>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42EE-6DDD-4C15-80B7-D8E501EEEEEB}">
  <dimension ref="A1:Y19"/>
  <sheetViews>
    <sheetView workbookViewId="0">
      <pane xSplit="4" ySplit="2" topLeftCell="E3" activePane="bottomRight" state="frozen"/>
      <selection pane="topRight" activeCell="D1" sqref="D1"/>
      <selection pane="bottomLeft" activeCell="A2" sqref="A2"/>
      <selection pane="bottomRight" activeCell="L11" sqref="L11"/>
    </sheetView>
  </sheetViews>
  <sheetFormatPr defaultRowHeight="14.4"/>
  <cols>
    <col min="11" max="11" width="8.88671875" style="1"/>
    <col min="12" max="12" width="8.88671875" style="2"/>
    <col min="15" max="15" width="10.77734375" customWidth="1"/>
    <col min="19" max="19" width="10.109375" bestFit="1" customWidth="1"/>
  </cols>
  <sheetData>
    <row r="1" spans="1:25">
      <c r="V1" t="s">
        <v>117</v>
      </c>
    </row>
    <row r="2" spans="1:25" s="14" customFormat="1" ht="43.2">
      <c r="A2" s="14" t="s">
        <v>123</v>
      </c>
      <c r="B2" s="14" t="s">
        <v>0</v>
      </c>
      <c r="C2" s="14" t="s">
        <v>1</v>
      </c>
      <c r="D2" s="14" t="s">
        <v>2</v>
      </c>
      <c r="E2" s="14" t="s">
        <v>47</v>
      </c>
      <c r="F2" s="14" t="s">
        <v>44</v>
      </c>
      <c r="G2" s="14" t="s">
        <v>48</v>
      </c>
      <c r="H2" s="14" t="s">
        <v>59</v>
      </c>
      <c r="I2" s="14" t="s">
        <v>60</v>
      </c>
      <c r="J2" s="14" t="s">
        <v>49</v>
      </c>
      <c r="K2" s="15" t="s">
        <v>50</v>
      </c>
      <c r="L2" s="16" t="s">
        <v>62</v>
      </c>
      <c r="M2" s="14" t="s">
        <v>52</v>
      </c>
      <c r="N2" s="14" t="s">
        <v>51</v>
      </c>
      <c r="O2" s="14" t="s">
        <v>53</v>
      </c>
      <c r="P2" s="14" t="s">
        <v>109</v>
      </c>
      <c r="Q2" s="14" t="s">
        <v>145</v>
      </c>
      <c r="R2" s="14" t="s">
        <v>111</v>
      </c>
      <c r="S2" s="14" t="s">
        <v>112</v>
      </c>
      <c r="T2" s="14" t="s">
        <v>54</v>
      </c>
      <c r="U2" s="14" t="s">
        <v>55</v>
      </c>
      <c r="V2" s="14" t="s">
        <v>115</v>
      </c>
      <c r="W2" s="14" t="s">
        <v>114</v>
      </c>
      <c r="X2" s="14" t="s">
        <v>116</v>
      </c>
      <c r="Y2" s="14" t="s">
        <v>58</v>
      </c>
    </row>
    <row r="3" spans="1:25">
      <c r="A3" t="b">
        <v>1</v>
      </c>
      <c r="B3" t="s">
        <v>8</v>
      </c>
      <c r="C3" t="s">
        <v>9</v>
      </c>
      <c r="D3" t="s">
        <v>10</v>
      </c>
      <c r="E3" t="s">
        <v>11</v>
      </c>
      <c r="F3" t="b">
        <v>0</v>
      </c>
      <c r="G3" t="b">
        <v>0</v>
      </c>
      <c r="K3" s="2">
        <v>0.02</v>
      </c>
      <c r="L3" s="2">
        <v>2.5000000000000001E-2</v>
      </c>
      <c r="M3">
        <v>50</v>
      </c>
      <c r="N3">
        <v>57</v>
      </c>
      <c r="O3" s="3"/>
      <c r="P3" t="s">
        <v>113</v>
      </c>
      <c r="R3" s="1">
        <v>0.02</v>
      </c>
      <c r="S3">
        <v>0</v>
      </c>
      <c r="T3" t="s">
        <v>11</v>
      </c>
      <c r="U3">
        <v>3</v>
      </c>
      <c r="V3" s="24">
        <v>0</v>
      </c>
      <c r="W3" s="3">
        <f>863*12</f>
        <v>10356</v>
      </c>
      <c r="X3" s="1">
        <v>0.13</v>
      </c>
      <c r="Y3" t="s">
        <v>12</v>
      </c>
    </row>
    <row r="4" spans="1:25">
      <c r="A4" t="b">
        <v>1</v>
      </c>
      <c r="B4" t="s">
        <v>8</v>
      </c>
      <c r="C4" t="s">
        <v>13</v>
      </c>
      <c r="D4" t="s">
        <v>14</v>
      </c>
      <c r="E4" t="s">
        <v>11</v>
      </c>
      <c r="F4" t="b">
        <v>0</v>
      </c>
      <c r="G4" t="b">
        <v>0</v>
      </c>
      <c r="K4" s="2">
        <v>0.02</v>
      </c>
      <c r="L4" s="2">
        <v>2.5000000000000001E-2</v>
      </c>
      <c r="M4">
        <v>50</v>
      </c>
      <c r="N4">
        <v>55</v>
      </c>
      <c r="O4" s="1">
        <v>0.9</v>
      </c>
      <c r="P4" t="s">
        <v>113</v>
      </c>
      <c r="R4" s="1">
        <v>0.02</v>
      </c>
      <c r="S4">
        <v>0</v>
      </c>
      <c r="T4" t="s">
        <v>11</v>
      </c>
      <c r="U4">
        <v>3</v>
      </c>
      <c r="V4" s="24">
        <v>0</v>
      </c>
      <c r="W4" s="3">
        <f t="shared" ref="W4:W5" si="0">863*12</f>
        <v>10356</v>
      </c>
      <c r="X4" s="1">
        <v>0.12</v>
      </c>
      <c r="Y4" t="s">
        <v>12</v>
      </c>
    </row>
    <row r="5" spans="1:25">
      <c r="A5" t="b">
        <v>1</v>
      </c>
      <c r="B5" t="s">
        <v>8</v>
      </c>
      <c r="C5" t="s">
        <v>15</v>
      </c>
      <c r="D5" t="s">
        <v>16</v>
      </c>
      <c r="E5" t="s">
        <v>11</v>
      </c>
      <c r="F5" t="b">
        <v>0</v>
      </c>
      <c r="G5" t="b">
        <v>0</v>
      </c>
      <c r="K5" s="2">
        <v>0.03</v>
      </c>
      <c r="L5" s="2">
        <v>0.03</v>
      </c>
      <c r="M5">
        <v>50</v>
      </c>
      <c r="N5">
        <v>50</v>
      </c>
      <c r="O5" s="1">
        <v>0.9</v>
      </c>
      <c r="P5" t="s">
        <v>113</v>
      </c>
      <c r="R5" s="1">
        <v>0.02</v>
      </c>
      <c r="S5">
        <v>0</v>
      </c>
      <c r="T5" t="s">
        <v>11</v>
      </c>
      <c r="U5">
        <v>1</v>
      </c>
      <c r="V5" s="24">
        <v>0</v>
      </c>
      <c r="W5" s="3">
        <f t="shared" si="0"/>
        <v>10356</v>
      </c>
      <c r="X5" s="1">
        <v>0.11</v>
      </c>
      <c r="Y5" t="s">
        <v>12</v>
      </c>
    </row>
    <row r="6" spans="1:25">
      <c r="K6" s="2"/>
      <c r="O6" s="1"/>
      <c r="R6" s="1"/>
      <c r="X6" s="1"/>
    </row>
    <row r="7" spans="1:25">
      <c r="A7" t="b">
        <v>1</v>
      </c>
      <c r="B7" t="s">
        <v>8</v>
      </c>
      <c r="C7" t="s">
        <v>9</v>
      </c>
      <c r="D7" t="s">
        <v>36</v>
      </c>
      <c r="E7" t="s">
        <v>11</v>
      </c>
      <c r="F7" t="s">
        <v>11</v>
      </c>
      <c r="G7" t="b">
        <v>0</v>
      </c>
      <c r="K7" s="2">
        <v>0.02</v>
      </c>
      <c r="L7" s="2">
        <v>2.5000000000000001E-2</v>
      </c>
      <c r="M7">
        <v>50</v>
      </c>
      <c r="N7">
        <v>57</v>
      </c>
      <c r="O7" s="3"/>
      <c r="P7" t="s">
        <v>113</v>
      </c>
      <c r="R7" s="1">
        <v>0.02</v>
      </c>
      <c r="S7">
        <v>0</v>
      </c>
      <c r="T7" t="s">
        <v>11</v>
      </c>
      <c r="U7">
        <v>3</v>
      </c>
      <c r="V7" s="24">
        <v>0</v>
      </c>
      <c r="W7" s="3">
        <f>863*12</f>
        <v>10356</v>
      </c>
      <c r="X7" s="1">
        <v>0.13</v>
      </c>
    </row>
    <row r="10" spans="1:25">
      <c r="K10" s="2"/>
      <c r="W10" s="3"/>
    </row>
    <row r="11" spans="1:25">
      <c r="A11" t="b">
        <v>1</v>
      </c>
      <c r="B11" t="s">
        <v>17</v>
      </c>
      <c r="C11" t="s">
        <v>9</v>
      </c>
      <c r="D11" t="s">
        <v>124</v>
      </c>
      <c r="E11" t="s">
        <v>11</v>
      </c>
      <c r="F11" t="b">
        <v>0</v>
      </c>
      <c r="G11" t="b">
        <v>0</v>
      </c>
      <c r="K11" s="2">
        <v>1.4500000000000001E-2</v>
      </c>
      <c r="L11" s="2">
        <v>2.5000000000000001E-2</v>
      </c>
      <c r="M11">
        <v>50</v>
      </c>
      <c r="N11">
        <v>57</v>
      </c>
      <c r="O11" s="1">
        <v>0.8</v>
      </c>
      <c r="P11" t="s">
        <v>110</v>
      </c>
      <c r="R11" s="1">
        <v>0.03</v>
      </c>
      <c r="S11" s="3">
        <v>13000</v>
      </c>
      <c r="T11" t="s">
        <v>11</v>
      </c>
      <c r="U11">
        <v>5</v>
      </c>
      <c r="V11" s="24">
        <v>0.09</v>
      </c>
      <c r="W11" s="3">
        <v>30000</v>
      </c>
      <c r="X11" s="1">
        <v>0.11</v>
      </c>
    </row>
    <row r="12" spans="1:25">
      <c r="K12" s="2"/>
    </row>
    <row r="13" spans="1:25">
      <c r="A13" t="b">
        <v>1</v>
      </c>
      <c r="B13" t="s">
        <v>77</v>
      </c>
      <c r="C13" t="s">
        <v>61</v>
      </c>
      <c r="D13" t="s">
        <v>122</v>
      </c>
      <c r="E13" t="b">
        <v>0</v>
      </c>
      <c r="F13" t="b">
        <v>1</v>
      </c>
      <c r="G13" t="b">
        <v>1</v>
      </c>
      <c r="H13" s="2">
        <v>0.06</v>
      </c>
      <c r="I13" s="2">
        <v>0.06</v>
      </c>
      <c r="J13" s="2">
        <v>0.04</v>
      </c>
      <c r="K13" s="2"/>
    </row>
    <row r="14" spans="1:25">
      <c r="A14" t="b">
        <v>1</v>
      </c>
      <c r="B14" t="s">
        <v>77</v>
      </c>
      <c r="C14" t="s">
        <v>61</v>
      </c>
      <c r="D14" t="s">
        <v>79</v>
      </c>
      <c r="E14" t="b">
        <v>0</v>
      </c>
      <c r="F14" t="b">
        <v>1</v>
      </c>
      <c r="G14" t="b">
        <v>1</v>
      </c>
      <c r="H14" s="2">
        <v>0.06</v>
      </c>
      <c r="I14" s="2">
        <v>0.06</v>
      </c>
      <c r="J14" s="2">
        <v>0.05</v>
      </c>
      <c r="K14" s="2"/>
    </row>
    <row r="15" spans="1:25">
      <c r="A15" t="b">
        <v>1</v>
      </c>
      <c r="B15" t="s">
        <v>77</v>
      </c>
      <c r="C15" t="s">
        <v>61</v>
      </c>
      <c r="D15" t="s">
        <v>78</v>
      </c>
      <c r="E15" t="b">
        <v>0</v>
      </c>
      <c r="F15" t="b">
        <v>1</v>
      </c>
      <c r="G15" t="b">
        <v>1</v>
      </c>
      <c r="H15" s="2">
        <v>0.06</v>
      </c>
      <c r="I15" s="2">
        <v>0.06</v>
      </c>
      <c r="J15" s="2">
        <v>6.5000000000000002E-2</v>
      </c>
      <c r="K15" s="2"/>
    </row>
    <row r="18" spans="1:24">
      <c r="A18" t="b">
        <v>0</v>
      </c>
      <c r="B18" t="s">
        <v>8</v>
      </c>
      <c r="C18" t="s">
        <v>13</v>
      </c>
      <c r="D18" t="s">
        <v>37</v>
      </c>
      <c r="E18" t="s">
        <v>11</v>
      </c>
      <c r="F18" t="s">
        <v>11</v>
      </c>
      <c r="G18" t="b">
        <v>0</v>
      </c>
      <c r="K18" s="2">
        <v>0.02</v>
      </c>
      <c r="L18" s="2">
        <v>2.5000000000000001E-2</v>
      </c>
      <c r="M18">
        <v>50</v>
      </c>
      <c r="N18">
        <v>55</v>
      </c>
      <c r="O18" s="1">
        <v>0.9</v>
      </c>
      <c r="P18" t="s">
        <v>113</v>
      </c>
      <c r="R18" s="1">
        <v>0.02</v>
      </c>
      <c r="S18">
        <v>0</v>
      </c>
      <c r="T18" t="s">
        <v>11</v>
      </c>
      <c r="U18">
        <v>3</v>
      </c>
      <c r="V18" s="24">
        <v>0</v>
      </c>
      <c r="W18" s="3">
        <f t="shared" ref="W18:W19" si="1">863*12</f>
        <v>10356</v>
      </c>
      <c r="X18" s="1">
        <v>0.12</v>
      </c>
    </row>
    <row r="19" spans="1:24">
      <c r="A19" t="b">
        <v>0</v>
      </c>
      <c r="B19" t="s">
        <v>8</v>
      </c>
      <c r="C19" t="s">
        <v>15</v>
      </c>
      <c r="D19" t="s">
        <v>38</v>
      </c>
      <c r="E19" t="s">
        <v>11</v>
      </c>
      <c r="F19" t="s">
        <v>11</v>
      </c>
      <c r="G19" t="b">
        <v>0</v>
      </c>
      <c r="K19" s="2">
        <v>0.02</v>
      </c>
      <c r="L19" s="2">
        <v>0.03</v>
      </c>
      <c r="M19">
        <v>50</v>
      </c>
      <c r="N19">
        <v>50</v>
      </c>
      <c r="O19" s="1">
        <v>0.9</v>
      </c>
      <c r="P19" t="s">
        <v>113</v>
      </c>
      <c r="R19" s="1">
        <v>0.02</v>
      </c>
      <c r="S19">
        <v>0</v>
      </c>
      <c r="T19" t="s">
        <v>11</v>
      </c>
      <c r="U19">
        <v>1</v>
      </c>
      <c r="V19" s="24">
        <v>0</v>
      </c>
      <c r="W19" s="3">
        <f t="shared" si="1"/>
        <v>10356</v>
      </c>
      <c r="X19" s="1">
        <v>0.11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008D-E79A-4D2A-B165-5F84EAD7AD19}">
  <dimension ref="A2:AC49"/>
  <sheetViews>
    <sheetView workbookViewId="0">
      <pane xSplit="2" ySplit="5" topLeftCell="C6" activePane="bottomRight" state="frozen"/>
      <selection pane="topRight" activeCell="C1" sqref="C1"/>
      <selection pane="bottomLeft" activeCell="A6" sqref="A6"/>
      <selection pane="bottomRight" activeCell="F26" sqref="F26"/>
    </sheetView>
  </sheetViews>
  <sheetFormatPr defaultRowHeight="14.4"/>
  <cols>
    <col min="1" max="1" width="21.5546875" customWidth="1"/>
    <col min="2" max="2" width="22" customWidth="1"/>
    <col min="3" max="11" width="10.77734375" customWidth="1"/>
    <col min="12" max="12" width="8.88671875" style="1"/>
    <col min="13" max="13" width="8.88671875" style="2"/>
    <col min="16" max="16" width="10.77734375" customWidth="1"/>
    <col min="20" max="20" width="10.109375" bestFit="1" customWidth="1"/>
  </cols>
  <sheetData>
    <row r="2" spans="1:29" s="22" customFormat="1">
      <c r="A2" s="22" t="s">
        <v>251</v>
      </c>
      <c r="B2" s="22" t="s">
        <v>241</v>
      </c>
      <c r="C2" s="55" t="str">
        <f t="shared" ref="C2" si="0">MID(ADDRESS(ROW(),COLUMN()),2,SEARCH("$",ADDRESS(ROW(),COLUMN()),2)-2)</f>
        <v>C</v>
      </c>
      <c r="D2" s="55" t="str">
        <f>MID(ADDRESS(ROW(),COLUMN()),2,SEARCH("$",ADDRESS(ROW(),COLUMN()),2)-2)</f>
        <v>D</v>
      </c>
      <c r="E2" s="55" t="str">
        <f t="shared" ref="E2:AC2" si="1">MID(ADDRESS(ROW(),COLUMN()),2,SEARCH("$",ADDRESS(ROW(),COLUMN()),2)-2)</f>
        <v>E</v>
      </c>
      <c r="F2" s="55" t="str">
        <f t="shared" si="1"/>
        <v>F</v>
      </c>
      <c r="G2" s="55" t="str">
        <f t="shared" si="1"/>
        <v>G</v>
      </c>
      <c r="H2" s="55" t="str">
        <f t="shared" si="1"/>
        <v>H</v>
      </c>
      <c r="I2" s="55" t="str">
        <f t="shared" si="1"/>
        <v>I</v>
      </c>
      <c r="J2" s="55" t="str">
        <f t="shared" si="1"/>
        <v>J</v>
      </c>
      <c r="K2" s="55" t="str">
        <f t="shared" si="1"/>
        <v>K</v>
      </c>
      <c r="L2" s="55" t="str">
        <f t="shared" si="1"/>
        <v>L</v>
      </c>
      <c r="M2" s="55" t="str">
        <f t="shared" si="1"/>
        <v>M</v>
      </c>
      <c r="N2" s="55" t="str">
        <f t="shared" si="1"/>
        <v>N</v>
      </c>
      <c r="O2" s="55" t="str">
        <f t="shared" si="1"/>
        <v>O</v>
      </c>
      <c r="P2" s="55" t="str">
        <f t="shared" si="1"/>
        <v>P</v>
      </c>
      <c r="Q2" s="55" t="str">
        <f t="shared" si="1"/>
        <v>Q</v>
      </c>
      <c r="R2" s="55" t="str">
        <f t="shared" si="1"/>
        <v>R</v>
      </c>
      <c r="S2" s="55" t="str">
        <f t="shared" si="1"/>
        <v>S</v>
      </c>
      <c r="T2" s="55" t="str">
        <f t="shared" si="1"/>
        <v>T</v>
      </c>
      <c r="U2" s="55" t="str">
        <f t="shared" si="1"/>
        <v>U</v>
      </c>
      <c r="V2" s="55" t="str">
        <f t="shared" si="1"/>
        <v>V</v>
      </c>
      <c r="W2" s="55" t="str">
        <f t="shared" si="1"/>
        <v>W</v>
      </c>
      <c r="X2" s="55" t="str">
        <f t="shared" si="1"/>
        <v>X</v>
      </c>
      <c r="Y2" s="55" t="str">
        <f t="shared" si="1"/>
        <v>Y</v>
      </c>
      <c r="Z2" s="55" t="str">
        <f t="shared" si="1"/>
        <v>Z</v>
      </c>
      <c r="AA2" s="55" t="str">
        <f t="shared" si="1"/>
        <v>AA</v>
      </c>
      <c r="AB2" s="55" t="str">
        <f t="shared" si="1"/>
        <v>AB</v>
      </c>
      <c r="AC2" s="55" t="str">
        <f t="shared" si="1"/>
        <v>AC</v>
      </c>
    </row>
    <row r="3" spans="1:29" s="22" customFormat="1">
      <c r="B3" s="22" t="s">
        <v>0</v>
      </c>
      <c r="C3" s="22" t="s">
        <v>8</v>
      </c>
      <c r="D3" s="22" t="s">
        <v>8</v>
      </c>
      <c r="E3" s="22" t="s">
        <v>8</v>
      </c>
      <c r="F3" s="22" t="s">
        <v>17</v>
      </c>
      <c r="G3" s="22" t="s">
        <v>245</v>
      </c>
      <c r="H3" s="22" t="s">
        <v>246</v>
      </c>
      <c r="I3" s="22" t="s">
        <v>77</v>
      </c>
      <c r="J3" s="22" t="s">
        <v>77</v>
      </c>
      <c r="K3" s="22" t="s">
        <v>77</v>
      </c>
      <c r="L3" s="59"/>
      <c r="M3" s="60"/>
    </row>
    <row r="4" spans="1:29">
      <c r="B4" t="s">
        <v>239</v>
      </c>
      <c r="C4" t="s">
        <v>238</v>
      </c>
      <c r="D4" t="s">
        <v>84</v>
      </c>
      <c r="E4" t="s">
        <v>83</v>
      </c>
      <c r="F4" t="s">
        <v>238</v>
      </c>
      <c r="G4" t="s">
        <v>238</v>
      </c>
      <c r="H4" t="s">
        <v>238</v>
      </c>
      <c r="I4" t="s">
        <v>61</v>
      </c>
      <c r="J4" t="s">
        <v>61</v>
      </c>
      <c r="K4" t="s">
        <v>61</v>
      </c>
    </row>
    <row r="5" spans="1:29">
      <c r="B5" t="s">
        <v>240</v>
      </c>
      <c r="C5" t="s">
        <v>242</v>
      </c>
      <c r="D5" t="s">
        <v>243</v>
      </c>
      <c r="E5" t="s">
        <v>244</v>
      </c>
      <c r="F5" t="s">
        <v>124</v>
      </c>
      <c r="G5" t="s">
        <v>124</v>
      </c>
      <c r="H5" t="s">
        <v>124</v>
      </c>
      <c r="I5" t="s">
        <v>122</v>
      </c>
      <c r="J5" t="s">
        <v>79</v>
      </c>
      <c r="K5" t="s">
        <v>78</v>
      </c>
    </row>
    <row r="7" spans="1:29">
      <c r="B7" t="s">
        <v>44</v>
      </c>
      <c r="C7" t="b">
        <v>0</v>
      </c>
      <c r="D7" t="b">
        <v>0</v>
      </c>
      <c r="E7" t="b">
        <v>0</v>
      </c>
      <c r="F7" t="b">
        <v>0</v>
      </c>
      <c r="G7" t="b">
        <v>1</v>
      </c>
      <c r="H7" t="b">
        <v>1</v>
      </c>
      <c r="I7" t="b">
        <v>1</v>
      </c>
      <c r="J7" t="b">
        <v>1</v>
      </c>
      <c r="K7" t="b">
        <v>1</v>
      </c>
    </row>
    <row r="9" spans="1:29" s="56" customFormat="1">
      <c r="A9" s="56" t="s">
        <v>260</v>
      </c>
      <c r="L9" s="57"/>
      <c r="M9" s="58"/>
    </row>
    <row r="10" spans="1:29">
      <c r="B10" t="s">
        <v>47</v>
      </c>
      <c r="C10" t="b">
        <v>1</v>
      </c>
      <c r="D10" t="b">
        <v>1</v>
      </c>
      <c r="E10" t="b">
        <v>1</v>
      </c>
      <c r="F10" t="b">
        <v>1</v>
      </c>
      <c r="G10" t="b">
        <v>1</v>
      </c>
      <c r="H10" t="b">
        <v>1</v>
      </c>
      <c r="I10" t="b">
        <v>0</v>
      </c>
      <c r="J10" t="b">
        <v>0</v>
      </c>
      <c r="K10" t="b">
        <v>0</v>
      </c>
    </row>
    <row r="11" spans="1:29" ht="28.8">
      <c r="A11" s="14" t="s">
        <v>253</v>
      </c>
      <c r="B11" t="s">
        <v>51</v>
      </c>
      <c r="C11">
        <v>57</v>
      </c>
      <c r="D11">
        <v>50</v>
      </c>
      <c r="E11">
        <v>55</v>
      </c>
      <c r="F11">
        <v>57</v>
      </c>
      <c r="G11">
        <v>65</v>
      </c>
      <c r="H11">
        <v>62</v>
      </c>
    </row>
    <row r="12" spans="1:29">
      <c r="B12" t="s">
        <v>52</v>
      </c>
      <c r="C12">
        <v>50</v>
      </c>
      <c r="D12">
        <v>50</v>
      </c>
      <c r="E12">
        <v>50</v>
      </c>
      <c r="F12">
        <v>50</v>
      </c>
      <c r="G12">
        <v>55</v>
      </c>
      <c r="H12">
        <v>55</v>
      </c>
    </row>
    <row r="13" spans="1:29">
      <c r="B13" t="s">
        <v>62</v>
      </c>
      <c r="C13" s="2">
        <v>2.5000000000000001E-2</v>
      </c>
      <c r="D13" s="2">
        <v>0.03</v>
      </c>
      <c r="E13" s="2">
        <v>2.5000000000000001E-2</v>
      </c>
      <c r="F13" s="2">
        <v>2.5000000000000001E-2</v>
      </c>
      <c r="G13" s="2">
        <v>1.4999999999999999E-2</v>
      </c>
      <c r="H13" s="51">
        <v>2.3E-2</v>
      </c>
    </row>
    <row r="14" spans="1:29">
      <c r="A14" t="s">
        <v>237</v>
      </c>
      <c r="B14" t="s">
        <v>236</v>
      </c>
      <c r="C14" s="54">
        <v>7.1000000000000004E-3</v>
      </c>
      <c r="D14" s="54">
        <v>0</v>
      </c>
      <c r="E14" s="54">
        <f>+(E13-E15)/(E11-E12)</f>
        <v>1.0000000000000002E-3</v>
      </c>
      <c r="F14" s="54">
        <f>+(F13-F15)/(F11-F12)</f>
        <v>1.5E-3</v>
      </c>
      <c r="G14" s="2">
        <v>0</v>
      </c>
      <c r="H14" s="54">
        <f>0.05*H13</f>
        <v>1.15E-3</v>
      </c>
    </row>
    <row r="15" spans="1:29">
      <c r="B15" t="s">
        <v>50</v>
      </c>
      <c r="C15" s="2">
        <v>0.02</v>
      </c>
      <c r="D15" s="2">
        <v>0.03</v>
      </c>
      <c r="E15" s="2">
        <v>0.02</v>
      </c>
      <c r="F15" s="2">
        <v>1.4500000000000001E-2</v>
      </c>
      <c r="G15" s="2">
        <v>1.4999999999999999E-2</v>
      </c>
      <c r="H15" s="1">
        <v>0</v>
      </c>
    </row>
    <row r="16" spans="1:29">
      <c r="A16" t="s">
        <v>268</v>
      </c>
      <c r="B16" t="s">
        <v>53</v>
      </c>
      <c r="C16" s="63" t="s">
        <v>256</v>
      </c>
      <c r="D16" s="61">
        <v>0.9</v>
      </c>
      <c r="E16" s="61">
        <v>0.9</v>
      </c>
      <c r="F16" s="61">
        <v>0.8</v>
      </c>
      <c r="G16" s="62">
        <v>0.45</v>
      </c>
      <c r="H16" s="63" t="s">
        <v>256</v>
      </c>
    </row>
    <row r="17" spans="1:13">
      <c r="B17" t="s">
        <v>265</v>
      </c>
      <c r="C17" s="3">
        <v>3</v>
      </c>
      <c r="D17" s="3">
        <v>1</v>
      </c>
      <c r="E17" s="3">
        <v>3</v>
      </c>
      <c r="F17" s="3">
        <v>5</v>
      </c>
      <c r="G17" s="3">
        <v>3</v>
      </c>
      <c r="H17" s="3">
        <v>5</v>
      </c>
    </row>
    <row r="18" spans="1:13">
      <c r="A18" t="s">
        <v>251</v>
      </c>
      <c r="C18" s="3"/>
      <c r="D18" s="3"/>
      <c r="E18" s="3"/>
      <c r="F18" s="3"/>
      <c r="G18" s="3"/>
      <c r="H18" s="3"/>
    </row>
    <row r="19" spans="1:13">
      <c r="C19" s="2"/>
      <c r="D19" s="2"/>
      <c r="E19" s="2"/>
      <c r="F19" s="2"/>
      <c r="G19" s="2"/>
    </row>
    <row r="20" spans="1:13" s="56" customFormat="1">
      <c r="A20" s="56" t="s">
        <v>261</v>
      </c>
      <c r="L20" s="57"/>
      <c r="M20" s="58"/>
    </row>
    <row r="21" spans="1:13">
      <c r="A21" t="s">
        <v>254</v>
      </c>
      <c r="B21" t="s">
        <v>249</v>
      </c>
      <c r="F21">
        <v>55</v>
      </c>
      <c r="G21">
        <v>58</v>
      </c>
      <c r="H21">
        <v>57</v>
      </c>
    </row>
    <row r="22" spans="1:13">
      <c r="A22" t="s">
        <v>255</v>
      </c>
      <c r="B22" t="s">
        <v>247</v>
      </c>
      <c r="F22">
        <v>30</v>
      </c>
      <c r="G22">
        <v>30</v>
      </c>
      <c r="H22">
        <v>20</v>
      </c>
    </row>
    <row r="23" spans="1:13">
      <c r="B23" t="s">
        <v>248</v>
      </c>
      <c r="F23" s="2">
        <v>2.5000000000000001E-2</v>
      </c>
      <c r="G23" s="2">
        <v>1.4999999999999999E-2</v>
      </c>
      <c r="H23" s="51">
        <v>2.8000000000000001E-2</v>
      </c>
    </row>
    <row r="24" spans="1:13">
      <c r="A24" t="s">
        <v>237</v>
      </c>
      <c r="B24" t="s">
        <v>250</v>
      </c>
      <c r="F24" s="53">
        <v>1.25E-3</v>
      </c>
      <c r="G24" s="2">
        <v>0</v>
      </c>
      <c r="H24" s="53">
        <f>0.05*H23</f>
        <v>1.4000000000000002E-3</v>
      </c>
    </row>
    <row r="25" spans="1:13">
      <c r="B25" t="s">
        <v>252</v>
      </c>
      <c r="F25" s="53">
        <f>+F23-5*F24</f>
        <v>1.8750000000000003E-2</v>
      </c>
      <c r="G25" s="2">
        <v>1.4999999999999999E-2</v>
      </c>
      <c r="H25" s="1">
        <v>0</v>
      </c>
    </row>
    <row r="26" spans="1:13">
      <c r="A26" t="s">
        <v>251</v>
      </c>
      <c r="F26" s="2" t="s">
        <v>278</v>
      </c>
      <c r="H26" s="1"/>
    </row>
    <row r="28" spans="1:13" s="56" customFormat="1">
      <c r="A28" s="56" t="s">
        <v>262</v>
      </c>
      <c r="L28" s="57"/>
      <c r="M28" s="58"/>
    </row>
    <row r="29" spans="1:13">
      <c r="B29" t="s">
        <v>109</v>
      </c>
      <c r="C29" t="s">
        <v>113</v>
      </c>
      <c r="D29" t="s">
        <v>113</v>
      </c>
      <c r="E29" t="s">
        <v>113</v>
      </c>
      <c r="F29" s="68" t="s">
        <v>275</v>
      </c>
      <c r="G29" t="s">
        <v>113</v>
      </c>
      <c r="H29" t="s">
        <v>275</v>
      </c>
      <c r="L29"/>
    </row>
    <row r="30" spans="1:13">
      <c r="B30" t="s">
        <v>145</v>
      </c>
      <c r="C30">
        <v>2</v>
      </c>
      <c r="D30">
        <v>0</v>
      </c>
      <c r="E30">
        <v>0</v>
      </c>
      <c r="F30">
        <v>0</v>
      </c>
      <c r="G30">
        <v>0</v>
      </c>
      <c r="H30">
        <v>0</v>
      </c>
      <c r="L30"/>
    </row>
    <row r="31" spans="1:13">
      <c r="B31" t="s">
        <v>54</v>
      </c>
      <c r="C31" t="b">
        <v>1</v>
      </c>
      <c r="D31" t="b">
        <v>1</v>
      </c>
      <c r="E31" t="b">
        <v>1</v>
      </c>
      <c r="F31" t="b">
        <v>1</v>
      </c>
      <c r="G31" s="65" t="b">
        <v>0</v>
      </c>
    </row>
    <row r="32" spans="1:13">
      <c r="B32" t="s">
        <v>257</v>
      </c>
      <c r="C32" s="63" t="s">
        <v>256</v>
      </c>
      <c r="D32" s="63" t="s">
        <v>256</v>
      </c>
      <c r="E32" s="63" t="s">
        <v>256</v>
      </c>
      <c r="F32" s="3">
        <v>13000</v>
      </c>
      <c r="G32" s="3">
        <v>60000</v>
      </c>
      <c r="H32" s="3">
        <v>0</v>
      </c>
    </row>
    <row r="33" spans="1:13">
      <c r="B33" t="s">
        <v>258</v>
      </c>
      <c r="C33" s="2">
        <v>0.02</v>
      </c>
      <c r="D33" s="2">
        <v>0.02</v>
      </c>
      <c r="E33" s="2">
        <v>0.02</v>
      </c>
      <c r="F33" s="2">
        <v>0.03</v>
      </c>
      <c r="G33" s="2">
        <v>1.2500000000000001E-2</v>
      </c>
      <c r="H33" s="52">
        <v>0</v>
      </c>
    </row>
    <row r="34" spans="1:13">
      <c r="B34" t="s">
        <v>259</v>
      </c>
      <c r="G34" s="63" t="s">
        <v>256</v>
      </c>
    </row>
    <row r="35" spans="1:13">
      <c r="B35" t="s">
        <v>209</v>
      </c>
      <c r="F35" s="52">
        <v>0</v>
      </c>
      <c r="G35" s="53">
        <v>1.5E-3</v>
      </c>
      <c r="H35" s="52">
        <v>0</v>
      </c>
    </row>
    <row r="36" spans="1:13">
      <c r="F36" s="52" t="s">
        <v>277</v>
      </c>
      <c r="G36" s="53"/>
      <c r="H36" s="52"/>
    </row>
    <row r="38" spans="1:13" s="56" customFormat="1">
      <c r="A38" s="56" t="s">
        <v>263</v>
      </c>
      <c r="L38" s="57"/>
      <c r="M38" s="58"/>
    </row>
    <row r="39" spans="1:13">
      <c r="B39" t="s">
        <v>266</v>
      </c>
      <c r="C39" s="3">
        <v>10336</v>
      </c>
      <c r="D39" s="3">
        <v>10336</v>
      </c>
      <c r="E39" s="3">
        <v>10336</v>
      </c>
      <c r="F39" s="63" t="s">
        <v>256</v>
      </c>
      <c r="G39" s="3">
        <v>0</v>
      </c>
      <c r="H39" t="s">
        <v>256</v>
      </c>
    </row>
    <row r="40" spans="1:13">
      <c r="B40" t="s">
        <v>115</v>
      </c>
      <c r="C40" s="52">
        <v>0</v>
      </c>
      <c r="D40" s="52">
        <v>0</v>
      </c>
      <c r="E40" s="52">
        <v>0</v>
      </c>
      <c r="F40" s="52">
        <v>0.11</v>
      </c>
      <c r="G40" s="52">
        <v>0</v>
      </c>
      <c r="H40" s="52">
        <v>0.1</v>
      </c>
    </row>
    <row r="41" spans="1:13">
      <c r="B41" t="s">
        <v>267</v>
      </c>
      <c r="C41" s="63" t="s">
        <v>256</v>
      </c>
      <c r="D41" s="63" t="s">
        <v>256</v>
      </c>
      <c r="E41" s="63" t="s">
        <v>256</v>
      </c>
      <c r="F41" s="63" t="s">
        <v>256</v>
      </c>
    </row>
    <row r="42" spans="1:13">
      <c r="B42" t="s">
        <v>116</v>
      </c>
      <c r="C42" s="67">
        <v>0.13</v>
      </c>
      <c r="D42" s="52">
        <v>0.11</v>
      </c>
      <c r="E42" s="52">
        <v>0.12</v>
      </c>
      <c r="F42" s="52">
        <v>0.11</v>
      </c>
      <c r="G42" s="52">
        <v>0</v>
      </c>
    </row>
    <row r="43" spans="1:13">
      <c r="A43" t="s">
        <v>251</v>
      </c>
      <c r="C43" s="52"/>
      <c r="D43" s="52"/>
      <c r="E43" s="52"/>
      <c r="F43" s="52"/>
      <c r="G43" t="s">
        <v>276</v>
      </c>
    </row>
    <row r="45" spans="1:13" s="56" customFormat="1">
      <c r="A45" s="56" t="s">
        <v>264</v>
      </c>
      <c r="L45" s="57"/>
      <c r="M45" s="58"/>
    </row>
    <row r="46" spans="1:13">
      <c r="B46" t="s">
        <v>48</v>
      </c>
      <c r="C46" t="b">
        <v>1</v>
      </c>
      <c r="D46" t="b">
        <v>1</v>
      </c>
      <c r="E46" t="b">
        <v>1</v>
      </c>
      <c r="F46" t="b">
        <v>0</v>
      </c>
      <c r="G46" t="b">
        <v>0</v>
      </c>
      <c r="H46" t="b">
        <v>0</v>
      </c>
      <c r="I46" t="b">
        <v>1</v>
      </c>
      <c r="J46" t="b">
        <v>1</v>
      </c>
      <c r="K46" t="b">
        <v>1</v>
      </c>
    </row>
    <row r="47" spans="1:13">
      <c r="B47" t="s">
        <v>59</v>
      </c>
      <c r="C47" s="24">
        <v>0</v>
      </c>
      <c r="D47" s="24">
        <v>0</v>
      </c>
      <c r="E47" s="24">
        <v>0</v>
      </c>
      <c r="I47" s="24">
        <v>0.06</v>
      </c>
      <c r="J47" s="24">
        <v>0.06</v>
      </c>
      <c r="K47" s="24">
        <v>0.06</v>
      </c>
    </row>
    <row r="48" spans="1:13">
      <c r="B48" t="s">
        <v>60</v>
      </c>
      <c r="C48" s="66">
        <v>0.02</v>
      </c>
      <c r="D48" s="66">
        <v>0.02</v>
      </c>
      <c r="E48" s="66">
        <v>0.02</v>
      </c>
      <c r="I48" s="24">
        <v>0.06</v>
      </c>
      <c r="J48" s="24">
        <v>0.06</v>
      </c>
      <c r="K48" s="24">
        <v>0.06</v>
      </c>
    </row>
    <row r="49" spans="2:11">
      <c r="B49" s="14" t="s">
        <v>49</v>
      </c>
      <c r="C49" s="24">
        <v>0.05</v>
      </c>
      <c r="D49" s="24">
        <v>0.05</v>
      </c>
      <c r="E49" s="24">
        <v>0.05</v>
      </c>
      <c r="I49" s="24">
        <v>0.04</v>
      </c>
      <c r="J49" s="24">
        <v>0.05</v>
      </c>
      <c r="K49" s="24">
        <v>6.5000000000000002E-2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E02BD-E093-44F3-9AF2-CAC8D5B58FD0}">
  <dimension ref="B16:N28"/>
  <sheetViews>
    <sheetView workbookViewId="0">
      <selection activeCell="N17" sqref="N17"/>
    </sheetView>
  </sheetViews>
  <sheetFormatPr defaultRowHeight="14.4"/>
  <sheetData>
    <row r="16" spans="2:14">
      <c r="B16" t="s">
        <v>0</v>
      </c>
      <c r="C16" t="s">
        <v>1</v>
      </c>
      <c r="D16" t="s">
        <v>63</v>
      </c>
      <c r="E16" t="s">
        <v>64</v>
      </c>
      <c r="F16" t="s">
        <v>65</v>
      </c>
      <c r="G16" t="s">
        <v>5</v>
      </c>
      <c r="H16" t="s">
        <v>66</v>
      </c>
      <c r="I16" t="s">
        <v>3</v>
      </c>
      <c r="J16" t="s">
        <v>4</v>
      </c>
      <c r="K16" t="s">
        <v>67</v>
      </c>
      <c r="L16" t="s">
        <v>68</v>
      </c>
      <c r="M16" t="s">
        <v>6</v>
      </c>
      <c r="N16" t="s">
        <v>7</v>
      </c>
    </row>
    <row r="17" spans="2:14">
      <c r="B17" t="s">
        <v>8</v>
      </c>
      <c r="C17" t="s">
        <v>9</v>
      </c>
      <c r="D17" t="s">
        <v>10</v>
      </c>
      <c r="E17">
        <v>2.5000000000000001E-2</v>
      </c>
      <c r="F17">
        <v>0.02</v>
      </c>
      <c r="G17" t="s">
        <v>11</v>
      </c>
      <c r="H17">
        <v>57</v>
      </c>
      <c r="I17">
        <v>55</v>
      </c>
      <c r="J17">
        <v>7.0999999999999994E-2</v>
      </c>
      <c r="K17">
        <v>3</v>
      </c>
      <c r="N17" t="s">
        <v>12</v>
      </c>
    </row>
    <row r="18" spans="2:14">
      <c r="B18" t="s">
        <v>8</v>
      </c>
      <c r="C18" t="s">
        <v>13</v>
      </c>
      <c r="D18" t="s">
        <v>14</v>
      </c>
      <c r="E18">
        <v>2.5000000000000001E-2</v>
      </c>
      <c r="F18">
        <v>0.02</v>
      </c>
      <c r="G18" t="s">
        <v>11</v>
      </c>
      <c r="H18">
        <v>57</v>
      </c>
      <c r="I18">
        <v>55</v>
      </c>
      <c r="J18">
        <v>7.0999999999999994E-2</v>
      </c>
      <c r="K18">
        <v>3</v>
      </c>
      <c r="N18" t="s">
        <v>12</v>
      </c>
    </row>
    <row r="19" spans="2:14">
      <c r="B19" t="s">
        <v>8</v>
      </c>
      <c r="C19" t="s">
        <v>15</v>
      </c>
      <c r="D19" t="s">
        <v>16</v>
      </c>
      <c r="E19">
        <v>0.03</v>
      </c>
      <c r="F19">
        <v>0.02</v>
      </c>
      <c r="G19" t="s">
        <v>11</v>
      </c>
      <c r="H19">
        <v>50</v>
      </c>
      <c r="I19">
        <v>50</v>
      </c>
      <c r="J19">
        <v>0</v>
      </c>
      <c r="K19">
        <v>3</v>
      </c>
      <c r="N19" t="s">
        <v>12</v>
      </c>
    </row>
    <row r="20" spans="2:14">
      <c r="B20" t="s">
        <v>17</v>
      </c>
      <c r="C20" t="s">
        <v>9</v>
      </c>
      <c r="D20" t="s">
        <v>69</v>
      </c>
      <c r="E20">
        <v>0.02</v>
      </c>
      <c r="F20">
        <v>0.02</v>
      </c>
      <c r="G20" t="s">
        <v>11</v>
      </c>
      <c r="H20">
        <v>57</v>
      </c>
      <c r="I20">
        <v>55</v>
      </c>
      <c r="N20" t="s">
        <v>70</v>
      </c>
    </row>
    <row r="21" spans="2:14">
      <c r="B21" t="s">
        <v>71</v>
      </c>
      <c r="C21" t="s">
        <v>9</v>
      </c>
      <c r="D21" t="s">
        <v>69</v>
      </c>
      <c r="E21">
        <v>1.4999999999999999E-2</v>
      </c>
      <c r="F21">
        <v>0.02</v>
      </c>
      <c r="G21" t="s">
        <v>11</v>
      </c>
      <c r="H21">
        <v>57</v>
      </c>
      <c r="I21">
        <v>55</v>
      </c>
      <c r="N21" t="s">
        <v>72</v>
      </c>
    </row>
    <row r="24" spans="2:14">
      <c r="B24" t="s">
        <v>73</v>
      </c>
    </row>
    <row r="25" spans="2:14">
      <c r="B25" s="25" t="s">
        <v>74</v>
      </c>
    </row>
    <row r="26" spans="2:14">
      <c r="B26" t="s">
        <v>75</v>
      </c>
    </row>
    <row r="27" spans="2:14">
      <c r="B27" t="s">
        <v>76</v>
      </c>
    </row>
    <row r="28" spans="2:14">
      <c r="B28"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3385-9724-45D5-8509-8B7B74161DCB}">
  <dimension ref="A1:F72"/>
  <sheetViews>
    <sheetView workbookViewId="0">
      <pane xSplit="1" ySplit="2" topLeftCell="B51" activePane="bottomRight" state="frozen"/>
      <selection pane="topRight" activeCell="B1" sqref="B1"/>
      <selection pane="bottomLeft" activeCell="A2" sqref="A2"/>
      <selection pane="bottomRight" activeCell="F52" sqref="F52:F72"/>
    </sheetView>
  </sheetViews>
  <sheetFormatPr defaultRowHeight="14.4"/>
  <cols>
    <col min="5" max="5" width="10.5546875" bestFit="1" customWidth="1"/>
  </cols>
  <sheetData>
    <row r="1" spans="1:6" ht="15" thickBot="1">
      <c r="A1" s="6" t="s">
        <v>27</v>
      </c>
    </row>
    <row r="2" spans="1:6" ht="31.8" thickBot="1">
      <c r="A2" t="s">
        <v>34</v>
      </c>
      <c r="B2" t="s">
        <v>35</v>
      </c>
      <c r="D2" s="7" t="s">
        <v>30</v>
      </c>
      <c r="E2" s="7" t="s">
        <v>31</v>
      </c>
      <c r="F2" s="7" t="s">
        <v>32</v>
      </c>
    </row>
    <row r="3" spans="1:6" ht="16.2" thickBot="1">
      <c r="A3">
        <v>1951</v>
      </c>
      <c r="B3">
        <v>2799.16</v>
      </c>
      <c r="D3" s="8">
        <v>1951</v>
      </c>
      <c r="E3" s="9">
        <v>2799.16</v>
      </c>
      <c r="F3" s="10" t="s">
        <v>33</v>
      </c>
    </row>
    <row r="4" spans="1:6" ht="16.2" thickBot="1">
      <c r="A4">
        <v>1952</v>
      </c>
      <c r="B4">
        <v>2973.32</v>
      </c>
      <c r="D4" s="8">
        <v>1952</v>
      </c>
      <c r="E4" s="9">
        <v>2973.32</v>
      </c>
      <c r="F4" s="11">
        <v>6.2199999999999998E-2</v>
      </c>
    </row>
    <row r="5" spans="1:6" ht="16.2" thickBot="1">
      <c r="A5">
        <v>1953</v>
      </c>
      <c r="B5">
        <v>3139.44</v>
      </c>
      <c r="D5" s="8">
        <v>1953</v>
      </c>
      <c r="E5" s="9">
        <v>3139.44</v>
      </c>
      <c r="F5" s="11">
        <v>5.5899999999999998E-2</v>
      </c>
    </row>
    <row r="6" spans="1:6" ht="16.2" thickBot="1">
      <c r="A6">
        <v>1954</v>
      </c>
      <c r="B6">
        <v>3155.64</v>
      </c>
      <c r="D6" s="8">
        <v>1954</v>
      </c>
      <c r="E6" s="9">
        <v>3155.64</v>
      </c>
      <c r="F6" s="11">
        <v>5.1999999999999998E-3</v>
      </c>
    </row>
    <row r="7" spans="1:6" ht="16.2" thickBot="1">
      <c r="A7">
        <v>1955</v>
      </c>
      <c r="B7">
        <v>3301.44</v>
      </c>
      <c r="D7" s="8">
        <v>1955</v>
      </c>
      <c r="E7" s="9">
        <v>3301.44</v>
      </c>
      <c r="F7" s="11">
        <v>4.6199999999999998E-2</v>
      </c>
    </row>
    <row r="8" spans="1:6" ht="16.2" thickBot="1">
      <c r="A8">
        <v>1956</v>
      </c>
      <c r="B8">
        <v>3532.36</v>
      </c>
      <c r="D8" s="8">
        <v>1956</v>
      </c>
      <c r="E8" s="9">
        <v>3532.36</v>
      </c>
      <c r="F8" s="11">
        <v>6.9900000000000004E-2</v>
      </c>
    </row>
    <row r="9" spans="1:6" ht="16.2" thickBot="1">
      <c r="A9">
        <v>1957</v>
      </c>
      <c r="B9">
        <v>3641.72</v>
      </c>
      <c r="D9" s="8">
        <v>1957</v>
      </c>
      <c r="E9" s="9">
        <v>3641.72</v>
      </c>
      <c r="F9" s="11">
        <v>3.1E-2</v>
      </c>
    </row>
    <row r="10" spans="1:6" ht="16.2" thickBot="1">
      <c r="A10">
        <v>1958</v>
      </c>
      <c r="B10">
        <v>3673.8</v>
      </c>
      <c r="D10" s="8">
        <v>1958</v>
      </c>
      <c r="E10" s="9">
        <v>3673.8</v>
      </c>
      <c r="F10" s="11">
        <v>8.8000000000000005E-3</v>
      </c>
    </row>
    <row r="11" spans="1:6" ht="16.2" thickBot="1">
      <c r="A11">
        <v>1959</v>
      </c>
      <c r="B11">
        <v>3855.8</v>
      </c>
      <c r="D11" s="8">
        <v>1959</v>
      </c>
      <c r="E11" s="9">
        <v>3855.8</v>
      </c>
      <c r="F11" s="11">
        <v>4.9500000000000002E-2</v>
      </c>
    </row>
    <row r="12" spans="1:6" ht="16.2" thickBot="1">
      <c r="A12">
        <v>1960</v>
      </c>
      <c r="B12">
        <v>4007.12</v>
      </c>
      <c r="D12" s="8">
        <v>1960</v>
      </c>
      <c r="E12" s="9">
        <v>4007.12</v>
      </c>
      <c r="F12" s="11">
        <v>3.9199999999999999E-2</v>
      </c>
    </row>
    <row r="13" spans="1:6" ht="16.2" thickBot="1">
      <c r="A13">
        <v>1961</v>
      </c>
      <c r="B13">
        <v>4086.76</v>
      </c>
      <c r="D13" s="8">
        <v>1961</v>
      </c>
      <c r="E13" s="9">
        <v>4086.76</v>
      </c>
      <c r="F13" s="11">
        <v>1.9900000000000001E-2</v>
      </c>
    </row>
    <row r="14" spans="1:6" ht="16.2" thickBot="1">
      <c r="A14">
        <v>1962</v>
      </c>
      <c r="B14">
        <v>4291.3999999999996</v>
      </c>
      <c r="D14" s="8">
        <v>1962</v>
      </c>
      <c r="E14" s="9">
        <v>4291.3999999999996</v>
      </c>
      <c r="F14" s="11">
        <v>5.0099999999999999E-2</v>
      </c>
    </row>
    <row r="15" spans="1:6" ht="16.2" thickBot="1">
      <c r="A15">
        <v>1963</v>
      </c>
      <c r="B15">
        <v>4396.6400000000003</v>
      </c>
      <c r="D15" s="8">
        <v>1963</v>
      </c>
      <c r="E15" s="9">
        <v>4396.6400000000003</v>
      </c>
      <c r="F15" s="11">
        <v>2.4500000000000001E-2</v>
      </c>
    </row>
    <row r="16" spans="1:6" ht="16.2" thickBot="1">
      <c r="A16">
        <v>1964</v>
      </c>
      <c r="B16">
        <v>4576.32</v>
      </c>
      <c r="D16" s="8">
        <v>1964</v>
      </c>
      <c r="E16" s="9">
        <v>4576.32</v>
      </c>
      <c r="F16" s="11">
        <v>4.0899999999999999E-2</v>
      </c>
    </row>
    <row r="17" spans="1:6" ht="16.2" thickBot="1">
      <c r="A17">
        <v>1965</v>
      </c>
      <c r="B17">
        <v>4658.72</v>
      </c>
      <c r="D17" s="8">
        <v>1965</v>
      </c>
      <c r="E17" s="9">
        <v>4658.72</v>
      </c>
      <c r="F17" s="11">
        <v>1.7999999999999999E-2</v>
      </c>
    </row>
    <row r="18" spans="1:6" ht="16.2" thickBot="1">
      <c r="A18">
        <v>1966</v>
      </c>
      <c r="B18">
        <v>4938.3599999999997</v>
      </c>
      <c r="D18" s="8">
        <v>1966</v>
      </c>
      <c r="E18" s="9">
        <v>4938.3599999999997</v>
      </c>
      <c r="F18" s="11">
        <v>0.06</v>
      </c>
    </row>
    <row r="19" spans="1:6" ht="16.2" thickBot="1">
      <c r="A19">
        <v>1967</v>
      </c>
      <c r="B19">
        <v>5213.4399999999996</v>
      </c>
      <c r="D19" s="8">
        <v>1967</v>
      </c>
      <c r="E19" s="9">
        <v>5213.4399999999996</v>
      </c>
      <c r="F19" s="11">
        <v>5.57E-2</v>
      </c>
    </row>
    <row r="20" spans="1:6" ht="16.2" thickBot="1">
      <c r="A20">
        <v>1968</v>
      </c>
      <c r="B20">
        <v>5571.76</v>
      </c>
      <c r="D20" s="8">
        <v>1968</v>
      </c>
      <c r="E20" s="9">
        <v>5571.76</v>
      </c>
      <c r="F20" s="11">
        <v>6.8699999999999997E-2</v>
      </c>
    </row>
    <row r="21" spans="1:6" ht="16.2" thickBot="1">
      <c r="A21">
        <v>1969</v>
      </c>
      <c r="B21">
        <v>5893.76</v>
      </c>
      <c r="D21" s="8">
        <v>1969</v>
      </c>
      <c r="E21" s="9">
        <v>5893.76</v>
      </c>
      <c r="F21" s="11">
        <v>5.7799999999999997E-2</v>
      </c>
    </row>
    <row r="22" spans="1:6" ht="16.2" thickBot="1">
      <c r="A22">
        <v>1970</v>
      </c>
      <c r="B22">
        <v>6186.24</v>
      </c>
      <c r="D22" s="8">
        <v>1970</v>
      </c>
      <c r="E22" s="9">
        <v>6186.24</v>
      </c>
      <c r="F22" s="11">
        <v>4.9599999999999998E-2</v>
      </c>
    </row>
    <row r="23" spans="1:6" ht="16.2" thickBot="1">
      <c r="A23">
        <v>1971</v>
      </c>
      <c r="B23">
        <v>6497.08</v>
      </c>
      <c r="D23" s="8">
        <v>1971</v>
      </c>
      <c r="E23" s="9">
        <v>6497.08</v>
      </c>
      <c r="F23" s="11">
        <v>5.0200000000000002E-2</v>
      </c>
    </row>
    <row r="24" spans="1:6" ht="16.2" thickBot="1">
      <c r="A24">
        <v>1972</v>
      </c>
      <c r="B24">
        <v>7133.8</v>
      </c>
      <c r="D24" s="8">
        <v>1972</v>
      </c>
      <c r="E24" s="9">
        <v>7133.8</v>
      </c>
      <c r="F24" s="11">
        <v>9.8000000000000004E-2</v>
      </c>
    </row>
    <row r="25" spans="1:6" ht="16.2" thickBot="1">
      <c r="A25">
        <v>1973</v>
      </c>
      <c r="B25">
        <v>7580.16</v>
      </c>
      <c r="D25" s="8">
        <v>1973</v>
      </c>
      <c r="E25" s="9">
        <v>7580.16</v>
      </c>
      <c r="F25" s="11">
        <v>6.2600000000000003E-2</v>
      </c>
    </row>
    <row r="26" spans="1:6" ht="16.2" thickBot="1">
      <c r="A26">
        <v>1974</v>
      </c>
      <c r="B26">
        <v>8030.76</v>
      </c>
      <c r="D26" s="8">
        <v>1974</v>
      </c>
      <c r="E26" s="9">
        <v>8030.76</v>
      </c>
      <c r="F26" s="11">
        <v>5.9400000000000001E-2</v>
      </c>
    </row>
    <row r="27" spans="1:6" ht="16.2" thickBot="1">
      <c r="A27">
        <v>1975</v>
      </c>
      <c r="B27">
        <v>8630.92</v>
      </c>
      <c r="D27" s="8">
        <v>1975</v>
      </c>
      <c r="E27" s="9">
        <v>8630.92</v>
      </c>
      <c r="F27" s="11">
        <v>7.4700000000000003E-2</v>
      </c>
    </row>
    <row r="28" spans="1:6" ht="16.2" thickBot="1">
      <c r="A28">
        <v>1976</v>
      </c>
      <c r="B28">
        <v>9226.48</v>
      </c>
      <c r="D28" s="8">
        <v>1976</v>
      </c>
      <c r="E28" s="9">
        <v>9226.48</v>
      </c>
      <c r="F28" s="11">
        <v>6.9000000000000006E-2</v>
      </c>
    </row>
    <row r="29" spans="1:6" ht="16.2" thickBot="1">
      <c r="A29">
        <v>1977</v>
      </c>
      <c r="B29">
        <v>9779.44</v>
      </c>
      <c r="D29" s="8">
        <v>1977</v>
      </c>
      <c r="E29" s="9">
        <v>9779.44</v>
      </c>
      <c r="F29" s="11">
        <v>5.9900000000000002E-2</v>
      </c>
    </row>
    <row r="30" spans="1:6" ht="16.2" thickBot="1">
      <c r="A30">
        <v>1978</v>
      </c>
      <c r="B30">
        <v>10556.03</v>
      </c>
      <c r="D30" s="8">
        <v>1978</v>
      </c>
      <c r="E30" s="9">
        <v>10556.03</v>
      </c>
      <c r="F30" s="11">
        <v>7.9399999999999998E-2</v>
      </c>
    </row>
    <row r="31" spans="1:6" ht="16.2" thickBot="1">
      <c r="A31">
        <v>1979</v>
      </c>
      <c r="B31">
        <v>11479.46</v>
      </c>
      <c r="D31" s="8">
        <v>1979</v>
      </c>
      <c r="E31" s="9">
        <v>11479.46</v>
      </c>
      <c r="F31" s="11">
        <v>8.7499999999999994E-2</v>
      </c>
    </row>
    <row r="32" spans="1:6" ht="16.2" thickBot="1">
      <c r="A32">
        <v>1980</v>
      </c>
      <c r="B32">
        <v>12513.46</v>
      </c>
      <c r="D32" s="8">
        <v>1980</v>
      </c>
      <c r="E32" s="9">
        <v>12513.46</v>
      </c>
      <c r="F32" s="11">
        <v>9.01E-2</v>
      </c>
    </row>
    <row r="33" spans="1:6" ht="16.2" thickBot="1">
      <c r="A33">
        <v>1981</v>
      </c>
      <c r="B33">
        <v>13773.1</v>
      </c>
      <c r="D33" s="8">
        <v>1981</v>
      </c>
      <c r="E33" s="9">
        <v>13773.1</v>
      </c>
      <c r="F33" s="11">
        <v>0.1007</v>
      </c>
    </row>
    <row r="34" spans="1:6" ht="16.2" thickBot="1">
      <c r="A34">
        <v>1982</v>
      </c>
      <c r="B34">
        <v>14531.34</v>
      </c>
      <c r="D34" s="8">
        <v>1982</v>
      </c>
      <c r="E34" s="9">
        <v>14531.34</v>
      </c>
      <c r="F34" s="11">
        <v>5.5100000000000003E-2</v>
      </c>
    </row>
    <row r="35" spans="1:6" ht="16.2" thickBot="1">
      <c r="A35">
        <v>1983</v>
      </c>
      <c r="B35">
        <v>15239.24</v>
      </c>
      <c r="D35" s="8">
        <v>1983</v>
      </c>
      <c r="E35" s="9">
        <v>15239.24</v>
      </c>
      <c r="F35" s="11">
        <v>4.87E-2</v>
      </c>
    </row>
    <row r="36" spans="1:6" ht="16.2" thickBot="1">
      <c r="A36">
        <v>1984</v>
      </c>
      <c r="B36">
        <v>16135.07</v>
      </c>
      <c r="D36" s="8">
        <v>1984</v>
      </c>
      <c r="E36" s="9">
        <v>16135.07</v>
      </c>
      <c r="F36" s="11">
        <v>5.8799999999999998E-2</v>
      </c>
    </row>
    <row r="37" spans="1:6" ht="16.2" thickBot="1">
      <c r="A37">
        <v>1985</v>
      </c>
      <c r="B37">
        <v>16822.509999999998</v>
      </c>
      <c r="D37" s="8">
        <v>1985</v>
      </c>
      <c r="E37" s="9">
        <v>16822.509999999998</v>
      </c>
      <c r="F37" s="11">
        <v>4.2599999999999999E-2</v>
      </c>
    </row>
    <row r="38" spans="1:6" ht="16.2" thickBot="1">
      <c r="A38">
        <v>1986</v>
      </c>
      <c r="B38">
        <v>17321.82</v>
      </c>
      <c r="D38" s="8">
        <v>1986</v>
      </c>
      <c r="E38" s="9">
        <v>17321.82</v>
      </c>
      <c r="F38" s="11">
        <v>2.9700000000000001E-2</v>
      </c>
    </row>
    <row r="39" spans="1:6" ht="16.2" thickBot="1">
      <c r="A39">
        <v>1987</v>
      </c>
      <c r="B39">
        <v>18426.509999999998</v>
      </c>
      <c r="D39" s="8">
        <v>1987</v>
      </c>
      <c r="E39" s="9">
        <v>18426.509999999998</v>
      </c>
      <c r="F39" s="11">
        <v>6.3799999999999996E-2</v>
      </c>
    </row>
    <row r="40" spans="1:6" ht="16.2" thickBot="1">
      <c r="A40">
        <v>1988</v>
      </c>
      <c r="B40">
        <v>19334.04</v>
      </c>
      <c r="D40" s="8">
        <v>1988</v>
      </c>
      <c r="E40" s="9">
        <v>19334.04</v>
      </c>
      <c r="F40" s="11">
        <v>4.9299999999999997E-2</v>
      </c>
    </row>
    <row r="41" spans="1:6" ht="16.2" thickBot="1">
      <c r="A41">
        <v>1989</v>
      </c>
      <c r="B41">
        <v>20099.55</v>
      </c>
      <c r="D41" s="8">
        <v>1989</v>
      </c>
      <c r="E41" s="9">
        <v>20099.55</v>
      </c>
      <c r="F41" s="11">
        <v>3.9600000000000003E-2</v>
      </c>
    </row>
    <row r="42" spans="1:6" ht="16.2" thickBot="1">
      <c r="A42">
        <v>1990</v>
      </c>
      <c r="B42">
        <v>21027.98</v>
      </c>
      <c r="D42" s="8">
        <v>1990</v>
      </c>
      <c r="E42" s="9">
        <v>21027.98</v>
      </c>
      <c r="F42" s="11">
        <v>4.6199999999999998E-2</v>
      </c>
    </row>
    <row r="43" spans="1:6" ht="16.2" thickBot="1">
      <c r="A43">
        <v>1991</v>
      </c>
      <c r="B43">
        <v>21811.599999999999</v>
      </c>
      <c r="D43" s="8">
        <v>1991</v>
      </c>
      <c r="E43" s="9">
        <v>21811.599999999999</v>
      </c>
      <c r="F43" s="11">
        <v>3.73E-2</v>
      </c>
    </row>
    <row r="44" spans="1:6" ht="16.2" thickBot="1">
      <c r="A44">
        <v>1992</v>
      </c>
      <c r="B44">
        <v>22935.42</v>
      </c>
      <c r="D44" s="8">
        <v>1992</v>
      </c>
      <c r="E44" s="9">
        <v>22935.42</v>
      </c>
      <c r="F44" s="11">
        <v>5.1499999999999997E-2</v>
      </c>
    </row>
    <row r="45" spans="1:6" ht="16.2" thickBot="1">
      <c r="A45">
        <v>1993</v>
      </c>
      <c r="B45">
        <v>23132.67</v>
      </c>
      <c r="D45" s="8">
        <v>1993</v>
      </c>
      <c r="E45" s="9">
        <v>23132.67</v>
      </c>
      <c r="F45" s="11">
        <v>8.6E-3</v>
      </c>
    </row>
    <row r="46" spans="1:6" ht="16.2" thickBot="1">
      <c r="A46">
        <v>1994</v>
      </c>
      <c r="B46">
        <v>23753.53</v>
      </c>
      <c r="D46" s="8">
        <v>1994</v>
      </c>
      <c r="E46" s="9">
        <v>23753.53</v>
      </c>
      <c r="F46" s="11">
        <v>2.6800000000000001E-2</v>
      </c>
    </row>
    <row r="47" spans="1:6" ht="16.2" thickBot="1">
      <c r="A47">
        <v>1995</v>
      </c>
      <c r="B47">
        <v>24705.66</v>
      </c>
      <c r="D47" s="8">
        <v>1995</v>
      </c>
      <c r="E47" s="9">
        <v>24705.66</v>
      </c>
      <c r="F47" s="11">
        <v>4.0099999999999997E-2</v>
      </c>
    </row>
    <row r="48" spans="1:6" ht="16.2" thickBot="1">
      <c r="A48">
        <v>1996</v>
      </c>
      <c r="B48">
        <v>25913.9</v>
      </c>
      <c r="D48" s="8">
        <v>1996</v>
      </c>
      <c r="E48" s="9">
        <v>25913.9</v>
      </c>
      <c r="F48" s="11">
        <v>4.8899999999999999E-2</v>
      </c>
    </row>
    <row r="49" spans="1:6" ht="16.2" thickBot="1">
      <c r="A49">
        <v>1997</v>
      </c>
      <c r="B49">
        <v>27426</v>
      </c>
      <c r="D49" s="8">
        <v>1997</v>
      </c>
      <c r="E49" s="9">
        <v>27426</v>
      </c>
      <c r="F49" s="11">
        <v>5.8400000000000001E-2</v>
      </c>
    </row>
    <row r="50" spans="1:6" ht="16.2" thickBot="1">
      <c r="A50">
        <v>1998</v>
      </c>
      <c r="B50">
        <v>28861.439999999999</v>
      </c>
      <c r="D50" s="8">
        <v>1998</v>
      </c>
      <c r="E50" s="9">
        <v>28861.439999999999</v>
      </c>
      <c r="F50" s="11">
        <v>5.2299999999999999E-2</v>
      </c>
    </row>
    <row r="51" spans="1:6" ht="16.2" thickBot="1">
      <c r="A51">
        <v>1999</v>
      </c>
      <c r="B51">
        <v>30469.84</v>
      </c>
      <c r="D51" s="8">
        <v>1999</v>
      </c>
      <c r="E51" s="9">
        <v>30469.84</v>
      </c>
      <c r="F51" s="11">
        <v>5.57E-2</v>
      </c>
    </row>
    <row r="52" spans="1:6" ht="16.2" thickBot="1">
      <c r="A52">
        <v>2000</v>
      </c>
      <c r="B52">
        <v>32154.82</v>
      </c>
      <c r="D52" s="8">
        <v>2000</v>
      </c>
      <c r="E52" s="9">
        <v>32154.82</v>
      </c>
      <c r="F52" s="11">
        <v>5.5300000000000002E-2</v>
      </c>
    </row>
    <row r="53" spans="1:6" ht="16.2" thickBot="1">
      <c r="A53">
        <v>2001</v>
      </c>
      <c r="B53">
        <v>32921.919999999998</v>
      </c>
      <c r="D53" s="8">
        <v>2001</v>
      </c>
      <c r="E53" s="9">
        <v>32921.919999999998</v>
      </c>
      <c r="F53" s="11">
        <v>2.3900000000000001E-2</v>
      </c>
    </row>
    <row r="54" spans="1:6" ht="16.2" thickBot="1">
      <c r="A54">
        <v>2002</v>
      </c>
      <c r="B54">
        <v>33252.089999999997</v>
      </c>
      <c r="D54" s="8">
        <v>2002</v>
      </c>
      <c r="E54" s="9">
        <v>33252.089999999997</v>
      </c>
      <c r="F54" s="11">
        <v>0.01</v>
      </c>
    </row>
    <row r="55" spans="1:6" ht="16.2" thickBot="1">
      <c r="A55">
        <v>2003</v>
      </c>
      <c r="B55">
        <v>34064.949999999997</v>
      </c>
      <c r="D55" s="8">
        <v>2003</v>
      </c>
      <c r="E55" s="9">
        <v>34064.949999999997</v>
      </c>
      <c r="F55" s="11">
        <v>2.4400000000000002E-2</v>
      </c>
    </row>
    <row r="56" spans="1:6" ht="16.2" thickBot="1">
      <c r="A56">
        <v>2004</v>
      </c>
      <c r="B56">
        <v>35648.550000000003</v>
      </c>
      <c r="D56" s="8">
        <v>2004</v>
      </c>
      <c r="E56" s="9">
        <v>35648.550000000003</v>
      </c>
      <c r="F56" s="11">
        <v>4.65E-2</v>
      </c>
    </row>
    <row r="57" spans="1:6" ht="16.2" thickBot="1">
      <c r="A57">
        <v>2005</v>
      </c>
      <c r="B57">
        <v>36952.94</v>
      </c>
      <c r="D57" s="8">
        <v>2005</v>
      </c>
      <c r="E57" s="9">
        <v>36952.94</v>
      </c>
      <c r="F57" s="11">
        <v>3.6600000000000001E-2</v>
      </c>
    </row>
    <row r="58" spans="1:6" ht="16.2" thickBot="1">
      <c r="A58">
        <v>2006</v>
      </c>
      <c r="B58">
        <v>38651.410000000003</v>
      </c>
      <c r="D58" s="8">
        <v>2006</v>
      </c>
      <c r="E58" s="9">
        <v>38651.410000000003</v>
      </c>
      <c r="F58" s="11">
        <v>4.5999999999999999E-2</v>
      </c>
    </row>
    <row r="59" spans="1:6" ht="16.2" thickBot="1">
      <c r="A59">
        <v>2007</v>
      </c>
      <c r="B59">
        <v>40405.480000000003</v>
      </c>
      <c r="D59" s="8">
        <v>2007</v>
      </c>
      <c r="E59" s="9">
        <v>40405.480000000003</v>
      </c>
      <c r="F59" s="11">
        <v>4.5400000000000003E-2</v>
      </c>
    </row>
    <row r="60" spans="1:6" ht="16.2" thickBot="1">
      <c r="A60">
        <v>2008</v>
      </c>
      <c r="B60">
        <v>41334.97</v>
      </c>
      <c r="D60" s="8">
        <v>2008</v>
      </c>
      <c r="E60" s="9">
        <v>41334.97</v>
      </c>
      <c r="F60" s="11">
        <v>2.3E-2</v>
      </c>
    </row>
    <row r="61" spans="1:6" ht="16.2" thickBot="1">
      <c r="A61">
        <v>2009</v>
      </c>
      <c r="B61">
        <v>40711.61</v>
      </c>
      <c r="D61" s="8">
        <v>2009</v>
      </c>
      <c r="E61" s="9">
        <v>40711.61</v>
      </c>
      <c r="F61" s="11">
        <v>-1.5100000000000001E-2</v>
      </c>
    </row>
    <row r="62" spans="1:6" ht="16.2" thickBot="1">
      <c r="A62">
        <v>2010</v>
      </c>
      <c r="B62">
        <v>41673.83</v>
      </c>
      <c r="D62" s="8">
        <v>2010</v>
      </c>
      <c r="E62" s="9">
        <v>41673.83</v>
      </c>
      <c r="F62" s="11">
        <v>2.3599999999999999E-2</v>
      </c>
    </row>
    <row r="63" spans="1:6" ht="16.2" thickBot="1">
      <c r="A63">
        <v>2011</v>
      </c>
      <c r="B63">
        <v>42979.61</v>
      </c>
      <c r="D63" s="8">
        <v>2011</v>
      </c>
      <c r="E63" s="9">
        <v>42979.61</v>
      </c>
      <c r="F63" s="11">
        <v>3.1300000000000001E-2</v>
      </c>
    </row>
    <row r="64" spans="1:6" ht="16.2" thickBot="1">
      <c r="A64">
        <v>2012</v>
      </c>
      <c r="B64">
        <v>44321.67</v>
      </c>
      <c r="D64" s="8">
        <v>2012</v>
      </c>
      <c r="E64" s="9">
        <v>44321.67</v>
      </c>
      <c r="F64" s="11">
        <v>3.1199999999999999E-2</v>
      </c>
    </row>
    <row r="65" spans="1:6" ht="16.2" thickBot="1">
      <c r="A65">
        <v>2013</v>
      </c>
      <c r="B65">
        <v>44888.160000000003</v>
      </c>
      <c r="D65" s="8">
        <v>2013</v>
      </c>
      <c r="E65" s="9">
        <v>44888.160000000003</v>
      </c>
      <c r="F65" s="11">
        <v>1.2800000000000001E-2</v>
      </c>
    </row>
    <row r="66" spans="1:6" ht="16.2" thickBot="1">
      <c r="A66">
        <v>2014</v>
      </c>
      <c r="B66">
        <v>46481.52</v>
      </c>
      <c r="D66" s="8">
        <v>2014</v>
      </c>
      <c r="E66" s="9">
        <v>46481.52</v>
      </c>
      <c r="F66" s="11">
        <v>3.5499999999999997E-2</v>
      </c>
    </row>
    <row r="67" spans="1:6" ht="16.2" thickBot="1">
      <c r="A67">
        <v>2015</v>
      </c>
      <c r="B67">
        <v>48098.63</v>
      </c>
      <c r="D67" s="8">
        <v>2015</v>
      </c>
      <c r="E67" s="9">
        <v>48098.63</v>
      </c>
      <c r="F67" s="11">
        <v>3.4799999999999998E-2</v>
      </c>
    </row>
    <row r="68" spans="1:6" ht="16.2" thickBot="1">
      <c r="A68">
        <v>2016</v>
      </c>
      <c r="B68">
        <v>48642.15</v>
      </c>
      <c r="D68" s="8">
        <v>2016</v>
      </c>
      <c r="E68" s="9">
        <v>48642.15</v>
      </c>
      <c r="F68" s="11">
        <v>1.1299999999999999E-2</v>
      </c>
    </row>
    <row r="69" spans="1:6" ht="16.2" thickBot="1">
      <c r="A69">
        <v>2017</v>
      </c>
      <c r="B69">
        <v>50321.89</v>
      </c>
      <c r="D69" s="8">
        <v>2017</v>
      </c>
      <c r="E69" s="9">
        <v>50321.89</v>
      </c>
      <c r="F69" s="11">
        <v>3.4500000000000003E-2</v>
      </c>
    </row>
    <row r="70" spans="1:6" ht="16.2" thickBot="1">
      <c r="A70">
        <v>2018</v>
      </c>
      <c r="B70">
        <v>52145.8</v>
      </c>
      <c r="D70" s="8">
        <v>2018</v>
      </c>
      <c r="E70" s="9">
        <v>52145.8</v>
      </c>
      <c r="F70" s="11">
        <v>3.6200000000000003E-2</v>
      </c>
    </row>
    <row r="71" spans="1:6" ht="16.2" thickBot="1">
      <c r="A71">
        <v>2019</v>
      </c>
      <c r="B71">
        <v>54099.99</v>
      </c>
      <c r="D71" s="8">
        <v>2019</v>
      </c>
      <c r="E71" s="9">
        <v>54099.99</v>
      </c>
      <c r="F71" s="11">
        <v>3.7499999999999999E-2</v>
      </c>
    </row>
    <row r="72" spans="1:6" ht="16.2" thickBot="1">
      <c r="A72">
        <v>2020</v>
      </c>
      <c r="B72">
        <v>55628.6</v>
      </c>
      <c r="D72" s="8">
        <v>2020</v>
      </c>
      <c r="E72" s="9">
        <v>55628.6</v>
      </c>
      <c r="F72" s="11">
        <v>2.8299999999999999E-2</v>
      </c>
    </row>
  </sheetData>
  <hyperlinks>
    <hyperlink ref="A1" r:id="rId1" xr:uid="{CDA6CC5A-A4ED-4444-BE6A-D178B0BFBBA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D6A3-18B3-451A-A4DA-4AFBAB07A52B}">
  <dimension ref="A2:G50"/>
  <sheetViews>
    <sheetView workbookViewId="0">
      <selection activeCell="C4" sqref="C4"/>
    </sheetView>
  </sheetViews>
  <sheetFormatPr defaultRowHeight="14.4"/>
  <cols>
    <col min="2" max="3" width="9.109375" style="3" bestFit="1" customWidth="1"/>
  </cols>
  <sheetData>
    <row r="2" spans="1:7">
      <c r="A2" t="s">
        <v>41</v>
      </c>
    </row>
    <row r="3" spans="1:7" ht="26.4" customHeight="1">
      <c r="B3" s="3" t="s">
        <v>39</v>
      </c>
    </row>
    <row r="4" spans="1:7">
      <c r="A4" s="12" t="s">
        <v>34</v>
      </c>
      <c r="B4" s="3" t="s">
        <v>45</v>
      </c>
      <c r="C4" s="3" t="s">
        <v>46</v>
      </c>
      <c r="E4" s="3" t="s">
        <v>42</v>
      </c>
      <c r="F4" s="3" t="s">
        <v>43</v>
      </c>
      <c r="G4" s="3" t="s">
        <v>35</v>
      </c>
    </row>
    <row r="5" spans="1:7">
      <c r="A5">
        <v>1979</v>
      </c>
      <c r="B5" s="3">
        <v>180</v>
      </c>
      <c r="C5" s="3">
        <v>1085</v>
      </c>
    </row>
    <row r="6" spans="1:7">
      <c r="A6">
        <v>1980</v>
      </c>
      <c r="B6" s="3">
        <v>194</v>
      </c>
      <c r="C6" s="3">
        <v>1171</v>
      </c>
      <c r="E6" s="1">
        <f>+B6/B5-1</f>
        <v>7.7777777777777724E-2</v>
      </c>
      <c r="F6" s="1">
        <f t="shared" ref="F6:F48" si="0">+C6/C5-1</f>
        <v>7.926267281105992E-2</v>
      </c>
    </row>
    <row r="7" spans="1:7">
      <c r="A7">
        <v>1981</v>
      </c>
      <c r="B7" s="3">
        <v>211</v>
      </c>
      <c r="C7" s="3">
        <v>1274</v>
      </c>
      <c r="E7" s="1">
        <f t="shared" ref="E7:E48" si="1">+B7/B6-1</f>
        <v>8.7628865979381354E-2</v>
      </c>
      <c r="F7" s="1">
        <f t="shared" si="0"/>
        <v>8.7959009393680621E-2</v>
      </c>
    </row>
    <row r="8" spans="1:7">
      <c r="A8">
        <v>1982</v>
      </c>
      <c r="B8" s="3">
        <v>230</v>
      </c>
      <c r="C8" s="3">
        <v>1388</v>
      </c>
      <c r="E8" s="1">
        <f t="shared" si="1"/>
        <v>9.004739336492884E-2</v>
      </c>
      <c r="F8" s="1">
        <f t="shared" si="0"/>
        <v>8.9481946624803799E-2</v>
      </c>
    </row>
    <row r="9" spans="1:7">
      <c r="A9">
        <v>1983</v>
      </c>
      <c r="B9" s="3">
        <v>254</v>
      </c>
      <c r="C9" s="3">
        <v>1528</v>
      </c>
      <c r="E9" s="1">
        <f t="shared" si="1"/>
        <v>0.10434782608695659</v>
      </c>
      <c r="F9" s="1">
        <f t="shared" si="0"/>
        <v>0.10086455331412103</v>
      </c>
    </row>
    <row r="10" spans="1:7">
      <c r="A10">
        <v>1984</v>
      </c>
      <c r="B10" s="3">
        <v>267</v>
      </c>
      <c r="C10" s="3">
        <v>1612</v>
      </c>
      <c r="E10" s="1">
        <f t="shared" si="1"/>
        <v>5.1181102362204633E-2</v>
      </c>
      <c r="F10" s="1">
        <f t="shared" si="0"/>
        <v>5.4973821989528826E-2</v>
      </c>
    </row>
    <row r="11" spans="1:7">
      <c r="A11">
        <v>1985</v>
      </c>
      <c r="B11" s="3">
        <v>280</v>
      </c>
      <c r="C11" s="3">
        <v>1691</v>
      </c>
      <c r="E11" s="1">
        <f t="shared" si="1"/>
        <v>4.8689138576778923E-2</v>
      </c>
      <c r="F11" s="1">
        <f t="shared" si="0"/>
        <v>4.9007444168734482E-2</v>
      </c>
    </row>
    <row r="12" spans="1:7">
      <c r="A12">
        <v>1986</v>
      </c>
      <c r="B12" s="3">
        <v>297</v>
      </c>
      <c r="C12" s="3">
        <v>1790</v>
      </c>
      <c r="E12" s="1">
        <f t="shared" si="1"/>
        <v>6.0714285714285721E-2</v>
      </c>
      <c r="F12" s="1">
        <f t="shared" si="0"/>
        <v>5.8545239503252411E-2</v>
      </c>
    </row>
    <row r="13" spans="1:7">
      <c r="A13">
        <v>1987</v>
      </c>
      <c r="B13" s="3">
        <v>310</v>
      </c>
      <c r="C13" s="3">
        <v>1866</v>
      </c>
      <c r="E13" s="1">
        <f t="shared" si="1"/>
        <v>4.3771043771043683E-2</v>
      </c>
      <c r="F13" s="1">
        <f t="shared" si="0"/>
        <v>4.2458100558659284E-2</v>
      </c>
    </row>
    <row r="14" spans="1:7">
      <c r="A14">
        <v>1988</v>
      </c>
      <c r="B14" s="3">
        <v>319</v>
      </c>
      <c r="C14" s="3">
        <v>1922</v>
      </c>
      <c r="E14" s="1">
        <f t="shared" si="1"/>
        <v>2.9032258064516148E-2</v>
      </c>
      <c r="F14" s="1">
        <f t="shared" si="0"/>
        <v>3.0010718113612E-2</v>
      </c>
    </row>
    <row r="15" spans="1:7">
      <c r="A15">
        <v>1989</v>
      </c>
      <c r="B15" s="3">
        <v>339</v>
      </c>
      <c r="C15" s="3">
        <v>2044</v>
      </c>
      <c r="E15" s="1">
        <f t="shared" si="1"/>
        <v>6.2695924764890387E-2</v>
      </c>
      <c r="F15" s="1">
        <f t="shared" si="0"/>
        <v>6.347554630593133E-2</v>
      </c>
    </row>
    <row r="16" spans="1:7">
      <c r="A16">
        <v>1990</v>
      </c>
      <c r="B16" s="3">
        <v>356</v>
      </c>
      <c r="C16" s="3">
        <v>2145</v>
      </c>
      <c r="E16" s="1">
        <f t="shared" si="1"/>
        <v>5.0147492625368661E-2</v>
      </c>
      <c r="F16" s="1">
        <f t="shared" si="0"/>
        <v>4.9412915851271944E-2</v>
      </c>
    </row>
    <row r="17" spans="1:7">
      <c r="A17">
        <v>1991</v>
      </c>
      <c r="B17" s="3">
        <v>370</v>
      </c>
      <c r="C17" s="3">
        <v>2230</v>
      </c>
      <c r="E17" s="1">
        <f t="shared" si="1"/>
        <v>3.9325842696629199E-2</v>
      </c>
      <c r="F17" s="1">
        <f t="shared" si="0"/>
        <v>3.9627039627039728E-2</v>
      </c>
    </row>
    <row r="18" spans="1:7">
      <c r="A18">
        <v>1992</v>
      </c>
      <c r="B18" s="3">
        <v>387</v>
      </c>
      <c r="C18" s="3">
        <v>2333</v>
      </c>
      <c r="E18" s="1">
        <f t="shared" si="1"/>
        <v>4.5945945945945921E-2</v>
      </c>
      <c r="F18" s="1">
        <f t="shared" si="0"/>
        <v>4.6188340807174821E-2</v>
      </c>
    </row>
    <row r="19" spans="1:7">
      <c r="A19">
        <v>1993</v>
      </c>
      <c r="B19" s="3">
        <v>401</v>
      </c>
      <c r="C19" s="3">
        <v>2420</v>
      </c>
      <c r="E19" s="1">
        <f t="shared" si="1"/>
        <v>3.6175710594315236E-2</v>
      </c>
      <c r="F19" s="1">
        <f t="shared" si="0"/>
        <v>3.7291041577368178E-2</v>
      </c>
    </row>
    <row r="20" spans="1:7">
      <c r="A20">
        <v>1994</v>
      </c>
      <c r="B20" s="3">
        <v>422</v>
      </c>
      <c r="C20" s="3">
        <v>2545</v>
      </c>
      <c r="E20" s="1">
        <f t="shared" si="1"/>
        <v>5.2369077306733125E-2</v>
      </c>
      <c r="F20" s="1">
        <f t="shared" si="0"/>
        <v>5.1652892561983466E-2</v>
      </c>
    </row>
    <row r="21" spans="1:7">
      <c r="A21">
        <v>1995</v>
      </c>
      <c r="B21" s="3">
        <v>426</v>
      </c>
      <c r="C21" s="3">
        <v>2567</v>
      </c>
      <c r="E21" s="1">
        <f t="shared" si="1"/>
        <v>9.4786729857820884E-3</v>
      </c>
      <c r="F21" s="1">
        <f t="shared" si="0"/>
        <v>8.6444007858546001E-3</v>
      </c>
    </row>
    <row r="22" spans="1:7">
      <c r="A22">
        <v>1996</v>
      </c>
      <c r="B22" s="3">
        <v>437</v>
      </c>
      <c r="C22" s="3">
        <v>2635</v>
      </c>
      <c r="E22" s="1">
        <f t="shared" si="1"/>
        <v>2.5821596244131495E-2</v>
      </c>
      <c r="F22" s="1">
        <f t="shared" si="0"/>
        <v>2.6490066225165476E-2</v>
      </c>
    </row>
    <row r="23" spans="1:7">
      <c r="A23">
        <v>1997</v>
      </c>
      <c r="B23" s="3">
        <v>455</v>
      </c>
      <c r="C23" s="3">
        <v>2741</v>
      </c>
      <c r="E23" s="1">
        <f t="shared" si="1"/>
        <v>4.1189931350114506E-2</v>
      </c>
      <c r="F23" s="1">
        <f t="shared" si="0"/>
        <v>4.0227703984819785E-2</v>
      </c>
    </row>
    <row r="24" spans="1:7">
      <c r="A24">
        <v>1998</v>
      </c>
      <c r="B24" s="3">
        <v>477</v>
      </c>
      <c r="C24" s="3">
        <v>2875</v>
      </c>
      <c r="E24" s="1">
        <f t="shared" si="1"/>
        <v>4.8351648351648402E-2</v>
      </c>
      <c r="F24" s="1">
        <f t="shared" si="0"/>
        <v>4.8887267420649305E-2</v>
      </c>
    </row>
    <row r="25" spans="1:7">
      <c r="A25">
        <v>1999</v>
      </c>
      <c r="B25" s="3">
        <v>505</v>
      </c>
      <c r="C25" s="3">
        <v>3043</v>
      </c>
      <c r="E25" s="1">
        <f t="shared" si="1"/>
        <v>5.8700209643605783E-2</v>
      </c>
      <c r="F25" s="1">
        <f t="shared" si="0"/>
        <v>5.8434782608695723E-2</v>
      </c>
    </row>
    <row r="26" spans="1:7">
      <c r="A26">
        <v>2000</v>
      </c>
      <c r="B26" s="3">
        <v>531</v>
      </c>
      <c r="C26" s="3">
        <v>3202</v>
      </c>
      <c r="E26" s="1">
        <f t="shared" si="1"/>
        <v>5.1485148514851531E-2</v>
      </c>
      <c r="F26" s="1">
        <f t="shared" si="0"/>
        <v>5.2251068024975256E-2</v>
      </c>
      <c r="G26" s="13">
        <v>5.5300000000000002E-2</v>
      </c>
    </row>
    <row r="27" spans="1:7">
      <c r="A27">
        <v>2001</v>
      </c>
      <c r="B27" s="3">
        <v>561</v>
      </c>
      <c r="C27" s="3">
        <v>3381</v>
      </c>
      <c r="E27" s="1">
        <f t="shared" si="1"/>
        <v>5.6497175141242861E-2</v>
      </c>
      <c r="F27" s="1">
        <f t="shared" si="0"/>
        <v>5.5902560899437903E-2</v>
      </c>
      <c r="G27" s="1">
        <v>2.3900000000000001E-2</v>
      </c>
    </row>
    <row r="28" spans="1:7">
      <c r="A28">
        <v>2002</v>
      </c>
      <c r="B28" s="3">
        <v>592</v>
      </c>
      <c r="C28" s="3">
        <v>3567</v>
      </c>
      <c r="E28" s="1">
        <f t="shared" si="1"/>
        <v>5.525846702317283E-2</v>
      </c>
      <c r="F28" s="13">
        <f t="shared" si="0"/>
        <v>5.501330967169471E-2</v>
      </c>
      <c r="G28" s="1">
        <v>0.01</v>
      </c>
    </row>
    <row r="29" spans="1:7">
      <c r="A29">
        <v>2003</v>
      </c>
      <c r="B29" s="3">
        <v>606</v>
      </c>
      <c r="C29" s="3">
        <v>3653</v>
      </c>
      <c r="E29" s="1">
        <f t="shared" si="1"/>
        <v>2.3648648648648685E-2</v>
      </c>
      <c r="F29" s="1">
        <f t="shared" si="0"/>
        <v>2.4109896271376607E-2</v>
      </c>
      <c r="G29" s="1">
        <v>2.4400000000000002E-2</v>
      </c>
    </row>
    <row r="30" spans="1:7">
      <c r="A30">
        <v>2004</v>
      </c>
      <c r="B30" s="3">
        <v>612</v>
      </c>
      <c r="C30" s="3">
        <v>3689</v>
      </c>
      <c r="E30" s="1">
        <f t="shared" si="1"/>
        <v>9.9009900990099098E-3</v>
      </c>
      <c r="F30" s="1">
        <f t="shared" si="0"/>
        <v>9.8549137695045363E-3</v>
      </c>
      <c r="G30" s="1">
        <v>4.65E-2</v>
      </c>
    </row>
    <row r="31" spans="1:7">
      <c r="A31">
        <v>2005</v>
      </c>
      <c r="B31" s="3">
        <v>627</v>
      </c>
      <c r="C31" s="3">
        <v>3779</v>
      </c>
      <c r="E31" s="1">
        <f t="shared" si="1"/>
        <v>2.450980392156854E-2</v>
      </c>
      <c r="F31" s="1">
        <f t="shared" si="0"/>
        <v>2.4396855516400029E-2</v>
      </c>
      <c r="G31" s="1">
        <v>3.6600000000000001E-2</v>
      </c>
    </row>
    <row r="32" spans="1:7">
      <c r="A32">
        <v>2006</v>
      </c>
      <c r="B32" s="3">
        <v>656</v>
      </c>
      <c r="C32" s="3">
        <v>3955</v>
      </c>
      <c r="E32" s="1">
        <f t="shared" si="1"/>
        <v>4.6251993620414655E-2</v>
      </c>
      <c r="F32" s="1">
        <f t="shared" si="0"/>
        <v>4.6573167504630808E-2</v>
      </c>
      <c r="G32" s="1">
        <v>4.5999999999999999E-2</v>
      </c>
    </row>
    <row r="33" spans="1:7">
      <c r="A33">
        <v>2007</v>
      </c>
      <c r="B33" s="3">
        <v>680</v>
      </c>
      <c r="C33" s="3">
        <v>4100</v>
      </c>
      <c r="E33" s="1">
        <f t="shared" si="1"/>
        <v>3.6585365853658569E-2</v>
      </c>
      <c r="F33" s="1">
        <f t="shared" si="0"/>
        <v>3.6662452591656125E-2</v>
      </c>
      <c r="G33" s="1">
        <v>4.5400000000000003E-2</v>
      </c>
    </row>
    <row r="34" spans="1:7">
      <c r="A34">
        <v>2008</v>
      </c>
      <c r="B34" s="3">
        <v>711</v>
      </c>
      <c r="C34" s="3">
        <v>4288</v>
      </c>
      <c r="E34" s="1">
        <f t="shared" si="1"/>
        <v>4.5588235294117707E-2</v>
      </c>
      <c r="F34" s="1">
        <f t="shared" si="0"/>
        <v>4.5853658536585407E-2</v>
      </c>
      <c r="G34" s="1">
        <v>2.3E-2</v>
      </c>
    </row>
    <row r="35" spans="1:7">
      <c r="A35">
        <v>2009</v>
      </c>
      <c r="B35" s="3">
        <v>744</v>
      </c>
      <c r="C35" s="3">
        <v>4483</v>
      </c>
      <c r="E35" s="1">
        <f t="shared" si="1"/>
        <v>4.6413502109704741E-2</v>
      </c>
      <c r="F35" s="1">
        <f t="shared" si="0"/>
        <v>4.5475746268656803E-2</v>
      </c>
      <c r="G35" s="1">
        <v>-1.5100000000000001E-2</v>
      </c>
    </row>
    <row r="36" spans="1:7">
      <c r="A36">
        <v>2010</v>
      </c>
      <c r="B36" s="3">
        <v>761</v>
      </c>
      <c r="C36" s="3">
        <v>4586</v>
      </c>
      <c r="E36" s="1">
        <f t="shared" si="1"/>
        <v>2.2849462365591489E-2</v>
      </c>
      <c r="F36" s="1">
        <f t="shared" si="0"/>
        <v>2.2975685924603972E-2</v>
      </c>
      <c r="G36" s="1">
        <v>2.3599999999999999E-2</v>
      </c>
    </row>
    <row r="37" spans="1:7">
      <c r="A37">
        <v>2011</v>
      </c>
      <c r="B37" s="3">
        <v>749</v>
      </c>
      <c r="C37" s="3">
        <v>4517</v>
      </c>
      <c r="E37" s="1">
        <f t="shared" si="1"/>
        <v>-1.5768725361366642E-2</v>
      </c>
      <c r="F37" s="1">
        <f t="shared" si="0"/>
        <v>-1.5045791539467945E-2</v>
      </c>
      <c r="G37" s="1">
        <v>3.1300000000000001E-2</v>
      </c>
    </row>
    <row r="38" spans="1:7">
      <c r="A38">
        <v>2012</v>
      </c>
      <c r="B38" s="3">
        <v>767</v>
      </c>
      <c r="C38" s="3">
        <v>4624</v>
      </c>
      <c r="E38" s="1">
        <f t="shared" si="1"/>
        <v>2.4032042723631575E-2</v>
      </c>
      <c r="F38" s="1">
        <f t="shared" si="0"/>
        <v>2.3688288687181869E-2</v>
      </c>
      <c r="G38" s="1">
        <v>3.1199999999999999E-2</v>
      </c>
    </row>
    <row r="39" spans="1:7">
      <c r="A39">
        <v>2013</v>
      </c>
      <c r="B39" s="3">
        <v>791</v>
      </c>
      <c r="C39" s="3">
        <v>4768</v>
      </c>
      <c r="E39" s="1">
        <f t="shared" si="1"/>
        <v>3.1290743155149903E-2</v>
      </c>
      <c r="F39" s="1">
        <f t="shared" si="0"/>
        <v>3.114186851211076E-2</v>
      </c>
      <c r="G39" s="1">
        <v>1.2800000000000001E-2</v>
      </c>
    </row>
    <row r="40" spans="1:7">
      <c r="A40">
        <v>2014</v>
      </c>
      <c r="B40" s="3">
        <v>816</v>
      </c>
      <c r="C40" s="3">
        <v>4917</v>
      </c>
      <c r="E40" s="1">
        <f t="shared" si="1"/>
        <v>3.1605562579013924E-2</v>
      </c>
      <c r="F40" s="1">
        <f t="shared" si="0"/>
        <v>3.125E-2</v>
      </c>
      <c r="G40" s="1">
        <v>3.5499999999999997E-2</v>
      </c>
    </row>
    <row r="41" spans="1:7">
      <c r="A41">
        <v>2015</v>
      </c>
      <c r="B41" s="3">
        <v>826</v>
      </c>
      <c r="C41" s="3">
        <v>4980</v>
      </c>
      <c r="E41" s="1">
        <f t="shared" si="1"/>
        <v>1.225490196078427E-2</v>
      </c>
      <c r="F41" s="1">
        <f t="shared" si="0"/>
        <v>1.281269066503965E-2</v>
      </c>
      <c r="G41" s="1">
        <v>3.4799999999999998E-2</v>
      </c>
    </row>
    <row r="42" spans="1:7">
      <c r="A42">
        <v>2016</v>
      </c>
      <c r="B42" s="3">
        <v>856</v>
      </c>
      <c r="C42" s="3">
        <v>5157</v>
      </c>
      <c r="E42" s="1">
        <f t="shared" si="1"/>
        <v>3.6319612590798966E-2</v>
      </c>
      <c r="F42" s="1">
        <f t="shared" si="0"/>
        <v>3.5542168674698837E-2</v>
      </c>
      <c r="G42" s="1">
        <v>1.1299999999999999E-2</v>
      </c>
    </row>
    <row r="43" spans="1:7">
      <c r="A43">
        <v>2017</v>
      </c>
      <c r="B43" s="3">
        <v>885</v>
      </c>
      <c r="C43" s="3">
        <v>5336</v>
      </c>
      <c r="E43" s="1">
        <f t="shared" si="1"/>
        <v>3.3878504672897103E-2</v>
      </c>
      <c r="F43" s="1">
        <f t="shared" si="0"/>
        <v>3.4710102772929963E-2</v>
      </c>
      <c r="G43" s="1">
        <v>3.4500000000000003E-2</v>
      </c>
    </row>
    <row r="44" spans="1:7">
      <c r="A44">
        <v>2018</v>
      </c>
      <c r="B44" s="3">
        <v>895</v>
      </c>
      <c r="C44" s="3">
        <v>5397</v>
      </c>
      <c r="E44" s="1">
        <f t="shared" si="1"/>
        <v>1.1299435028248483E-2</v>
      </c>
      <c r="F44" s="1">
        <f t="shared" si="0"/>
        <v>1.1431784107946097E-2</v>
      </c>
      <c r="G44" s="1">
        <v>3.6200000000000003E-2</v>
      </c>
    </row>
    <row r="45" spans="1:7">
      <c r="A45">
        <v>2019</v>
      </c>
      <c r="B45" s="3">
        <v>926</v>
      </c>
      <c r="C45" s="3">
        <v>5583</v>
      </c>
      <c r="E45" s="1">
        <f t="shared" si="1"/>
        <v>3.4636871508379796E-2</v>
      </c>
      <c r="F45" s="1">
        <f t="shared" si="0"/>
        <v>3.4463590883824446E-2</v>
      </c>
      <c r="G45" s="1">
        <v>3.7499999999999999E-2</v>
      </c>
    </row>
    <row r="46" spans="1:7">
      <c r="A46">
        <v>2020</v>
      </c>
      <c r="B46" s="3">
        <v>960</v>
      </c>
      <c r="C46" s="3">
        <v>5785</v>
      </c>
      <c r="E46" s="1">
        <f t="shared" si="1"/>
        <v>3.6717062634989306E-2</v>
      </c>
      <c r="F46" s="1">
        <f t="shared" si="0"/>
        <v>3.6181264553107662E-2</v>
      </c>
      <c r="G46" s="13">
        <v>2.8299999999999999E-2</v>
      </c>
    </row>
    <row r="47" spans="1:7">
      <c r="A47">
        <v>2021</v>
      </c>
      <c r="B47" s="3">
        <v>996</v>
      </c>
      <c r="C47" s="3">
        <v>6002</v>
      </c>
      <c r="E47" s="1">
        <f t="shared" si="1"/>
        <v>3.7500000000000089E-2</v>
      </c>
      <c r="F47" s="1">
        <f t="shared" si="0"/>
        <v>3.7510803802938586E-2</v>
      </c>
    </row>
    <row r="48" spans="1:7">
      <c r="A48">
        <v>2022</v>
      </c>
      <c r="B48" s="3">
        <v>1024</v>
      </c>
      <c r="C48" s="3">
        <v>6172</v>
      </c>
      <c r="E48" s="1">
        <f t="shared" si="1"/>
        <v>2.8112449799196693E-2</v>
      </c>
      <c r="F48" s="13">
        <f t="shared" si="0"/>
        <v>2.8323892035988063E-2</v>
      </c>
    </row>
    <row r="50" spans="1:1">
      <c r="A50" t="s">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8B8A7-B712-4254-AA6B-1A2D6E0C43D5}">
  <dimension ref="A1:M115"/>
  <sheetViews>
    <sheetView workbookViewId="0">
      <pane xSplit="2" ySplit="2" topLeftCell="C27" activePane="bottomRight" state="frozen"/>
      <selection pane="topRight" activeCell="C1" sqref="C1"/>
      <selection pane="bottomLeft" activeCell="A3" sqref="A3"/>
      <selection pane="bottomRight" activeCell="G31" sqref="G31"/>
    </sheetView>
  </sheetViews>
  <sheetFormatPr defaultRowHeight="14.4"/>
  <cols>
    <col min="1" max="1" width="20.109375" customWidth="1"/>
    <col min="2" max="2" width="24.77734375" customWidth="1"/>
    <col min="3" max="3" width="44.5546875" hidden="1" customWidth="1"/>
    <col min="4" max="5" width="30.77734375" hidden="1" customWidth="1"/>
    <col min="6" max="6" width="40.44140625" hidden="1" customWidth="1"/>
    <col min="7" max="7" width="50.21875" customWidth="1"/>
    <col min="8" max="8" width="61" customWidth="1"/>
  </cols>
  <sheetData>
    <row r="1" spans="1:8" s="22" customFormat="1">
      <c r="C1" s="22" t="s">
        <v>125</v>
      </c>
      <c r="D1" s="22" t="s">
        <v>125</v>
      </c>
      <c r="E1" s="22" t="s">
        <v>125</v>
      </c>
      <c r="F1" s="22" t="s">
        <v>131</v>
      </c>
      <c r="G1" s="22" t="s">
        <v>194</v>
      </c>
      <c r="H1" s="22" t="s">
        <v>132</v>
      </c>
    </row>
    <row r="2" spans="1:8" s="22" customFormat="1">
      <c r="A2" s="22" t="s">
        <v>129</v>
      </c>
      <c r="B2" s="22" t="s">
        <v>130</v>
      </c>
      <c r="C2" s="22" t="s">
        <v>126</v>
      </c>
      <c r="D2" s="22" t="s">
        <v>127</v>
      </c>
      <c r="E2" s="22" t="s">
        <v>128</v>
      </c>
      <c r="F2" s="22" t="s">
        <v>126</v>
      </c>
      <c r="G2" s="22" t="s">
        <v>126</v>
      </c>
      <c r="H2" s="22" t="s">
        <v>126</v>
      </c>
    </row>
    <row r="3" spans="1:8" s="26" customFormat="1" ht="172.8">
      <c r="B3" s="26" t="s">
        <v>133</v>
      </c>
      <c r="C3" s="30" t="s">
        <v>151</v>
      </c>
      <c r="D3" s="30" t="s">
        <v>152</v>
      </c>
      <c r="E3" s="30" t="s">
        <v>153</v>
      </c>
      <c r="F3" s="30" t="s">
        <v>177</v>
      </c>
      <c r="G3" s="28" t="s">
        <v>202</v>
      </c>
      <c r="H3" s="30" t="s">
        <v>225</v>
      </c>
    </row>
    <row r="4" spans="1:8" s="4" customFormat="1" ht="43.2">
      <c r="A4" s="4" t="s">
        <v>44</v>
      </c>
      <c r="B4" s="4" t="s">
        <v>119</v>
      </c>
      <c r="C4" s="41" t="s">
        <v>142</v>
      </c>
      <c r="D4" s="41" t="s">
        <v>142</v>
      </c>
      <c r="E4" s="41" t="s">
        <v>142</v>
      </c>
      <c r="F4" s="41" t="s">
        <v>205</v>
      </c>
      <c r="G4" s="42" t="s">
        <v>216</v>
      </c>
      <c r="H4" s="34" t="s">
        <v>220</v>
      </c>
    </row>
    <row r="5" spans="1:8" s="4" customFormat="1" ht="57.6">
      <c r="A5" s="4" t="s">
        <v>219</v>
      </c>
      <c r="H5" s="34" t="s">
        <v>223</v>
      </c>
    </row>
    <row r="6" spans="1:8" s="4" customFormat="1">
      <c r="H6" s="34"/>
    </row>
    <row r="7" spans="1:8" s="64" customFormat="1">
      <c r="A7" s="50" t="s">
        <v>260</v>
      </c>
    </row>
    <row r="8" spans="1:8" s="4" customFormat="1">
      <c r="A8" s="4" t="s">
        <v>51</v>
      </c>
      <c r="C8" s="32">
        <v>57</v>
      </c>
      <c r="D8" s="32">
        <v>50</v>
      </c>
      <c r="E8" s="32">
        <v>55</v>
      </c>
      <c r="F8" s="23" t="s">
        <v>191</v>
      </c>
      <c r="G8" s="30" t="s">
        <v>196</v>
      </c>
      <c r="H8" s="39" t="s">
        <v>269</v>
      </c>
    </row>
    <row r="9" spans="1:8" s="4" customFormat="1" ht="129.6">
      <c r="A9" s="4" t="s">
        <v>52</v>
      </c>
      <c r="C9" s="32">
        <v>50</v>
      </c>
      <c r="D9" s="32">
        <v>50</v>
      </c>
      <c r="E9" s="32">
        <v>50</v>
      </c>
      <c r="F9" s="44" t="s">
        <v>190</v>
      </c>
      <c r="G9" s="28" t="s">
        <v>203</v>
      </c>
      <c r="H9" s="4" t="s">
        <v>234</v>
      </c>
    </row>
    <row r="10" spans="1:8" s="4" customFormat="1" ht="144">
      <c r="A10" s="27" t="s">
        <v>62</v>
      </c>
      <c r="B10" s="27"/>
      <c r="C10" s="31">
        <v>2.5000000000000001E-2</v>
      </c>
      <c r="D10" s="31">
        <v>0.03</v>
      </c>
      <c r="E10" s="31">
        <v>2.5000000000000001E-2</v>
      </c>
      <c r="F10" s="23" t="s">
        <v>181</v>
      </c>
      <c r="G10" s="30" t="s">
        <v>197</v>
      </c>
      <c r="H10" s="39" t="s">
        <v>230</v>
      </c>
    </row>
    <row r="11" spans="1:8" s="4" customFormat="1">
      <c r="A11" s="26" t="s">
        <v>236</v>
      </c>
      <c r="B11" s="26" t="s">
        <v>237</v>
      </c>
      <c r="C11" s="31"/>
      <c r="D11" s="31"/>
      <c r="E11" s="31"/>
      <c r="F11" s="23"/>
    </row>
    <row r="12" spans="1:8" s="4" customFormat="1">
      <c r="A12" s="26" t="s">
        <v>50</v>
      </c>
      <c r="B12" s="26"/>
      <c r="C12" s="31">
        <v>0.02</v>
      </c>
      <c r="D12" s="31">
        <v>0.03</v>
      </c>
      <c r="E12" s="31">
        <v>0.02</v>
      </c>
      <c r="F12" s="23" t="s">
        <v>182</v>
      </c>
      <c r="H12" s="4" t="s">
        <v>233</v>
      </c>
    </row>
    <row r="13" spans="1:8" s="4" customFormat="1">
      <c r="A13" s="4" t="s">
        <v>53</v>
      </c>
      <c r="C13" s="28" t="s">
        <v>134</v>
      </c>
      <c r="D13" s="33">
        <v>0.9</v>
      </c>
      <c r="E13" s="33">
        <v>0.9</v>
      </c>
      <c r="F13" s="23" t="s">
        <v>179</v>
      </c>
      <c r="G13" s="46" t="s">
        <v>212</v>
      </c>
      <c r="H13" s="4" t="s">
        <v>234</v>
      </c>
    </row>
    <row r="14" spans="1:8" s="4" customFormat="1" ht="115.2">
      <c r="A14" s="4" t="s">
        <v>55</v>
      </c>
      <c r="C14" s="30" t="s">
        <v>154</v>
      </c>
      <c r="D14" s="32" t="s">
        <v>155</v>
      </c>
      <c r="E14" s="32" t="s">
        <v>156</v>
      </c>
      <c r="F14" s="30" t="s">
        <v>180</v>
      </c>
      <c r="G14" s="30" t="s">
        <v>207</v>
      </c>
      <c r="H14" s="39" t="s">
        <v>227</v>
      </c>
    </row>
    <row r="15" spans="1:8" s="4" customFormat="1"/>
    <row r="16" spans="1:8" s="64" customFormat="1">
      <c r="A16" s="50" t="s">
        <v>261</v>
      </c>
    </row>
    <row r="17" spans="1:8" s="4" customFormat="1" ht="100.8">
      <c r="F17" s="4" t="s">
        <v>270</v>
      </c>
    </row>
    <row r="18" spans="1:8" s="4" customFormat="1"/>
    <row r="19" spans="1:8" s="4" customFormat="1"/>
    <row r="20" spans="1:8" s="4" customFormat="1"/>
    <row r="21" spans="1:8" s="64" customFormat="1">
      <c r="A21" s="50" t="s">
        <v>262</v>
      </c>
    </row>
    <row r="22" spans="1:8" s="4" customFormat="1" ht="331.2">
      <c r="A22" s="4" t="s">
        <v>109</v>
      </c>
      <c r="C22" s="34" t="s">
        <v>144</v>
      </c>
      <c r="G22" s="28" t="s">
        <v>215</v>
      </c>
      <c r="H22" s="42" t="s">
        <v>231</v>
      </c>
    </row>
    <row r="23" spans="1:8" s="4" customFormat="1">
      <c r="A23" s="4" t="s">
        <v>145</v>
      </c>
      <c r="C23" s="35" t="s">
        <v>166</v>
      </c>
    </row>
    <row r="24" spans="1:8" s="4" customFormat="1">
      <c r="A24" s="4" t="s">
        <v>54</v>
      </c>
      <c r="C24" s="34" t="b">
        <v>1</v>
      </c>
      <c r="D24" s="34" t="b">
        <v>1</v>
      </c>
      <c r="E24" s="34" t="b">
        <v>1</v>
      </c>
      <c r="F24" s="45" t="b">
        <v>1</v>
      </c>
      <c r="G24" s="39" t="b">
        <v>0</v>
      </c>
    </row>
    <row r="25" spans="1:8" s="4" customFormat="1">
      <c r="A25" s="4" t="s">
        <v>112</v>
      </c>
      <c r="C25" s="35" t="s">
        <v>157</v>
      </c>
      <c r="D25" s="35" t="s">
        <v>157</v>
      </c>
      <c r="E25" s="35" t="s">
        <v>157</v>
      </c>
      <c r="F25" s="45">
        <v>13000</v>
      </c>
      <c r="G25" s="47">
        <v>60000</v>
      </c>
    </row>
    <row r="26" spans="1:8" s="4" customFormat="1" ht="216">
      <c r="A26" s="4" t="s">
        <v>111</v>
      </c>
      <c r="C26" s="36" t="s">
        <v>150</v>
      </c>
      <c r="F26" s="23" t="s">
        <v>192</v>
      </c>
      <c r="G26" s="39" t="s">
        <v>211</v>
      </c>
      <c r="H26" s="4" t="s">
        <v>235</v>
      </c>
    </row>
    <row r="27" spans="1:8" s="4" customFormat="1">
      <c r="A27" s="4" t="s">
        <v>209</v>
      </c>
      <c r="C27" s="35"/>
      <c r="D27" s="35"/>
      <c r="E27" s="35"/>
      <c r="F27" s="45" t="s">
        <v>210</v>
      </c>
      <c r="G27" s="48">
        <v>1.5E-3</v>
      </c>
    </row>
    <row r="28" spans="1:8" s="4" customFormat="1"/>
    <row r="29" spans="1:8" s="64" customFormat="1">
      <c r="A29" s="50" t="s">
        <v>263</v>
      </c>
    </row>
    <row r="30" spans="1:8" s="4" customFormat="1">
      <c r="A30" s="4" t="s">
        <v>114</v>
      </c>
      <c r="C30" s="38">
        <f>863*12</f>
        <v>10356</v>
      </c>
      <c r="D30" s="38">
        <f>863*12</f>
        <v>10356</v>
      </c>
      <c r="E30" s="38">
        <f>863*12</f>
        <v>10356</v>
      </c>
      <c r="F30" s="38">
        <v>30000</v>
      </c>
    </row>
    <row r="31" spans="1:8" s="4" customFormat="1" ht="144">
      <c r="A31" s="4" t="s">
        <v>115</v>
      </c>
      <c r="C31" s="30" t="s">
        <v>165</v>
      </c>
      <c r="D31" s="40" t="s">
        <v>137</v>
      </c>
      <c r="E31" s="40" t="s">
        <v>137</v>
      </c>
      <c r="F31" s="30" t="s">
        <v>178</v>
      </c>
      <c r="G31" s="34" t="s">
        <v>214</v>
      </c>
      <c r="H31" s="39" t="s">
        <v>226</v>
      </c>
    </row>
    <row r="32" spans="1:8" s="4" customFormat="1" ht="115.2">
      <c r="A32" s="4" t="s">
        <v>116</v>
      </c>
      <c r="C32" s="30" t="s">
        <v>164</v>
      </c>
      <c r="D32" s="30" t="s">
        <v>158</v>
      </c>
      <c r="E32" s="30" t="s">
        <v>159</v>
      </c>
      <c r="F32" s="30" t="s">
        <v>172</v>
      </c>
    </row>
    <row r="33" spans="1:13" s="4" customFormat="1" ht="57.6">
      <c r="A33" s="4" t="s">
        <v>160</v>
      </c>
      <c r="C33" s="34" t="s">
        <v>161</v>
      </c>
    </row>
    <row r="34" spans="1:13" s="4" customFormat="1" ht="187.2">
      <c r="A34" s="4" t="s">
        <v>160</v>
      </c>
      <c r="C34" s="39" t="s">
        <v>163</v>
      </c>
      <c r="D34" s="39" t="s">
        <v>137</v>
      </c>
      <c r="E34" s="39" t="s">
        <v>137</v>
      </c>
    </row>
    <row r="35" spans="1:13" s="4" customFormat="1"/>
    <row r="36" spans="1:13" s="4" customFormat="1"/>
    <row r="37" spans="1:13" s="4" customFormat="1" ht="121.5" customHeight="1">
      <c r="A37" s="4" t="s">
        <v>146</v>
      </c>
      <c r="C37" s="34" t="s">
        <v>147</v>
      </c>
      <c r="D37" s="34" t="s">
        <v>137</v>
      </c>
      <c r="E37" s="34" t="s">
        <v>137</v>
      </c>
    </row>
    <row r="38" spans="1:13" s="4" customFormat="1"/>
    <row r="39" spans="1:13" s="56" customFormat="1">
      <c r="A39" s="56" t="s">
        <v>264</v>
      </c>
      <c r="L39" s="57"/>
      <c r="M39" s="58"/>
    </row>
    <row r="40" spans="1:13" s="4" customFormat="1" ht="43.2">
      <c r="A40" s="4" t="s">
        <v>167</v>
      </c>
      <c r="C40" s="43" t="s">
        <v>169</v>
      </c>
      <c r="F40" s="32" t="s">
        <v>193</v>
      </c>
      <c r="G40" s="28" t="s">
        <v>201</v>
      </c>
      <c r="H40" s="4" t="s">
        <v>229</v>
      </c>
    </row>
    <row r="41" spans="1:13" s="4" customFormat="1"/>
    <row r="42" spans="1:13" s="4" customFormat="1" ht="129.6">
      <c r="A42" s="4" t="s">
        <v>173</v>
      </c>
      <c r="F42" s="32" t="s">
        <v>174</v>
      </c>
      <c r="G42" s="28" t="s">
        <v>200</v>
      </c>
    </row>
    <row r="43" spans="1:13" s="4" customFormat="1" ht="129.6">
      <c r="G43" s="28" t="s">
        <v>199</v>
      </c>
    </row>
    <row r="44" spans="1:13" s="4" customFormat="1"/>
    <row r="45" spans="1:13" s="4" customFormat="1" ht="15.6" customHeight="1"/>
    <row r="46" spans="1:13" s="23" customFormat="1">
      <c r="A46" s="29" t="s">
        <v>135</v>
      </c>
      <c r="B46" s="29"/>
    </row>
    <row r="47" spans="1:13" s="26" customFormat="1" ht="86.4">
      <c r="C47" s="30" t="s">
        <v>136</v>
      </c>
      <c r="D47" s="30" t="s">
        <v>137</v>
      </c>
      <c r="E47" s="30" t="s">
        <v>137</v>
      </c>
      <c r="F47" s="30" t="s">
        <v>171</v>
      </c>
      <c r="G47" s="30" t="s">
        <v>195</v>
      </c>
      <c r="H47" s="30" t="s">
        <v>217</v>
      </c>
    </row>
    <row r="48" spans="1:13" s="4" customFormat="1" ht="72">
      <c r="C48" s="28" t="s">
        <v>140</v>
      </c>
      <c r="D48" s="28" t="s">
        <v>139</v>
      </c>
      <c r="E48" s="28" t="s">
        <v>141</v>
      </c>
      <c r="F48" s="28" t="s">
        <v>170</v>
      </c>
      <c r="G48" s="28" t="s">
        <v>198</v>
      </c>
      <c r="H48" s="28" t="s">
        <v>228</v>
      </c>
    </row>
    <row r="49" spans="1:8" s="4" customFormat="1" ht="72">
      <c r="C49" s="34" t="s">
        <v>143</v>
      </c>
      <c r="D49" s="34" t="s">
        <v>137</v>
      </c>
      <c r="E49" s="34" t="s">
        <v>137</v>
      </c>
      <c r="F49" s="34" t="s">
        <v>175</v>
      </c>
      <c r="G49" s="34" t="s">
        <v>213</v>
      </c>
      <c r="H49" s="34" t="s">
        <v>218</v>
      </c>
    </row>
    <row r="50" spans="1:8" s="4" customFormat="1">
      <c r="C50" s="37" t="s">
        <v>149</v>
      </c>
      <c r="D50" s="37" t="s">
        <v>137</v>
      </c>
      <c r="E50" s="37" t="s">
        <v>137</v>
      </c>
    </row>
    <row r="51" spans="1:8" s="4" customFormat="1" ht="86.4">
      <c r="C51" s="23" t="s">
        <v>148</v>
      </c>
      <c r="D51" s="23" t="s">
        <v>137</v>
      </c>
      <c r="E51" s="23" t="s">
        <v>137</v>
      </c>
      <c r="F51" s="23" t="s">
        <v>176</v>
      </c>
      <c r="G51" s="23" t="s">
        <v>206</v>
      </c>
    </row>
    <row r="52" spans="1:8" s="4" customFormat="1" ht="43.2">
      <c r="C52" s="39" t="s">
        <v>162</v>
      </c>
      <c r="G52" s="39" t="s">
        <v>208</v>
      </c>
      <c r="H52" s="39" t="s">
        <v>224</v>
      </c>
    </row>
    <row r="53" spans="1:8" s="4" customFormat="1" ht="57.6">
      <c r="C53" s="42" t="s">
        <v>168</v>
      </c>
      <c r="G53" s="42" t="s">
        <v>204</v>
      </c>
      <c r="H53" s="42" t="s">
        <v>232</v>
      </c>
    </row>
    <row r="54" spans="1:8" s="4" customFormat="1"/>
    <row r="55" spans="1:8" s="4" customFormat="1"/>
    <row r="56" spans="1:8" s="49" customFormat="1">
      <c r="A56" s="50" t="s">
        <v>222</v>
      </c>
    </row>
    <row r="57" spans="1:8" s="4" customFormat="1" ht="28.8">
      <c r="H57" s="4" t="s">
        <v>221</v>
      </c>
    </row>
    <row r="58" spans="1:8" s="4" customFormat="1"/>
    <row r="59" spans="1:8" s="4" customFormat="1"/>
    <row r="60" spans="1:8" s="4" customFormat="1"/>
    <row r="61" spans="1:8" s="4" customFormat="1"/>
    <row r="62" spans="1:8" s="4" customFormat="1"/>
    <row r="63" spans="1:8" s="4" customFormat="1"/>
    <row r="64" spans="1:8" s="4" customFormat="1"/>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row r="81" s="4" customFormat="1"/>
    <row r="82" s="4" customFormat="1"/>
    <row r="83" s="4" customFormat="1"/>
    <row r="84" s="4" customFormat="1"/>
    <row r="85" s="4" customFormat="1"/>
    <row r="86" s="4" customFormat="1"/>
    <row r="87" s="4" customFormat="1"/>
    <row r="88" s="4" customFormat="1"/>
    <row r="89" s="4" customFormat="1"/>
    <row r="90" s="4" customFormat="1"/>
    <row r="91" s="4" customFormat="1"/>
    <row r="92" s="4" customFormat="1"/>
    <row r="93" s="4" customFormat="1"/>
    <row r="94" s="4" customFormat="1"/>
    <row r="95" s="4" customFormat="1"/>
    <row r="96"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81CF-46F0-46BA-A944-5CC6693A7320}">
  <dimension ref="A1:C6"/>
  <sheetViews>
    <sheetView workbookViewId="0">
      <selection activeCell="A5" sqref="A5"/>
    </sheetView>
  </sheetViews>
  <sheetFormatPr defaultRowHeight="14.4"/>
  <cols>
    <col min="1" max="1" width="48.109375" style="5" bestFit="1" customWidth="1"/>
    <col min="2" max="2" width="30.88671875" style="5" customWidth="1"/>
    <col min="3" max="3" width="79.33203125" style="5" customWidth="1"/>
  </cols>
  <sheetData>
    <row r="1" spans="1:3">
      <c r="A1" s="5" t="s">
        <v>18</v>
      </c>
    </row>
    <row r="2" spans="1:3">
      <c r="A2" s="6" t="s">
        <v>19</v>
      </c>
    </row>
    <row r="3" spans="1:3">
      <c r="A3" s="6" t="s">
        <v>23</v>
      </c>
      <c r="C3" s="5" t="s">
        <v>24</v>
      </c>
    </row>
    <row r="4" spans="1:3" ht="72">
      <c r="A4" s="6" t="s">
        <v>20</v>
      </c>
      <c r="B4" s="4" t="s">
        <v>21</v>
      </c>
      <c r="C4" s="4" t="s">
        <v>22</v>
      </c>
    </row>
    <row r="5" spans="1:3">
      <c r="A5" s="6" t="s">
        <v>27</v>
      </c>
      <c r="B5" s="4" t="s">
        <v>28</v>
      </c>
      <c r="C5" s="4" t="s">
        <v>29</v>
      </c>
    </row>
    <row r="6" spans="1:3" ht="43.2">
      <c r="A6" s="5" t="s">
        <v>25</v>
      </c>
      <c r="C6" s="4" t="s">
        <v>26</v>
      </c>
    </row>
  </sheetData>
  <hyperlinks>
    <hyperlink ref="A2" r:id="rId1" xr:uid="{D67D1C14-93D1-4B44-BD72-B79E0C298057}"/>
    <hyperlink ref="A4" r:id="rId2" xr:uid="{56B1308A-DBBC-47B0-99EA-97A8AF0105FF}"/>
    <hyperlink ref="A3" r:id="rId3" xr:uid="{4F32088B-4F42-4235-94FA-A09966723C00}"/>
    <hyperlink ref="A5" r:id="rId4" xr:uid="{DCDFA4DB-E143-48C9-8A7B-068F47C90C0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845A-E50F-429A-A005-D0BDC1AEFB3D}">
  <dimension ref="A2"/>
  <sheetViews>
    <sheetView workbookViewId="0">
      <selection activeCell="A2" sqref="A2"/>
    </sheetView>
  </sheetViews>
  <sheetFormatPr defaultRowHeight="14.4"/>
  <sheetData>
    <row r="2" spans="1:1">
      <c r="A2" t="s">
        <v>138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5010-D7F4-42F6-8020-6F687E3F45AA}">
  <dimension ref="A2:F44"/>
  <sheetViews>
    <sheetView topLeftCell="A7" workbookViewId="0">
      <selection activeCell="A20" sqref="A20"/>
    </sheetView>
  </sheetViews>
  <sheetFormatPr defaultRowHeight="14.4"/>
  <cols>
    <col min="1" max="1" width="50.77734375" customWidth="1"/>
    <col min="2" max="2" width="53.109375" customWidth="1"/>
    <col min="3" max="3" width="38.21875" customWidth="1"/>
    <col min="4" max="4" width="40.6640625" customWidth="1"/>
    <col min="5" max="5" width="37.6640625" customWidth="1"/>
    <col min="6" max="6" width="33" customWidth="1"/>
  </cols>
  <sheetData>
    <row r="2" spans="1:6" ht="72">
      <c r="A2" s="6" t="s">
        <v>80</v>
      </c>
      <c r="B2" s="4" t="s">
        <v>81</v>
      </c>
    </row>
    <row r="3" spans="1:6">
      <c r="A3" s="20" t="s">
        <v>101</v>
      </c>
      <c r="B3" t="s">
        <v>102</v>
      </c>
    </row>
    <row r="4" spans="1:6">
      <c r="A4" s="20" t="s">
        <v>103</v>
      </c>
      <c r="B4" t="s">
        <v>104</v>
      </c>
    </row>
    <row r="5" spans="1:6">
      <c r="A5" s="20" t="s">
        <v>107</v>
      </c>
    </row>
    <row r="6" spans="1:6">
      <c r="A6" s="20" t="s">
        <v>121</v>
      </c>
    </row>
    <row r="7" spans="1:6">
      <c r="A7" s="20"/>
    </row>
    <row r="8" spans="1:6" ht="158.4">
      <c r="A8" t="s">
        <v>85</v>
      </c>
      <c r="B8" s="21" t="s">
        <v>86</v>
      </c>
      <c r="C8" s="4" t="s">
        <v>87</v>
      </c>
      <c r="D8" s="4" t="s">
        <v>96</v>
      </c>
      <c r="E8" s="4" t="s">
        <v>88</v>
      </c>
      <c r="F8" s="23" t="s">
        <v>97</v>
      </c>
    </row>
    <row r="9" spans="1:6" ht="86.4">
      <c r="A9" s="5" t="s">
        <v>100</v>
      </c>
      <c r="D9" s="14" t="s">
        <v>99</v>
      </c>
    </row>
    <row r="10" spans="1:6">
      <c r="A10" t="s">
        <v>98</v>
      </c>
      <c r="D10" s="14"/>
    </row>
    <row r="11" spans="1:6">
      <c r="D11" s="14"/>
    </row>
    <row r="14" spans="1:6">
      <c r="B14" s="22" t="s">
        <v>82</v>
      </c>
      <c r="C14" s="22" t="s">
        <v>83</v>
      </c>
      <c r="D14" s="22" t="s">
        <v>84</v>
      </c>
    </row>
    <row r="15" spans="1:6" ht="129.6">
      <c r="A15" s="4" t="s">
        <v>93</v>
      </c>
      <c r="B15" s="4" t="s">
        <v>90</v>
      </c>
      <c r="C15" s="4" t="s">
        <v>89</v>
      </c>
    </row>
    <row r="16" spans="1:6">
      <c r="A16" s="4"/>
      <c r="B16" s="4"/>
      <c r="C16" s="4"/>
    </row>
    <row r="17" spans="1:4" ht="57.6">
      <c r="A17" s="4" t="s">
        <v>92</v>
      </c>
      <c r="B17" s="4" t="s">
        <v>94</v>
      </c>
      <c r="C17" s="4" t="s">
        <v>91</v>
      </c>
    </row>
    <row r="18" spans="1:4" ht="129.6">
      <c r="A18" s="4" t="s">
        <v>105</v>
      </c>
      <c r="B18" s="4" t="s">
        <v>106</v>
      </c>
      <c r="C18" s="14"/>
    </row>
    <row r="19" spans="1:4" ht="158.4">
      <c r="A19" s="4" t="s">
        <v>105</v>
      </c>
      <c r="B19" s="4" t="s">
        <v>108</v>
      </c>
      <c r="C19" s="14"/>
    </row>
    <row r="20" spans="1:4" ht="28.8">
      <c r="A20" s="14" t="s">
        <v>119</v>
      </c>
      <c r="B20" s="4" t="s">
        <v>118</v>
      </c>
      <c r="C20" s="14"/>
    </row>
    <row r="21" spans="1:4">
      <c r="A21" s="14"/>
      <c r="C21" s="14"/>
    </row>
    <row r="22" spans="1:4">
      <c r="A22" s="14"/>
      <c r="C22" s="14"/>
    </row>
    <row r="23" spans="1:4">
      <c r="A23" s="14"/>
      <c r="C23" s="14"/>
    </row>
    <row r="24" spans="1:4">
      <c r="A24" s="14"/>
      <c r="C24" s="14"/>
    </row>
    <row r="25" spans="1:4">
      <c r="A25" s="14"/>
      <c r="C25" s="14"/>
    </row>
    <row r="26" spans="1:4">
      <c r="A26" s="14"/>
      <c r="C26" s="14"/>
    </row>
    <row r="27" spans="1:4">
      <c r="A27" s="14"/>
      <c r="C27" s="14"/>
    </row>
    <row r="29" spans="1:4">
      <c r="B29" s="22" t="s">
        <v>82</v>
      </c>
      <c r="C29" s="22" t="s">
        <v>83</v>
      </c>
      <c r="D29" s="22" t="s">
        <v>84</v>
      </c>
    </row>
    <row r="31" spans="1:4">
      <c r="A31" t="s">
        <v>44</v>
      </c>
      <c r="B31" t="b">
        <v>0</v>
      </c>
    </row>
    <row r="33" spans="1:2">
      <c r="A33" s="17" t="s">
        <v>50</v>
      </c>
      <c r="B33" s="2">
        <v>1.4500000000000001E-2</v>
      </c>
    </row>
    <row r="34" spans="1:2">
      <c r="A34" s="18" t="s">
        <v>62</v>
      </c>
      <c r="B34" s="2">
        <v>2.5000000000000001E-2</v>
      </c>
    </row>
    <row r="35" spans="1:2">
      <c r="A35" s="19" t="s">
        <v>52</v>
      </c>
      <c r="B35">
        <v>50</v>
      </c>
    </row>
    <row r="36" spans="1:2">
      <c r="A36" s="19" t="s">
        <v>51</v>
      </c>
      <c r="B36">
        <v>57</v>
      </c>
    </row>
    <row r="37" spans="1:2">
      <c r="A37" s="19" t="s">
        <v>53</v>
      </c>
      <c r="B37" s="2">
        <v>0.8</v>
      </c>
    </row>
    <row r="38" spans="1:2">
      <c r="A38" s="19" t="s">
        <v>109</v>
      </c>
      <c r="B38" s="2" t="s">
        <v>110</v>
      </c>
    </row>
    <row r="39" spans="1:2">
      <c r="A39" s="19" t="s">
        <v>111</v>
      </c>
      <c r="B39" s="2">
        <v>0</v>
      </c>
    </row>
    <row r="40" spans="1:2">
      <c r="A40" s="19" t="s">
        <v>112</v>
      </c>
      <c r="B40" s="3">
        <v>13000</v>
      </c>
    </row>
    <row r="41" spans="1:2">
      <c r="A41" s="19" t="s">
        <v>54</v>
      </c>
      <c r="B41" t="b">
        <v>0</v>
      </c>
    </row>
    <row r="42" spans="1:2">
      <c r="A42" s="19" t="s">
        <v>55</v>
      </c>
      <c r="B42">
        <v>5</v>
      </c>
    </row>
    <row r="43" spans="1:2">
      <c r="A43" s="19" t="s">
        <v>56</v>
      </c>
      <c r="B43" s="2">
        <v>0.09</v>
      </c>
    </row>
    <row r="44" spans="1:2">
      <c r="A44" s="19" t="s">
        <v>57</v>
      </c>
      <c r="B44">
        <v>0</v>
      </c>
    </row>
  </sheetData>
  <hyperlinks>
    <hyperlink ref="A2" r:id="rId1" xr:uid="{1E3F88C6-CFF1-43D7-A3D4-02A1039B836B}"/>
    <hyperlink ref="B8" r:id="rId2" xr:uid="{A6BB754D-61B3-4988-B7E2-A137270B7445}"/>
    <hyperlink ref="A3" r:id="rId3" xr:uid="{091E43DB-7AAF-44F1-B4B9-61F28ACF5A2E}"/>
    <hyperlink ref="A4" r:id="rId4" xr:uid="{FD649B16-454F-425E-ABF3-2DD4DBAF2EBD}"/>
    <hyperlink ref="B19" r:id="rId5" display="http://www.massretirees.com/article/issues/cola/cola-base-and-its-history" xr:uid="{D246BC47-05CB-4FA1-8415-5E822B4D178C}"/>
    <hyperlink ref="A6" r:id="rId6" xr:uid="{41F34DAF-EF08-4AC0-A774-6EFED58B8B47}"/>
  </hyperlinks>
  <pageMargins left="0.7" right="0.7" top="0.75" bottom="0.75" header="0.3" footer="0.3"/>
  <pageSetup orientation="portrait" horizontalDpi="0" verticalDpi="0"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workers</vt:lpstr>
      <vt:lpstr>retplan_parameters</vt:lpstr>
      <vt:lpstr>plan_notes</vt:lpstr>
      <vt:lpstr>awiseries</vt:lpstr>
      <vt:lpstr>bends</vt:lpstr>
      <vt:lpstr>DBDCSummary</vt:lpstr>
      <vt:lpstr>SocialSecurity</vt:lpstr>
      <vt:lpstr>California</vt:lpstr>
      <vt:lpstr>Massachusetts</vt:lpstr>
      <vt:lpstr>MA_20_50</vt:lpstr>
      <vt:lpstr>MA_examples</vt:lpstr>
      <vt:lpstr>Texas</vt:lpstr>
      <vt:lpstr>compstates</vt:lpstr>
      <vt:lpstr>retplan_parameters_old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2021-10-24T10:26:13Z</dcterms:created>
  <dcterms:modified xsi:type="dcterms:W3CDTF">2021-11-06T10:43:28Z</dcterms:modified>
</cp:coreProperties>
</file>