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data_for_mta\"/>
    </mc:Choice>
  </mc:AlternateContent>
  <xr:revisionPtr revIDLastSave="0" documentId="13_ncr:1_{2373B88F-7A1A-46B4-A853-71AB264F617F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Illustrative Table" sheetId="3" r:id="rId1"/>
    <sheet name="lookup" sheetId="1" r:id="rId2"/>
    <sheet name="Sheet1" sheetId="2" r:id="rId3"/>
  </sheets>
  <definedNames>
    <definedName name="_xlnm.Print_Area" localSheetId="0">'Illustrative Table'!$G$6:$R$44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3" l="1"/>
  <c r="P43" i="3"/>
  <c r="N43" i="3"/>
  <c r="J43" i="3"/>
  <c r="R43" i="3" s="1"/>
  <c r="D43" i="3"/>
  <c r="M42" i="3"/>
  <c r="M44" i="3" s="1"/>
  <c r="L42" i="3"/>
  <c r="N42" i="3" s="1"/>
  <c r="I42" i="3"/>
  <c r="Q42" i="3" s="1"/>
  <c r="H42" i="3"/>
  <c r="H44" i="3" s="1"/>
  <c r="Q41" i="3"/>
  <c r="Q44" i="3" s="1"/>
  <c r="P41" i="3"/>
  <c r="N41" i="3"/>
  <c r="N44" i="3" s="1"/>
  <c r="L41" i="3"/>
  <c r="L44" i="3" s="1"/>
  <c r="H41" i="3"/>
  <c r="J41" i="3" s="1"/>
  <c r="P35" i="3"/>
  <c r="N35" i="3"/>
  <c r="D35" i="3"/>
  <c r="I35" i="3" s="1"/>
  <c r="P34" i="3"/>
  <c r="M34" i="3"/>
  <c r="Q34" i="3" s="1"/>
  <c r="L34" i="3"/>
  <c r="I34" i="3"/>
  <c r="H34" i="3"/>
  <c r="J34" i="3" s="1"/>
  <c r="M33" i="3"/>
  <c r="M36" i="3" s="1"/>
  <c r="L33" i="3"/>
  <c r="N33" i="3" s="1"/>
  <c r="I33" i="3"/>
  <c r="Q33" i="3" s="1"/>
  <c r="H33" i="3"/>
  <c r="P33" i="3" s="1"/>
  <c r="P36" i="3" s="1"/>
  <c r="M28" i="3"/>
  <c r="L28" i="3"/>
  <c r="I28" i="3"/>
  <c r="H28" i="3"/>
  <c r="Q27" i="3"/>
  <c r="Q28" i="3" s="1"/>
  <c r="P27" i="3"/>
  <c r="N27" i="3"/>
  <c r="J27" i="3"/>
  <c r="D27" i="3"/>
  <c r="Q26" i="3"/>
  <c r="L26" i="3"/>
  <c r="N26" i="3" s="1"/>
  <c r="N28" i="3" s="1"/>
  <c r="H26" i="3"/>
  <c r="P26" i="3" s="1"/>
  <c r="P28" i="3" s="1"/>
  <c r="M21" i="3"/>
  <c r="L21" i="3"/>
  <c r="H21" i="3"/>
  <c r="P20" i="3"/>
  <c r="N20" i="3"/>
  <c r="D20" i="3"/>
  <c r="I20" i="3" s="1"/>
  <c r="M19" i="3"/>
  <c r="L19" i="3"/>
  <c r="N19" i="3" s="1"/>
  <c r="N21" i="3" s="1"/>
  <c r="I19" i="3"/>
  <c r="Q19" i="3" s="1"/>
  <c r="H19" i="3"/>
  <c r="J19" i="3" s="1"/>
  <c r="N14" i="3"/>
  <c r="M14" i="3"/>
  <c r="L14" i="3"/>
  <c r="J14" i="3"/>
  <c r="I14" i="3"/>
  <c r="H14" i="3"/>
  <c r="R13" i="3"/>
  <c r="R14" i="3" s="1"/>
  <c r="Q13" i="3"/>
  <c r="Q14" i="3" s="1"/>
  <c r="P13" i="3"/>
  <c r="P14" i="3" s="1"/>
  <c r="R12" i="3"/>
  <c r="Q12" i="3"/>
  <c r="P12" i="3"/>
  <c r="R11" i="3"/>
  <c r="Q11" i="3"/>
  <c r="P11" i="3"/>
  <c r="R10" i="3"/>
  <c r="Q10" i="3"/>
  <c r="P10" i="3"/>
  <c r="J20" i="3" l="1"/>
  <c r="I21" i="3"/>
  <c r="Q20" i="3"/>
  <c r="Q21" i="3"/>
  <c r="Q35" i="3"/>
  <c r="J35" i="3"/>
  <c r="R35" i="3" s="1"/>
  <c r="R19" i="3"/>
  <c r="J21" i="3"/>
  <c r="R41" i="3"/>
  <c r="R20" i="3"/>
  <c r="Q36" i="3"/>
  <c r="N34" i="3"/>
  <c r="R34" i="3" s="1"/>
  <c r="J42" i="3"/>
  <c r="R42" i="3" s="1"/>
  <c r="J33" i="3"/>
  <c r="L36" i="3"/>
  <c r="P19" i="3"/>
  <c r="P21" i="3" s="1"/>
  <c r="I44" i="3"/>
  <c r="R27" i="3"/>
  <c r="P42" i="3"/>
  <c r="P44" i="3" s="1"/>
  <c r="H36" i="3"/>
  <c r="J26" i="3"/>
  <c r="I36" i="3"/>
  <c r="R33" i="3" l="1"/>
  <c r="R36" i="3" s="1"/>
  <c r="J36" i="3"/>
  <c r="N36" i="3"/>
  <c r="J44" i="3"/>
  <c r="R21" i="3"/>
  <c r="R26" i="3"/>
  <c r="R28" i="3" s="1"/>
  <c r="J28" i="3"/>
  <c r="R44" i="3"/>
</calcChain>
</file>

<file path=xl/sharedStrings.xml><?xml version="1.0" encoding="utf-8"?>
<sst xmlns="http://schemas.openxmlformats.org/spreadsheetml/2006/main" count="43" uniqueCount="27">
  <si>
    <t>Lookup Table: Full-year revenue impact of a 1 basis point change in the payroll mobility tax rate for a given firm payroll range</t>
  </si>
  <si>
    <t>Amounts are in dollars, at 2025 payroll levels</t>
  </si>
  <si>
    <t>PMT - $ millions per 1 bp change in rate</t>
  </si>
  <si>
    <t>New York City Employers</t>
  </si>
  <si>
    <t>Suburban Employers</t>
  </si>
  <si>
    <t>Total MTA Region</t>
  </si>
  <si>
    <t>Payroll Size</t>
  </si>
  <si>
    <t>Private Companies</t>
  </si>
  <si>
    <t>State and Local Governments</t>
  </si>
  <si>
    <t>Total New York City</t>
  </si>
  <si>
    <t>Total Suburban</t>
  </si>
  <si>
    <t>&lt;$2 Million</t>
  </si>
  <si>
    <t>$2 to $5 Million</t>
  </si>
  <si>
    <t>$5 to $10 Million</t>
  </si>
  <si>
    <t>Greater than $10 Million</t>
  </si>
  <si>
    <t>Total</t>
  </si>
  <si>
    <t>Example 1</t>
  </si>
  <si>
    <t>Increase rate by 34 bps in entire region for all PRIVATE and PUBLIC employers greater than $10 million</t>
  </si>
  <si>
    <t>Less: MTA Cost</t>
  </si>
  <si>
    <t>Net New Revenue to MTA</t>
  </si>
  <si>
    <t>Example 2</t>
  </si>
  <si>
    <t>Increase rate by 36 bps in entire region for all PRIVATE employers greater than $10 million</t>
  </si>
  <si>
    <t>Example 3</t>
  </si>
  <si>
    <t>Increase rate by 36 bps in entire region for all PRIVATE and PUBLIC employers greater than $10 million, exempt all with payroll less than $2 MM</t>
  </si>
  <si>
    <t>Less: New Exemption</t>
  </si>
  <si>
    <t>Example 4</t>
  </si>
  <si>
    <t>Increase rate by 38 bps in entire region for all PRIVATE employers greater than $10 million, exempt all with payroll less than $2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</si>
</sst>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165" fontId="0" fillId="0" borderId="0" xfId="2" applyNumberFormat="1" applyFon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43" fontId="7" fillId="0" borderId="0" xfId="0" applyNumberFormat="1" applyFont="1"/>
    <xf numFmtId="43" fontId="7" fillId="0" borderId="0" xfId="1" applyFont="1"/>
    <xf numFmtId="0" fontId="7" fillId="0" borderId="1" xfId="0" applyFont="1" applyBorder="1"/>
    <xf numFmtId="43" fontId="7" fillId="0" borderId="1" xfId="0" applyNumberFormat="1" applyFont="1" applyBorder="1"/>
    <xf numFmtId="0" fontId="8" fillId="0" borderId="2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0" fillId="0" borderId="6" xfId="0" applyBorder="1"/>
    <xf numFmtId="0" fontId="0" fillId="0" borderId="5" xfId="0" applyBorder="1"/>
    <xf numFmtId="0" fontId="7" fillId="0" borderId="5" xfId="0" applyFont="1" applyBorder="1"/>
    <xf numFmtId="43" fontId="7" fillId="0" borderId="6" xfId="0" applyNumberFormat="1" applyFont="1" applyBorder="1"/>
    <xf numFmtId="0" fontId="7" fillId="0" borderId="7" xfId="0" applyFont="1" applyBorder="1"/>
    <xf numFmtId="43" fontId="7" fillId="0" borderId="8" xfId="0" applyNumberFormat="1" applyFont="1" applyBorder="1"/>
    <xf numFmtId="166" fontId="7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4B25-A72B-4954-BA35-F10886373A31}">
  <sheetPr>
    <pageSetUpPr fitToPage="1"/>
  </sheetPr>
  <dimension ref="D6:AI51"/>
  <sheetViews>
    <sheetView showGridLines="0" tabSelected="1" topLeftCell="A13" workbookViewId="0">
      <selection activeCell="L10" sqref="L10"/>
    </sheetView>
  </sheetViews>
  <sheetFormatPr defaultRowHeight="14.4" x14ac:dyDescent="0.3"/>
  <cols>
    <col min="4" max="4" width="14.77734375" customWidth="1"/>
    <col min="5" max="5" width="9.77734375" customWidth="1"/>
    <col min="7" max="7" width="34.21875" customWidth="1"/>
    <col min="8" max="10" width="19.21875" customWidth="1"/>
    <col min="11" max="11" width="8.33203125" customWidth="1"/>
    <col min="12" max="14" width="19.21875" customWidth="1"/>
    <col min="15" max="15" width="9.77734375" customWidth="1"/>
    <col min="16" max="19" width="19.21875" customWidth="1"/>
    <col min="20" max="20" width="22.21875" bestFit="1" customWidth="1"/>
    <col min="21" max="21" width="20.21875" customWidth="1"/>
    <col min="22" max="23" width="20.6640625" customWidth="1"/>
  </cols>
  <sheetData>
    <row r="6" spans="7:35" ht="23.4" x14ac:dyDescent="0.45">
      <c r="G6" s="12" t="s">
        <v>2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7:35" ht="23.4" x14ac:dyDescent="0.45"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7:35" ht="23.4" x14ac:dyDescent="0.45">
      <c r="G8" s="12"/>
      <c r="H8" s="13" t="s">
        <v>3</v>
      </c>
      <c r="I8" s="13"/>
      <c r="J8" s="13"/>
      <c r="K8" s="14"/>
      <c r="L8" s="13" t="s">
        <v>4</v>
      </c>
      <c r="M8" s="13"/>
      <c r="N8" s="13"/>
      <c r="O8" s="12"/>
      <c r="P8" s="13" t="s">
        <v>5</v>
      </c>
      <c r="Q8" s="13"/>
      <c r="R8" s="13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7:35" ht="73.05" customHeight="1" x14ac:dyDescent="0.45">
      <c r="G9" s="15" t="s">
        <v>6</v>
      </c>
      <c r="H9" s="16" t="s">
        <v>7</v>
      </c>
      <c r="I9" s="16" t="s">
        <v>8</v>
      </c>
      <c r="J9" s="16" t="s">
        <v>9</v>
      </c>
      <c r="K9" s="16"/>
      <c r="L9" s="16" t="s">
        <v>7</v>
      </c>
      <c r="M9" s="16" t="s">
        <v>8</v>
      </c>
      <c r="N9" s="16" t="s">
        <v>10</v>
      </c>
      <c r="O9" s="16"/>
      <c r="P9" s="16" t="s">
        <v>7</v>
      </c>
      <c r="Q9" s="16" t="s">
        <v>8</v>
      </c>
      <c r="R9" s="16" t="s">
        <v>10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7:35" ht="23.4" x14ac:dyDescent="0.45">
      <c r="G10" s="12" t="s">
        <v>11</v>
      </c>
      <c r="H10" s="17">
        <v>0.90943125052279394</v>
      </c>
      <c r="I10" s="17">
        <v>1.57317420996838E-4</v>
      </c>
      <c r="J10" s="17">
        <v>0.90958856794379073</v>
      </c>
      <c r="K10" s="17"/>
      <c r="L10" s="17">
        <v>0.78405308771993409</v>
      </c>
      <c r="M10" s="17">
        <v>1.2039644064764E-2</v>
      </c>
      <c r="N10" s="17">
        <v>0.79609273178469808</v>
      </c>
      <c r="O10" s="17"/>
      <c r="P10" s="17">
        <f>H10+L10</f>
        <v>1.693484338242728</v>
      </c>
      <c r="Q10" s="17">
        <f t="shared" ref="Q10:R13" si="0">I10+M10</f>
        <v>1.2196961485760839E-2</v>
      </c>
      <c r="R10" s="17">
        <f t="shared" si="0"/>
        <v>1.7056812997284889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7:35" ht="23.4" x14ac:dyDescent="0.45">
      <c r="G11" s="12" t="s">
        <v>12</v>
      </c>
      <c r="H11" s="17">
        <v>3.9182308029465198</v>
      </c>
      <c r="I11" s="17">
        <v>5.1895878711907997E-2</v>
      </c>
      <c r="J11" s="17">
        <v>3.970126681658428</v>
      </c>
      <c r="K11" s="17"/>
      <c r="L11" s="17">
        <v>1.723891811143609</v>
      </c>
      <c r="M11" s="17">
        <v>0.193876693801353</v>
      </c>
      <c r="N11" s="17">
        <v>1.917768504944962</v>
      </c>
      <c r="O11" s="17"/>
      <c r="P11" s="17">
        <f t="shared" ref="P11:P13" si="1">H11+L11</f>
        <v>5.6421226140901286</v>
      </c>
      <c r="Q11" s="17">
        <f t="shared" si="0"/>
        <v>0.24577257251326101</v>
      </c>
      <c r="R11" s="17">
        <f t="shared" si="0"/>
        <v>5.88789518660339</v>
      </c>
      <c r="S11" s="12"/>
      <c r="T11" s="18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7:35" ht="23.4" x14ac:dyDescent="0.45">
      <c r="G12" s="12" t="s">
        <v>13</v>
      </c>
      <c r="H12" s="17">
        <v>2.2292647198672255</v>
      </c>
      <c r="I12" s="17">
        <v>1.4191868254897804</v>
      </c>
      <c r="J12" s="17">
        <v>3.6484515453570059</v>
      </c>
      <c r="K12" s="17"/>
      <c r="L12" s="17">
        <v>1.2510926003472072</v>
      </c>
      <c r="M12" s="17">
        <v>0.2486701006300881</v>
      </c>
      <c r="N12" s="17">
        <v>1.4997627009772954</v>
      </c>
      <c r="O12" s="17"/>
      <c r="P12" s="17">
        <f t="shared" si="1"/>
        <v>3.4803573202144324</v>
      </c>
      <c r="Q12" s="17">
        <f t="shared" si="0"/>
        <v>1.6678569261198684</v>
      </c>
      <c r="R12" s="17">
        <f t="shared" si="0"/>
        <v>5.1482142463343017</v>
      </c>
      <c r="S12" s="12"/>
      <c r="T12" s="18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7:35" ht="23.4" x14ac:dyDescent="0.45">
      <c r="G13" s="19" t="s">
        <v>14</v>
      </c>
      <c r="H13" s="20">
        <v>35.319303225732696</v>
      </c>
      <c r="I13" s="20">
        <v>2.1787396627454902</v>
      </c>
      <c r="J13" s="20">
        <v>37.498042888478189</v>
      </c>
      <c r="K13" s="20"/>
      <c r="L13" s="20">
        <v>6.6109362429722296</v>
      </c>
      <c r="M13" s="20">
        <v>0.92277850926843397</v>
      </c>
      <c r="N13" s="20">
        <v>7.5337147522406633</v>
      </c>
      <c r="O13" s="20"/>
      <c r="P13" s="20">
        <f t="shared" si="1"/>
        <v>41.930239468704926</v>
      </c>
      <c r="Q13" s="20">
        <f t="shared" si="0"/>
        <v>3.1015181720139244</v>
      </c>
      <c r="R13" s="20">
        <f t="shared" si="0"/>
        <v>45.031757640718851</v>
      </c>
      <c r="S13" s="12"/>
      <c r="T13" s="18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7:35" ht="23.4" x14ac:dyDescent="0.45">
      <c r="G14" s="12" t="s">
        <v>15</v>
      </c>
      <c r="H14" s="17">
        <f>SUM(H10:H13)</f>
        <v>42.376229999069238</v>
      </c>
      <c r="I14" s="17">
        <f>SUM(I10:I13)</f>
        <v>3.6499796843681755</v>
      </c>
      <c r="J14" s="17">
        <f>SUM(J10:J13)</f>
        <v>46.026209683437415</v>
      </c>
      <c r="K14" s="17"/>
      <c r="L14" s="17">
        <f>SUM(L10:L13)</f>
        <v>10.36997374218298</v>
      </c>
      <c r="M14" s="17">
        <f>SUM(M10:M13)</f>
        <v>1.377364947764639</v>
      </c>
      <c r="N14" s="17">
        <f>SUM(N10:N13)</f>
        <v>11.747338689947618</v>
      </c>
      <c r="O14" s="17"/>
      <c r="P14" s="17">
        <f t="shared" ref="P14:R14" si="2">SUM(P10:P13)</f>
        <v>52.746203741252216</v>
      </c>
      <c r="Q14" s="17">
        <f t="shared" si="2"/>
        <v>5.0273446321328148</v>
      </c>
      <c r="R14" s="17">
        <f t="shared" si="2"/>
        <v>57.773548373385033</v>
      </c>
      <c r="S14" s="12"/>
      <c r="T14" s="18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7:35" ht="23.4" x14ac:dyDescent="0.45">
      <c r="S15" s="17"/>
      <c r="T15" s="18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7:35" ht="23.4" x14ac:dyDescent="0.45">
      <c r="G16" s="21" t="s">
        <v>16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17"/>
      <c r="T16" s="18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4:35" ht="23.4" x14ac:dyDescent="0.45">
      <c r="D17" s="20">
        <v>34</v>
      </c>
      <c r="G17" s="24" t="s">
        <v>17</v>
      </c>
      <c r="R17" s="25"/>
      <c r="S17" s="17"/>
      <c r="T17" s="18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4:35" ht="23.4" x14ac:dyDescent="0.45">
      <c r="G18" s="26"/>
      <c r="R18" s="25"/>
      <c r="S18" s="17"/>
      <c r="T18" s="18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4:35" ht="23.4" x14ac:dyDescent="0.45">
      <c r="G19" s="27" t="s">
        <v>14</v>
      </c>
      <c r="H19" s="17">
        <f>H$13*$D17</f>
        <v>1200.8563096749117</v>
      </c>
      <c r="I19" s="17">
        <f t="shared" ref="I19:M19" si="3">I$13*$D17</f>
        <v>74.077148533346673</v>
      </c>
      <c r="J19" s="17">
        <f>H19+I19</f>
        <v>1274.9334582082583</v>
      </c>
      <c r="K19" s="17"/>
      <c r="L19" s="17">
        <f t="shared" si="3"/>
        <v>224.77183226105581</v>
      </c>
      <c r="M19" s="17">
        <f t="shared" si="3"/>
        <v>31.374469315126756</v>
      </c>
      <c r="N19" s="17">
        <f>L19+M19</f>
        <v>256.14630157618257</v>
      </c>
      <c r="O19" s="17"/>
      <c r="P19" s="17">
        <f>H19+L19</f>
        <v>1425.6281419359675</v>
      </c>
      <c r="Q19" s="17">
        <f t="shared" ref="Q19:R20" si="4">I19+M19</f>
        <v>105.45161784847343</v>
      </c>
      <c r="R19" s="28">
        <f t="shared" si="4"/>
        <v>1531.079759784441</v>
      </c>
      <c r="S19" s="17"/>
      <c r="T19" s="18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4:35" ht="23.4" x14ac:dyDescent="0.45">
      <c r="D20" s="20">
        <f>48.4/60</f>
        <v>0.80666666666666664</v>
      </c>
      <c r="G20" s="29" t="s">
        <v>18</v>
      </c>
      <c r="H20" s="20">
        <v>0</v>
      </c>
      <c r="I20" s="20">
        <f>-D20*D17</f>
        <v>-27.426666666666666</v>
      </c>
      <c r="J20" s="20">
        <f>H20+I20</f>
        <v>-27.426666666666666</v>
      </c>
      <c r="K20" s="20"/>
      <c r="L20" s="20">
        <v>0</v>
      </c>
      <c r="M20" s="20">
        <v>0</v>
      </c>
      <c r="N20" s="20">
        <f>L20+M20</f>
        <v>0</v>
      </c>
      <c r="O20" s="19"/>
      <c r="P20" s="20">
        <f t="shared" ref="P20" si="5">H20+L20</f>
        <v>0</v>
      </c>
      <c r="Q20" s="20">
        <f t="shared" si="4"/>
        <v>-27.426666666666666</v>
      </c>
      <c r="R20" s="30">
        <f>P20+Q20</f>
        <v>-27.426666666666666</v>
      </c>
      <c r="S20" s="12"/>
      <c r="T20" s="18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4:35" ht="23.4" x14ac:dyDescent="0.45">
      <c r="G21" s="29" t="s">
        <v>19</v>
      </c>
      <c r="H21" s="20">
        <f>H19+H20</f>
        <v>1200.8563096749117</v>
      </c>
      <c r="I21" s="20">
        <f t="shared" ref="I21:J21" si="6">I19+I20</f>
        <v>46.650481866680011</v>
      </c>
      <c r="J21" s="20">
        <f t="shared" si="6"/>
        <v>1247.5067915415916</v>
      </c>
      <c r="K21" s="19"/>
      <c r="L21" s="20">
        <f>L19+L20</f>
        <v>224.77183226105581</v>
      </c>
      <c r="M21" s="20">
        <f t="shared" ref="M21:N21" si="7">M19+M20</f>
        <v>31.374469315126756</v>
      </c>
      <c r="N21" s="20">
        <f t="shared" si="7"/>
        <v>256.14630157618257</v>
      </c>
      <c r="O21" s="19"/>
      <c r="P21" s="20">
        <f t="shared" ref="P21:R21" si="8">P19+P20</f>
        <v>1425.6281419359675</v>
      </c>
      <c r="Q21" s="20">
        <f t="shared" si="8"/>
        <v>78.02495118180677</v>
      </c>
      <c r="R21" s="30">
        <f t="shared" si="8"/>
        <v>1503.6530931177742</v>
      </c>
      <c r="S21" s="12"/>
      <c r="T21" s="18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4:35" ht="23.4" x14ac:dyDescent="0.45"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8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4:35" ht="23.4" x14ac:dyDescent="0.45">
      <c r="G23" s="21" t="s">
        <v>20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12"/>
      <c r="T23" s="18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4:35" ht="23.4" x14ac:dyDescent="0.45">
      <c r="D24" s="20">
        <v>36</v>
      </c>
      <c r="G24" s="24" t="s">
        <v>21</v>
      </c>
      <c r="R24" s="25"/>
      <c r="S24" s="12"/>
      <c r="T24" s="18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4:35" ht="23.4" x14ac:dyDescent="0.45">
      <c r="G25" s="26"/>
      <c r="R25" s="25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4:35" ht="23.4" x14ac:dyDescent="0.45">
      <c r="G26" s="27" t="s">
        <v>14</v>
      </c>
      <c r="H26" s="17">
        <f>H$13*$D24</f>
        <v>1271.4949161263771</v>
      </c>
      <c r="I26" s="17">
        <v>0</v>
      </c>
      <c r="J26" s="17">
        <f>H26+I26</f>
        <v>1271.4949161263771</v>
      </c>
      <c r="K26" s="17"/>
      <c r="L26" s="17">
        <f t="shared" ref="L26" si="9">L$13*$D24</f>
        <v>237.99370474700027</v>
      </c>
      <c r="M26" s="17">
        <v>0</v>
      </c>
      <c r="N26" s="17">
        <f>L26+M26</f>
        <v>237.99370474700027</v>
      </c>
      <c r="O26" s="17"/>
      <c r="P26" s="17">
        <f>H26+L26</f>
        <v>1509.4886208733774</v>
      </c>
      <c r="Q26" s="17">
        <f t="shared" ref="Q26:R27" si="10">I26+M26</f>
        <v>0</v>
      </c>
      <c r="R26" s="28">
        <f t="shared" si="10"/>
        <v>1509.4886208733774</v>
      </c>
      <c r="S26" s="12"/>
      <c r="T26" s="31"/>
      <c r="U26" s="31"/>
      <c r="V26" s="31"/>
      <c r="W26" s="3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4:35" ht="23.4" x14ac:dyDescent="0.45">
      <c r="D27" s="20">
        <f>48.4/60</f>
        <v>0.80666666666666664</v>
      </c>
      <c r="G27" s="29" t="s">
        <v>18</v>
      </c>
      <c r="H27" s="20">
        <v>0</v>
      </c>
      <c r="I27" s="20">
        <v>0</v>
      </c>
      <c r="J27" s="20">
        <f>H27+I27</f>
        <v>0</v>
      </c>
      <c r="K27" s="20"/>
      <c r="L27" s="20">
        <v>0</v>
      </c>
      <c r="M27" s="20">
        <v>0</v>
      </c>
      <c r="N27" s="20">
        <f>L27+M27</f>
        <v>0</v>
      </c>
      <c r="O27" s="19"/>
      <c r="P27" s="20">
        <f t="shared" ref="P27" si="11">H27+L27</f>
        <v>0</v>
      </c>
      <c r="Q27" s="20">
        <f t="shared" si="10"/>
        <v>0</v>
      </c>
      <c r="R27" s="30">
        <f>P27+Q27</f>
        <v>0</v>
      </c>
      <c r="S27" s="12"/>
      <c r="T27" s="17"/>
      <c r="U27" s="17"/>
      <c r="V27" s="17"/>
      <c r="W27" s="17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4:35" ht="23.4" x14ac:dyDescent="0.45">
      <c r="G28" s="29" t="s">
        <v>19</v>
      </c>
      <c r="H28" s="20">
        <f>H26+H27</f>
        <v>1271.4949161263771</v>
      </c>
      <c r="I28" s="20">
        <f t="shared" ref="I28:J28" si="12">I26+I27</f>
        <v>0</v>
      </c>
      <c r="J28" s="20">
        <f t="shared" si="12"/>
        <v>1271.4949161263771</v>
      </c>
      <c r="K28" s="19"/>
      <c r="L28" s="20">
        <f>L26+L27</f>
        <v>237.99370474700027</v>
      </c>
      <c r="M28" s="20">
        <f t="shared" ref="M28:N28" si="13">M26+M27</f>
        <v>0</v>
      </c>
      <c r="N28" s="20">
        <f t="shared" si="13"/>
        <v>237.99370474700027</v>
      </c>
      <c r="O28" s="19"/>
      <c r="P28" s="20">
        <f t="shared" ref="P28:R28" si="14">P26+P27</f>
        <v>1509.4886208733774</v>
      </c>
      <c r="Q28" s="20">
        <f t="shared" si="14"/>
        <v>0</v>
      </c>
      <c r="R28" s="30">
        <f t="shared" si="14"/>
        <v>1509.4886208733774</v>
      </c>
      <c r="S28" s="12"/>
      <c r="T28" s="17"/>
      <c r="U28" s="17"/>
      <c r="V28" s="17"/>
      <c r="W28" s="17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4:35" ht="23.4" x14ac:dyDescent="0.45"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7"/>
      <c r="U29" s="17"/>
      <c r="V29" s="17"/>
      <c r="W29" s="17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4:35" ht="23.4" x14ac:dyDescent="0.45">
      <c r="G30" s="21" t="s">
        <v>22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  <c r="S30" s="12"/>
      <c r="T30" s="17"/>
      <c r="U30" s="17"/>
      <c r="V30" s="17"/>
      <c r="W30" s="17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4:35" ht="23.4" x14ac:dyDescent="0.45">
      <c r="D31" s="20">
        <v>36</v>
      </c>
      <c r="G31" s="24" t="s">
        <v>23</v>
      </c>
      <c r="R31" s="25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4:35" ht="23.4" x14ac:dyDescent="0.45">
      <c r="G32" s="26"/>
      <c r="R32" s="25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4:35" ht="23.4" x14ac:dyDescent="0.45">
      <c r="G33" s="27" t="s">
        <v>14</v>
      </c>
      <c r="H33" s="17">
        <f>H$13*$D31</f>
        <v>1271.4949161263771</v>
      </c>
      <c r="I33" s="17">
        <f t="shared" ref="I33" si="15">I$13*$D31</f>
        <v>78.434627858837644</v>
      </c>
      <c r="J33" s="17">
        <f>H33+I33</f>
        <v>1349.9295439852149</v>
      </c>
      <c r="K33" s="17"/>
      <c r="L33" s="17">
        <f t="shared" ref="L33:M33" si="16">L$13*$D31</f>
        <v>237.99370474700027</v>
      </c>
      <c r="M33" s="17">
        <f t="shared" si="16"/>
        <v>33.220026333663625</v>
      </c>
      <c r="N33" s="17">
        <f>L33+M33</f>
        <v>271.21373108066388</v>
      </c>
      <c r="O33" s="17"/>
      <c r="P33" s="17">
        <f t="shared" ref="P33:R35" si="17">H33+L33</f>
        <v>1509.4886208733774</v>
      </c>
      <c r="Q33" s="17">
        <f t="shared" si="17"/>
        <v>111.65465419250127</v>
      </c>
      <c r="R33" s="28">
        <f t="shared" si="17"/>
        <v>1621.1432750658787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4:35" ht="23.4" x14ac:dyDescent="0.45">
      <c r="G34" s="27" t="s">
        <v>24</v>
      </c>
      <c r="H34" s="17">
        <f>-H$10*60</f>
        <v>-54.565875031367639</v>
      </c>
      <c r="I34" s="17">
        <f t="shared" ref="I34" si="18">-I$10*60</f>
        <v>-9.439045259810281E-3</v>
      </c>
      <c r="J34" s="17">
        <f>H34+I34</f>
        <v>-54.57531407662745</v>
      </c>
      <c r="K34" s="17"/>
      <c r="L34" s="17">
        <f>-L$10*34</f>
        <v>-26.65780498247776</v>
      </c>
      <c r="M34" s="17">
        <f t="shared" ref="M34" si="19">-M$10*34</f>
        <v>-0.40934789820197598</v>
      </c>
      <c r="N34" s="17">
        <f>L34+M34</f>
        <v>-27.067152880679735</v>
      </c>
      <c r="O34" s="17"/>
      <c r="P34" s="17">
        <f t="shared" si="17"/>
        <v>-81.223680013845396</v>
      </c>
      <c r="Q34" s="17">
        <f t="shared" si="17"/>
        <v>-0.41878694346178624</v>
      </c>
      <c r="R34" s="28">
        <f t="shared" si="17"/>
        <v>-81.642466957307192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4:35" ht="23.4" x14ac:dyDescent="0.45">
      <c r="D35" s="20">
        <f>48.4/60</f>
        <v>0.80666666666666664</v>
      </c>
      <c r="G35" s="29" t="s">
        <v>18</v>
      </c>
      <c r="H35" s="20">
        <v>0</v>
      </c>
      <c r="I35" s="20">
        <f>-D35*D31</f>
        <v>-29.04</v>
      </c>
      <c r="J35" s="20">
        <f>H35+I35</f>
        <v>-29.04</v>
      </c>
      <c r="K35" s="20"/>
      <c r="L35" s="20">
        <v>0</v>
      </c>
      <c r="M35" s="20">
        <v>0</v>
      </c>
      <c r="N35" s="20">
        <f>L35+M35</f>
        <v>0</v>
      </c>
      <c r="O35" s="19"/>
      <c r="P35" s="20">
        <f t="shared" si="17"/>
        <v>0</v>
      </c>
      <c r="Q35" s="20">
        <f t="shared" si="17"/>
        <v>-29.04</v>
      </c>
      <c r="R35" s="30">
        <f t="shared" si="17"/>
        <v>-29.04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4:35" ht="23.4" x14ac:dyDescent="0.45">
      <c r="G36" s="29" t="s">
        <v>19</v>
      </c>
      <c r="H36" s="20">
        <f>H33+H35+H34</f>
        <v>1216.9290410950096</v>
      </c>
      <c r="I36" s="20">
        <f t="shared" ref="I36:J36" si="20">I33+I35+I34</f>
        <v>49.385188813577834</v>
      </c>
      <c r="J36" s="20">
        <f t="shared" si="20"/>
        <v>1266.3142299085875</v>
      </c>
      <c r="K36" s="19"/>
      <c r="L36" s="20">
        <f t="shared" ref="L36:N36" si="21">L33+L35+L34</f>
        <v>211.33589976452251</v>
      </c>
      <c r="M36" s="20">
        <f t="shared" si="21"/>
        <v>32.810678435461647</v>
      </c>
      <c r="N36" s="20">
        <f t="shared" si="21"/>
        <v>244.14657819998413</v>
      </c>
      <c r="O36" s="19"/>
      <c r="P36" s="20">
        <f t="shared" ref="P36:R36" si="22">P33+P35+P34</f>
        <v>1428.2649408595321</v>
      </c>
      <c r="Q36" s="20">
        <f t="shared" si="22"/>
        <v>82.19586724903948</v>
      </c>
      <c r="R36" s="30">
        <f t="shared" si="22"/>
        <v>1510.4608081085717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4:35" ht="23.4" x14ac:dyDescent="0.45"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4:35" ht="23.4" x14ac:dyDescent="0.45">
      <c r="G38" s="21" t="s">
        <v>25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3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4:35" ht="23.4" x14ac:dyDescent="0.45">
      <c r="D39" s="20">
        <v>38</v>
      </c>
      <c r="G39" s="24" t="s">
        <v>26</v>
      </c>
      <c r="R39" s="25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4:35" ht="23.4" x14ac:dyDescent="0.45">
      <c r="G40" s="26"/>
      <c r="R40" s="25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4:35" ht="23.4" x14ac:dyDescent="0.45">
      <c r="G41" s="27" t="s">
        <v>14</v>
      </c>
      <c r="H41" s="17">
        <f>H$13*$D39</f>
        <v>1342.1335225778425</v>
      </c>
      <c r="I41" s="17">
        <v>0</v>
      </c>
      <c r="J41" s="17">
        <f>H41+I41</f>
        <v>1342.1335225778425</v>
      </c>
      <c r="K41" s="17"/>
      <c r="L41" s="17">
        <f t="shared" ref="L41" si="23">L$13*$D39</f>
        <v>251.21557723294472</v>
      </c>
      <c r="M41" s="17">
        <v>0</v>
      </c>
      <c r="N41" s="17">
        <f>L41+M41</f>
        <v>251.21557723294472</v>
      </c>
      <c r="O41" s="17"/>
      <c r="P41" s="17">
        <f t="shared" ref="P41:R43" si="24">H41+L41</f>
        <v>1593.3490998107873</v>
      </c>
      <c r="Q41" s="17">
        <f t="shared" si="24"/>
        <v>0</v>
      </c>
      <c r="R41" s="28">
        <f t="shared" si="24"/>
        <v>1593.3490998107873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4:35" ht="23.4" x14ac:dyDescent="0.45">
      <c r="G42" s="27" t="s">
        <v>24</v>
      </c>
      <c r="H42" s="17">
        <f>-H$10*60</f>
        <v>-54.565875031367639</v>
      </c>
      <c r="I42" s="17">
        <f t="shared" ref="I42" si="25">-I$10*60</f>
        <v>-9.439045259810281E-3</v>
      </c>
      <c r="J42" s="17">
        <f>H42+I42</f>
        <v>-54.57531407662745</v>
      </c>
      <c r="K42" s="17"/>
      <c r="L42" s="17">
        <f>-L$10*34</f>
        <v>-26.65780498247776</v>
      </c>
      <c r="M42" s="17">
        <f t="shared" ref="M42" si="26">-M$10*34</f>
        <v>-0.40934789820197598</v>
      </c>
      <c r="N42" s="17">
        <f>L42+M42</f>
        <v>-27.067152880679735</v>
      </c>
      <c r="O42" s="17"/>
      <c r="P42" s="17">
        <f t="shared" si="24"/>
        <v>-81.223680013845396</v>
      </c>
      <c r="Q42" s="17">
        <f t="shared" si="24"/>
        <v>-0.41878694346178624</v>
      </c>
      <c r="R42" s="28">
        <f t="shared" si="24"/>
        <v>-81.642466957307192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4:35" ht="23.4" x14ac:dyDescent="0.45">
      <c r="D43" s="20">
        <f>48.4/60</f>
        <v>0.80666666666666664</v>
      </c>
      <c r="G43" s="29" t="s">
        <v>18</v>
      </c>
      <c r="H43" s="20">
        <v>0</v>
      </c>
      <c r="I43" s="20">
        <v>0</v>
      </c>
      <c r="J43" s="20">
        <f>H43+I43</f>
        <v>0</v>
      </c>
      <c r="K43" s="20"/>
      <c r="L43" s="20">
        <v>0</v>
      </c>
      <c r="M43" s="20">
        <v>0</v>
      </c>
      <c r="N43" s="20">
        <f>L43+M43</f>
        <v>0</v>
      </c>
      <c r="O43" s="19"/>
      <c r="P43" s="20">
        <f t="shared" si="24"/>
        <v>0</v>
      </c>
      <c r="Q43" s="20">
        <f t="shared" si="24"/>
        <v>0</v>
      </c>
      <c r="R43" s="30">
        <f t="shared" si="24"/>
        <v>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4:35" ht="23.4" x14ac:dyDescent="0.45">
      <c r="G44" s="29" t="s">
        <v>19</v>
      </c>
      <c r="H44" s="20">
        <f>H41+H43+H42</f>
        <v>1287.567647546475</v>
      </c>
      <c r="I44" s="20">
        <f t="shared" ref="I44:J44" si="27">I41+I43+I42</f>
        <v>-9.439045259810281E-3</v>
      </c>
      <c r="J44" s="20">
        <f t="shared" si="27"/>
        <v>1287.5582085012152</v>
      </c>
      <c r="K44" s="19"/>
      <c r="L44" s="20">
        <f t="shared" ref="L44:N44" si="28">L41+L43+L42</f>
        <v>224.55777225046697</v>
      </c>
      <c r="M44" s="20">
        <f t="shared" si="28"/>
        <v>-0.40934789820197598</v>
      </c>
      <c r="N44" s="20">
        <f t="shared" si="28"/>
        <v>224.14842435226498</v>
      </c>
      <c r="O44" s="19"/>
      <c r="P44" s="20">
        <f t="shared" ref="P44:R44" si="29">P41+P43+P42</f>
        <v>1512.125419796942</v>
      </c>
      <c r="Q44" s="20">
        <f t="shared" si="29"/>
        <v>-0.41878694346178624</v>
      </c>
      <c r="R44" s="30">
        <f t="shared" si="29"/>
        <v>1511.7066328534802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4:35" ht="23.4" x14ac:dyDescent="0.45"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4:35" ht="23.4" x14ac:dyDescent="0.45"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4:35" ht="23.4" x14ac:dyDescent="0.45"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4:35" ht="23.4" x14ac:dyDescent="0.45"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7:35" ht="23.4" x14ac:dyDescent="0.45"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7:35" ht="23.4" x14ac:dyDescent="0.45"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7:35" ht="23.4" x14ac:dyDescent="0.45"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</sheetData>
  <mergeCells count="3">
    <mergeCell ref="H8:J8"/>
    <mergeCell ref="L8:N8"/>
    <mergeCell ref="P8:R8"/>
  </mergeCells>
  <pageMargins left="0.7" right="0.7" top="0.75" bottom="0.75" header="0.3" footer="0.3"/>
  <pageSetup paperSize="17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4.4" x14ac:dyDescent="0.3"/>
  <cols>
    <col min="2" max="6" width="25.77734375" customWidth="1"/>
  </cols>
  <sheetData>
    <row r="1" spans="1:6" ht="18" x14ac:dyDescent="0.35">
      <c r="A1" s="10" t="s">
        <v>0</v>
      </c>
      <c r="B1" s="10"/>
      <c r="C1" s="10"/>
      <c r="D1" s="10"/>
      <c r="E1" s="10"/>
      <c r="F1" s="10"/>
    </row>
    <row r="2" spans="1:6" s="7" customFormat="1" ht="18" x14ac:dyDescent="0.35">
      <c r="A2" s="11" t="s">
        <v>1</v>
      </c>
      <c r="B2" s="11"/>
      <c r="C2" s="11"/>
      <c r="D2" s="11"/>
      <c r="E2" s="11"/>
      <c r="F2" s="11"/>
    </row>
    <row r="4" spans="1:6" x14ac:dyDescent="0.3">
      <c r="A4" s="6"/>
      <c r="B4" s="6"/>
      <c r="C4" s="6"/>
      <c r="D4" s="6"/>
      <c r="E4" s="6"/>
      <c r="F4" s="6"/>
    </row>
    <row r="5" spans="1:6" x14ac:dyDescent="0.3">
      <c r="C5" s="1"/>
      <c r="D5" s="1"/>
      <c r="E5" s="1"/>
      <c r="F5" s="1"/>
    </row>
    <row r="6" spans="1:6" x14ac:dyDescent="0.3">
      <c r="C6" s="1"/>
      <c r="D6" s="1"/>
      <c r="E6" s="1"/>
      <c r="F6" s="1"/>
    </row>
    <row r="7" spans="1:6" x14ac:dyDescent="0.3">
      <c r="C7" s="1"/>
      <c r="D7" s="1"/>
      <c r="E7" s="1"/>
      <c r="F7" s="1"/>
    </row>
    <row r="8" spans="1:6" x14ac:dyDescent="0.3">
      <c r="C8" s="1"/>
      <c r="D8" s="1"/>
      <c r="E8" s="1"/>
      <c r="F8" s="1"/>
    </row>
    <row r="9" spans="1:6" x14ac:dyDescent="0.3">
      <c r="C9" s="1"/>
      <c r="D9" s="1"/>
      <c r="E9" s="1"/>
      <c r="F9" s="1"/>
    </row>
    <row r="10" spans="1:6" x14ac:dyDescent="0.3">
      <c r="C10" s="1"/>
      <c r="D10" s="1"/>
      <c r="E10" s="1"/>
      <c r="F10" s="1"/>
    </row>
    <row r="11" spans="1:6" x14ac:dyDescent="0.3">
      <c r="C11" s="1"/>
      <c r="D11" s="1"/>
      <c r="E11" s="1"/>
      <c r="F11" s="1"/>
    </row>
    <row r="12" spans="1:6" x14ac:dyDescent="0.3">
      <c r="C12" s="1"/>
      <c r="D12" s="1"/>
      <c r="E12" s="1"/>
      <c r="F12" s="1"/>
    </row>
    <row r="13" spans="1:6" x14ac:dyDescent="0.3">
      <c r="C13" s="1"/>
      <c r="D13" s="1"/>
      <c r="E13" s="1"/>
      <c r="F13" s="1"/>
    </row>
    <row r="14" spans="1:6" x14ac:dyDescent="0.3">
      <c r="C14" s="1"/>
      <c r="D14" s="1"/>
      <c r="E14" s="1"/>
      <c r="F14" s="1"/>
    </row>
    <row r="15" spans="1:6" x14ac:dyDescent="0.3">
      <c r="C15" s="1"/>
      <c r="D15" s="1"/>
      <c r="E15" s="1"/>
      <c r="F15" s="1"/>
    </row>
    <row r="16" spans="1:6" x14ac:dyDescent="0.3">
      <c r="C16" s="1"/>
      <c r="D16" s="1"/>
      <c r="E16" s="1"/>
      <c r="F16" s="1"/>
    </row>
    <row r="17" spans="1:6" x14ac:dyDescent="0.3">
      <c r="C17" s="1"/>
      <c r="D17" s="1"/>
      <c r="E17" s="1"/>
      <c r="F17" s="1"/>
    </row>
    <row r="18" spans="1:6" x14ac:dyDescent="0.3">
      <c r="C18" s="1"/>
      <c r="D18" s="1"/>
      <c r="E18" s="1"/>
      <c r="F18" s="1"/>
    </row>
    <row r="29" spans="1:6" x14ac:dyDescent="0.3">
      <c r="A29" s="2"/>
    </row>
    <row r="30" spans="1:6" x14ac:dyDescent="0.3">
      <c r="A30" s="2"/>
    </row>
    <row r="31" spans="1:6" x14ac:dyDescent="0.3">
      <c r="A31" s="2"/>
    </row>
    <row r="32" spans="1:6" x14ac:dyDescent="0.3">
      <c r="A32" s="2"/>
    </row>
    <row r="33" spans="1:2" x14ac:dyDescent="0.3">
      <c r="A33" s="2"/>
    </row>
    <row r="38" spans="1:2" x14ac:dyDescent="0.3">
      <c r="B38" s="5"/>
    </row>
    <row r="39" spans="1:2" x14ac:dyDescent="0.3">
      <c r="B39" s="5"/>
    </row>
    <row r="51" spans="1:6" ht="21" x14ac:dyDescent="0.4">
      <c r="A51" s="8"/>
      <c r="B51" s="8"/>
      <c r="C51" s="8"/>
      <c r="D51" s="8"/>
      <c r="E51" s="8"/>
      <c r="F51" s="8"/>
    </row>
    <row r="52" spans="1:6" x14ac:dyDescent="0.3">
      <c r="A52" s="9"/>
      <c r="B52" s="9"/>
      <c r="C52" s="9"/>
      <c r="D52" s="9"/>
      <c r="E52" s="9"/>
      <c r="F52" s="9"/>
    </row>
    <row r="53" spans="1:6" s="2" customFormat="1" x14ac:dyDescent="0.3">
      <c r="A53" s="3"/>
      <c r="B53" s="4"/>
      <c r="C53" s="4"/>
      <c r="D53" s="4"/>
    </row>
    <row r="54" spans="1:6" s="2" customFormat="1" x14ac:dyDescent="0.3"/>
  </sheetData>
  <mergeCells count="4">
    <mergeCell ref="A51:F51"/>
    <mergeCell ref="A52:F52"/>
    <mergeCell ref="A1:F1"/>
    <mergeCell ref="A2:F2"/>
  </mergeCells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F827-5ED1-49C3-9011-C3D231CABA2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Illustrative Table</vt:lpstr>
      <vt:lpstr>lookup</vt:lpstr>
      <vt:lpstr>Sheet1</vt:lpstr>
      <vt:lpstr>'Illustrative Table'!Print_Area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2025-04-11T11:07:21Z</dcterms:created>
  <dcterms:modified xsi:type="dcterms:W3CDTF">2025-04-25T12:44:44Z</dcterms:modified>
</cp:coreProperties>
</file>