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2.xml" ContentType="application/vnd.openxmlformats-officedocument.spreadsheetml.chart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20240" yWindow="1960" windowWidth="27540" windowHeight="23560" tabRatio="751" activeTab="1"/>
  </bookViews>
  <sheets>
    <sheet name="CDIAC &amp; CME 1810-2018 " sheetId="5" r:id="rId1"/>
    <sheet name="Sum Oil, Gas, Coal, &amp; Cement" sheetId="4" r:id="rId2"/>
    <sheet name="Sum Ranking" sheetId="1" r:id="rId3"/>
    <sheet name="Data for Chart Top 20 source" sheetId="2" r:id="rId4"/>
    <sheet name="Chart Top20 MtCO2e Oct20" sheetId="3"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xlnm.Print_Area" localSheetId="1">'Sum Oil, Gas, Coal, &amp; Cement'!$A$1:$IQ$112</definedName>
    <definedName name="_xlnm.Print_Area" localSheetId="2">'Sum Ranking'!$A$1:$BL$136</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49" i="4" l="1"/>
  <c r="D47" i="4"/>
  <c r="D89" i="4"/>
  <c r="D146" i="4"/>
  <c r="E49" i="4"/>
  <c r="E47" i="4"/>
  <c r="E89" i="4"/>
  <c r="F49" i="4"/>
  <c r="F47" i="4"/>
  <c r="F89" i="4"/>
  <c r="G49" i="4"/>
  <c r="G47" i="4"/>
  <c r="G89" i="4"/>
  <c r="H49" i="4"/>
  <c r="H47" i="4"/>
  <c r="H89" i="4"/>
  <c r="I49" i="4"/>
  <c r="I47" i="4"/>
  <c r="I89" i="4"/>
  <c r="J49" i="4"/>
  <c r="J47" i="4"/>
  <c r="J89" i="4"/>
  <c r="K49" i="4"/>
  <c r="K47" i="4"/>
  <c r="K89" i="4"/>
  <c r="L49" i="4"/>
  <c r="L47" i="4"/>
  <c r="L89" i="4"/>
  <c r="M49" i="4"/>
  <c r="M47" i="4"/>
  <c r="M89" i="4"/>
  <c r="N49" i="4"/>
  <c r="N47" i="4"/>
  <c r="N89" i="4"/>
  <c r="O49" i="4"/>
  <c r="O47" i="4"/>
  <c r="O89" i="4"/>
  <c r="P49" i="4"/>
  <c r="P47" i="4"/>
  <c r="P89" i="4"/>
  <c r="Q49" i="4"/>
  <c r="Q47" i="4"/>
  <c r="Q89" i="4"/>
  <c r="R49" i="4"/>
  <c r="R47" i="4"/>
  <c r="R89" i="4"/>
  <c r="S49" i="4"/>
  <c r="S47" i="4"/>
  <c r="S89" i="4"/>
  <c r="T49" i="4"/>
  <c r="T47" i="4"/>
  <c r="T89" i="4"/>
  <c r="U49" i="4"/>
  <c r="U47" i="4"/>
  <c r="U89" i="4"/>
  <c r="V49" i="4"/>
  <c r="V47" i="4"/>
  <c r="V89" i="4"/>
  <c r="W49" i="4"/>
  <c r="W47" i="4"/>
  <c r="W89" i="4"/>
  <c r="X49" i="4"/>
  <c r="X47" i="4"/>
  <c r="X89" i="4"/>
  <c r="Y49" i="4"/>
  <c r="Y47" i="4"/>
  <c r="Y89" i="4"/>
  <c r="Z49" i="4"/>
  <c r="Z47" i="4"/>
  <c r="Z89" i="4"/>
  <c r="AA49" i="4"/>
  <c r="AA47" i="4"/>
  <c r="AA89" i="4"/>
  <c r="AB49" i="4"/>
  <c r="AB47" i="4"/>
  <c r="AB89" i="4"/>
  <c r="AC49" i="4"/>
  <c r="AC47" i="4"/>
  <c r="AC89" i="4"/>
  <c r="AD49" i="4"/>
  <c r="AD47" i="4"/>
  <c r="AD89" i="4"/>
  <c r="AE49" i="4"/>
  <c r="AE47" i="4"/>
  <c r="AE89" i="4"/>
  <c r="AF49" i="4"/>
  <c r="AF47" i="4"/>
  <c r="AF89" i="4"/>
  <c r="AG49" i="4"/>
  <c r="AG47" i="4"/>
  <c r="AG89" i="4"/>
  <c r="AH49" i="4"/>
  <c r="AH47" i="4"/>
  <c r="AH89" i="4"/>
  <c r="AI49" i="4"/>
  <c r="AI47" i="4"/>
  <c r="AI89" i="4"/>
  <c r="AJ49" i="4"/>
  <c r="AJ47" i="4"/>
  <c r="AJ89" i="4"/>
  <c r="AK49" i="4"/>
  <c r="AK47" i="4"/>
  <c r="AK89" i="4"/>
  <c r="AL49" i="4"/>
  <c r="AL47" i="4"/>
  <c r="AL89" i="4"/>
  <c r="AM49" i="4"/>
  <c r="AM47" i="4"/>
  <c r="AM89" i="4"/>
  <c r="AN49" i="4"/>
  <c r="AN47" i="4"/>
  <c r="AN89" i="4"/>
  <c r="AO49" i="4"/>
  <c r="AO47" i="4"/>
  <c r="AO89" i="4"/>
  <c r="AP49" i="4"/>
  <c r="AP47" i="4"/>
  <c r="AP89" i="4"/>
  <c r="AQ49" i="4"/>
  <c r="AQ47" i="4"/>
  <c r="AQ89" i="4"/>
  <c r="AR49" i="4"/>
  <c r="AR47" i="4"/>
  <c r="AR89" i="4"/>
  <c r="AS49" i="4"/>
  <c r="AS47" i="4"/>
  <c r="AS89" i="4"/>
  <c r="AT49" i="4"/>
  <c r="AT47" i="4"/>
  <c r="AT89" i="4"/>
  <c r="AU49" i="4"/>
  <c r="AU47" i="4"/>
  <c r="AU89" i="4"/>
  <c r="AV49" i="4"/>
  <c r="AV47" i="4"/>
  <c r="AV89" i="4"/>
  <c r="AW49" i="4"/>
  <c r="AW47" i="4"/>
  <c r="AW89" i="4"/>
  <c r="AX49" i="4"/>
  <c r="AX47" i="4"/>
  <c r="AX89" i="4"/>
  <c r="AY49" i="4"/>
  <c r="AY47" i="4"/>
  <c r="AY89" i="4"/>
  <c r="AZ49" i="4"/>
  <c r="AZ47" i="4"/>
  <c r="AZ89" i="4"/>
  <c r="BA49" i="4"/>
  <c r="BA47" i="4"/>
  <c r="BA89" i="4"/>
  <c r="BB49" i="4"/>
  <c r="BB47" i="4"/>
  <c r="BB89" i="4"/>
  <c r="BC49" i="4"/>
  <c r="BC47" i="4"/>
  <c r="BC89" i="4"/>
  <c r="BD49" i="4"/>
  <c r="BD47" i="4"/>
  <c r="BD89" i="4"/>
  <c r="BE49" i="4"/>
  <c r="BE47" i="4"/>
  <c r="BE89" i="4"/>
  <c r="BF49" i="4"/>
  <c r="BF47" i="4"/>
  <c r="BF89" i="4"/>
  <c r="BG49" i="4"/>
  <c r="BG47" i="4"/>
  <c r="BG89" i="4"/>
  <c r="BH49" i="4"/>
  <c r="BH47" i="4"/>
  <c r="BH89" i="4"/>
  <c r="BI49" i="4"/>
  <c r="BI47" i="4"/>
  <c r="BI89" i="4"/>
  <c r="BJ49" i="4"/>
  <c r="BJ47" i="4"/>
  <c r="BJ89" i="4"/>
  <c r="BK49" i="4"/>
  <c r="BK47" i="4"/>
  <c r="BK89" i="4"/>
  <c r="BL49" i="4"/>
  <c r="BL47" i="4"/>
  <c r="BL89" i="4"/>
  <c r="BM49" i="4"/>
  <c r="BM47" i="4"/>
  <c r="BM89" i="4"/>
  <c r="BN49" i="4"/>
  <c r="BN47" i="4"/>
  <c r="BN89" i="4"/>
  <c r="BO49" i="4"/>
  <c r="BO47" i="4"/>
  <c r="BO89" i="4"/>
  <c r="BP49" i="4"/>
  <c r="BP47" i="4"/>
  <c r="BP89" i="4"/>
  <c r="BQ49" i="4"/>
  <c r="BQ47" i="4"/>
  <c r="BQ89" i="4"/>
  <c r="BR49" i="4"/>
  <c r="BR47" i="4"/>
  <c r="BR89" i="4"/>
  <c r="BS49" i="4"/>
  <c r="BS47" i="4"/>
  <c r="BS89" i="4"/>
  <c r="BT49" i="4"/>
  <c r="BT47" i="4"/>
  <c r="BT89" i="4"/>
  <c r="BU49" i="4"/>
  <c r="BU47" i="4"/>
  <c r="BU89" i="4"/>
  <c r="BV49" i="4"/>
  <c r="BV47" i="4"/>
  <c r="BV89" i="4"/>
  <c r="BW49" i="4"/>
  <c r="BW47" i="4"/>
  <c r="BW89" i="4"/>
  <c r="BX49" i="4"/>
  <c r="BX47" i="4"/>
  <c r="BX89" i="4"/>
  <c r="BY49" i="4"/>
  <c r="BY47" i="4"/>
  <c r="BY89" i="4"/>
  <c r="BZ49" i="4"/>
  <c r="BZ47" i="4"/>
  <c r="BZ89" i="4"/>
  <c r="CA49" i="4"/>
  <c r="CA47" i="4"/>
  <c r="CA89" i="4"/>
  <c r="CB49" i="4"/>
  <c r="CB47" i="4"/>
  <c r="CB89" i="4"/>
  <c r="CC49" i="4"/>
  <c r="CC47" i="4"/>
  <c r="CC89" i="4"/>
  <c r="CD49" i="4"/>
  <c r="CD47" i="4"/>
  <c r="CD89" i="4"/>
  <c r="CE49" i="4"/>
  <c r="CE47" i="4"/>
  <c r="CE89" i="4"/>
  <c r="CF49" i="4"/>
  <c r="CF47" i="4"/>
  <c r="CF89" i="4"/>
  <c r="CG49" i="4"/>
  <c r="CG47" i="4"/>
  <c r="CG21" i="4"/>
  <c r="CG19" i="4"/>
  <c r="CG89" i="4"/>
  <c r="CH49" i="4"/>
  <c r="CH47" i="4"/>
  <c r="CH21" i="4"/>
  <c r="CH19" i="4"/>
  <c r="CH89" i="4"/>
  <c r="CI49" i="4"/>
  <c r="CI47" i="4"/>
  <c r="CI21" i="4"/>
  <c r="CI19" i="4"/>
  <c r="CI89" i="4"/>
  <c r="CJ49" i="4"/>
  <c r="CJ47" i="4"/>
  <c r="CJ21" i="4"/>
  <c r="CJ19" i="4"/>
  <c r="CJ89" i="4"/>
  <c r="CK49" i="4"/>
  <c r="CK47" i="4"/>
  <c r="CK21" i="4"/>
  <c r="CK19" i="4"/>
  <c r="CK89" i="4"/>
  <c r="CL49" i="4"/>
  <c r="CL47" i="4"/>
  <c r="CL21" i="4"/>
  <c r="CL19" i="4"/>
  <c r="CL89" i="4"/>
  <c r="CM49" i="4"/>
  <c r="CM47" i="4"/>
  <c r="CM21" i="4"/>
  <c r="CM19" i="4"/>
  <c r="CM89" i="4"/>
  <c r="CN49" i="4"/>
  <c r="CN47" i="4"/>
  <c r="CN21" i="4"/>
  <c r="CN19" i="4"/>
  <c r="CN89" i="4"/>
  <c r="CO49" i="4"/>
  <c r="CO47" i="4"/>
  <c r="CO21" i="4"/>
  <c r="CO19" i="4"/>
  <c r="CO89" i="4"/>
  <c r="CP49" i="4"/>
  <c r="CP47" i="4"/>
  <c r="CP21" i="4"/>
  <c r="CP19" i="4"/>
  <c r="CP89" i="4"/>
  <c r="D147" i="4"/>
  <c r="CQ49" i="4"/>
  <c r="CQ47" i="4"/>
  <c r="CQ21" i="4"/>
  <c r="CQ19" i="4"/>
  <c r="CQ89" i="4"/>
  <c r="CR49" i="4"/>
  <c r="CR47" i="4"/>
  <c r="CR21" i="4"/>
  <c r="CR19" i="4"/>
  <c r="CR89" i="4"/>
  <c r="CS49" i="4"/>
  <c r="CS47" i="4"/>
  <c r="CS21" i="4"/>
  <c r="CS19" i="4"/>
  <c r="CS89" i="4"/>
  <c r="CT49" i="4"/>
  <c r="CT47" i="4"/>
  <c r="CT21" i="4"/>
  <c r="CT19" i="4"/>
  <c r="CT89" i="4"/>
  <c r="CU49" i="4"/>
  <c r="CU47" i="4"/>
  <c r="CU21" i="4"/>
  <c r="CU19" i="4"/>
  <c r="CU89" i="4"/>
  <c r="CV49" i="4"/>
  <c r="CV47" i="4"/>
  <c r="CV21" i="4"/>
  <c r="CV19" i="4"/>
  <c r="CV35" i="4"/>
  <c r="CV33" i="4"/>
  <c r="CV89" i="4"/>
  <c r="CW49" i="4"/>
  <c r="CW47" i="4"/>
  <c r="CW21" i="4"/>
  <c r="CW19" i="4"/>
  <c r="CW35" i="4"/>
  <c r="CW33" i="4"/>
  <c r="CW89" i="4"/>
  <c r="CX49" i="4"/>
  <c r="CX47" i="4"/>
  <c r="CX21" i="4"/>
  <c r="CX19" i="4"/>
  <c r="CX35" i="4"/>
  <c r="CX33" i="4"/>
  <c r="CX89" i="4"/>
  <c r="CY49" i="4"/>
  <c r="CY47" i="4"/>
  <c r="CY21" i="4"/>
  <c r="CY19" i="4"/>
  <c r="CY35" i="4"/>
  <c r="CY33" i="4"/>
  <c r="CY89" i="4"/>
  <c r="CZ49" i="4"/>
  <c r="CZ47" i="4"/>
  <c r="CZ21" i="4"/>
  <c r="CZ19" i="4"/>
  <c r="CZ35" i="4"/>
  <c r="CZ33" i="4"/>
  <c r="CZ89" i="4"/>
  <c r="DA49" i="4"/>
  <c r="DA47" i="4"/>
  <c r="DA21" i="4"/>
  <c r="DA19" i="4"/>
  <c r="DA35" i="4"/>
  <c r="DA33" i="4"/>
  <c r="DA89" i="4"/>
  <c r="DB49" i="4"/>
  <c r="DB47" i="4"/>
  <c r="DB21" i="4"/>
  <c r="DB19" i="4"/>
  <c r="DB35" i="4"/>
  <c r="DB33" i="4"/>
  <c r="DB89" i="4"/>
  <c r="DC49" i="4"/>
  <c r="DC47" i="4"/>
  <c r="DC21" i="4"/>
  <c r="DC19" i="4"/>
  <c r="DC35" i="4"/>
  <c r="DC33" i="4"/>
  <c r="DC89" i="4"/>
  <c r="DD49" i="4"/>
  <c r="DD47" i="4"/>
  <c r="DD21" i="4"/>
  <c r="DD19" i="4"/>
  <c r="DD35" i="4"/>
  <c r="DD33" i="4"/>
  <c r="DD89" i="4"/>
  <c r="DE49" i="4"/>
  <c r="DE47" i="4"/>
  <c r="DE21" i="4"/>
  <c r="DE19" i="4"/>
  <c r="DE35" i="4"/>
  <c r="DE33" i="4"/>
  <c r="DE89" i="4"/>
  <c r="DF49" i="4"/>
  <c r="DF47" i="4"/>
  <c r="DF21" i="4"/>
  <c r="DF19" i="4"/>
  <c r="DF35" i="4"/>
  <c r="DF33" i="4"/>
  <c r="DF89" i="4"/>
  <c r="DG49" i="4"/>
  <c r="DG47" i="4"/>
  <c r="DG21" i="4"/>
  <c r="DG19" i="4"/>
  <c r="DG35" i="4"/>
  <c r="DG33" i="4"/>
  <c r="DG89" i="4"/>
  <c r="DH49" i="4"/>
  <c r="DH47" i="4"/>
  <c r="DH21" i="4"/>
  <c r="DH19" i="4"/>
  <c r="DH35" i="4"/>
  <c r="DH33" i="4"/>
  <c r="DH89" i="4"/>
  <c r="DI49" i="4"/>
  <c r="DI47" i="4"/>
  <c r="DI21" i="4"/>
  <c r="DI19" i="4"/>
  <c r="DI35" i="4"/>
  <c r="DI33" i="4"/>
  <c r="DI89" i="4"/>
  <c r="DJ49" i="4"/>
  <c r="DJ47" i="4"/>
  <c r="DJ21" i="4"/>
  <c r="DJ19" i="4"/>
  <c r="DJ35" i="4"/>
  <c r="DJ33" i="4"/>
  <c r="DJ89" i="4"/>
  <c r="DK49" i="4"/>
  <c r="DK47" i="4"/>
  <c r="DK21" i="4"/>
  <c r="DK19" i="4"/>
  <c r="DK35" i="4"/>
  <c r="DK33" i="4"/>
  <c r="DK89" i="4"/>
  <c r="DL49" i="4"/>
  <c r="DL47" i="4"/>
  <c r="DL21" i="4"/>
  <c r="DL19" i="4"/>
  <c r="DL35" i="4"/>
  <c r="DL33" i="4"/>
  <c r="DL89" i="4"/>
  <c r="DM49" i="4"/>
  <c r="DM47" i="4"/>
  <c r="DM21" i="4"/>
  <c r="DM19" i="4"/>
  <c r="DM35" i="4"/>
  <c r="DM33" i="4"/>
  <c r="DM89" i="4"/>
  <c r="DN49" i="4"/>
  <c r="DN47" i="4"/>
  <c r="DN21" i="4"/>
  <c r="DN19" i="4"/>
  <c r="DN35" i="4"/>
  <c r="DN33" i="4"/>
  <c r="DN89" i="4"/>
  <c r="DO49" i="4"/>
  <c r="DO47" i="4"/>
  <c r="DO21" i="4"/>
  <c r="DO19" i="4"/>
  <c r="DO35" i="4"/>
  <c r="DO33" i="4"/>
  <c r="DO89" i="4"/>
  <c r="DP49" i="4"/>
  <c r="DP47" i="4"/>
  <c r="DP21" i="4"/>
  <c r="DP19" i="4"/>
  <c r="DP35" i="4"/>
  <c r="DP33" i="4"/>
  <c r="DP89" i="4"/>
  <c r="DQ49" i="4"/>
  <c r="DQ47" i="4"/>
  <c r="DQ21" i="4"/>
  <c r="DQ19" i="4"/>
  <c r="DQ35" i="4"/>
  <c r="DQ33" i="4"/>
  <c r="DQ89" i="4"/>
  <c r="DR49" i="4"/>
  <c r="DR47" i="4"/>
  <c r="DR21" i="4"/>
  <c r="DR19" i="4"/>
  <c r="DR35" i="4"/>
  <c r="DR33" i="4"/>
  <c r="DR89" i="4"/>
  <c r="DS49" i="4"/>
  <c r="DS47" i="4"/>
  <c r="DS21" i="4"/>
  <c r="DS19" i="4"/>
  <c r="DS35" i="4"/>
  <c r="DS33" i="4"/>
  <c r="DS89" i="4"/>
  <c r="DT49" i="4"/>
  <c r="DT47" i="4"/>
  <c r="DT21" i="4"/>
  <c r="DT19" i="4"/>
  <c r="DT35" i="4"/>
  <c r="DT33" i="4"/>
  <c r="DT89" i="4"/>
  <c r="DU49" i="4"/>
  <c r="DU47" i="4"/>
  <c r="DU21" i="4"/>
  <c r="DU19" i="4"/>
  <c r="DU35" i="4"/>
  <c r="DU33" i="4"/>
  <c r="DU89" i="4"/>
  <c r="DV49" i="4"/>
  <c r="DV47" i="4"/>
  <c r="DV21" i="4"/>
  <c r="DV19" i="4"/>
  <c r="DV35" i="4"/>
  <c r="DV33" i="4"/>
  <c r="DV89" i="4"/>
  <c r="DW49" i="4"/>
  <c r="DW47" i="4"/>
  <c r="DW21" i="4"/>
  <c r="DW19" i="4"/>
  <c r="DW35" i="4"/>
  <c r="DW33" i="4"/>
  <c r="DW89" i="4"/>
  <c r="DX49" i="4"/>
  <c r="DX47" i="4"/>
  <c r="DX21" i="4"/>
  <c r="DX19" i="4"/>
  <c r="DX35" i="4"/>
  <c r="DX33" i="4"/>
  <c r="DX89" i="4"/>
  <c r="DY49" i="4"/>
  <c r="DY47" i="4"/>
  <c r="DY21" i="4"/>
  <c r="DY19" i="4"/>
  <c r="DY35" i="4"/>
  <c r="DY33" i="4"/>
  <c r="DY89" i="4"/>
  <c r="DZ49" i="4"/>
  <c r="DZ47" i="4"/>
  <c r="DZ21" i="4"/>
  <c r="DZ19" i="4"/>
  <c r="DZ35" i="4"/>
  <c r="DZ33" i="4"/>
  <c r="DZ89" i="4"/>
  <c r="EA49" i="4"/>
  <c r="EA47" i="4"/>
  <c r="EA21" i="4"/>
  <c r="EA19" i="4"/>
  <c r="EA35" i="4"/>
  <c r="EA33" i="4"/>
  <c r="EA89" i="4"/>
  <c r="EB49" i="4"/>
  <c r="EB47" i="4"/>
  <c r="EB21" i="4"/>
  <c r="EB19" i="4"/>
  <c r="EB35" i="4"/>
  <c r="EB33" i="4"/>
  <c r="EB89" i="4"/>
  <c r="EC49" i="4"/>
  <c r="EC47" i="4"/>
  <c r="EC21" i="4"/>
  <c r="EC19" i="4"/>
  <c r="EC35" i="4"/>
  <c r="EC33" i="4"/>
  <c r="EC89" i="4"/>
  <c r="ED49" i="4"/>
  <c r="ED47" i="4"/>
  <c r="ED21" i="4"/>
  <c r="ED19" i="4"/>
  <c r="ED35" i="4"/>
  <c r="ED33" i="4"/>
  <c r="ED89" i="4"/>
  <c r="EE49" i="4"/>
  <c r="EE47" i="4"/>
  <c r="EE21" i="4"/>
  <c r="EE19" i="4"/>
  <c r="EE35" i="4"/>
  <c r="EE33" i="4"/>
  <c r="EE89" i="4"/>
  <c r="EF49" i="4"/>
  <c r="EF47" i="4"/>
  <c r="EF21" i="4"/>
  <c r="EF19" i="4"/>
  <c r="EF35" i="4"/>
  <c r="EF33" i="4"/>
  <c r="EF89" i="4"/>
  <c r="EG49" i="4"/>
  <c r="EG47" i="4"/>
  <c r="EG21" i="4"/>
  <c r="EG19" i="4"/>
  <c r="EG35" i="4"/>
  <c r="EG33" i="4"/>
  <c r="EG89" i="4"/>
  <c r="EH49" i="4"/>
  <c r="EH47" i="4"/>
  <c r="EH21" i="4"/>
  <c r="EH19" i="4"/>
  <c r="EH35" i="4"/>
  <c r="EH33" i="4"/>
  <c r="EH89" i="4"/>
  <c r="EI49" i="4"/>
  <c r="EI47" i="4"/>
  <c r="EI21" i="4"/>
  <c r="EI19" i="4"/>
  <c r="EI35" i="4"/>
  <c r="EI33" i="4"/>
  <c r="EI89" i="4"/>
  <c r="EJ49" i="4"/>
  <c r="EJ47" i="4"/>
  <c r="EJ21" i="4"/>
  <c r="EJ19" i="4"/>
  <c r="EJ35" i="4"/>
  <c r="EJ33" i="4"/>
  <c r="EJ89" i="4"/>
  <c r="EK49" i="4"/>
  <c r="EK47" i="4"/>
  <c r="EK21" i="4"/>
  <c r="EK19" i="4"/>
  <c r="EK35" i="4"/>
  <c r="EK33" i="4"/>
  <c r="EK89" i="4"/>
  <c r="EL49" i="4"/>
  <c r="EL47" i="4"/>
  <c r="EL21" i="4"/>
  <c r="EL19" i="4"/>
  <c r="EL35" i="4"/>
  <c r="EL33" i="4"/>
  <c r="EL89" i="4"/>
  <c r="EM63" i="4"/>
  <c r="EM61" i="4"/>
  <c r="EM49" i="4"/>
  <c r="EM47" i="4"/>
  <c r="EM21" i="4"/>
  <c r="EM19" i="4"/>
  <c r="EM35" i="4"/>
  <c r="EM33" i="4"/>
  <c r="EM89" i="4"/>
  <c r="EN63" i="4"/>
  <c r="EN61" i="4"/>
  <c r="EN49" i="4"/>
  <c r="EN47" i="4"/>
  <c r="EN21" i="4"/>
  <c r="EN19" i="4"/>
  <c r="EN35" i="4"/>
  <c r="EN33" i="4"/>
  <c r="EN89" i="4"/>
  <c r="EO63" i="4"/>
  <c r="EO61" i="4"/>
  <c r="EO49" i="4"/>
  <c r="EO47" i="4"/>
  <c r="EO21" i="4"/>
  <c r="EO19" i="4"/>
  <c r="EO35" i="4"/>
  <c r="EO33" i="4"/>
  <c r="EO89" i="4"/>
  <c r="EP63" i="4"/>
  <c r="EP61" i="4"/>
  <c r="EP49" i="4"/>
  <c r="EP47" i="4"/>
  <c r="EP21" i="4"/>
  <c r="EP19" i="4"/>
  <c r="EP35" i="4"/>
  <c r="EP33" i="4"/>
  <c r="EP89" i="4"/>
  <c r="EQ63" i="4"/>
  <c r="EQ61" i="4"/>
  <c r="EQ49" i="4"/>
  <c r="EQ47" i="4"/>
  <c r="EQ21" i="4"/>
  <c r="EQ19" i="4"/>
  <c r="EQ35" i="4"/>
  <c r="EQ33" i="4"/>
  <c r="EQ89" i="4"/>
  <c r="ER63" i="4"/>
  <c r="ER61" i="4"/>
  <c r="ER49" i="4"/>
  <c r="ER47" i="4"/>
  <c r="ER21" i="4"/>
  <c r="ER19" i="4"/>
  <c r="ER35" i="4"/>
  <c r="ER33" i="4"/>
  <c r="ER89" i="4"/>
  <c r="ES63" i="4"/>
  <c r="ES61" i="4"/>
  <c r="ES49" i="4"/>
  <c r="ES47" i="4"/>
  <c r="ES21" i="4"/>
  <c r="ES19" i="4"/>
  <c r="ES35" i="4"/>
  <c r="ES33" i="4"/>
  <c r="ES89" i="4"/>
  <c r="ET63" i="4"/>
  <c r="ET61" i="4"/>
  <c r="ET49" i="4"/>
  <c r="ET47" i="4"/>
  <c r="ET21" i="4"/>
  <c r="ET19" i="4"/>
  <c r="ET35" i="4"/>
  <c r="ET33" i="4"/>
  <c r="ET89" i="4"/>
  <c r="EU63" i="4"/>
  <c r="EU61" i="4"/>
  <c r="EU49" i="4"/>
  <c r="EU47" i="4"/>
  <c r="EU21" i="4"/>
  <c r="EU19" i="4"/>
  <c r="EU35" i="4"/>
  <c r="EU33" i="4"/>
  <c r="EU89" i="4"/>
  <c r="EV63" i="4"/>
  <c r="EV61" i="4"/>
  <c r="EV49" i="4"/>
  <c r="EV47" i="4"/>
  <c r="EV21" i="4"/>
  <c r="EV19" i="4"/>
  <c r="EV35" i="4"/>
  <c r="EV33" i="4"/>
  <c r="EV89" i="4"/>
  <c r="EW63" i="4"/>
  <c r="EW61" i="4"/>
  <c r="EW49" i="4"/>
  <c r="EW47" i="4"/>
  <c r="EW21" i="4"/>
  <c r="EW19" i="4"/>
  <c r="EW35" i="4"/>
  <c r="EW33" i="4"/>
  <c r="EW89" i="4"/>
  <c r="EX63" i="4"/>
  <c r="EX61" i="4"/>
  <c r="EX49" i="4"/>
  <c r="EX47" i="4"/>
  <c r="EX21" i="4"/>
  <c r="EX19" i="4"/>
  <c r="EX35" i="4"/>
  <c r="EX33" i="4"/>
  <c r="EX89" i="4"/>
  <c r="EY63" i="4"/>
  <c r="EY61" i="4"/>
  <c r="EY49" i="4"/>
  <c r="EY47" i="4"/>
  <c r="EY21" i="4"/>
  <c r="EY19" i="4"/>
  <c r="EY35" i="4"/>
  <c r="EY33" i="4"/>
  <c r="EY89" i="4"/>
  <c r="EZ63" i="4"/>
  <c r="EZ61" i="4"/>
  <c r="EZ49" i="4"/>
  <c r="EZ47" i="4"/>
  <c r="EZ21" i="4"/>
  <c r="EZ19" i="4"/>
  <c r="EZ35" i="4"/>
  <c r="EZ33" i="4"/>
  <c r="EZ89" i="4"/>
  <c r="FA63" i="4"/>
  <c r="FA61" i="4"/>
  <c r="FA49" i="4"/>
  <c r="FA47" i="4"/>
  <c r="FA21" i="4"/>
  <c r="FA19" i="4"/>
  <c r="FA35" i="4"/>
  <c r="FA33" i="4"/>
  <c r="FA89" i="4"/>
  <c r="FB63" i="4"/>
  <c r="FB61" i="4"/>
  <c r="FB49" i="4"/>
  <c r="FB47" i="4"/>
  <c r="FB21" i="4"/>
  <c r="FB19" i="4"/>
  <c r="FB35" i="4"/>
  <c r="FB33" i="4"/>
  <c r="FB89" i="4"/>
  <c r="FC63" i="4"/>
  <c r="FC61" i="4"/>
  <c r="FC49" i="4"/>
  <c r="FC47" i="4"/>
  <c r="FC21" i="4"/>
  <c r="FC19" i="4"/>
  <c r="FC35" i="4"/>
  <c r="FC33" i="4"/>
  <c r="FC89" i="4"/>
  <c r="FD63" i="4"/>
  <c r="FD61" i="4"/>
  <c r="FD49" i="4"/>
  <c r="FD47" i="4"/>
  <c r="FD21" i="4"/>
  <c r="FD19" i="4"/>
  <c r="FD35" i="4"/>
  <c r="FD33" i="4"/>
  <c r="FD89" i="4"/>
  <c r="FE63" i="4"/>
  <c r="FE61" i="4"/>
  <c r="FE49" i="4"/>
  <c r="FE47" i="4"/>
  <c r="FE21" i="4"/>
  <c r="FE19" i="4"/>
  <c r="FE35" i="4"/>
  <c r="FE33" i="4"/>
  <c r="FE89" i="4"/>
  <c r="FF63" i="4"/>
  <c r="FF61" i="4"/>
  <c r="FF49" i="4"/>
  <c r="FF47" i="4"/>
  <c r="FF21" i="4"/>
  <c r="FF19" i="4"/>
  <c r="FF35" i="4"/>
  <c r="FF33" i="4"/>
  <c r="FF89" i="4"/>
  <c r="FG63" i="4"/>
  <c r="FG61" i="4"/>
  <c r="FG49" i="4"/>
  <c r="FG47" i="4"/>
  <c r="FG21" i="4"/>
  <c r="FG19" i="4"/>
  <c r="FG35" i="4"/>
  <c r="FG33" i="4"/>
  <c r="FG89" i="4"/>
  <c r="FH63" i="4"/>
  <c r="FH61" i="4"/>
  <c r="FH49" i="4"/>
  <c r="FH47" i="4"/>
  <c r="FH21" i="4"/>
  <c r="FH19" i="4"/>
  <c r="FH35" i="4"/>
  <c r="FH33" i="4"/>
  <c r="FH89" i="4"/>
  <c r="FI63" i="4"/>
  <c r="FI61" i="4"/>
  <c r="FI49" i="4"/>
  <c r="FI47" i="4"/>
  <c r="FI21" i="4"/>
  <c r="FI19" i="4"/>
  <c r="FI35" i="4"/>
  <c r="FI33" i="4"/>
  <c r="FI77" i="4"/>
  <c r="FI75" i="4"/>
  <c r="FI89" i="4"/>
  <c r="FJ63" i="4"/>
  <c r="FJ61" i="4"/>
  <c r="FJ49" i="4"/>
  <c r="FJ47" i="4"/>
  <c r="FJ21" i="4"/>
  <c r="FJ19" i="4"/>
  <c r="FJ35" i="4"/>
  <c r="FJ33" i="4"/>
  <c r="FJ77" i="4"/>
  <c r="FJ75" i="4"/>
  <c r="FJ89" i="4"/>
  <c r="FK63" i="4"/>
  <c r="FK61" i="4"/>
  <c r="FK49" i="4"/>
  <c r="FK47" i="4"/>
  <c r="FK21" i="4"/>
  <c r="FK19" i="4"/>
  <c r="FK35" i="4"/>
  <c r="FK33" i="4"/>
  <c r="FK77" i="4"/>
  <c r="FK75" i="4"/>
  <c r="FK89" i="4"/>
  <c r="FL63" i="4"/>
  <c r="FL61" i="4"/>
  <c r="FL49" i="4"/>
  <c r="FL47" i="4"/>
  <c r="FL21" i="4"/>
  <c r="FL19" i="4"/>
  <c r="FL35" i="4"/>
  <c r="FL33" i="4"/>
  <c r="FL77" i="4"/>
  <c r="FL75" i="4"/>
  <c r="FL89" i="4"/>
  <c r="FM63" i="4"/>
  <c r="FM61" i="4"/>
  <c r="FM49" i="4"/>
  <c r="FM47" i="4"/>
  <c r="FM21" i="4"/>
  <c r="FM19" i="4"/>
  <c r="FM35" i="4"/>
  <c r="FM33" i="4"/>
  <c r="FM77" i="4"/>
  <c r="FM75" i="4"/>
  <c r="FM89" i="4"/>
  <c r="FN63" i="4"/>
  <c r="FN61" i="4"/>
  <c r="FN49" i="4"/>
  <c r="FN47" i="4"/>
  <c r="FN21" i="4"/>
  <c r="FN19" i="4"/>
  <c r="FN35" i="4"/>
  <c r="FN33" i="4"/>
  <c r="FN77" i="4"/>
  <c r="FN75" i="4"/>
  <c r="FN89" i="4"/>
  <c r="FO63" i="4"/>
  <c r="FO61" i="4"/>
  <c r="FO49" i="4"/>
  <c r="FO47" i="4"/>
  <c r="FO21" i="4"/>
  <c r="FO19" i="4"/>
  <c r="FO35" i="4"/>
  <c r="FO33" i="4"/>
  <c r="FO77" i="4"/>
  <c r="FO75" i="4"/>
  <c r="FO89" i="4"/>
  <c r="FP63" i="4"/>
  <c r="FP61" i="4"/>
  <c r="FP49" i="4"/>
  <c r="FP47" i="4"/>
  <c r="FP21" i="4"/>
  <c r="FP19" i="4"/>
  <c r="FP35" i="4"/>
  <c r="FP33" i="4"/>
  <c r="FP77" i="4"/>
  <c r="FP75" i="4"/>
  <c r="FP89" i="4"/>
  <c r="FQ63" i="4"/>
  <c r="FQ61" i="4"/>
  <c r="FQ49" i="4"/>
  <c r="FQ47" i="4"/>
  <c r="FQ21" i="4"/>
  <c r="FQ19" i="4"/>
  <c r="FQ35" i="4"/>
  <c r="FQ33" i="4"/>
  <c r="FQ77" i="4"/>
  <c r="FQ75" i="4"/>
  <c r="FQ89" i="4"/>
  <c r="FR63" i="4"/>
  <c r="FR61" i="4"/>
  <c r="FR49" i="4"/>
  <c r="FR47" i="4"/>
  <c r="FR21" i="4"/>
  <c r="FR19" i="4"/>
  <c r="FR35" i="4"/>
  <c r="FR33" i="4"/>
  <c r="FR77" i="4"/>
  <c r="FR75" i="4"/>
  <c r="FR89" i="4"/>
  <c r="FS63" i="4"/>
  <c r="FS61" i="4"/>
  <c r="FS49" i="4"/>
  <c r="FS47" i="4"/>
  <c r="FS21" i="4"/>
  <c r="FS19" i="4"/>
  <c r="FS35" i="4"/>
  <c r="FS33" i="4"/>
  <c r="FS77" i="4"/>
  <c r="FS75" i="4"/>
  <c r="FS89" i="4"/>
  <c r="FT63" i="4"/>
  <c r="FT61" i="4"/>
  <c r="FT49" i="4"/>
  <c r="FT47" i="4"/>
  <c r="FT21" i="4"/>
  <c r="FT19" i="4"/>
  <c r="FT35" i="4"/>
  <c r="FT33" i="4"/>
  <c r="FT77" i="4"/>
  <c r="FT75" i="4"/>
  <c r="FT89" i="4"/>
  <c r="FU63" i="4"/>
  <c r="FU61" i="4"/>
  <c r="FU49" i="4"/>
  <c r="FU47" i="4"/>
  <c r="FU21" i="4"/>
  <c r="FU19" i="4"/>
  <c r="FU35" i="4"/>
  <c r="FU33" i="4"/>
  <c r="FU77" i="4"/>
  <c r="FU75" i="4"/>
  <c r="FU89" i="4"/>
  <c r="FV63" i="4"/>
  <c r="FV61" i="4"/>
  <c r="FV49" i="4"/>
  <c r="FV47" i="4"/>
  <c r="FV21" i="4"/>
  <c r="FV19" i="4"/>
  <c r="FV35" i="4"/>
  <c r="FV33" i="4"/>
  <c r="FV77" i="4"/>
  <c r="FV75" i="4"/>
  <c r="FV89" i="4"/>
  <c r="FW63" i="4"/>
  <c r="FW61" i="4"/>
  <c r="FW49" i="4"/>
  <c r="FW47" i="4"/>
  <c r="FW21" i="4"/>
  <c r="FW19" i="4"/>
  <c r="FW35" i="4"/>
  <c r="FW33" i="4"/>
  <c r="FW77" i="4"/>
  <c r="FW75" i="4"/>
  <c r="FW89" i="4"/>
  <c r="FX63" i="4"/>
  <c r="FX61" i="4"/>
  <c r="FX49" i="4"/>
  <c r="FX47" i="4"/>
  <c r="FX21" i="4"/>
  <c r="FX19" i="4"/>
  <c r="FX35" i="4"/>
  <c r="FX33" i="4"/>
  <c r="FX77" i="4"/>
  <c r="FX75" i="4"/>
  <c r="FX89" i="4"/>
  <c r="FY63" i="4"/>
  <c r="FY61" i="4"/>
  <c r="FY49" i="4"/>
  <c r="FY47" i="4"/>
  <c r="FY21" i="4"/>
  <c r="FY19" i="4"/>
  <c r="FY35" i="4"/>
  <c r="FY33" i="4"/>
  <c r="FY77" i="4"/>
  <c r="FY75" i="4"/>
  <c r="FY89" i="4"/>
  <c r="FZ63" i="4"/>
  <c r="FZ61" i="4"/>
  <c r="FZ49" i="4"/>
  <c r="FZ47" i="4"/>
  <c r="FZ21" i="4"/>
  <c r="FZ19" i="4"/>
  <c r="FZ35" i="4"/>
  <c r="FZ33" i="4"/>
  <c r="FZ77" i="4"/>
  <c r="FZ75" i="4"/>
  <c r="FZ89" i="4"/>
  <c r="GA63" i="4"/>
  <c r="GA61" i="4"/>
  <c r="GA49" i="4"/>
  <c r="GA47" i="4"/>
  <c r="GA21" i="4"/>
  <c r="GA19" i="4"/>
  <c r="GA35" i="4"/>
  <c r="GA33" i="4"/>
  <c r="GA77" i="4"/>
  <c r="GA75" i="4"/>
  <c r="GA89" i="4"/>
  <c r="GB63" i="4"/>
  <c r="GB61" i="4"/>
  <c r="GB49" i="4"/>
  <c r="GB47" i="4"/>
  <c r="GB21" i="4"/>
  <c r="GB19" i="4"/>
  <c r="GB35" i="4"/>
  <c r="GB33" i="4"/>
  <c r="GB77" i="4"/>
  <c r="GB75" i="4"/>
  <c r="GB89" i="4"/>
  <c r="GC63" i="4"/>
  <c r="GC61" i="4"/>
  <c r="GC49" i="4"/>
  <c r="GC47" i="4"/>
  <c r="GC21" i="4"/>
  <c r="GC19" i="4"/>
  <c r="GC35" i="4"/>
  <c r="GC33" i="4"/>
  <c r="GC77" i="4"/>
  <c r="GC75" i="4"/>
  <c r="GC89" i="4"/>
  <c r="GD63" i="4"/>
  <c r="GD61" i="4"/>
  <c r="GD49" i="4"/>
  <c r="GD47" i="4"/>
  <c r="GD21" i="4"/>
  <c r="GD19" i="4"/>
  <c r="GD35" i="4"/>
  <c r="GD33" i="4"/>
  <c r="GD77" i="4"/>
  <c r="GD75" i="4"/>
  <c r="GD89" i="4"/>
  <c r="GE63" i="4"/>
  <c r="GE61" i="4"/>
  <c r="GE49" i="4"/>
  <c r="GE47" i="4"/>
  <c r="GE21" i="4"/>
  <c r="GE19" i="4"/>
  <c r="GE35" i="4"/>
  <c r="GE33" i="4"/>
  <c r="GE77" i="4"/>
  <c r="GE75" i="4"/>
  <c r="GE89" i="4"/>
  <c r="GF63" i="4"/>
  <c r="GF61" i="4"/>
  <c r="GF49" i="4"/>
  <c r="GF47" i="4"/>
  <c r="GF21" i="4"/>
  <c r="GF19" i="4"/>
  <c r="GF35" i="4"/>
  <c r="GF33" i="4"/>
  <c r="GF77" i="4"/>
  <c r="GF75" i="4"/>
  <c r="GF89" i="4"/>
  <c r="GG63" i="4"/>
  <c r="GG61" i="4"/>
  <c r="GG49" i="4"/>
  <c r="GG47" i="4"/>
  <c r="GG21" i="4"/>
  <c r="GG19" i="4"/>
  <c r="GG35" i="4"/>
  <c r="GG33" i="4"/>
  <c r="GG77" i="4"/>
  <c r="GG75" i="4"/>
  <c r="GG89" i="4"/>
  <c r="GH63" i="4"/>
  <c r="GH61" i="4"/>
  <c r="GH49" i="4"/>
  <c r="GH47" i="4"/>
  <c r="GH21" i="4"/>
  <c r="GH19" i="4"/>
  <c r="GH35" i="4"/>
  <c r="GH33" i="4"/>
  <c r="GH77" i="4"/>
  <c r="GH75" i="4"/>
  <c r="GH89" i="4"/>
  <c r="GI63" i="4"/>
  <c r="GI61" i="4"/>
  <c r="GI49" i="4"/>
  <c r="GI47" i="4"/>
  <c r="GI21" i="4"/>
  <c r="GI19" i="4"/>
  <c r="GI35" i="4"/>
  <c r="GI33" i="4"/>
  <c r="GI77" i="4"/>
  <c r="GI75" i="4"/>
  <c r="GI89" i="4"/>
  <c r="GJ63" i="4"/>
  <c r="GJ61" i="4"/>
  <c r="GJ49" i="4"/>
  <c r="GJ47" i="4"/>
  <c r="GJ21" i="4"/>
  <c r="GJ19" i="4"/>
  <c r="GJ35" i="4"/>
  <c r="GJ33" i="4"/>
  <c r="GJ77" i="4"/>
  <c r="GJ75" i="4"/>
  <c r="GJ89" i="4"/>
  <c r="GK63" i="4"/>
  <c r="GK61" i="4"/>
  <c r="GK49" i="4"/>
  <c r="GK47" i="4"/>
  <c r="GK21" i="4"/>
  <c r="GK19" i="4"/>
  <c r="GK35" i="4"/>
  <c r="GK33" i="4"/>
  <c r="GK77" i="4"/>
  <c r="GK75" i="4"/>
  <c r="GK89" i="4"/>
  <c r="GL63" i="4"/>
  <c r="GL61" i="4"/>
  <c r="GL49" i="4"/>
  <c r="GL47" i="4"/>
  <c r="GL21" i="4"/>
  <c r="GL19" i="4"/>
  <c r="GL35" i="4"/>
  <c r="GL33" i="4"/>
  <c r="GL77" i="4"/>
  <c r="GL75" i="4"/>
  <c r="GL89" i="4"/>
  <c r="GM63" i="4"/>
  <c r="GM61" i="4"/>
  <c r="GM49" i="4"/>
  <c r="GM47" i="4"/>
  <c r="GM21" i="4"/>
  <c r="GM19" i="4"/>
  <c r="GM35" i="4"/>
  <c r="GM33" i="4"/>
  <c r="GM77" i="4"/>
  <c r="GM75" i="4"/>
  <c r="GM89" i="4"/>
  <c r="GN63" i="4"/>
  <c r="GN61" i="4"/>
  <c r="GN49" i="4"/>
  <c r="GN47" i="4"/>
  <c r="GN21" i="4"/>
  <c r="GN19" i="4"/>
  <c r="GN35" i="4"/>
  <c r="GN33" i="4"/>
  <c r="GN77" i="4"/>
  <c r="GN75" i="4"/>
  <c r="GN89" i="4"/>
  <c r="GO63" i="4"/>
  <c r="GO61" i="4"/>
  <c r="GO49" i="4"/>
  <c r="GO47" i="4"/>
  <c r="GO21" i="4"/>
  <c r="GO19" i="4"/>
  <c r="GO35" i="4"/>
  <c r="GO33" i="4"/>
  <c r="GO77" i="4"/>
  <c r="GO75" i="4"/>
  <c r="GO89" i="4"/>
  <c r="GP63" i="4"/>
  <c r="GP61" i="4"/>
  <c r="GP49" i="4"/>
  <c r="GP47" i="4"/>
  <c r="GP21" i="4"/>
  <c r="GP19" i="4"/>
  <c r="GP35" i="4"/>
  <c r="GP33" i="4"/>
  <c r="GP77" i="4"/>
  <c r="GP75" i="4"/>
  <c r="GP89" i="4"/>
  <c r="GQ63" i="4"/>
  <c r="GQ61" i="4"/>
  <c r="GQ49" i="4"/>
  <c r="GQ47" i="4"/>
  <c r="GQ21" i="4"/>
  <c r="GQ19" i="4"/>
  <c r="GQ35" i="4"/>
  <c r="GQ33" i="4"/>
  <c r="GQ77" i="4"/>
  <c r="GQ75" i="4"/>
  <c r="GQ89" i="4"/>
  <c r="GR63" i="4"/>
  <c r="GR61" i="4"/>
  <c r="GR49" i="4"/>
  <c r="GR47" i="4"/>
  <c r="GR21" i="4"/>
  <c r="GR19" i="4"/>
  <c r="GR35" i="4"/>
  <c r="GR33" i="4"/>
  <c r="GR77" i="4"/>
  <c r="GR75" i="4"/>
  <c r="GR89" i="4"/>
  <c r="GS63" i="4"/>
  <c r="GS61" i="4"/>
  <c r="GS49" i="4"/>
  <c r="GS47" i="4"/>
  <c r="GS21" i="4"/>
  <c r="GS19" i="4"/>
  <c r="GS35" i="4"/>
  <c r="GS33" i="4"/>
  <c r="GS77" i="4"/>
  <c r="GS75" i="4"/>
  <c r="GS89" i="4"/>
  <c r="GT63" i="4"/>
  <c r="GT61" i="4"/>
  <c r="GT49" i="4"/>
  <c r="GT47" i="4"/>
  <c r="GT21" i="4"/>
  <c r="GT19" i="4"/>
  <c r="GT35" i="4"/>
  <c r="GT33" i="4"/>
  <c r="GT77" i="4"/>
  <c r="GT75" i="4"/>
  <c r="GT89" i="4"/>
  <c r="GU63" i="4"/>
  <c r="GU61" i="4"/>
  <c r="GU49" i="4"/>
  <c r="GU47" i="4"/>
  <c r="GU21" i="4"/>
  <c r="GU19" i="4"/>
  <c r="GU35" i="4"/>
  <c r="GU33" i="4"/>
  <c r="GU77" i="4"/>
  <c r="GU75" i="4"/>
  <c r="GU89" i="4"/>
  <c r="GV63" i="4"/>
  <c r="GV61" i="4"/>
  <c r="GV49" i="4"/>
  <c r="GV47" i="4"/>
  <c r="GV21" i="4"/>
  <c r="GV19" i="4"/>
  <c r="GV35" i="4"/>
  <c r="GV33" i="4"/>
  <c r="GV77" i="4"/>
  <c r="GV75" i="4"/>
  <c r="GV89" i="4"/>
  <c r="GW63" i="4"/>
  <c r="GW61" i="4"/>
  <c r="GW49" i="4"/>
  <c r="GW47" i="4"/>
  <c r="GW21" i="4"/>
  <c r="GW19" i="4"/>
  <c r="GW35" i="4"/>
  <c r="GW33" i="4"/>
  <c r="GW77" i="4"/>
  <c r="GW75" i="4"/>
  <c r="GW89" i="4"/>
  <c r="GX63" i="4"/>
  <c r="GX61" i="4"/>
  <c r="GX49" i="4"/>
  <c r="GX47" i="4"/>
  <c r="GX21" i="4"/>
  <c r="GX19" i="4"/>
  <c r="GX35" i="4"/>
  <c r="GX33" i="4"/>
  <c r="GX77" i="4"/>
  <c r="GX75" i="4"/>
  <c r="GX89" i="4"/>
  <c r="GY63" i="4"/>
  <c r="GY61" i="4"/>
  <c r="GY49" i="4"/>
  <c r="GY47" i="4"/>
  <c r="GY21" i="4"/>
  <c r="GY19" i="4"/>
  <c r="GY35" i="4"/>
  <c r="GY33" i="4"/>
  <c r="GY77" i="4"/>
  <c r="GY75" i="4"/>
  <c r="GY89" i="4"/>
  <c r="GZ63" i="4"/>
  <c r="GZ61" i="4"/>
  <c r="GZ49" i="4"/>
  <c r="GZ47" i="4"/>
  <c r="GZ21" i="4"/>
  <c r="GZ19" i="4"/>
  <c r="GZ35" i="4"/>
  <c r="GZ33" i="4"/>
  <c r="GZ77" i="4"/>
  <c r="GZ75" i="4"/>
  <c r="GZ89" i="4"/>
  <c r="HA63" i="4"/>
  <c r="HA61" i="4"/>
  <c r="HA49" i="4"/>
  <c r="HA47" i="4"/>
  <c r="HA21" i="4"/>
  <c r="HA19" i="4"/>
  <c r="HA35" i="4"/>
  <c r="HA33" i="4"/>
  <c r="HA77" i="4"/>
  <c r="HA75" i="4"/>
  <c r="HA89" i="4"/>
  <c r="HB63" i="4"/>
  <c r="HB61" i="4"/>
  <c r="HB49" i="4"/>
  <c r="HB47" i="4"/>
  <c r="HB21" i="4"/>
  <c r="HB19" i="4"/>
  <c r="HB35" i="4"/>
  <c r="HB33" i="4"/>
  <c r="HB77" i="4"/>
  <c r="HB75" i="4"/>
  <c r="HB89" i="4"/>
  <c r="HC63" i="4"/>
  <c r="HC61" i="4"/>
  <c r="HC49" i="4"/>
  <c r="HC47" i="4"/>
  <c r="HC21" i="4"/>
  <c r="HC19" i="4"/>
  <c r="HC35" i="4"/>
  <c r="HC33" i="4"/>
  <c r="HC77" i="4"/>
  <c r="HC75" i="4"/>
  <c r="HC89" i="4"/>
  <c r="HD63" i="4"/>
  <c r="HD61" i="4"/>
  <c r="HD49" i="4"/>
  <c r="HD47" i="4"/>
  <c r="HD21" i="4"/>
  <c r="HD19" i="4"/>
  <c r="HD35" i="4"/>
  <c r="HD33" i="4"/>
  <c r="HD77" i="4"/>
  <c r="HD75" i="4"/>
  <c r="HD89" i="4"/>
  <c r="HE63" i="4"/>
  <c r="HE61" i="4"/>
  <c r="HE49" i="4"/>
  <c r="HE47" i="4"/>
  <c r="HE21" i="4"/>
  <c r="HE19" i="4"/>
  <c r="HE35" i="4"/>
  <c r="HE33" i="4"/>
  <c r="HE77" i="4"/>
  <c r="HE75" i="4"/>
  <c r="HE89" i="4"/>
  <c r="HF63" i="4"/>
  <c r="HF61" i="4"/>
  <c r="HF49" i="4"/>
  <c r="HF47" i="4"/>
  <c r="HF21" i="4"/>
  <c r="HF19" i="4"/>
  <c r="HF35" i="4"/>
  <c r="HF33" i="4"/>
  <c r="HF77" i="4"/>
  <c r="HF75" i="4"/>
  <c r="HF89" i="4"/>
  <c r="HG63" i="4"/>
  <c r="HG61" i="4"/>
  <c r="HG49" i="4"/>
  <c r="HG47" i="4"/>
  <c r="HG21" i="4"/>
  <c r="HG19" i="4"/>
  <c r="HG35" i="4"/>
  <c r="HG33" i="4"/>
  <c r="HG77" i="4"/>
  <c r="HG75" i="4"/>
  <c r="HG89" i="4"/>
  <c r="HH63" i="4"/>
  <c r="HH61" i="4"/>
  <c r="HH49" i="4"/>
  <c r="HH47" i="4"/>
  <c r="HH21" i="4"/>
  <c r="HH19" i="4"/>
  <c r="HH35" i="4"/>
  <c r="HH33" i="4"/>
  <c r="HH77" i="4"/>
  <c r="HH75" i="4"/>
  <c r="HH89" i="4"/>
  <c r="HI63" i="4"/>
  <c r="HI61" i="4"/>
  <c r="HI49" i="4"/>
  <c r="HI47" i="4"/>
  <c r="HI21" i="4"/>
  <c r="HI19" i="4"/>
  <c r="HI35" i="4"/>
  <c r="HI33" i="4"/>
  <c r="HI77" i="4"/>
  <c r="HI75" i="4"/>
  <c r="HI89" i="4"/>
  <c r="HJ63" i="4"/>
  <c r="HJ61" i="4"/>
  <c r="HJ49" i="4"/>
  <c r="HJ47" i="4"/>
  <c r="HJ21" i="4"/>
  <c r="HJ19" i="4"/>
  <c r="HJ35" i="4"/>
  <c r="HJ33" i="4"/>
  <c r="HJ77" i="4"/>
  <c r="HJ75" i="4"/>
  <c r="HJ89" i="4"/>
  <c r="HK63" i="4"/>
  <c r="HK61" i="4"/>
  <c r="HK49" i="4"/>
  <c r="HK47" i="4"/>
  <c r="HK21" i="4"/>
  <c r="HK19" i="4"/>
  <c r="HK35" i="4"/>
  <c r="HK33" i="4"/>
  <c r="HK77" i="4"/>
  <c r="HK75" i="4"/>
  <c r="HK89" i="4"/>
  <c r="HL63" i="4"/>
  <c r="HL61" i="4"/>
  <c r="HL49" i="4"/>
  <c r="HL47" i="4"/>
  <c r="HL21" i="4"/>
  <c r="HL19" i="4"/>
  <c r="HL35" i="4"/>
  <c r="HL33" i="4"/>
  <c r="HL77" i="4"/>
  <c r="HL75" i="4"/>
  <c r="HL89" i="4"/>
  <c r="HM63" i="4"/>
  <c r="HM61" i="4"/>
  <c r="HM49" i="4"/>
  <c r="HM47" i="4"/>
  <c r="HM21" i="4"/>
  <c r="HM19" i="4"/>
  <c r="HM35" i="4"/>
  <c r="HM33" i="4"/>
  <c r="HM77" i="4"/>
  <c r="HM75" i="4"/>
  <c r="HM89" i="4"/>
  <c r="HN63" i="4"/>
  <c r="HN61" i="4"/>
  <c r="HN49" i="4"/>
  <c r="HN47" i="4"/>
  <c r="HN21" i="4"/>
  <c r="HN19" i="4"/>
  <c r="HN35" i="4"/>
  <c r="HN33" i="4"/>
  <c r="HN77" i="4"/>
  <c r="HN75" i="4"/>
  <c r="HN89" i="4"/>
  <c r="HO63" i="4"/>
  <c r="HO61" i="4"/>
  <c r="HO49" i="4"/>
  <c r="HO47" i="4"/>
  <c r="HO21" i="4"/>
  <c r="HO19" i="4"/>
  <c r="HO35" i="4"/>
  <c r="HO33" i="4"/>
  <c r="HO77" i="4"/>
  <c r="HO75" i="4"/>
  <c r="HO89" i="4"/>
  <c r="HP63" i="4"/>
  <c r="HP61" i="4"/>
  <c r="HP49" i="4"/>
  <c r="HP47" i="4"/>
  <c r="HP21" i="4"/>
  <c r="HP19" i="4"/>
  <c r="HP35" i="4"/>
  <c r="HP33" i="4"/>
  <c r="HP77" i="4"/>
  <c r="HP75" i="4"/>
  <c r="HP89" i="4"/>
  <c r="HQ63" i="4"/>
  <c r="HQ61" i="4"/>
  <c r="HQ49" i="4"/>
  <c r="HQ47" i="4"/>
  <c r="HQ21" i="4"/>
  <c r="HQ19" i="4"/>
  <c r="HQ35" i="4"/>
  <c r="HQ33" i="4"/>
  <c r="HQ77" i="4"/>
  <c r="HQ75" i="4"/>
  <c r="HQ89" i="4"/>
  <c r="HR63" i="4"/>
  <c r="HR61" i="4"/>
  <c r="HR49" i="4"/>
  <c r="HR47" i="4"/>
  <c r="HR21" i="4"/>
  <c r="HR19" i="4"/>
  <c r="HR35" i="4"/>
  <c r="HR33" i="4"/>
  <c r="HR77" i="4"/>
  <c r="HR75" i="4"/>
  <c r="HR89" i="4"/>
  <c r="HS63" i="4"/>
  <c r="HS61" i="4"/>
  <c r="HS49" i="4"/>
  <c r="HS47" i="4"/>
  <c r="HS21" i="4"/>
  <c r="HS19" i="4"/>
  <c r="HS35" i="4"/>
  <c r="HS33" i="4"/>
  <c r="HS77" i="4"/>
  <c r="HS75" i="4"/>
  <c r="HS89" i="4"/>
  <c r="HT63" i="4"/>
  <c r="HT61" i="4"/>
  <c r="HT49" i="4"/>
  <c r="HT47" i="4"/>
  <c r="HT21" i="4"/>
  <c r="HT19" i="4"/>
  <c r="HT35" i="4"/>
  <c r="HT33" i="4"/>
  <c r="HT77" i="4"/>
  <c r="HT75" i="4"/>
  <c r="HT89" i="4"/>
  <c r="HU63" i="4"/>
  <c r="HU61" i="4"/>
  <c r="HU49" i="4"/>
  <c r="HU47" i="4"/>
  <c r="HU21" i="4"/>
  <c r="HU19" i="4"/>
  <c r="HU35" i="4"/>
  <c r="HU33" i="4"/>
  <c r="HU77" i="4"/>
  <c r="HU75" i="4"/>
  <c r="HU89" i="4"/>
  <c r="HV63" i="4"/>
  <c r="HV61" i="4"/>
  <c r="HV49" i="4"/>
  <c r="HV47" i="4"/>
  <c r="HV21" i="4"/>
  <c r="HV19" i="4"/>
  <c r="HV35" i="4"/>
  <c r="HV33" i="4"/>
  <c r="HV77" i="4"/>
  <c r="HV75" i="4"/>
  <c r="HV89" i="4"/>
  <c r="D149" i="4"/>
  <c r="D151" i="4"/>
  <c r="HW63" i="4"/>
  <c r="HW61" i="4"/>
  <c r="HW49" i="4"/>
  <c r="HW47" i="4"/>
  <c r="HW21" i="4"/>
  <c r="HW19" i="4"/>
  <c r="HW35" i="4"/>
  <c r="HW33" i="4"/>
  <c r="HW77" i="4"/>
  <c r="HW75" i="4"/>
  <c r="HW89" i="4"/>
  <c r="D152" i="4"/>
  <c r="HX63" i="4"/>
  <c r="HX61" i="4"/>
  <c r="HX49" i="4"/>
  <c r="HX47" i="4"/>
  <c r="HX21" i="4"/>
  <c r="HX19" i="4"/>
  <c r="HX35" i="4"/>
  <c r="HX33" i="4"/>
  <c r="HX77" i="4"/>
  <c r="HX75" i="4"/>
  <c r="HX89" i="4"/>
  <c r="HY63" i="4"/>
  <c r="HY61" i="4"/>
  <c r="HY49" i="4"/>
  <c r="HY47" i="4"/>
  <c r="HY21" i="4"/>
  <c r="HY19" i="4"/>
  <c r="HY35" i="4"/>
  <c r="HY33" i="4"/>
  <c r="HY77" i="4"/>
  <c r="HY75" i="4"/>
  <c r="HY89" i="4"/>
  <c r="IC89" i="4"/>
  <c r="D154" i="4"/>
  <c r="D155" i="4"/>
  <c r="D140" i="4"/>
  <c r="D142" i="4"/>
  <c r="D105" i="4"/>
  <c r="E105" i="4"/>
  <c r="F105" i="4"/>
  <c r="G105" i="4"/>
  <c r="H105" i="4"/>
  <c r="I105" i="4"/>
  <c r="J105" i="4"/>
  <c r="K105" i="4"/>
  <c r="L105" i="4"/>
  <c r="M105" i="4"/>
  <c r="N105" i="4"/>
  <c r="D138" i="4"/>
  <c r="D132" i="4"/>
  <c r="D134" i="4"/>
  <c r="E132" i="4"/>
  <c r="E134" i="4"/>
  <c r="F132" i="4"/>
  <c r="F134" i="4"/>
  <c r="G132" i="4"/>
  <c r="G134" i="4"/>
  <c r="H132" i="4"/>
  <c r="H134" i="4"/>
  <c r="I132" i="4"/>
  <c r="I134" i="4"/>
  <c r="J132" i="4"/>
  <c r="J134" i="4"/>
  <c r="K132" i="4"/>
  <c r="K134" i="4"/>
  <c r="L132" i="4"/>
  <c r="L134" i="4"/>
  <c r="M132" i="4"/>
  <c r="M134" i="4"/>
  <c r="N132" i="4"/>
  <c r="N134" i="4"/>
  <c r="O132" i="4"/>
  <c r="O134" i="4"/>
  <c r="P132" i="4"/>
  <c r="P134" i="4"/>
  <c r="Q132" i="4"/>
  <c r="Q134" i="4"/>
  <c r="R132" i="4"/>
  <c r="R134" i="4"/>
  <c r="S132" i="4"/>
  <c r="S134" i="4"/>
  <c r="T132" i="4"/>
  <c r="T134" i="4"/>
  <c r="U132" i="4"/>
  <c r="U134" i="4"/>
  <c r="V132" i="4"/>
  <c r="V134" i="4"/>
  <c r="W132" i="4"/>
  <c r="W134" i="4"/>
  <c r="X132" i="4"/>
  <c r="X134" i="4"/>
  <c r="Y132" i="4"/>
  <c r="Y134" i="4"/>
  <c r="Z132" i="4"/>
  <c r="Z134" i="4"/>
  <c r="AA132" i="4"/>
  <c r="AA134" i="4"/>
  <c r="AB132" i="4"/>
  <c r="AB134" i="4"/>
  <c r="AC132" i="4"/>
  <c r="AC134" i="4"/>
  <c r="AD132" i="4"/>
  <c r="AD134" i="4"/>
  <c r="AE132" i="4"/>
  <c r="AE134" i="4"/>
  <c r="AF132" i="4"/>
  <c r="AF134" i="4"/>
  <c r="AG132" i="4"/>
  <c r="AG134" i="4"/>
  <c r="AH132" i="4"/>
  <c r="AH134" i="4"/>
  <c r="AI132" i="4"/>
  <c r="AI134" i="4"/>
  <c r="AJ132" i="4"/>
  <c r="AJ134" i="4"/>
  <c r="AK132" i="4"/>
  <c r="AK134" i="4"/>
  <c r="AL132" i="4"/>
  <c r="AL134" i="4"/>
  <c r="AM132" i="4"/>
  <c r="AM134" i="4"/>
  <c r="AN132" i="4"/>
  <c r="AN134" i="4"/>
  <c r="AO132" i="4"/>
  <c r="AO134" i="4"/>
  <c r="AP132" i="4"/>
  <c r="AP134" i="4"/>
  <c r="AQ132" i="4"/>
  <c r="AQ134" i="4"/>
  <c r="AR132" i="4"/>
  <c r="AR134" i="4"/>
  <c r="AS132" i="4"/>
  <c r="AS134" i="4"/>
  <c r="AT132" i="4"/>
  <c r="AT134" i="4"/>
  <c r="AU132" i="4"/>
  <c r="AU134" i="4"/>
  <c r="AV132" i="4"/>
  <c r="AV134" i="4"/>
  <c r="AW132" i="4"/>
  <c r="AW134" i="4"/>
  <c r="AX132" i="4"/>
  <c r="AX134" i="4"/>
  <c r="AY132" i="4"/>
  <c r="AY134" i="4"/>
  <c r="AZ132" i="4"/>
  <c r="AZ134" i="4"/>
  <c r="BA132" i="4"/>
  <c r="BA134" i="4"/>
  <c r="BB132" i="4"/>
  <c r="BB134" i="4"/>
  <c r="BC132" i="4"/>
  <c r="BC134" i="4"/>
  <c r="BD132" i="4"/>
  <c r="BD134" i="4"/>
  <c r="BE132" i="4"/>
  <c r="BE134" i="4"/>
  <c r="BF132" i="4"/>
  <c r="BF134" i="4"/>
  <c r="BG132" i="4"/>
  <c r="BG134" i="4"/>
  <c r="BH132" i="4"/>
  <c r="BH134" i="4"/>
  <c r="BI132" i="4"/>
  <c r="BI134" i="4"/>
  <c r="BJ132" i="4"/>
  <c r="BJ134" i="4"/>
  <c r="BK132" i="4"/>
  <c r="BK134" i="4"/>
  <c r="BL132" i="4"/>
  <c r="BL134" i="4"/>
  <c r="BM132" i="4"/>
  <c r="BM134" i="4"/>
  <c r="BN132" i="4"/>
  <c r="BN134" i="4"/>
  <c r="BO132" i="4"/>
  <c r="BO134" i="4"/>
  <c r="BP132" i="4"/>
  <c r="BP134" i="4"/>
  <c r="BQ132" i="4"/>
  <c r="BQ134" i="4"/>
  <c r="BR132" i="4"/>
  <c r="BR134" i="4"/>
  <c r="BS132" i="4"/>
  <c r="BS134" i="4"/>
  <c r="BT132" i="4"/>
  <c r="BT134" i="4"/>
  <c r="BU132" i="4"/>
  <c r="BU134" i="4"/>
  <c r="BV132" i="4"/>
  <c r="BV134" i="4"/>
  <c r="BW132" i="4"/>
  <c r="BW134" i="4"/>
  <c r="BX132" i="4"/>
  <c r="BX134" i="4"/>
  <c r="BY132" i="4"/>
  <c r="BY134" i="4"/>
  <c r="BZ132" i="4"/>
  <c r="BZ134" i="4"/>
  <c r="CA132" i="4"/>
  <c r="CA134" i="4"/>
  <c r="CB132" i="4"/>
  <c r="CB134" i="4"/>
  <c r="CC132" i="4"/>
  <c r="CC134" i="4"/>
  <c r="CD132" i="4"/>
  <c r="CD134" i="4"/>
  <c r="CE132" i="4"/>
  <c r="CE134" i="4"/>
  <c r="CF132" i="4"/>
  <c r="CF134" i="4"/>
  <c r="CG132" i="4"/>
  <c r="CG134" i="4"/>
  <c r="CH132" i="4"/>
  <c r="CH134" i="4"/>
  <c r="CI132" i="4"/>
  <c r="CI134" i="4"/>
  <c r="CJ132" i="4"/>
  <c r="CJ134" i="4"/>
  <c r="CK132" i="4"/>
  <c r="CK134" i="4"/>
  <c r="CL132" i="4"/>
  <c r="CL134" i="4"/>
  <c r="CM132" i="4"/>
  <c r="CM134" i="4"/>
  <c r="CN132" i="4"/>
  <c r="CN134" i="4"/>
  <c r="CO132" i="4"/>
  <c r="CO134" i="4"/>
  <c r="CP132" i="4"/>
  <c r="CP134" i="4"/>
  <c r="CQ132" i="4"/>
  <c r="CQ134" i="4"/>
  <c r="CR132" i="4"/>
  <c r="CR134" i="4"/>
  <c r="CS132" i="4"/>
  <c r="CS134" i="4"/>
  <c r="CT132" i="4"/>
  <c r="CT134" i="4"/>
  <c r="CU132" i="4"/>
  <c r="CU134" i="4"/>
  <c r="CV132" i="4"/>
  <c r="CV134" i="4"/>
  <c r="CW132" i="4"/>
  <c r="CW134" i="4"/>
  <c r="CX132" i="4"/>
  <c r="CX134" i="4"/>
  <c r="CY132" i="4"/>
  <c r="CY134" i="4"/>
  <c r="CZ132" i="4"/>
  <c r="CZ134" i="4"/>
  <c r="DA132" i="4"/>
  <c r="DA134" i="4"/>
  <c r="DB132" i="4"/>
  <c r="DB134" i="4"/>
  <c r="DC132" i="4"/>
  <c r="DC134" i="4"/>
  <c r="DD132" i="4"/>
  <c r="DD134" i="4"/>
  <c r="DE132" i="4"/>
  <c r="DE134" i="4"/>
  <c r="DF132" i="4"/>
  <c r="DF134" i="4"/>
  <c r="DG132" i="4"/>
  <c r="DG134" i="4"/>
  <c r="DH132" i="4"/>
  <c r="DH134" i="4"/>
  <c r="DI132" i="4"/>
  <c r="DI134" i="4"/>
  <c r="DJ132" i="4"/>
  <c r="DJ134" i="4"/>
  <c r="DK132" i="4"/>
  <c r="DK134" i="4"/>
  <c r="DL132" i="4"/>
  <c r="DL134" i="4"/>
  <c r="DM132" i="4"/>
  <c r="DM134" i="4"/>
  <c r="DN132" i="4"/>
  <c r="DN134" i="4"/>
  <c r="DO132" i="4"/>
  <c r="DO134" i="4"/>
  <c r="DP132" i="4"/>
  <c r="DP134" i="4"/>
  <c r="DQ132" i="4"/>
  <c r="DQ134" i="4"/>
  <c r="DR132" i="4"/>
  <c r="DR134" i="4"/>
  <c r="DS132" i="4"/>
  <c r="DS134" i="4"/>
  <c r="DT132" i="4"/>
  <c r="DT134" i="4"/>
  <c r="DU132" i="4"/>
  <c r="DU134" i="4"/>
  <c r="DV132" i="4"/>
  <c r="DV134" i="4"/>
  <c r="DW132" i="4"/>
  <c r="DW134" i="4"/>
  <c r="DX132" i="4"/>
  <c r="DX134" i="4"/>
  <c r="DY132" i="4"/>
  <c r="DY134" i="4"/>
  <c r="DZ132" i="4"/>
  <c r="DZ134" i="4"/>
  <c r="EA132" i="4"/>
  <c r="EA134" i="4"/>
  <c r="EB132" i="4"/>
  <c r="EB134" i="4"/>
  <c r="EC132" i="4"/>
  <c r="EC134" i="4"/>
  <c r="ED132" i="4"/>
  <c r="ED134" i="4"/>
  <c r="EE132" i="4"/>
  <c r="EE134" i="4"/>
  <c r="EF132" i="4"/>
  <c r="EF134" i="4"/>
  <c r="EG132" i="4"/>
  <c r="EG134" i="4"/>
  <c r="EH132" i="4"/>
  <c r="EH134" i="4"/>
  <c r="EI132" i="4"/>
  <c r="EI134" i="4"/>
  <c r="EJ132" i="4"/>
  <c r="EJ134" i="4"/>
  <c r="EK132" i="4"/>
  <c r="EK134" i="4"/>
  <c r="EL132" i="4"/>
  <c r="EL134" i="4"/>
  <c r="EM132" i="4"/>
  <c r="EM134" i="4"/>
  <c r="EN132" i="4"/>
  <c r="EN134" i="4"/>
  <c r="EO132" i="4"/>
  <c r="EO134" i="4"/>
  <c r="EP132" i="4"/>
  <c r="EP134" i="4"/>
  <c r="EQ132" i="4"/>
  <c r="EQ134" i="4"/>
  <c r="ER132" i="4"/>
  <c r="ER134" i="4"/>
  <c r="ES132" i="4"/>
  <c r="ES134" i="4"/>
  <c r="ET132" i="4"/>
  <c r="ET134" i="4"/>
  <c r="EU132" i="4"/>
  <c r="EU134" i="4"/>
  <c r="EV132" i="4"/>
  <c r="EV134" i="4"/>
  <c r="EW132" i="4"/>
  <c r="EW134" i="4"/>
  <c r="EX132" i="4"/>
  <c r="EX134" i="4"/>
  <c r="EY132" i="4"/>
  <c r="EY134" i="4"/>
  <c r="EZ132" i="4"/>
  <c r="EZ134" i="4"/>
  <c r="FA132" i="4"/>
  <c r="FA134" i="4"/>
  <c r="FB132" i="4"/>
  <c r="FB134" i="4"/>
  <c r="FC132" i="4"/>
  <c r="FC134" i="4"/>
  <c r="FD132" i="4"/>
  <c r="FD134" i="4"/>
  <c r="FE132" i="4"/>
  <c r="FE134" i="4"/>
  <c r="FF132" i="4"/>
  <c r="FF134" i="4"/>
  <c r="FG132" i="4"/>
  <c r="FG134" i="4"/>
  <c r="FH132" i="4"/>
  <c r="FH134" i="4"/>
  <c r="FI132" i="4"/>
  <c r="FI134" i="4"/>
  <c r="FJ132" i="4"/>
  <c r="FJ134" i="4"/>
  <c r="FK132" i="4"/>
  <c r="FK134" i="4"/>
  <c r="FL132" i="4"/>
  <c r="FL134" i="4"/>
  <c r="FM132" i="4"/>
  <c r="FM134" i="4"/>
  <c r="FN132" i="4"/>
  <c r="FN134" i="4"/>
  <c r="FO132" i="4"/>
  <c r="FO134" i="4"/>
  <c r="FP132" i="4"/>
  <c r="FP134" i="4"/>
  <c r="FQ132" i="4"/>
  <c r="FQ134" i="4"/>
  <c r="FR132" i="4"/>
  <c r="FR134" i="4"/>
  <c r="FS132" i="4"/>
  <c r="FS134" i="4"/>
  <c r="FT132" i="4"/>
  <c r="FT134" i="4"/>
  <c r="FU132" i="4"/>
  <c r="FU134" i="4"/>
  <c r="FV132" i="4"/>
  <c r="FV134" i="4"/>
  <c r="FW132" i="4"/>
  <c r="FW134" i="4"/>
  <c r="FX132" i="4"/>
  <c r="FX134" i="4"/>
  <c r="FY132" i="4"/>
  <c r="FY134" i="4"/>
  <c r="FZ132" i="4"/>
  <c r="FZ134" i="4"/>
  <c r="GA132" i="4"/>
  <c r="GA134" i="4"/>
  <c r="GB132" i="4"/>
  <c r="GB134" i="4"/>
  <c r="GC132" i="4"/>
  <c r="GC134" i="4"/>
  <c r="GD132" i="4"/>
  <c r="GD134" i="4"/>
  <c r="GE132" i="4"/>
  <c r="GE134" i="4"/>
  <c r="GF132" i="4"/>
  <c r="GF134" i="4"/>
  <c r="GG132" i="4"/>
  <c r="GG134" i="4"/>
  <c r="GH132" i="4"/>
  <c r="GH134" i="4"/>
  <c r="GI132" i="4"/>
  <c r="GI134" i="4"/>
  <c r="GJ132" i="4"/>
  <c r="GJ134" i="4"/>
  <c r="GK132" i="4"/>
  <c r="GK134" i="4"/>
  <c r="GL132" i="4"/>
  <c r="GL134" i="4"/>
  <c r="GM132" i="4"/>
  <c r="GM134" i="4"/>
  <c r="GN132" i="4"/>
  <c r="GN134" i="4"/>
  <c r="GO132" i="4"/>
  <c r="GO134" i="4"/>
  <c r="GP132" i="4"/>
  <c r="GP134" i="4"/>
  <c r="GQ132" i="4"/>
  <c r="GQ134" i="4"/>
  <c r="GR132" i="4"/>
  <c r="GR134" i="4"/>
  <c r="GS132" i="4"/>
  <c r="GS134" i="4"/>
  <c r="GT132" i="4"/>
  <c r="GT134" i="4"/>
  <c r="GU132" i="4"/>
  <c r="GU134" i="4"/>
  <c r="GV132" i="4"/>
  <c r="GV134" i="4"/>
  <c r="GW132" i="4"/>
  <c r="GW134" i="4"/>
  <c r="GX132" i="4"/>
  <c r="GX134" i="4"/>
  <c r="GY132" i="4"/>
  <c r="GY134" i="4"/>
  <c r="GZ132" i="4"/>
  <c r="GZ134" i="4"/>
  <c r="HA132" i="4"/>
  <c r="HA134" i="4"/>
  <c r="HB132" i="4"/>
  <c r="HB134" i="4"/>
  <c r="HC132" i="4"/>
  <c r="HC134" i="4"/>
  <c r="HD132" i="4"/>
  <c r="HD134" i="4"/>
  <c r="HE132" i="4"/>
  <c r="HE134" i="4"/>
  <c r="HF132" i="4"/>
  <c r="HF134" i="4"/>
  <c r="HG132" i="4"/>
  <c r="HG134" i="4"/>
  <c r="HH132" i="4"/>
  <c r="HH134" i="4"/>
  <c r="HI132" i="4"/>
  <c r="HI134" i="4"/>
  <c r="HJ132" i="4"/>
  <c r="HJ134" i="4"/>
  <c r="HK132" i="4"/>
  <c r="HK134" i="4"/>
  <c r="HL132" i="4"/>
  <c r="HL134" i="4"/>
  <c r="HM132" i="4"/>
  <c r="HM134" i="4"/>
  <c r="HN132" i="4"/>
  <c r="HN134" i="4"/>
  <c r="HO132" i="4"/>
  <c r="HO134" i="4"/>
  <c r="HP132" i="4"/>
  <c r="HP134" i="4"/>
  <c r="HQ132" i="4"/>
  <c r="HQ134" i="4"/>
  <c r="HR132" i="4"/>
  <c r="HR134" i="4"/>
  <c r="HS132" i="4"/>
  <c r="HS134" i="4"/>
  <c r="HT132" i="4"/>
  <c r="HT134" i="4"/>
  <c r="HU132" i="4"/>
  <c r="HU134" i="4"/>
  <c r="HV132" i="4"/>
  <c r="HV134" i="4"/>
  <c r="HW132" i="4"/>
  <c r="HW134" i="4"/>
  <c r="HX132" i="4"/>
  <c r="HX134" i="4"/>
  <c r="HY132" i="4"/>
  <c r="HY134" i="4"/>
  <c r="IC134" i="4"/>
  <c r="IC136" i="4"/>
  <c r="HZ136" i="4"/>
  <c r="D136" i="4"/>
  <c r="E136" i="4"/>
  <c r="IC132" i="4"/>
  <c r="IT114" i="4"/>
  <c r="IT126" i="4"/>
  <c r="IT127" i="4"/>
  <c r="IT131" i="4"/>
  <c r="IS114" i="4"/>
  <c r="IS126" i="4"/>
  <c r="IS127" i="4"/>
  <c r="IS131" i="4"/>
  <c r="IR114" i="4"/>
  <c r="IR126" i="4"/>
  <c r="IR127" i="4"/>
  <c r="IR131" i="4"/>
  <c r="IQ114" i="4"/>
  <c r="IQ126" i="4"/>
  <c r="IQ127" i="4"/>
  <c r="IQ131" i="4"/>
  <c r="IP114" i="4"/>
  <c r="IP126" i="4"/>
  <c r="IP127" i="4"/>
  <c r="IP131" i="4"/>
  <c r="IO114" i="4"/>
  <c r="IO126" i="4"/>
  <c r="IO127" i="4"/>
  <c r="IO131" i="4"/>
  <c r="IL114" i="4"/>
  <c r="IL126" i="4"/>
  <c r="IL127" i="4"/>
  <c r="IL131" i="4"/>
  <c r="BW130" i="4"/>
  <c r="BX130" i="4"/>
  <c r="BY130" i="4"/>
  <c r="BZ130" i="4"/>
  <c r="CA130" i="4"/>
  <c r="CB130" i="4"/>
  <c r="CC130" i="4"/>
  <c r="CD130" i="4"/>
  <c r="CE130" i="4"/>
  <c r="CF130" i="4"/>
  <c r="CG130" i="4"/>
  <c r="CH130" i="4"/>
  <c r="CI130" i="4"/>
  <c r="CJ130" i="4"/>
  <c r="CK130" i="4"/>
  <c r="CL130" i="4"/>
  <c r="CM130" i="4"/>
  <c r="CN130" i="4"/>
  <c r="CO130" i="4"/>
  <c r="CP130" i="4"/>
  <c r="CQ130" i="4"/>
  <c r="CR130" i="4"/>
  <c r="CS130" i="4"/>
  <c r="CT130" i="4"/>
  <c r="CU130" i="4"/>
  <c r="CV130" i="4"/>
  <c r="CW130" i="4"/>
  <c r="CX130" i="4"/>
  <c r="CY130" i="4"/>
  <c r="CZ130" i="4"/>
  <c r="DA130" i="4"/>
  <c r="DB130" i="4"/>
  <c r="DC130" i="4"/>
  <c r="DD130" i="4"/>
  <c r="DE130" i="4"/>
  <c r="DF130" i="4"/>
  <c r="DG130" i="4"/>
  <c r="DH130" i="4"/>
  <c r="DI130" i="4"/>
  <c r="DJ130" i="4"/>
  <c r="DK130" i="4"/>
  <c r="DL130" i="4"/>
  <c r="DM130" i="4"/>
  <c r="DN130" i="4"/>
  <c r="DO130" i="4"/>
  <c r="DP130" i="4"/>
  <c r="DQ130" i="4"/>
  <c r="DR130" i="4"/>
  <c r="DS130" i="4"/>
  <c r="DT130" i="4"/>
  <c r="DU130" i="4"/>
  <c r="DV130" i="4"/>
  <c r="DW130" i="4"/>
  <c r="DX130" i="4"/>
  <c r="DY130" i="4"/>
  <c r="DZ130" i="4"/>
  <c r="EA130" i="4"/>
  <c r="EB130" i="4"/>
  <c r="EC130" i="4"/>
  <c r="ED130" i="4"/>
  <c r="EE130" i="4"/>
  <c r="EF130" i="4"/>
  <c r="EG130" i="4"/>
  <c r="EH130" i="4"/>
  <c r="EI130" i="4"/>
  <c r="EJ130" i="4"/>
  <c r="EK130" i="4"/>
  <c r="EL130" i="4"/>
  <c r="EM130" i="4"/>
  <c r="EN130" i="4"/>
  <c r="EO130" i="4"/>
  <c r="EP130" i="4"/>
  <c r="EQ130" i="4"/>
  <c r="ER130" i="4"/>
  <c r="ES130" i="4"/>
  <c r="ET130" i="4"/>
  <c r="EU130" i="4"/>
  <c r="EV130" i="4"/>
  <c r="EW130" i="4"/>
  <c r="EX130" i="4"/>
  <c r="EY130" i="4"/>
  <c r="EZ130" i="4"/>
  <c r="FA130" i="4"/>
  <c r="FB130" i="4"/>
  <c r="FC130" i="4"/>
  <c r="FD130" i="4"/>
  <c r="FE130" i="4"/>
  <c r="FF130" i="4"/>
  <c r="FG130" i="4"/>
  <c r="FH130" i="4"/>
  <c r="FI130" i="4"/>
  <c r="FJ130" i="4"/>
  <c r="FK130" i="4"/>
  <c r="FL130" i="4"/>
  <c r="FM130" i="4"/>
  <c r="FN130" i="4"/>
  <c r="FO130" i="4"/>
  <c r="FP130" i="4"/>
  <c r="FQ130" i="4"/>
  <c r="FR130" i="4"/>
  <c r="FS130" i="4"/>
  <c r="FT130" i="4"/>
  <c r="FU130" i="4"/>
  <c r="FV130" i="4"/>
  <c r="FW130" i="4"/>
  <c r="FX130" i="4"/>
  <c r="FY130" i="4"/>
  <c r="FZ130" i="4"/>
  <c r="GA130" i="4"/>
  <c r="GB130" i="4"/>
  <c r="GC130" i="4"/>
  <c r="GD130" i="4"/>
  <c r="GE130" i="4"/>
  <c r="GF130" i="4"/>
  <c r="GG130" i="4"/>
  <c r="GH130" i="4"/>
  <c r="GI130" i="4"/>
  <c r="GJ130" i="4"/>
  <c r="GK130" i="4"/>
  <c r="GL130" i="4"/>
  <c r="GM130" i="4"/>
  <c r="GN130" i="4"/>
  <c r="GO130" i="4"/>
  <c r="GP130" i="4"/>
  <c r="GQ130" i="4"/>
  <c r="GR130" i="4"/>
  <c r="GS130" i="4"/>
  <c r="GT130" i="4"/>
  <c r="GU130" i="4"/>
  <c r="GV130" i="4"/>
  <c r="GW130" i="4"/>
  <c r="GX130" i="4"/>
  <c r="GY130" i="4"/>
  <c r="GZ130" i="4"/>
  <c r="HA130" i="4"/>
  <c r="HB130" i="4"/>
  <c r="HC130" i="4"/>
  <c r="HD130" i="4"/>
  <c r="HE130" i="4"/>
  <c r="HF130" i="4"/>
  <c r="HG130" i="4"/>
  <c r="HH130" i="4"/>
  <c r="HI130" i="4"/>
  <c r="HJ130" i="4"/>
  <c r="HK130" i="4"/>
  <c r="HL130" i="4"/>
  <c r="HM130" i="4"/>
  <c r="HN130" i="4"/>
  <c r="HO130" i="4"/>
  <c r="HP130" i="4"/>
  <c r="HQ130" i="4"/>
  <c r="HR130" i="4"/>
  <c r="HS130" i="4"/>
  <c r="HT130" i="4"/>
  <c r="HU130" i="4"/>
  <c r="HV130" i="4"/>
  <c r="HW130" i="4"/>
  <c r="HX130" i="4"/>
  <c r="HY130" i="4"/>
  <c r="IC130" i="4"/>
  <c r="IT128" i="4"/>
  <c r="IS128" i="4"/>
  <c r="IR128" i="4"/>
  <c r="IQ128" i="4"/>
  <c r="IP128" i="4"/>
  <c r="IO128" i="4"/>
  <c r="IL128" i="4"/>
  <c r="BW128" i="4"/>
  <c r="BX128" i="4"/>
  <c r="BY128" i="4"/>
  <c r="BZ128" i="4"/>
  <c r="CA128" i="4"/>
  <c r="CB128" i="4"/>
  <c r="CC128" i="4"/>
  <c r="CD128" i="4"/>
  <c r="CE128" i="4"/>
  <c r="CF128" i="4"/>
  <c r="CG128" i="4"/>
  <c r="CH128" i="4"/>
  <c r="CI128" i="4"/>
  <c r="CJ128" i="4"/>
  <c r="CK128" i="4"/>
  <c r="CL128" i="4"/>
  <c r="CM128" i="4"/>
  <c r="CN128" i="4"/>
  <c r="CO128" i="4"/>
  <c r="CP128" i="4"/>
  <c r="CQ128" i="4"/>
  <c r="CR128" i="4"/>
  <c r="CS128" i="4"/>
  <c r="CT128" i="4"/>
  <c r="CU128" i="4"/>
  <c r="CV128" i="4"/>
  <c r="CW128" i="4"/>
  <c r="CX128" i="4"/>
  <c r="CY128" i="4"/>
  <c r="CZ128" i="4"/>
  <c r="DA128" i="4"/>
  <c r="DB128" i="4"/>
  <c r="DC128" i="4"/>
  <c r="DD128" i="4"/>
  <c r="DE128" i="4"/>
  <c r="DF128" i="4"/>
  <c r="DG128" i="4"/>
  <c r="DH128" i="4"/>
  <c r="DI128" i="4"/>
  <c r="DJ128" i="4"/>
  <c r="DK128" i="4"/>
  <c r="DL128" i="4"/>
  <c r="DM128" i="4"/>
  <c r="DN128" i="4"/>
  <c r="DO128" i="4"/>
  <c r="DP128" i="4"/>
  <c r="DQ128" i="4"/>
  <c r="DR128" i="4"/>
  <c r="DS128" i="4"/>
  <c r="DT128" i="4"/>
  <c r="DU128" i="4"/>
  <c r="DV128" i="4"/>
  <c r="DW128" i="4"/>
  <c r="DX128" i="4"/>
  <c r="DY128" i="4"/>
  <c r="DZ128" i="4"/>
  <c r="EA128" i="4"/>
  <c r="EB128" i="4"/>
  <c r="EC128" i="4"/>
  <c r="ED128" i="4"/>
  <c r="EE128" i="4"/>
  <c r="EF128" i="4"/>
  <c r="EG128" i="4"/>
  <c r="EH128" i="4"/>
  <c r="EI128" i="4"/>
  <c r="EJ128" i="4"/>
  <c r="EK128" i="4"/>
  <c r="EL128" i="4"/>
  <c r="EM128" i="4"/>
  <c r="EN128" i="4"/>
  <c r="EO128" i="4"/>
  <c r="EP128" i="4"/>
  <c r="EQ128" i="4"/>
  <c r="ER128" i="4"/>
  <c r="ES128" i="4"/>
  <c r="ET128" i="4"/>
  <c r="EU128" i="4"/>
  <c r="EV128" i="4"/>
  <c r="EW128" i="4"/>
  <c r="EX128" i="4"/>
  <c r="EY128" i="4"/>
  <c r="EZ128" i="4"/>
  <c r="FA128" i="4"/>
  <c r="FB128" i="4"/>
  <c r="FC128" i="4"/>
  <c r="FD128" i="4"/>
  <c r="FE128" i="4"/>
  <c r="FF128" i="4"/>
  <c r="FG128" i="4"/>
  <c r="FH128" i="4"/>
  <c r="FI128" i="4"/>
  <c r="FJ128" i="4"/>
  <c r="FK128" i="4"/>
  <c r="FL128" i="4"/>
  <c r="FM128" i="4"/>
  <c r="FN128" i="4"/>
  <c r="FO128" i="4"/>
  <c r="FP128" i="4"/>
  <c r="FQ128" i="4"/>
  <c r="FR128" i="4"/>
  <c r="FS128" i="4"/>
  <c r="FT128" i="4"/>
  <c r="FU128" i="4"/>
  <c r="FV128" i="4"/>
  <c r="FW128" i="4"/>
  <c r="FX128" i="4"/>
  <c r="FY128" i="4"/>
  <c r="FZ128" i="4"/>
  <c r="GA128" i="4"/>
  <c r="GB128" i="4"/>
  <c r="GC128" i="4"/>
  <c r="GD128" i="4"/>
  <c r="GE128" i="4"/>
  <c r="GF128" i="4"/>
  <c r="GG128" i="4"/>
  <c r="GH128" i="4"/>
  <c r="GI128" i="4"/>
  <c r="GJ128" i="4"/>
  <c r="GK128" i="4"/>
  <c r="GL128" i="4"/>
  <c r="GM128" i="4"/>
  <c r="GN128" i="4"/>
  <c r="GO128" i="4"/>
  <c r="GP128" i="4"/>
  <c r="GQ128" i="4"/>
  <c r="GR128" i="4"/>
  <c r="GS128" i="4"/>
  <c r="GT128" i="4"/>
  <c r="GU128" i="4"/>
  <c r="GV128" i="4"/>
  <c r="GW128" i="4"/>
  <c r="GX128" i="4"/>
  <c r="GY128" i="4"/>
  <c r="GZ128" i="4"/>
  <c r="HA128" i="4"/>
  <c r="HB128" i="4"/>
  <c r="HC128" i="4"/>
  <c r="HD128" i="4"/>
  <c r="HE128" i="4"/>
  <c r="HF128" i="4"/>
  <c r="HG128" i="4"/>
  <c r="HH128" i="4"/>
  <c r="HI128" i="4"/>
  <c r="HJ128" i="4"/>
  <c r="HK128" i="4"/>
  <c r="HL128" i="4"/>
  <c r="HM128" i="4"/>
  <c r="HN128" i="4"/>
  <c r="HO128" i="4"/>
  <c r="HP128" i="4"/>
  <c r="HQ128" i="4"/>
  <c r="HR128" i="4"/>
  <c r="HS128" i="4"/>
  <c r="HT128" i="4"/>
  <c r="HU128" i="4"/>
  <c r="HV128" i="4"/>
  <c r="HW128" i="4"/>
  <c r="HX128" i="4"/>
  <c r="HY128" i="4"/>
  <c r="IC128" i="4"/>
  <c r="BW126" i="4"/>
  <c r="BX126" i="4"/>
  <c r="BY126" i="4"/>
  <c r="BZ126" i="4"/>
  <c r="CA126" i="4"/>
  <c r="CB126" i="4"/>
  <c r="CC126" i="4"/>
  <c r="CD126" i="4"/>
  <c r="CE126" i="4"/>
  <c r="CF126" i="4"/>
  <c r="CG126" i="4"/>
  <c r="CH126" i="4"/>
  <c r="CI126" i="4"/>
  <c r="CJ126" i="4"/>
  <c r="CK126" i="4"/>
  <c r="CL126" i="4"/>
  <c r="CM126" i="4"/>
  <c r="CN126" i="4"/>
  <c r="CO126" i="4"/>
  <c r="CP126" i="4"/>
  <c r="CQ126" i="4"/>
  <c r="CR126" i="4"/>
  <c r="CS126" i="4"/>
  <c r="CT126" i="4"/>
  <c r="CU126" i="4"/>
  <c r="CV126" i="4"/>
  <c r="CW126" i="4"/>
  <c r="CX126" i="4"/>
  <c r="CY126" i="4"/>
  <c r="CZ126" i="4"/>
  <c r="DA126" i="4"/>
  <c r="DB126" i="4"/>
  <c r="DC126" i="4"/>
  <c r="DD126" i="4"/>
  <c r="DE126" i="4"/>
  <c r="DF126" i="4"/>
  <c r="DG126" i="4"/>
  <c r="DH126" i="4"/>
  <c r="DI126" i="4"/>
  <c r="DJ126" i="4"/>
  <c r="DK126" i="4"/>
  <c r="DL126" i="4"/>
  <c r="DM126" i="4"/>
  <c r="DN126" i="4"/>
  <c r="DO126" i="4"/>
  <c r="DP126" i="4"/>
  <c r="DQ126" i="4"/>
  <c r="DR126" i="4"/>
  <c r="DS126" i="4"/>
  <c r="DT126" i="4"/>
  <c r="DU126" i="4"/>
  <c r="DV126" i="4"/>
  <c r="DW126" i="4"/>
  <c r="DX126" i="4"/>
  <c r="DY126" i="4"/>
  <c r="DZ126" i="4"/>
  <c r="EA126" i="4"/>
  <c r="EB126" i="4"/>
  <c r="EC126" i="4"/>
  <c r="ED126" i="4"/>
  <c r="EE126" i="4"/>
  <c r="EF126" i="4"/>
  <c r="EG126" i="4"/>
  <c r="EH126" i="4"/>
  <c r="EI126" i="4"/>
  <c r="EJ126" i="4"/>
  <c r="EK126" i="4"/>
  <c r="EL126" i="4"/>
  <c r="EM126" i="4"/>
  <c r="EN126" i="4"/>
  <c r="EO126" i="4"/>
  <c r="EP126" i="4"/>
  <c r="EQ126" i="4"/>
  <c r="ER126" i="4"/>
  <c r="ES126" i="4"/>
  <c r="ET126" i="4"/>
  <c r="EU126" i="4"/>
  <c r="EV126" i="4"/>
  <c r="EW126" i="4"/>
  <c r="EX126" i="4"/>
  <c r="EY126" i="4"/>
  <c r="EZ126" i="4"/>
  <c r="FA126" i="4"/>
  <c r="FB126" i="4"/>
  <c r="FC126" i="4"/>
  <c r="FD126" i="4"/>
  <c r="FE126" i="4"/>
  <c r="FF126" i="4"/>
  <c r="FG126" i="4"/>
  <c r="FH126" i="4"/>
  <c r="FI126" i="4"/>
  <c r="FJ126" i="4"/>
  <c r="FK126" i="4"/>
  <c r="FL126" i="4"/>
  <c r="FM126" i="4"/>
  <c r="FN126" i="4"/>
  <c r="FO126" i="4"/>
  <c r="FP126" i="4"/>
  <c r="FQ126" i="4"/>
  <c r="FR126" i="4"/>
  <c r="FS126" i="4"/>
  <c r="FT126" i="4"/>
  <c r="FU126" i="4"/>
  <c r="FV126" i="4"/>
  <c r="FW126" i="4"/>
  <c r="FX126" i="4"/>
  <c r="FY126" i="4"/>
  <c r="FZ126" i="4"/>
  <c r="GA126" i="4"/>
  <c r="GB126" i="4"/>
  <c r="GC126" i="4"/>
  <c r="GD126" i="4"/>
  <c r="GE126" i="4"/>
  <c r="GF126" i="4"/>
  <c r="GG126" i="4"/>
  <c r="GH126" i="4"/>
  <c r="GI126" i="4"/>
  <c r="GJ126" i="4"/>
  <c r="GK126" i="4"/>
  <c r="GL126" i="4"/>
  <c r="GM126" i="4"/>
  <c r="GN126" i="4"/>
  <c r="GO126" i="4"/>
  <c r="GP126" i="4"/>
  <c r="GQ126" i="4"/>
  <c r="GR126" i="4"/>
  <c r="GS126" i="4"/>
  <c r="GT126" i="4"/>
  <c r="GU126" i="4"/>
  <c r="GV126" i="4"/>
  <c r="GW126" i="4"/>
  <c r="GX126" i="4"/>
  <c r="GY126" i="4"/>
  <c r="GZ126" i="4"/>
  <c r="HA126" i="4"/>
  <c r="HB126" i="4"/>
  <c r="HC126" i="4"/>
  <c r="HD126" i="4"/>
  <c r="HE126" i="4"/>
  <c r="HF126" i="4"/>
  <c r="HG126" i="4"/>
  <c r="HH126" i="4"/>
  <c r="HI126" i="4"/>
  <c r="HJ126" i="4"/>
  <c r="HK126" i="4"/>
  <c r="HL126" i="4"/>
  <c r="HM126" i="4"/>
  <c r="HN126" i="4"/>
  <c r="HO126" i="4"/>
  <c r="HP126" i="4"/>
  <c r="HQ126" i="4"/>
  <c r="HR126" i="4"/>
  <c r="HS126" i="4"/>
  <c r="HT126" i="4"/>
  <c r="HU126" i="4"/>
  <c r="HV126" i="4"/>
  <c r="HW126" i="4"/>
  <c r="HX126" i="4"/>
  <c r="HY126" i="4"/>
  <c r="IC126" i="4"/>
  <c r="BW124" i="4"/>
  <c r="BX124" i="4"/>
  <c r="BY124" i="4"/>
  <c r="BZ124" i="4"/>
  <c r="CA124" i="4"/>
  <c r="CB124" i="4"/>
  <c r="CC124" i="4"/>
  <c r="CD124" i="4"/>
  <c r="CE124" i="4"/>
  <c r="CF124" i="4"/>
  <c r="CG124" i="4"/>
  <c r="CH124" i="4"/>
  <c r="CI124" i="4"/>
  <c r="CJ124" i="4"/>
  <c r="CK124" i="4"/>
  <c r="CL124" i="4"/>
  <c r="CM124" i="4"/>
  <c r="CN124" i="4"/>
  <c r="CO124" i="4"/>
  <c r="CP124" i="4"/>
  <c r="CQ124" i="4"/>
  <c r="CR124" i="4"/>
  <c r="CS124" i="4"/>
  <c r="CT124" i="4"/>
  <c r="CU124" i="4"/>
  <c r="CV124" i="4"/>
  <c r="CW124" i="4"/>
  <c r="CX124" i="4"/>
  <c r="CY124" i="4"/>
  <c r="CZ124" i="4"/>
  <c r="DA124" i="4"/>
  <c r="DB124" i="4"/>
  <c r="DC124" i="4"/>
  <c r="DD124" i="4"/>
  <c r="DE124" i="4"/>
  <c r="DF124" i="4"/>
  <c r="DG124" i="4"/>
  <c r="DH124" i="4"/>
  <c r="DI124" i="4"/>
  <c r="DJ124" i="4"/>
  <c r="DK124" i="4"/>
  <c r="DL124" i="4"/>
  <c r="DM124" i="4"/>
  <c r="DN124" i="4"/>
  <c r="DO124" i="4"/>
  <c r="DP124" i="4"/>
  <c r="DQ124" i="4"/>
  <c r="DR124" i="4"/>
  <c r="DS124" i="4"/>
  <c r="DT124" i="4"/>
  <c r="DU124" i="4"/>
  <c r="DV124" i="4"/>
  <c r="DW124" i="4"/>
  <c r="DX124" i="4"/>
  <c r="DY124" i="4"/>
  <c r="DZ124" i="4"/>
  <c r="EA124" i="4"/>
  <c r="EB124" i="4"/>
  <c r="EC124" i="4"/>
  <c r="ED124" i="4"/>
  <c r="EE124" i="4"/>
  <c r="EF124" i="4"/>
  <c r="EG124" i="4"/>
  <c r="EH124" i="4"/>
  <c r="EI124" i="4"/>
  <c r="EJ124" i="4"/>
  <c r="EK124" i="4"/>
  <c r="EL124" i="4"/>
  <c r="EM124" i="4"/>
  <c r="EN124" i="4"/>
  <c r="EO124" i="4"/>
  <c r="EP124" i="4"/>
  <c r="EQ124" i="4"/>
  <c r="ER124" i="4"/>
  <c r="ES124" i="4"/>
  <c r="ET124" i="4"/>
  <c r="EU124" i="4"/>
  <c r="EV124" i="4"/>
  <c r="EW124" i="4"/>
  <c r="EX124" i="4"/>
  <c r="EY124" i="4"/>
  <c r="EZ124" i="4"/>
  <c r="FA124" i="4"/>
  <c r="FB124" i="4"/>
  <c r="FC124" i="4"/>
  <c r="FD124" i="4"/>
  <c r="FE124" i="4"/>
  <c r="FF124" i="4"/>
  <c r="FG124" i="4"/>
  <c r="FH124" i="4"/>
  <c r="FI124" i="4"/>
  <c r="FJ124" i="4"/>
  <c r="FK124" i="4"/>
  <c r="FL124" i="4"/>
  <c r="FM124" i="4"/>
  <c r="FN124" i="4"/>
  <c r="FO124" i="4"/>
  <c r="FP124" i="4"/>
  <c r="FQ124" i="4"/>
  <c r="FR124" i="4"/>
  <c r="FS124" i="4"/>
  <c r="FT124" i="4"/>
  <c r="FU124" i="4"/>
  <c r="FV124" i="4"/>
  <c r="FW124" i="4"/>
  <c r="FX124" i="4"/>
  <c r="FY124" i="4"/>
  <c r="FZ124" i="4"/>
  <c r="GA124" i="4"/>
  <c r="GB124" i="4"/>
  <c r="GC124" i="4"/>
  <c r="GD124" i="4"/>
  <c r="GE124" i="4"/>
  <c r="GF124" i="4"/>
  <c r="GG124" i="4"/>
  <c r="GH124" i="4"/>
  <c r="GI124" i="4"/>
  <c r="GJ124" i="4"/>
  <c r="GK124" i="4"/>
  <c r="GL124" i="4"/>
  <c r="GM124" i="4"/>
  <c r="GN124" i="4"/>
  <c r="GO124" i="4"/>
  <c r="GP124" i="4"/>
  <c r="GQ124" i="4"/>
  <c r="GR124" i="4"/>
  <c r="GS124" i="4"/>
  <c r="GT124" i="4"/>
  <c r="GU124" i="4"/>
  <c r="GV124" i="4"/>
  <c r="GW124" i="4"/>
  <c r="GX124" i="4"/>
  <c r="GY124" i="4"/>
  <c r="GZ124" i="4"/>
  <c r="HA124" i="4"/>
  <c r="HB124" i="4"/>
  <c r="HC124" i="4"/>
  <c r="HD124" i="4"/>
  <c r="HE124" i="4"/>
  <c r="HF124" i="4"/>
  <c r="HG124" i="4"/>
  <c r="HH124" i="4"/>
  <c r="HI124" i="4"/>
  <c r="HJ124" i="4"/>
  <c r="HK124" i="4"/>
  <c r="HL124" i="4"/>
  <c r="HM124" i="4"/>
  <c r="HN124" i="4"/>
  <c r="HO124" i="4"/>
  <c r="HP124" i="4"/>
  <c r="HQ124" i="4"/>
  <c r="HR124" i="4"/>
  <c r="HS124" i="4"/>
  <c r="HT124" i="4"/>
  <c r="HU124" i="4"/>
  <c r="HV124" i="4"/>
  <c r="HW124" i="4"/>
  <c r="HX124" i="4"/>
  <c r="HY124" i="4"/>
  <c r="IC124" i="4"/>
  <c r="IT117" i="4"/>
  <c r="IT118" i="4"/>
  <c r="IT119" i="4"/>
  <c r="IT120" i="4"/>
  <c r="IT123" i="4"/>
  <c r="IS117" i="4"/>
  <c r="IS118" i="4"/>
  <c r="IS119" i="4"/>
  <c r="IS120" i="4"/>
  <c r="IS123" i="4"/>
  <c r="IR117" i="4"/>
  <c r="IR118" i="4"/>
  <c r="IR119" i="4"/>
  <c r="IR120" i="4"/>
  <c r="IR123" i="4"/>
  <c r="IQ117" i="4"/>
  <c r="IQ118" i="4"/>
  <c r="IQ119" i="4"/>
  <c r="IQ120" i="4"/>
  <c r="IQ123" i="4"/>
  <c r="IP117" i="4"/>
  <c r="IP118" i="4"/>
  <c r="IP119" i="4"/>
  <c r="IP120" i="4"/>
  <c r="IP123" i="4"/>
  <c r="IO117" i="4"/>
  <c r="IO118" i="4"/>
  <c r="IO119" i="4"/>
  <c r="IO120" i="4"/>
  <c r="IO123" i="4"/>
  <c r="IL117" i="4"/>
  <c r="IL118" i="4"/>
  <c r="IL119" i="4"/>
  <c r="IL120" i="4"/>
  <c r="IL123" i="4"/>
  <c r="IC122" i="4"/>
  <c r="IC120" i="4"/>
  <c r="IC118" i="4"/>
  <c r="IC116" i="4"/>
  <c r="IC111" i="4"/>
  <c r="CA43" i="4"/>
  <c r="CA85" i="4"/>
  <c r="CA99" i="4"/>
  <c r="CB43" i="4"/>
  <c r="CB85" i="4"/>
  <c r="CB99" i="4"/>
  <c r="CC43" i="4"/>
  <c r="CC85" i="4"/>
  <c r="CC99" i="4"/>
  <c r="CD43" i="4"/>
  <c r="CD85" i="4"/>
  <c r="CD99" i="4"/>
  <c r="CE43" i="4"/>
  <c r="CE85" i="4"/>
  <c r="CE99" i="4"/>
  <c r="CF43" i="4"/>
  <c r="CF85" i="4"/>
  <c r="CF99" i="4"/>
  <c r="CG43" i="4"/>
  <c r="CG85" i="4"/>
  <c r="CG99" i="4"/>
  <c r="CH43" i="4"/>
  <c r="CH85" i="4"/>
  <c r="CH99" i="4"/>
  <c r="CI43" i="4"/>
  <c r="CI85" i="4"/>
  <c r="CI99" i="4"/>
  <c r="CJ43" i="4"/>
  <c r="CJ85" i="4"/>
  <c r="CJ99" i="4"/>
  <c r="CK43" i="4"/>
  <c r="CK85" i="4"/>
  <c r="CK99" i="4"/>
  <c r="CL43" i="4"/>
  <c r="CL85" i="4"/>
  <c r="CL99" i="4"/>
  <c r="CM43" i="4"/>
  <c r="CM85" i="4"/>
  <c r="CM99" i="4"/>
  <c r="CN43" i="4"/>
  <c r="CN85" i="4"/>
  <c r="CN99" i="4"/>
  <c r="CO43" i="4"/>
  <c r="CO85" i="4"/>
  <c r="CO99" i="4"/>
  <c r="CP43" i="4"/>
  <c r="CP85" i="4"/>
  <c r="CP99" i="4"/>
  <c r="CQ43" i="4"/>
  <c r="CQ85" i="4"/>
  <c r="CQ99" i="4"/>
  <c r="CR43" i="4"/>
  <c r="CR85" i="4"/>
  <c r="CR99" i="4"/>
  <c r="CS43" i="4"/>
  <c r="CS85" i="4"/>
  <c r="CS99" i="4"/>
  <c r="CT43" i="4"/>
  <c r="CT85" i="4"/>
  <c r="CT99" i="4"/>
  <c r="CU43" i="4"/>
  <c r="CU15" i="4"/>
  <c r="HQ69" i="4"/>
  <c r="HJ69" i="4"/>
  <c r="CU71" i="4"/>
  <c r="CU85" i="4"/>
  <c r="CU99" i="4"/>
  <c r="CV43" i="4"/>
  <c r="CV15" i="4"/>
  <c r="CV71" i="4"/>
  <c r="CV85" i="4"/>
  <c r="CV99" i="4"/>
  <c r="CW43" i="4"/>
  <c r="CW15" i="4"/>
  <c r="CW71" i="4"/>
  <c r="CW85" i="4"/>
  <c r="CW99" i="4"/>
  <c r="CX43" i="4"/>
  <c r="CX15" i="4"/>
  <c r="CX71" i="4"/>
  <c r="CX85" i="4"/>
  <c r="CX99" i="4"/>
  <c r="CY43" i="4"/>
  <c r="CY15" i="4"/>
  <c r="CY71" i="4"/>
  <c r="CY85" i="4"/>
  <c r="CY99" i="4"/>
  <c r="CZ43" i="4"/>
  <c r="CZ15" i="4"/>
  <c r="CZ71" i="4"/>
  <c r="CZ85" i="4"/>
  <c r="CZ99" i="4"/>
  <c r="DA43" i="4"/>
  <c r="DA15" i="4"/>
  <c r="DA71" i="4"/>
  <c r="DA85" i="4"/>
  <c r="DA99" i="4"/>
  <c r="DB43" i="4"/>
  <c r="DB15" i="4"/>
  <c r="DB71" i="4"/>
  <c r="DB85" i="4"/>
  <c r="DB99" i="4"/>
  <c r="DC43" i="4"/>
  <c r="DC15" i="4"/>
  <c r="DC71" i="4"/>
  <c r="DC85" i="4"/>
  <c r="DC99" i="4"/>
  <c r="DD43" i="4"/>
  <c r="DD15" i="4"/>
  <c r="DD71" i="4"/>
  <c r="DD85" i="4"/>
  <c r="DD99" i="4"/>
  <c r="DE43" i="4"/>
  <c r="DE15" i="4"/>
  <c r="DE71" i="4"/>
  <c r="DE85" i="4"/>
  <c r="DE99" i="4"/>
  <c r="DF43" i="4"/>
  <c r="DF15" i="4"/>
  <c r="DF71" i="4"/>
  <c r="DF85" i="4"/>
  <c r="DF99" i="4"/>
  <c r="DG43" i="4"/>
  <c r="DG15" i="4"/>
  <c r="DG71" i="4"/>
  <c r="DG85" i="4"/>
  <c r="DG99" i="4"/>
  <c r="DH43" i="4"/>
  <c r="DH15" i="4"/>
  <c r="DH71" i="4"/>
  <c r="DH85" i="4"/>
  <c r="DH99" i="4"/>
  <c r="DI43" i="4"/>
  <c r="DI15" i="4"/>
  <c r="DI71" i="4"/>
  <c r="DI85" i="4"/>
  <c r="DI99" i="4"/>
  <c r="DJ43" i="4"/>
  <c r="DJ15" i="4"/>
  <c r="DJ71" i="4"/>
  <c r="DJ85" i="4"/>
  <c r="DJ99" i="4"/>
  <c r="DK43" i="4"/>
  <c r="DK15" i="4"/>
  <c r="DK29" i="4"/>
  <c r="DK71" i="4"/>
  <c r="DK85" i="4"/>
  <c r="DK99" i="4"/>
  <c r="DL43" i="4"/>
  <c r="DL15" i="4"/>
  <c r="DL29" i="4"/>
  <c r="DL71" i="4"/>
  <c r="DL85" i="4"/>
  <c r="DL99" i="4"/>
  <c r="DM43" i="4"/>
  <c r="DM15" i="4"/>
  <c r="DM29" i="4"/>
  <c r="DM71" i="4"/>
  <c r="DM85" i="4"/>
  <c r="DM99" i="4"/>
  <c r="DN43" i="4"/>
  <c r="DN15" i="4"/>
  <c r="DN29" i="4"/>
  <c r="DN71" i="4"/>
  <c r="DN85" i="4"/>
  <c r="DN99" i="4"/>
  <c r="DO43" i="4"/>
  <c r="DO15" i="4"/>
  <c r="DO29" i="4"/>
  <c r="DO71" i="4"/>
  <c r="DO85" i="4"/>
  <c r="DO99" i="4"/>
  <c r="DP43" i="4"/>
  <c r="DP15" i="4"/>
  <c r="DP29" i="4"/>
  <c r="DP71" i="4"/>
  <c r="DP85" i="4"/>
  <c r="DP99" i="4"/>
  <c r="DQ43" i="4"/>
  <c r="DQ15" i="4"/>
  <c r="DQ29" i="4"/>
  <c r="DQ71" i="4"/>
  <c r="DQ85" i="4"/>
  <c r="DQ99" i="4"/>
  <c r="DR43" i="4"/>
  <c r="DR15" i="4"/>
  <c r="DR29" i="4"/>
  <c r="DR71" i="4"/>
  <c r="DR85" i="4"/>
  <c r="DR99" i="4"/>
  <c r="DS43" i="4"/>
  <c r="DS15" i="4"/>
  <c r="DS29" i="4"/>
  <c r="DS71" i="4"/>
  <c r="DS85" i="4"/>
  <c r="DS99" i="4"/>
  <c r="DT43" i="4"/>
  <c r="DT15" i="4"/>
  <c r="DT29" i="4"/>
  <c r="DT71" i="4"/>
  <c r="DT85" i="4"/>
  <c r="DT99" i="4"/>
  <c r="DU43" i="4"/>
  <c r="DU15" i="4"/>
  <c r="DU29" i="4"/>
  <c r="DU71" i="4"/>
  <c r="DU85" i="4"/>
  <c r="DU99" i="4"/>
  <c r="DV43" i="4"/>
  <c r="DV15" i="4"/>
  <c r="DV29" i="4"/>
  <c r="DV71" i="4"/>
  <c r="DV85" i="4"/>
  <c r="DV99" i="4"/>
  <c r="DW43" i="4"/>
  <c r="DW15" i="4"/>
  <c r="DW29" i="4"/>
  <c r="DW71" i="4"/>
  <c r="DW85" i="4"/>
  <c r="DW99" i="4"/>
  <c r="DX43" i="4"/>
  <c r="DX15" i="4"/>
  <c r="DX29" i="4"/>
  <c r="DX71" i="4"/>
  <c r="DX85" i="4"/>
  <c r="DX99" i="4"/>
  <c r="DY43" i="4"/>
  <c r="DY15" i="4"/>
  <c r="DY29" i="4"/>
  <c r="DY71" i="4"/>
  <c r="DY85" i="4"/>
  <c r="DY99" i="4"/>
  <c r="DZ43" i="4"/>
  <c r="DZ15" i="4"/>
  <c r="DZ29" i="4"/>
  <c r="DZ71" i="4"/>
  <c r="DZ85" i="4"/>
  <c r="DZ99" i="4"/>
  <c r="EA43" i="4"/>
  <c r="EA15" i="4"/>
  <c r="EA29" i="4"/>
  <c r="EA71" i="4"/>
  <c r="EA85" i="4"/>
  <c r="EA99" i="4"/>
  <c r="EB43" i="4"/>
  <c r="EB15" i="4"/>
  <c r="EB29" i="4"/>
  <c r="EB71" i="4"/>
  <c r="EB85" i="4"/>
  <c r="EB99" i="4"/>
  <c r="EC43" i="4"/>
  <c r="EC15" i="4"/>
  <c r="EC29" i="4"/>
  <c r="EC71" i="4"/>
  <c r="EC85" i="4"/>
  <c r="EC99" i="4"/>
  <c r="ED43" i="4"/>
  <c r="ED15" i="4"/>
  <c r="ED29" i="4"/>
  <c r="ED71" i="4"/>
  <c r="ED85" i="4"/>
  <c r="ED99" i="4"/>
  <c r="EE43" i="4"/>
  <c r="EE15" i="4"/>
  <c r="EE29" i="4"/>
  <c r="EE71" i="4"/>
  <c r="EE85" i="4"/>
  <c r="EE99" i="4"/>
  <c r="EF43" i="4"/>
  <c r="EF15" i="4"/>
  <c r="EF29" i="4"/>
  <c r="EF71" i="4"/>
  <c r="EF85" i="4"/>
  <c r="EF99" i="4"/>
  <c r="EG43" i="4"/>
  <c r="EG15" i="4"/>
  <c r="EG29" i="4"/>
  <c r="EG71" i="4"/>
  <c r="EG85" i="4"/>
  <c r="EG99" i="4"/>
  <c r="EH43" i="4"/>
  <c r="EH15" i="4"/>
  <c r="EH29" i="4"/>
  <c r="EH71" i="4"/>
  <c r="EH85" i="4"/>
  <c r="EH99" i="4"/>
  <c r="EI43" i="4"/>
  <c r="EI15" i="4"/>
  <c r="EI29" i="4"/>
  <c r="EI71" i="4"/>
  <c r="EI85" i="4"/>
  <c r="EI99" i="4"/>
  <c r="EJ43" i="4"/>
  <c r="EJ15" i="4"/>
  <c r="EJ29" i="4"/>
  <c r="EJ71" i="4"/>
  <c r="EJ85" i="4"/>
  <c r="EJ99" i="4"/>
  <c r="EK43" i="4"/>
  <c r="EK15" i="4"/>
  <c r="EK29" i="4"/>
  <c r="EK71" i="4"/>
  <c r="EK85" i="4"/>
  <c r="EK99" i="4"/>
  <c r="EL43" i="4"/>
  <c r="EL15" i="4"/>
  <c r="EL29" i="4"/>
  <c r="EL71" i="4"/>
  <c r="EL85" i="4"/>
  <c r="EL99" i="4"/>
  <c r="EM57" i="4"/>
  <c r="EM43" i="4"/>
  <c r="EM15" i="4"/>
  <c r="EM29" i="4"/>
  <c r="EM71" i="4"/>
  <c r="EM85" i="4"/>
  <c r="EM99" i="4"/>
  <c r="EN57" i="4"/>
  <c r="EN43" i="4"/>
  <c r="EN15" i="4"/>
  <c r="EN29" i="4"/>
  <c r="EN71" i="4"/>
  <c r="EN85" i="4"/>
  <c r="EN99" i="4"/>
  <c r="EO57" i="4"/>
  <c r="EO43" i="4"/>
  <c r="EO15" i="4"/>
  <c r="EO29" i="4"/>
  <c r="EO71" i="4"/>
  <c r="EO85" i="4"/>
  <c r="EO99" i="4"/>
  <c r="EP57" i="4"/>
  <c r="EP43" i="4"/>
  <c r="EP15" i="4"/>
  <c r="EP29" i="4"/>
  <c r="EP71" i="4"/>
  <c r="EP85" i="4"/>
  <c r="EP99" i="4"/>
  <c r="EQ57" i="4"/>
  <c r="EQ43" i="4"/>
  <c r="EQ15" i="4"/>
  <c r="EQ29" i="4"/>
  <c r="EQ71" i="4"/>
  <c r="EQ85" i="4"/>
  <c r="EQ99" i="4"/>
  <c r="ER57" i="4"/>
  <c r="ER43" i="4"/>
  <c r="ER15" i="4"/>
  <c r="ER29" i="4"/>
  <c r="ER71" i="4"/>
  <c r="ER85" i="4"/>
  <c r="ER99" i="4"/>
  <c r="ES57" i="4"/>
  <c r="ES43" i="4"/>
  <c r="ES15" i="4"/>
  <c r="ES29" i="4"/>
  <c r="ES71" i="4"/>
  <c r="ES85" i="4"/>
  <c r="ES99" i="4"/>
  <c r="ET57" i="4"/>
  <c r="ET43" i="4"/>
  <c r="ET15" i="4"/>
  <c r="ET29" i="4"/>
  <c r="ET71" i="4"/>
  <c r="ET85" i="4"/>
  <c r="ET99" i="4"/>
  <c r="EU57" i="4"/>
  <c r="EU43" i="4"/>
  <c r="EU15" i="4"/>
  <c r="EU29" i="4"/>
  <c r="EU71" i="4"/>
  <c r="EU85" i="4"/>
  <c r="EU99" i="4"/>
  <c r="EV57" i="4"/>
  <c r="EV43" i="4"/>
  <c r="EV15" i="4"/>
  <c r="EV29" i="4"/>
  <c r="EV71" i="4"/>
  <c r="EV85" i="4"/>
  <c r="EV99" i="4"/>
  <c r="EW57" i="4"/>
  <c r="EW43" i="4"/>
  <c r="EW15" i="4"/>
  <c r="EW29" i="4"/>
  <c r="EW71" i="4"/>
  <c r="EW85" i="4"/>
  <c r="EW99" i="4"/>
  <c r="EX57" i="4"/>
  <c r="EX43" i="4"/>
  <c r="EX15" i="4"/>
  <c r="EX29" i="4"/>
  <c r="EX71" i="4"/>
  <c r="EX85" i="4"/>
  <c r="EX99" i="4"/>
  <c r="EY57" i="4"/>
  <c r="EY43" i="4"/>
  <c r="EY15" i="4"/>
  <c r="EY29" i="4"/>
  <c r="EY71" i="4"/>
  <c r="EY85" i="4"/>
  <c r="EY99" i="4"/>
  <c r="EZ57" i="4"/>
  <c r="EZ43" i="4"/>
  <c r="EZ15" i="4"/>
  <c r="EZ29" i="4"/>
  <c r="EZ71" i="4"/>
  <c r="EZ85" i="4"/>
  <c r="EZ99" i="4"/>
  <c r="FA57" i="4"/>
  <c r="FA43" i="4"/>
  <c r="FA15" i="4"/>
  <c r="FA29" i="4"/>
  <c r="FA71" i="4"/>
  <c r="FA85" i="4"/>
  <c r="FA99" i="4"/>
  <c r="FB57" i="4"/>
  <c r="FB43" i="4"/>
  <c r="FB15" i="4"/>
  <c r="FB29" i="4"/>
  <c r="FB71" i="4"/>
  <c r="FB85" i="4"/>
  <c r="FB99" i="4"/>
  <c r="FC57" i="4"/>
  <c r="FC43" i="4"/>
  <c r="FC15" i="4"/>
  <c r="FC29" i="4"/>
  <c r="FC71" i="4"/>
  <c r="FC85" i="4"/>
  <c r="FC99" i="4"/>
  <c r="FD57" i="4"/>
  <c r="FD43" i="4"/>
  <c r="FD15" i="4"/>
  <c r="FD29" i="4"/>
  <c r="FD71" i="4"/>
  <c r="FD85" i="4"/>
  <c r="FD99" i="4"/>
  <c r="FE57" i="4"/>
  <c r="FE43" i="4"/>
  <c r="FE15" i="4"/>
  <c r="FE29" i="4"/>
  <c r="FE71" i="4"/>
  <c r="FE85" i="4"/>
  <c r="FE99" i="4"/>
  <c r="FF57" i="4"/>
  <c r="FF43" i="4"/>
  <c r="FF15" i="4"/>
  <c r="FF29" i="4"/>
  <c r="FF71" i="4"/>
  <c r="FF85" i="4"/>
  <c r="FF99" i="4"/>
  <c r="FG57" i="4"/>
  <c r="FG43" i="4"/>
  <c r="FG15" i="4"/>
  <c r="FG29" i="4"/>
  <c r="FG71" i="4"/>
  <c r="FG85" i="4"/>
  <c r="FG99" i="4"/>
  <c r="FH57" i="4"/>
  <c r="FH43" i="4"/>
  <c r="FH15" i="4"/>
  <c r="FH29" i="4"/>
  <c r="FH71" i="4"/>
  <c r="FH85" i="4"/>
  <c r="FH99" i="4"/>
  <c r="FI57" i="4"/>
  <c r="FI43" i="4"/>
  <c r="FI15" i="4"/>
  <c r="FI29" i="4"/>
  <c r="FI71" i="4"/>
  <c r="FI85" i="4"/>
  <c r="FI99" i="4"/>
  <c r="FJ57" i="4"/>
  <c r="FJ43" i="4"/>
  <c r="FJ15" i="4"/>
  <c r="FJ29" i="4"/>
  <c r="FJ71" i="4"/>
  <c r="FJ85" i="4"/>
  <c r="FJ99" i="4"/>
  <c r="FK57" i="4"/>
  <c r="FK43" i="4"/>
  <c r="FK15" i="4"/>
  <c r="FK29" i="4"/>
  <c r="FK71" i="4"/>
  <c r="FK85" i="4"/>
  <c r="FK99" i="4"/>
  <c r="FL57" i="4"/>
  <c r="FL43" i="4"/>
  <c r="FL15" i="4"/>
  <c r="FL29" i="4"/>
  <c r="FL71" i="4"/>
  <c r="FL85" i="4"/>
  <c r="FL99" i="4"/>
  <c r="FM57" i="4"/>
  <c r="FM43" i="4"/>
  <c r="FM15" i="4"/>
  <c r="FM29" i="4"/>
  <c r="FM71" i="4"/>
  <c r="FM85" i="4"/>
  <c r="FM99" i="4"/>
  <c r="FN57" i="4"/>
  <c r="FN43" i="4"/>
  <c r="FN15" i="4"/>
  <c r="FN29" i="4"/>
  <c r="FN71" i="4"/>
  <c r="FN85" i="4"/>
  <c r="FN99" i="4"/>
  <c r="FO57" i="4"/>
  <c r="FO43" i="4"/>
  <c r="FO15" i="4"/>
  <c r="FO29" i="4"/>
  <c r="FO71" i="4"/>
  <c r="FO85" i="4"/>
  <c r="FO99" i="4"/>
  <c r="FP57" i="4"/>
  <c r="FP43" i="4"/>
  <c r="FP15" i="4"/>
  <c r="FP29" i="4"/>
  <c r="FP71" i="4"/>
  <c r="FP85" i="4"/>
  <c r="FP99" i="4"/>
  <c r="FQ57" i="4"/>
  <c r="FQ43" i="4"/>
  <c r="FQ15" i="4"/>
  <c r="FQ29" i="4"/>
  <c r="FQ71" i="4"/>
  <c r="FQ85" i="4"/>
  <c r="FQ99" i="4"/>
  <c r="FR57" i="4"/>
  <c r="FR43" i="4"/>
  <c r="FR15" i="4"/>
  <c r="FR29" i="4"/>
  <c r="FR71" i="4"/>
  <c r="FR85" i="4"/>
  <c r="FR99" i="4"/>
  <c r="FS57" i="4"/>
  <c r="FS43" i="4"/>
  <c r="FS15" i="4"/>
  <c r="FS29" i="4"/>
  <c r="FS71" i="4"/>
  <c r="FS85" i="4"/>
  <c r="FS99" i="4"/>
  <c r="FT57" i="4"/>
  <c r="FT43" i="4"/>
  <c r="FT15" i="4"/>
  <c r="FT29" i="4"/>
  <c r="FT71" i="4"/>
  <c r="FT85" i="4"/>
  <c r="FT99" i="4"/>
  <c r="FU57" i="4"/>
  <c r="FU43" i="4"/>
  <c r="FU15" i="4"/>
  <c r="FU29" i="4"/>
  <c r="FU71" i="4"/>
  <c r="FU85" i="4"/>
  <c r="FU99" i="4"/>
  <c r="FV57" i="4"/>
  <c r="FV43" i="4"/>
  <c r="FV15" i="4"/>
  <c r="FV29" i="4"/>
  <c r="FV71" i="4"/>
  <c r="FV85" i="4"/>
  <c r="FV99" i="4"/>
  <c r="FW57" i="4"/>
  <c r="FW43" i="4"/>
  <c r="FW15" i="4"/>
  <c r="FW29" i="4"/>
  <c r="FW71" i="4"/>
  <c r="FW85" i="4"/>
  <c r="FW99" i="4"/>
  <c r="FX57" i="4"/>
  <c r="FX43" i="4"/>
  <c r="FX15" i="4"/>
  <c r="FX29" i="4"/>
  <c r="FX71" i="4"/>
  <c r="FX85" i="4"/>
  <c r="FX99" i="4"/>
  <c r="FY57" i="4"/>
  <c r="FY43" i="4"/>
  <c r="FY15" i="4"/>
  <c r="FY29" i="4"/>
  <c r="FY71" i="4"/>
  <c r="FY85" i="4"/>
  <c r="FY99" i="4"/>
  <c r="FZ57" i="4"/>
  <c r="FZ43" i="4"/>
  <c r="FZ15" i="4"/>
  <c r="FZ29" i="4"/>
  <c r="FZ71" i="4"/>
  <c r="FZ85" i="4"/>
  <c r="FZ99" i="4"/>
  <c r="GA57" i="4"/>
  <c r="GA43" i="4"/>
  <c r="GA15" i="4"/>
  <c r="GA29" i="4"/>
  <c r="GA71" i="4"/>
  <c r="GA85" i="4"/>
  <c r="GA99" i="4"/>
  <c r="GB57" i="4"/>
  <c r="GB43" i="4"/>
  <c r="GB15" i="4"/>
  <c r="GB29" i="4"/>
  <c r="GB71" i="4"/>
  <c r="GB85" i="4"/>
  <c r="GB99" i="4"/>
  <c r="GC57" i="4"/>
  <c r="GC43" i="4"/>
  <c r="GC15" i="4"/>
  <c r="GC29" i="4"/>
  <c r="GC71" i="4"/>
  <c r="GC85" i="4"/>
  <c r="GC99" i="4"/>
  <c r="GD57" i="4"/>
  <c r="GD43" i="4"/>
  <c r="GD15" i="4"/>
  <c r="GD29" i="4"/>
  <c r="GD71" i="4"/>
  <c r="GD85" i="4"/>
  <c r="GD99" i="4"/>
  <c r="GE57" i="4"/>
  <c r="GE43" i="4"/>
  <c r="GE15" i="4"/>
  <c r="GE29" i="4"/>
  <c r="GE71" i="4"/>
  <c r="GE85" i="4"/>
  <c r="GE99" i="4"/>
  <c r="GF57" i="4"/>
  <c r="GF43" i="4"/>
  <c r="GF15" i="4"/>
  <c r="GF29" i="4"/>
  <c r="GF71" i="4"/>
  <c r="GF85" i="4"/>
  <c r="GF99" i="4"/>
  <c r="GG57" i="4"/>
  <c r="GG43" i="4"/>
  <c r="GG15" i="4"/>
  <c r="GG29" i="4"/>
  <c r="GG71" i="4"/>
  <c r="GG85" i="4"/>
  <c r="GG99" i="4"/>
  <c r="GH57" i="4"/>
  <c r="GH43" i="4"/>
  <c r="GH15" i="4"/>
  <c r="GH29" i="4"/>
  <c r="GH71" i="4"/>
  <c r="GH85" i="4"/>
  <c r="GH99" i="4"/>
  <c r="GI57" i="4"/>
  <c r="GI43" i="4"/>
  <c r="GI15" i="4"/>
  <c r="GI29" i="4"/>
  <c r="GI71" i="4"/>
  <c r="GI85" i="4"/>
  <c r="GI99" i="4"/>
  <c r="GJ57" i="4"/>
  <c r="GJ43" i="4"/>
  <c r="GJ15" i="4"/>
  <c r="GJ29" i="4"/>
  <c r="GJ71" i="4"/>
  <c r="GJ85" i="4"/>
  <c r="GJ99" i="4"/>
  <c r="GK57" i="4"/>
  <c r="GK43" i="4"/>
  <c r="GK15" i="4"/>
  <c r="GK29" i="4"/>
  <c r="GK71" i="4"/>
  <c r="GK85" i="4"/>
  <c r="GK99" i="4"/>
  <c r="GL57" i="4"/>
  <c r="GL43" i="4"/>
  <c r="GL15" i="4"/>
  <c r="GL29" i="4"/>
  <c r="GL71" i="4"/>
  <c r="GL85" i="4"/>
  <c r="GL99" i="4"/>
  <c r="GM57" i="4"/>
  <c r="GM43" i="4"/>
  <c r="GM15" i="4"/>
  <c r="GM29" i="4"/>
  <c r="GM71" i="4"/>
  <c r="GM85" i="4"/>
  <c r="GM99" i="4"/>
  <c r="GN57" i="4"/>
  <c r="GN43" i="4"/>
  <c r="GN15" i="4"/>
  <c r="GN29" i="4"/>
  <c r="GN71" i="4"/>
  <c r="GN85" i="4"/>
  <c r="GN99" i="4"/>
  <c r="GO57" i="4"/>
  <c r="GO43" i="4"/>
  <c r="GO15" i="4"/>
  <c r="GO29" i="4"/>
  <c r="GO71" i="4"/>
  <c r="GO85" i="4"/>
  <c r="GO99" i="4"/>
  <c r="GP57" i="4"/>
  <c r="GP43" i="4"/>
  <c r="GP15" i="4"/>
  <c r="GP29" i="4"/>
  <c r="GP71" i="4"/>
  <c r="GP85" i="4"/>
  <c r="GP99" i="4"/>
  <c r="GQ57" i="4"/>
  <c r="GQ43" i="4"/>
  <c r="GQ15" i="4"/>
  <c r="GQ29" i="4"/>
  <c r="GQ71" i="4"/>
  <c r="GQ85" i="4"/>
  <c r="GQ99" i="4"/>
  <c r="GR57" i="4"/>
  <c r="GR43" i="4"/>
  <c r="GR15" i="4"/>
  <c r="GR29" i="4"/>
  <c r="GR71" i="4"/>
  <c r="GR85" i="4"/>
  <c r="GR99" i="4"/>
  <c r="GS57" i="4"/>
  <c r="GS43" i="4"/>
  <c r="GS15" i="4"/>
  <c r="GS29" i="4"/>
  <c r="GS71" i="4"/>
  <c r="GS85" i="4"/>
  <c r="GS99" i="4"/>
  <c r="GT57" i="4"/>
  <c r="GT43" i="4"/>
  <c r="GT15" i="4"/>
  <c r="GT29" i="4"/>
  <c r="GT71" i="4"/>
  <c r="GT85" i="4"/>
  <c r="GT99" i="4"/>
  <c r="GU57" i="4"/>
  <c r="GU43" i="4"/>
  <c r="GU15" i="4"/>
  <c r="GU29" i="4"/>
  <c r="GU71" i="4"/>
  <c r="GU85" i="4"/>
  <c r="GU99" i="4"/>
  <c r="GV57" i="4"/>
  <c r="GV43" i="4"/>
  <c r="GV15" i="4"/>
  <c r="GV29" i="4"/>
  <c r="GV71" i="4"/>
  <c r="GV85" i="4"/>
  <c r="GV99" i="4"/>
  <c r="GW57" i="4"/>
  <c r="GW43" i="4"/>
  <c r="GW15" i="4"/>
  <c r="GW29" i="4"/>
  <c r="GW71" i="4"/>
  <c r="GW85" i="4"/>
  <c r="GW99" i="4"/>
  <c r="GX57" i="4"/>
  <c r="GX43" i="4"/>
  <c r="GX15" i="4"/>
  <c r="GX29" i="4"/>
  <c r="GX71" i="4"/>
  <c r="GX85" i="4"/>
  <c r="GX99" i="4"/>
  <c r="GY57" i="4"/>
  <c r="GY43" i="4"/>
  <c r="GY15" i="4"/>
  <c r="GY29" i="4"/>
  <c r="GY71" i="4"/>
  <c r="GY85" i="4"/>
  <c r="GY99" i="4"/>
  <c r="GZ57" i="4"/>
  <c r="GZ43" i="4"/>
  <c r="GZ15" i="4"/>
  <c r="GZ29" i="4"/>
  <c r="GZ71" i="4"/>
  <c r="GZ85" i="4"/>
  <c r="GZ99" i="4"/>
  <c r="HA57" i="4"/>
  <c r="HA43" i="4"/>
  <c r="HA15" i="4"/>
  <c r="HA29" i="4"/>
  <c r="HA71" i="4"/>
  <c r="HA85" i="4"/>
  <c r="HA99" i="4"/>
  <c r="HB57" i="4"/>
  <c r="HB43" i="4"/>
  <c r="HB15" i="4"/>
  <c r="HB29" i="4"/>
  <c r="HB71" i="4"/>
  <c r="HB85" i="4"/>
  <c r="HB99" i="4"/>
  <c r="HC57" i="4"/>
  <c r="HC43" i="4"/>
  <c r="HC15" i="4"/>
  <c r="HC29" i="4"/>
  <c r="HC71" i="4"/>
  <c r="HC85" i="4"/>
  <c r="HC99" i="4"/>
  <c r="HD57" i="4"/>
  <c r="HD43" i="4"/>
  <c r="HD15" i="4"/>
  <c r="HD29" i="4"/>
  <c r="HD71" i="4"/>
  <c r="HD85" i="4"/>
  <c r="HD99" i="4"/>
  <c r="HE57" i="4"/>
  <c r="HE43" i="4"/>
  <c r="HE15" i="4"/>
  <c r="HE29" i="4"/>
  <c r="HE71" i="4"/>
  <c r="HE85" i="4"/>
  <c r="HE99" i="4"/>
  <c r="HF57" i="4"/>
  <c r="HF43" i="4"/>
  <c r="HF15" i="4"/>
  <c r="HF29" i="4"/>
  <c r="HF71" i="4"/>
  <c r="HF85" i="4"/>
  <c r="HF99" i="4"/>
  <c r="HG57" i="4"/>
  <c r="HG43" i="4"/>
  <c r="HG15" i="4"/>
  <c r="HG29" i="4"/>
  <c r="HG71" i="4"/>
  <c r="HG85" i="4"/>
  <c r="HG99" i="4"/>
  <c r="HH57" i="4"/>
  <c r="HH43" i="4"/>
  <c r="HH15" i="4"/>
  <c r="HH29" i="4"/>
  <c r="HH71" i="4"/>
  <c r="HH85" i="4"/>
  <c r="HH99" i="4"/>
  <c r="HI57" i="4"/>
  <c r="HI43" i="4"/>
  <c r="HI15" i="4"/>
  <c r="HI29" i="4"/>
  <c r="HI71" i="4"/>
  <c r="HI85" i="4"/>
  <c r="HI99" i="4"/>
  <c r="HJ57" i="4"/>
  <c r="HJ43" i="4"/>
  <c r="HJ15" i="4"/>
  <c r="HJ29" i="4"/>
  <c r="HJ71" i="4"/>
  <c r="HJ85" i="4"/>
  <c r="HJ99" i="4"/>
  <c r="HK57" i="4"/>
  <c r="HK43" i="4"/>
  <c r="HK15" i="4"/>
  <c r="HK29" i="4"/>
  <c r="HK71" i="4"/>
  <c r="HK85" i="4"/>
  <c r="HK99" i="4"/>
  <c r="HL57" i="4"/>
  <c r="HL43" i="4"/>
  <c r="HL15" i="4"/>
  <c r="HL29" i="4"/>
  <c r="HL71" i="4"/>
  <c r="HL85" i="4"/>
  <c r="HL99" i="4"/>
  <c r="HM57" i="4"/>
  <c r="HM43" i="4"/>
  <c r="HM15" i="4"/>
  <c r="HM29" i="4"/>
  <c r="HM71" i="4"/>
  <c r="HM85" i="4"/>
  <c r="HM99" i="4"/>
  <c r="HN57" i="4"/>
  <c r="HN43" i="4"/>
  <c r="HN15" i="4"/>
  <c r="HN29" i="4"/>
  <c r="HN71" i="4"/>
  <c r="HN85" i="4"/>
  <c r="HN99" i="4"/>
  <c r="HO57" i="4"/>
  <c r="HO43" i="4"/>
  <c r="HO15" i="4"/>
  <c r="HO29" i="4"/>
  <c r="HO71" i="4"/>
  <c r="HO85" i="4"/>
  <c r="HO99" i="4"/>
  <c r="HP57" i="4"/>
  <c r="HP43" i="4"/>
  <c r="HP15" i="4"/>
  <c r="HP29" i="4"/>
  <c r="HP71" i="4"/>
  <c r="HP85" i="4"/>
  <c r="HP99" i="4"/>
  <c r="HQ57" i="4"/>
  <c r="HQ43" i="4"/>
  <c r="HQ15" i="4"/>
  <c r="HQ29" i="4"/>
  <c r="HQ71" i="4"/>
  <c r="HQ85" i="4"/>
  <c r="HQ99" i="4"/>
  <c r="HR57" i="4"/>
  <c r="HR43" i="4"/>
  <c r="HR15" i="4"/>
  <c r="HR29" i="4"/>
  <c r="HR71" i="4"/>
  <c r="HR85" i="4"/>
  <c r="HR99" i="4"/>
  <c r="HS57" i="4"/>
  <c r="HS43" i="4"/>
  <c r="HS15" i="4"/>
  <c r="HS29" i="4"/>
  <c r="HS71" i="4"/>
  <c r="HS85" i="4"/>
  <c r="HS99" i="4"/>
  <c r="HT57" i="4"/>
  <c r="HT43" i="4"/>
  <c r="HT15" i="4"/>
  <c r="HT29" i="4"/>
  <c r="HT71" i="4"/>
  <c r="HT85" i="4"/>
  <c r="HT99" i="4"/>
  <c r="HU57" i="4"/>
  <c r="HU43" i="4"/>
  <c r="HU15" i="4"/>
  <c r="HU29" i="4"/>
  <c r="HU71" i="4"/>
  <c r="HU85" i="4"/>
  <c r="HU99" i="4"/>
  <c r="HV57" i="4"/>
  <c r="HV43" i="4"/>
  <c r="HV15" i="4"/>
  <c r="HV29" i="4"/>
  <c r="HV71" i="4"/>
  <c r="HV85" i="4"/>
  <c r="HV99" i="4"/>
  <c r="HW57" i="4"/>
  <c r="HW43" i="4"/>
  <c r="HW15" i="4"/>
  <c r="HW29" i="4"/>
  <c r="HW71" i="4"/>
  <c r="HW85" i="4"/>
  <c r="HW99" i="4"/>
  <c r="HX57" i="4"/>
  <c r="HX43" i="4"/>
  <c r="HX15" i="4"/>
  <c r="HX29" i="4"/>
  <c r="HX71" i="4"/>
  <c r="HX85" i="4"/>
  <c r="HX99" i="4"/>
  <c r="HY57" i="4"/>
  <c r="HY43" i="4"/>
  <c r="HY15" i="4"/>
  <c r="HY29" i="4"/>
  <c r="HY71" i="4"/>
  <c r="HY85" i="4"/>
  <c r="HY99" i="4"/>
  <c r="IC99" i="4"/>
  <c r="IC107" i="4"/>
  <c r="IC105" i="4"/>
  <c r="IC109" i="4"/>
  <c r="O105" i="4"/>
  <c r="P105" i="4"/>
  <c r="Q105" i="4"/>
  <c r="R105" i="4"/>
  <c r="S105" i="4"/>
  <c r="T105" i="4"/>
  <c r="U105" i="4"/>
  <c r="V105" i="4"/>
  <c r="W105" i="4"/>
  <c r="X105" i="4"/>
  <c r="Y105" i="4"/>
  <c r="Z105" i="4"/>
  <c r="AA105" i="4"/>
  <c r="AB105" i="4"/>
  <c r="AC105" i="4"/>
  <c r="AD105" i="4"/>
  <c r="AE105" i="4"/>
  <c r="AF105" i="4"/>
  <c r="AG105" i="4"/>
  <c r="AH105" i="4"/>
  <c r="AI105" i="4"/>
  <c r="AJ105" i="4"/>
  <c r="AK105" i="4"/>
  <c r="AL105" i="4"/>
  <c r="AM105" i="4"/>
  <c r="AN105" i="4"/>
  <c r="AO105" i="4"/>
  <c r="AP105" i="4"/>
  <c r="AQ105" i="4"/>
  <c r="AR105" i="4"/>
  <c r="AS105" i="4"/>
  <c r="AT105" i="4"/>
  <c r="AU105" i="4"/>
  <c r="AV105" i="4"/>
  <c r="AW105" i="4"/>
  <c r="AX105" i="4"/>
  <c r="AY105" i="4"/>
  <c r="AZ105" i="4"/>
  <c r="BA105" i="4"/>
  <c r="BB105" i="4"/>
  <c r="BC105" i="4"/>
  <c r="BD105" i="4"/>
  <c r="BE105" i="4"/>
  <c r="BF105" i="4"/>
  <c r="BG105" i="4"/>
  <c r="BH105" i="4"/>
  <c r="BI105" i="4"/>
  <c r="BJ105" i="4"/>
  <c r="BK105" i="4"/>
  <c r="BL105" i="4"/>
  <c r="BM105" i="4"/>
  <c r="BN105" i="4"/>
  <c r="BO105" i="4"/>
  <c r="BP105" i="4"/>
  <c r="BQ105" i="4"/>
  <c r="BR105" i="4"/>
  <c r="BS105" i="4"/>
  <c r="BT105" i="4"/>
  <c r="BU105" i="4"/>
  <c r="BV105" i="4"/>
  <c r="BW105" i="4"/>
  <c r="BX105" i="4"/>
  <c r="BY105" i="4"/>
  <c r="BZ105" i="4"/>
  <c r="CA105" i="4"/>
  <c r="CB105" i="4"/>
  <c r="CC105" i="4"/>
  <c r="CD105" i="4"/>
  <c r="CE105" i="4"/>
  <c r="CF105" i="4"/>
  <c r="CG105" i="4"/>
  <c r="CH105" i="4"/>
  <c r="CI105" i="4"/>
  <c r="CJ105" i="4"/>
  <c r="CK105" i="4"/>
  <c r="CL105" i="4"/>
  <c r="CM105" i="4"/>
  <c r="CN105" i="4"/>
  <c r="CO105" i="4"/>
  <c r="CP105" i="4"/>
  <c r="CQ105" i="4"/>
  <c r="CR105" i="4"/>
  <c r="CS105" i="4"/>
  <c r="CT105" i="4"/>
  <c r="CU105" i="4"/>
  <c r="CV105" i="4"/>
  <c r="CW105" i="4"/>
  <c r="CX105" i="4"/>
  <c r="CY105" i="4"/>
  <c r="CZ105" i="4"/>
  <c r="DA105" i="4"/>
  <c r="DB105" i="4"/>
  <c r="DC105" i="4"/>
  <c r="DD105" i="4"/>
  <c r="DE105" i="4"/>
  <c r="DF105" i="4"/>
  <c r="DG105" i="4"/>
  <c r="DH105" i="4"/>
  <c r="DI105" i="4"/>
  <c r="DJ105" i="4"/>
  <c r="DK105" i="4"/>
  <c r="DL105" i="4"/>
  <c r="DM105" i="4"/>
  <c r="DN105" i="4"/>
  <c r="DO105" i="4"/>
  <c r="DP105" i="4"/>
  <c r="DQ105" i="4"/>
  <c r="DR105" i="4"/>
  <c r="DS105" i="4"/>
  <c r="DT105" i="4"/>
  <c r="DU105" i="4"/>
  <c r="DV105" i="4"/>
  <c r="DW105" i="4"/>
  <c r="DX105" i="4"/>
  <c r="DY105" i="4"/>
  <c r="DZ105" i="4"/>
  <c r="EA105" i="4"/>
  <c r="EB105" i="4"/>
  <c r="EC105" i="4"/>
  <c r="ED105" i="4"/>
  <c r="EE105" i="4"/>
  <c r="EF105" i="4"/>
  <c r="EG105" i="4"/>
  <c r="EH105" i="4"/>
  <c r="EI105" i="4"/>
  <c r="EJ105" i="4"/>
  <c r="EK105" i="4"/>
  <c r="EL105" i="4"/>
  <c r="EM105" i="4"/>
  <c r="EN105" i="4"/>
  <c r="EO105" i="4"/>
  <c r="EP105" i="4"/>
  <c r="EQ105" i="4"/>
  <c r="ER105" i="4"/>
  <c r="ES105" i="4"/>
  <c r="ET105" i="4"/>
  <c r="EU105" i="4"/>
  <c r="EV105" i="4"/>
  <c r="EW105" i="4"/>
  <c r="EX105" i="4"/>
  <c r="EY105" i="4"/>
  <c r="EZ105" i="4"/>
  <c r="FA105" i="4"/>
  <c r="FB105" i="4"/>
  <c r="FC105" i="4"/>
  <c r="FD105" i="4"/>
  <c r="FE105" i="4"/>
  <c r="FF105" i="4"/>
  <c r="FG105" i="4"/>
  <c r="FH105" i="4"/>
  <c r="FI105" i="4"/>
  <c r="FJ105" i="4"/>
  <c r="FK105" i="4"/>
  <c r="FL105" i="4"/>
  <c r="FM105" i="4"/>
  <c r="FN105" i="4"/>
  <c r="FO105" i="4"/>
  <c r="FP105" i="4"/>
  <c r="FQ105" i="4"/>
  <c r="FR105" i="4"/>
  <c r="FS105" i="4"/>
  <c r="FT105" i="4"/>
  <c r="FU105" i="4"/>
  <c r="FV105" i="4"/>
  <c r="FW105" i="4"/>
  <c r="FX105" i="4"/>
  <c r="FY105" i="4"/>
  <c r="FZ105" i="4"/>
  <c r="GA105" i="4"/>
  <c r="GB105" i="4"/>
  <c r="GC105" i="4"/>
  <c r="GD105" i="4"/>
  <c r="GE105" i="4"/>
  <c r="GF105" i="4"/>
  <c r="GG105" i="4"/>
  <c r="GH105" i="4"/>
  <c r="GI105" i="4"/>
  <c r="GJ105" i="4"/>
  <c r="GK105" i="4"/>
  <c r="GL105" i="4"/>
  <c r="GM105" i="4"/>
  <c r="GN105" i="4"/>
  <c r="GO105" i="4"/>
  <c r="GP105" i="4"/>
  <c r="GQ105" i="4"/>
  <c r="GR105" i="4"/>
  <c r="GS105" i="4"/>
  <c r="GT105" i="4"/>
  <c r="GU105" i="4"/>
  <c r="GV105" i="4"/>
  <c r="GW105" i="4"/>
  <c r="GX105" i="4"/>
  <c r="GY105" i="4"/>
  <c r="GZ105" i="4"/>
  <c r="HA105" i="4"/>
  <c r="HB105" i="4"/>
  <c r="HC105" i="4"/>
  <c r="HD105" i="4"/>
  <c r="HE105" i="4"/>
  <c r="HF105" i="4"/>
  <c r="HG105" i="4"/>
  <c r="HH105" i="4"/>
  <c r="HI105" i="4"/>
  <c r="HJ105" i="4"/>
  <c r="HK105" i="4"/>
  <c r="HL105" i="4"/>
  <c r="HM105" i="4"/>
  <c r="HN105" i="4"/>
  <c r="HO105" i="4"/>
  <c r="HP105" i="4"/>
  <c r="HQ105" i="4"/>
  <c r="HR105" i="4"/>
  <c r="HS105" i="4"/>
  <c r="HT105" i="4"/>
  <c r="HU105" i="4"/>
  <c r="HV105" i="4"/>
  <c r="HW105" i="4"/>
  <c r="HX105" i="4"/>
  <c r="HY105" i="4"/>
  <c r="HQ107" i="4"/>
  <c r="HR107" i="4"/>
  <c r="HS107" i="4"/>
  <c r="HT107" i="4"/>
  <c r="HU107" i="4"/>
  <c r="HV107" i="4"/>
  <c r="HW107" i="4"/>
  <c r="HX107" i="4"/>
  <c r="HY107" i="4"/>
  <c r="HY109" i="4"/>
  <c r="HX109" i="4"/>
  <c r="HW109" i="4"/>
  <c r="HV109" i="4"/>
  <c r="HU109" i="4"/>
  <c r="HT109" i="4"/>
  <c r="HS109" i="4"/>
  <c r="HR109" i="4"/>
  <c r="HQ109" i="4"/>
  <c r="HP107" i="4"/>
  <c r="HP109" i="4"/>
  <c r="HO107" i="4"/>
  <c r="HO109" i="4"/>
  <c r="HN107" i="4"/>
  <c r="HN109" i="4"/>
  <c r="HM107" i="4"/>
  <c r="HM109" i="4"/>
  <c r="HL107" i="4"/>
  <c r="HL109" i="4"/>
  <c r="HK107" i="4"/>
  <c r="HK109" i="4"/>
  <c r="HJ107" i="4"/>
  <c r="HJ109" i="4"/>
  <c r="HI107" i="4"/>
  <c r="HI109" i="4"/>
  <c r="HH107" i="4"/>
  <c r="HH109" i="4"/>
  <c r="HG107" i="4"/>
  <c r="HG109" i="4"/>
  <c r="HF107" i="4"/>
  <c r="HF109" i="4"/>
  <c r="HE107" i="4"/>
  <c r="HE109" i="4"/>
  <c r="HD107" i="4"/>
  <c r="HD109" i="4"/>
  <c r="HC107" i="4"/>
  <c r="HC109" i="4"/>
  <c r="HB107" i="4"/>
  <c r="HB109" i="4"/>
  <c r="HA107" i="4"/>
  <c r="HA109" i="4"/>
  <c r="GZ107" i="4"/>
  <c r="GZ109" i="4"/>
  <c r="GY107" i="4"/>
  <c r="GY109" i="4"/>
  <c r="GX107" i="4"/>
  <c r="GX109" i="4"/>
  <c r="GW107" i="4"/>
  <c r="GW109" i="4"/>
  <c r="GV107" i="4"/>
  <c r="GV109" i="4"/>
  <c r="GU107" i="4"/>
  <c r="GU109" i="4"/>
  <c r="GT107" i="4"/>
  <c r="GT109" i="4"/>
  <c r="GS107" i="4"/>
  <c r="GS109" i="4"/>
  <c r="GR107" i="4"/>
  <c r="GR109" i="4"/>
  <c r="GQ107" i="4"/>
  <c r="GQ109" i="4"/>
  <c r="GP107" i="4"/>
  <c r="GP109" i="4"/>
  <c r="GO107" i="4"/>
  <c r="GO109" i="4"/>
  <c r="GN107" i="4"/>
  <c r="GN109" i="4"/>
  <c r="GM107" i="4"/>
  <c r="GM109" i="4"/>
  <c r="GL107" i="4"/>
  <c r="GL109" i="4"/>
  <c r="GK107" i="4"/>
  <c r="GK109" i="4"/>
  <c r="GJ107" i="4"/>
  <c r="GJ109" i="4"/>
  <c r="GI107" i="4"/>
  <c r="GI109" i="4"/>
  <c r="GH107" i="4"/>
  <c r="GH109" i="4"/>
  <c r="GG107" i="4"/>
  <c r="GG109" i="4"/>
  <c r="GF107" i="4"/>
  <c r="GF109" i="4"/>
  <c r="GE107" i="4"/>
  <c r="GE109" i="4"/>
  <c r="GD107" i="4"/>
  <c r="GD109" i="4"/>
  <c r="GC107" i="4"/>
  <c r="GC109" i="4"/>
  <c r="GB107" i="4"/>
  <c r="GB109" i="4"/>
  <c r="GA107" i="4"/>
  <c r="GA109" i="4"/>
  <c r="FZ107" i="4"/>
  <c r="FZ109" i="4"/>
  <c r="FY107" i="4"/>
  <c r="FY109" i="4"/>
  <c r="FX107" i="4"/>
  <c r="FX109" i="4"/>
  <c r="FW107" i="4"/>
  <c r="FW109" i="4"/>
  <c r="FV107" i="4"/>
  <c r="FV109" i="4"/>
  <c r="FU107" i="4"/>
  <c r="FU109" i="4"/>
  <c r="FT107" i="4"/>
  <c r="FT109" i="4"/>
  <c r="FS107" i="4"/>
  <c r="FS109" i="4"/>
  <c r="FR107" i="4"/>
  <c r="FR109" i="4"/>
  <c r="FQ107" i="4"/>
  <c r="FQ109" i="4"/>
  <c r="FP107" i="4"/>
  <c r="FP109" i="4"/>
  <c r="FO107" i="4"/>
  <c r="FO109" i="4"/>
  <c r="FN107" i="4"/>
  <c r="FN109" i="4"/>
  <c r="FM107" i="4"/>
  <c r="FM109" i="4"/>
  <c r="FL107" i="4"/>
  <c r="FL109" i="4"/>
  <c r="FK107" i="4"/>
  <c r="FK109" i="4"/>
  <c r="FJ107" i="4"/>
  <c r="FJ109" i="4"/>
  <c r="FI107" i="4"/>
  <c r="FI109" i="4"/>
  <c r="FH107" i="4"/>
  <c r="FH109" i="4"/>
  <c r="FG107" i="4"/>
  <c r="FG109" i="4"/>
  <c r="FF107" i="4"/>
  <c r="FF109" i="4"/>
  <c r="FE107" i="4"/>
  <c r="FE109" i="4"/>
  <c r="FD107" i="4"/>
  <c r="FD109" i="4"/>
  <c r="FC107" i="4"/>
  <c r="FC109" i="4"/>
  <c r="FB107" i="4"/>
  <c r="FB109" i="4"/>
  <c r="FA107" i="4"/>
  <c r="FA109" i="4"/>
  <c r="EZ107" i="4"/>
  <c r="EZ109" i="4"/>
  <c r="EY107" i="4"/>
  <c r="EY109" i="4"/>
  <c r="EX107" i="4"/>
  <c r="EX109" i="4"/>
  <c r="EW107" i="4"/>
  <c r="EW109" i="4"/>
  <c r="EV107" i="4"/>
  <c r="EV109" i="4"/>
  <c r="EU107" i="4"/>
  <c r="EU109" i="4"/>
  <c r="ET107" i="4"/>
  <c r="ET109" i="4"/>
  <c r="ES107" i="4"/>
  <c r="ES109" i="4"/>
  <c r="ER107" i="4"/>
  <c r="ER109" i="4"/>
  <c r="EQ107" i="4"/>
  <c r="EQ109" i="4"/>
  <c r="EP107" i="4"/>
  <c r="EP109" i="4"/>
  <c r="EO107" i="4"/>
  <c r="EO109" i="4"/>
  <c r="EN107" i="4"/>
  <c r="EN109" i="4"/>
  <c r="EM107" i="4"/>
  <c r="EM109" i="4"/>
  <c r="EL107" i="4"/>
  <c r="EL109" i="4"/>
  <c r="EK107" i="4"/>
  <c r="EK109" i="4"/>
  <c r="EJ107" i="4"/>
  <c r="EJ109" i="4"/>
  <c r="EI107" i="4"/>
  <c r="EI109" i="4"/>
  <c r="EH107" i="4"/>
  <c r="EH109" i="4"/>
  <c r="EG107" i="4"/>
  <c r="EG109" i="4"/>
  <c r="EF107" i="4"/>
  <c r="EF109" i="4"/>
  <c r="EE107" i="4"/>
  <c r="EE109" i="4"/>
  <c r="ED107" i="4"/>
  <c r="ED109" i="4"/>
  <c r="EC107" i="4"/>
  <c r="EC109" i="4"/>
  <c r="EB107" i="4"/>
  <c r="EB109" i="4"/>
  <c r="EA107" i="4"/>
  <c r="EA109" i="4"/>
  <c r="DZ107" i="4"/>
  <c r="DZ109" i="4"/>
  <c r="DY107" i="4"/>
  <c r="DY109" i="4"/>
  <c r="DX107" i="4"/>
  <c r="DX109" i="4"/>
  <c r="DW107" i="4"/>
  <c r="DW109" i="4"/>
  <c r="DV107" i="4"/>
  <c r="DV109" i="4"/>
  <c r="DU107" i="4"/>
  <c r="DU109" i="4"/>
  <c r="DT107" i="4"/>
  <c r="DT109" i="4"/>
  <c r="DS107" i="4"/>
  <c r="DS109" i="4"/>
  <c r="DR107" i="4"/>
  <c r="DR109" i="4"/>
  <c r="DQ107" i="4"/>
  <c r="DQ109" i="4"/>
  <c r="DP107" i="4"/>
  <c r="DP109" i="4"/>
  <c r="DO107" i="4"/>
  <c r="DO109" i="4"/>
  <c r="DN107" i="4"/>
  <c r="DN109" i="4"/>
  <c r="DM107" i="4"/>
  <c r="DM109" i="4"/>
  <c r="DL107" i="4"/>
  <c r="DL109" i="4"/>
  <c r="DK107" i="4"/>
  <c r="DK109" i="4"/>
  <c r="DJ107" i="4"/>
  <c r="DJ109" i="4"/>
  <c r="DI107" i="4"/>
  <c r="DI109" i="4"/>
  <c r="DH107" i="4"/>
  <c r="DH109" i="4"/>
  <c r="DG107" i="4"/>
  <c r="DG109" i="4"/>
  <c r="DF107" i="4"/>
  <c r="DF109" i="4"/>
  <c r="DE107" i="4"/>
  <c r="DE109" i="4"/>
  <c r="DD107" i="4"/>
  <c r="DD109" i="4"/>
  <c r="DC107" i="4"/>
  <c r="DC109" i="4"/>
  <c r="DB107" i="4"/>
  <c r="DB109" i="4"/>
  <c r="DA107" i="4"/>
  <c r="DA109" i="4"/>
  <c r="CZ107" i="4"/>
  <c r="CZ109" i="4"/>
  <c r="CY107" i="4"/>
  <c r="CY109" i="4"/>
  <c r="CX107" i="4"/>
  <c r="CX109" i="4"/>
  <c r="CW107" i="4"/>
  <c r="CW109" i="4"/>
  <c r="CV107" i="4"/>
  <c r="CV109" i="4"/>
  <c r="CU107" i="4"/>
  <c r="CU109" i="4"/>
  <c r="CT107" i="4"/>
  <c r="CT109" i="4"/>
  <c r="CS107" i="4"/>
  <c r="CS109" i="4"/>
  <c r="CR107" i="4"/>
  <c r="CR109" i="4"/>
  <c r="CQ107" i="4"/>
  <c r="CQ109" i="4"/>
  <c r="CP107" i="4"/>
  <c r="CP109" i="4"/>
  <c r="CO107" i="4"/>
  <c r="CO109" i="4"/>
  <c r="CN107" i="4"/>
  <c r="CN109" i="4"/>
  <c r="CM107" i="4"/>
  <c r="CM109" i="4"/>
  <c r="CL107" i="4"/>
  <c r="CL109" i="4"/>
  <c r="CK107" i="4"/>
  <c r="CK109" i="4"/>
  <c r="CJ107" i="4"/>
  <c r="CJ109" i="4"/>
  <c r="CI107" i="4"/>
  <c r="CI109" i="4"/>
  <c r="CH107" i="4"/>
  <c r="CH109" i="4"/>
  <c r="CG107" i="4"/>
  <c r="CG109" i="4"/>
  <c r="CF107" i="4"/>
  <c r="CF109" i="4"/>
  <c r="CE107" i="4"/>
  <c r="CE109" i="4"/>
  <c r="CD107" i="4"/>
  <c r="CD109" i="4"/>
  <c r="CC107" i="4"/>
  <c r="CC109" i="4"/>
  <c r="CB107" i="4"/>
  <c r="CB109" i="4"/>
  <c r="CA107" i="4"/>
  <c r="CA109" i="4"/>
  <c r="BZ107" i="4"/>
  <c r="BZ109" i="4"/>
  <c r="BY107" i="4"/>
  <c r="BY109" i="4"/>
  <c r="BX107" i="4"/>
  <c r="BX109" i="4"/>
  <c r="BW107" i="4"/>
  <c r="BW109" i="4"/>
  <c r="BV107" i="4"/>
  <c r="BV109" i="4"/>
  <c r="BU107" i="4"/>
  <c r="BU109" i="4"/>
  <c r="BT107" i="4"/>
  <c r="BT109" i="4"/>
  <c r="BS107" i="4"/>
  <c r="BS109" i="4"/>
  <c r="BR107" i="4"/>
  <c r="BR109" i="4"/>
  <c r="BQ107" i="4"/>
  <c r="BQ109" i="4"/>
  <c r="BP107" i="4"/>
  <c r="BP109" i="4"/>
  <c r="BO107" i="4"/>
  <c r="BO109" i="4"/>
  <c r="BN107" i="4"/>
  <c r="BN109" i="4"/>
  <c r="BM107" i="4"/>
  <c r="BM109" i="4"/>
  <c r="BL107" i="4"/>
  <c r="BL109" i="4"/>
  <c r="BK107" i="4"/>
  <c r="BK109" i="4"/>
  <c r="BJ107" i="4"/>
  <c r="BJ109" i="4"/>
  <c r="BI107" i="4"/>
  <c r="BI109" i="4"/>
  <c r="BH107" i="4"/>
  <c r="BH109" i="4"/>
  <c r="BG107" i="4"/>
  <c r="BG109" i="4"/>
  <c r="BF107" i="4"/>
  <c r="BF109" i="4"/>
  <c r="BE107" i="4"/>
  <c r="BE109" i="4"/>
  <c r="BD107" i="4"/>
  <c r="BD109" i="4"/>
  <c r="BC107" i="4"/>
  <c r="BC109" i="4"/>
  <c r="BB107" i="4"/>
  <c r="BB109" i="4"/>
  <c r="BA107" i="4"/>
  <c r="BA109" i="4"/>
  <c r="AZ107" i="4"/>
  <c r="AZ109" i="4"/>
  <c r="AY107" i="4"/>
  <c r="AY109" i="4"/>
  <c r="AX107" i="4"/>
  <c r="AX109" i="4"/>
  <c r="AW107" i="4"/>
  <c r="AW109" i="4"/>
  <c r="AV107" i="4"/>
  <c r="AV109" i="4"/>
  <c r="AU107" i="4"/>
  <c r="AU109" i="4"/>
  <c r="AT107" i="4"/>
  <c r="AT109" i="4"/>
  <c r="AS107" i="4"/>
  <c r="AS109" i="4"/>
  <c r="AR107" i="4"/>
  <c r="AR109" i="4"/>
  <c r="AQ107" i="4"/>
  <c r="AQ109" i="4"/>
  <c r="AP107" i="4"/>
  <c r="AP109" i="4"/>
  <c r="AO107" i="4"/>
  <c r="AO109" i="4"/>
  <c r="AN107" i="4"/>
  <c r="AN109" i="4"/>
  <c r="AM107" i="4"/>
  <c r="AM109" i="4"/>
  <c r="AL107" i="4"/>
  <c r="AL109" i="4"/>
  <c r="AK107" i="4"/>
  <c r="AK109" i="4"/>
  <c r="AJ107" i="4"/>
  <c r="AJ109" i="4"/>
  <c r="AI107" i="4"/>
  <c r="AI109" i="4"/>
  <c r="AH107" i="4"/>
  <c r="AH109" i="4"/>
  <c r="AG107" i="4"/>
  <c r="AG109" i="4"/>
  <c r="AF107" i="4"/>
  <c r="AF109" i="4"/>
  <c r="AE107" i="4"/>
  <c r="AE109" i="4"/>
  <c r="AD107" i="4"/>
  <c r="AD109" i="4"/>
  <c r="AC107" i="4"/>
  <c r="AC109" i="4"/>
  <c r="AB107" i="4"/>
  <c r="AB109" i="4"/>
  <c r="AA107" i="4"/>
  <c r="AA109" i="4"/>
  <c r="Z107" i="4"/>
  <c r="Z109" i="4"/>
  <c r="Y107" i="4"/>
  <c r="Y109" i="4"/>
  <c r="X107" i="4"/>
  <c r="X109" i="4"/>
  <c r="W107" i="4"/>
  <c r="W109" i="4"/>
  <c r="V107" i="4"/>
  <c r="V109" i="4"/>
  <c r="U107" i="4"/>
  <c r="U109" i="4"/>
  <c r="T107" i="4"/>
  <c r="T109" i="4"/>
  <c r="S107" i="4"/>
  <c r="S109" i="4"/>
  <c r="R107" i="4"/>
  <c r="R109" i="4"/>
  <c r="Q107" i="4"/>
  <c r="Q109" i="4"/>
  <c r="P107" i="4"/>
  <c r="P109" i="4"/>
  <c r="O107" i="4"/>
  <c r="O109" i="4"/>
  <c r="N107" i="4"/>
  <c r="N109" i="4"/>
  <c r="M107" i="4"/>
  <c r="M109" i="4"/>
  <c r="L107" i="4"/>
  <c r="L109" i="4"/>
  <c r="K107" i="4"/>
  <c r="K109" i="4"/>
  <c r="J107" i="4"/>
  <c r="J109" i="4"/>
  <c r="I107" i="4"/>
  <c r="I109" i="4"/>
  <c r="H107" i="4"/>
  <c r="H109" i="4"/>
  <c r="G107" i="4"/>
  <c r="G109" i="4"/>
  <c r="F107" i="4"/>
  <c r="F109" i="4"/>
  <c r="E107" i="4"/>
  <c r="E109" i="4"/>
  <c r="D91" i="4"/>
  <c r="D107" i="4"/>
  <c r="BQ43" i="4"/>
  <c r="BQ85" i="4"/>
  <c r="BR43" i="4"/>
  <c r="BR85" i="4"/>
  <c r="BS43" i="4"/>
  <c r="BS85" i="4"/>
  <c r="BT43" i="4"/>
  <c r="BT85" i="4"/>
  <c r="BU43" i="4"/>
  <c r="BU85" i="4"/>
  <c r="BV43" i="4"/>
  <c r="BV85" i="4"/>
  <c r="BW43" i="4"/>
  <c r="BW85" i="4"/>
  <c r="BX43" i="4"/>
  <c r="BX85" i="4"/>
  <c r="BY43" i="4"/>
  <c r="BY85" i="4"/>
  <c r="BZ43" i="4"/>
  <c r="BZ85" i="4"/>
  <c r="IC85" i="4"/>
  <c r="HO101" i="4"/>
  <c r="HN101" i="4"/>
  <c r="HM101" i="4"/>
  <c r="HL101" i="4"/>
  <c r="HK101" i="4"/>
  <c r="IC101" i="4"/>
  <c r="HY101" i="4"/>
  <c r="HY103" i="4"/>
  <c r="HX101" i="4"/>
  <c r="HX103" i="4"/>
  <c r="HW101" i="4"/>
  <c r="HW103" i="4"/>
  <c r="HV101" i="4"/>
  <c r="HV103" i="4"/>
  <c r="HU101" i="4"/>
  <c r="HU103" i="4"/>
  <c r="HT101" i="4"/>
  <c r="HT103" i="4"/>
  <c r="HS101" i="4"/>
  <c r="HS103" i="4"/>
  <c r="HR101" i="4"/>
  <c r="HR103" i="4"/>
  <c r="HQ101" i="4"/>
  <c r="HQ103" i="4"/>
  <c r="HP101" i="4"/>
  <c r="HP103" i="4"/>
  <c r="HO103" i="4"/>
  <c r="HN103" i="4"/>
  <c r="HM103" i="4"/>
  <c r="HL103" i="4"/>
  <c r="HK103" i="4"/>
  <c r="HJ101" i="4"/>
  <c r="HJ103" i="4"/>
  <c r="HI101" i="4"/>
  <c r="HI103" i="4"/>
  <c r="HH101" i="4"/>
  <c r="HH103" i="4"/>
  <c r="HG101" i="4"/>
  <c r="HG103" i="4"/>
  <c r="HF101" i="4"/>
  <c r="HF103" i="4"/>
  <c r="HE101" i="4"/>
  <c r="HE103" i="4"/>
  <c r="HD101" i="4"/>
  <c r="HD103" i="4"/>
  <c r="HC101" i="4"/>
  <c r="HC103" i="4"/>
  <c r="HB101" i="4"/>
  <c r="HB103" i="4"/>
  <c r="HA101" i="4"/>
  <c r="HA103" i="4"/>
  <c r="GZ101" i="4"/>
  <c r="GZ103" i="4"/>
  <c r="GY101" i="4"/>
  <c r="GY103" i="4"/>
  <c r="GX101" i="4"/>
  <c r="GX103" i="4"/>
  <c r="GW101" i="4"/>
  <c r="GW103" i="4"/>
  <c r="GV101" i="4"/>
  <c r="GV103" i="4"/>
  <c r="GU101" i="4"/>
  <c r="GU103" i="4"/>
  <c r="GT101" i="4"/>
  <c r="GT103" i="4"/>
  <c r="GS101" i="4"/>
  <c r="GS103" i="4"/>
  <c r="GR101" i="4"/>
  <c r="GR103" i="4"/>
  <c r="GQ101" i="4"/>
  <c r="GQ103" i="4"/>
  <c r="GP101" i="4"/>
  <c r="GP103" i="4"/>
  <c r="GO101" i="4"/>
  <c r="GO103" i="4"/>
  <c r="GN101" i="4"/>
  <c r="GN103" i="4"/>
  <c r="GM101" i="4"/>
  <c r="GM103" i="4"/>
  <c r="GL101" i="4"/>
  <c r="GL103" i="4"/>
  <c r="GK101" i="4"/>
  <c r="GK103" i="4"/>
  <c r="GJ101" i="4"/>
  <c r="GJ103" i="4"/>
  <c r="GI101" i="4"/>
  <c r="GI103" i="4"/>
  <c r="GH101" i="4"/>
  <c r="GH103" i="4"/>
  <c r="GG101" i="4"/>
  <c r="GG103" i="4"/>
  <c r="GF101" i="4"/>
  <c r="GF103" i="4"/>
  <c r="GE101" i="4"/>
  <c r="GE103" i="4"/>
  <c r="GD101" i="4"/>
  <c r="GD103" i="4"/>
  <c r="GC101" i="4"/>
  <c r="GC103" i="4"/>
  <c r="GB101" i="4"/>
  <c r="GB103" i="4"/>
  <c r="GA101" i="4"/>
  <c r="GA103" i="4"/>
  <c r="FZ101" i="4"/>
  <c r="FZ103" i="4"/>
  <c r="FY101" i="4"/>
  <c r="FY103" i="4"/>
  <c r="FX101" i="4"/>
  <c r="FX103" i="4"/>
  <c r="FW101" i="4"/>
  <c r="FW103" i="4"/>
  <c r="FV101" i="4"/>
  <c r="FV103" i="4"/>
  <c r="FU101" i="4"/>
  <c r="FU103" i="4"/>
  <c r="FT101" i="4"/>
  <c r="FT103" i="4"/>
  <c r="FS101" i="4"/>
  <c r="FS103" i="4"/>
  <c r="FR101" i="4"/>
  <c r="FR103" i="4"/>
  <c r="FQ101" i="4"/>
  <c r="FQ103" i="4"/>
  <c r="FP101" i="4"/>
  <c r="FP103" i="4"/>
  <c r="FO101" i="4"/>
  <c r="FO103" i="4"/>
  <c r="FN101" i="4"/>
  <c r="FN103" i="4"/>
  <c r="FM101" i="4"/>
  <c r="FM103" i="4"/>
  <c r="FL101" i="4"/>
  <c r="FL103" i="4"/>
  <c r="FK101" i="4"/>
  <c r="FK103" i="4"/>
  <c r="FJ101" i="4"/>
  <c r="FJ103" i="4"/>
  <c r="FI101" i="4"/>
  <c r="FI103" i="4"/>
  <c r="FH101" i="4"/>
  <c r="FH103" i="4"/>
  <c r="FG101" i="4"/>
  <c r="FG103" i="4"/>
  <c r="FF101" i="4"/>
  <c r="FF103" i="4"/>
  <c r="FE101" i="4"/>
  <c r="FE103" i="4"/>
  <c r="FD101" i="4"/>
  <c r="FD103" i="4"/>
  <c r="FC101" i="4"/>
  <c r="FC103" i="4"/>
  <c r="FB101" i="4"/>
  <c r="FB103" i="4"/>
  <c r="FA101" i="4"/>
  <c r="FA103" i="4"/>
  <c r="EZ101" i="4"/>
  <c r="EZ103" i="4"/>
  <c r="EY101" i="4"/>
  <c r="EY103" i="4"/>
  <c r="EX101" i="4"/>
  <c r="EX103" i="4"/>
  <c r="EW101" i="4"/>
  <c r="EW103" i="4"/>
  <c r="EV101" i="4"/>
  <c r="EV103" i="4"/>
  <c r="EU101" i="4"/>
  <c r="EU103" i="4"/>
  <c r="ET101" i="4"/>
  <c r="ET103" i="4"/>
  <c r="ES101" i="4"/>
  <c r="ES103" i="4"/>
  <c r="ER101" i="4"/>
  <c r="ER103" i="4"/>
  <c r="EQ101" i="4"/>
  <c r="EQ103" i="4"/>
  <c r="EP101" i="4"/>
  <c r="EP103" i="4"/>
  <c r="EO101" i="4"/>
  <c r="EO103" i="4"/>
  <c r="EN101" i="4"/>
  <c r="EN103" i="4"/>
  <c r="EM101" i="4"/>
  <c r="EM103" i="4"/>
  <c r="EL101" i="4"/>
  <c r="EL103" i="4"/>
  <c r="EK101" i="4"/>
  <c r="EK103" i="4"/>
  <c r="EJ101" i="4"/>
  <c r="EJ103" i="4"/>
  <c r="EI101" i="4"/>
  <c r="EI103" i="4"/>
  <c r="EH101" i="4"/>
  <c r="EH103" i="4"/>
  <c r="EG101" i="4"/>
  <c r="EG103" i="4"/>
  <c r="EF101" i="4"/>
  <c r="EF103" i="4"/>
  <c r="EE101" i="4"/>
  <c r="EE103" i="4"/>
  <c r="ED101" i="4"/>
  <c r="ED103" i="4"/>
  <c r="EC101" i="4"/>
  <c r="EC103" i="4"/>
  <c r="EB101" i="4"/>
  <c r="EB103" i="4"/>
  <c r="EA101" i="4"/>
  <c r="EA103" i="4"/>
  <c r="DZ101" i="4"/>
  <c r="DZ103" i="4"/>
  <c r="DY101" i="4"/>
  <c r="DY103" i="4"/>
  <c r="DX101" i="4"/>
  <c r="DX103" i="4"/>
  <c r="DW101" i="4"/>
  <c r="DW103" i="4"/>
  <c r="DV101" i="4"/>
  <c r="DV103" i="4"/>
  <c r="DU101" i="4"/>
  <c r="DU103" i="4"/>
  <c r="DT101" i="4"/>
  <c r="DT103" i="4"/>
  <c r="DS101" i="4"/>
  <c r="DS103" i="4"/>
  <c r="DR101" i="4"/>
  <c r="DR103" i="4"/>
  <c r="DQ101" i="4"/>
  <c r="DQ103" i="4"/>
  <c r="DP101" i="4"/>
  <c r="DP103" i="4"/>
  <c r="DO101" i="4"/>
  <c r="DO103" i="4"/>
  <c r="DN101" i="4"/>
  <c r="DN103" i="4"/>
  <c r="DM101" i="4"/>
  <c r="DM103" i="4"/>
  <c r="DL101" i="4"/>
  <c r="DL103" i="4"/>
  <c r="DK101" i="4"/>
  <c r="DK103" i="4"/>
  <c r="DJ101" i="4"/>
  <c r="DJ103" i="4"/>
  <c r="DI101" i="4"/>
  <c r="DI103" i="4"/>
  <c r="DH101" i="4"/>
  <c r="DH103" i="4"/>
  <c r="DG101" i="4"/>
  <c r="DG103" i="4"/>
  <c r="DF101" i="4"/>
  <c r="DF103" i="4"/>
  <c r="DE101" i="4"/>
  <c r="DE103" i="4"/>
  <c r="DD101" i="4"/>
  <c r="DD103" i="4"/>
  <c r="DC101" i="4"/>
  <c r="DC103" i="4"/>
  <c r="DB101" i="4"/>
  <c r="DB103" i="4"/>
  <c r="DA101" i="4"/>
  <c r="DA103" i="4"/>
  <c r="CZ101" i="4"/>
  <c r="CZ103" i="4"/>
  <c r="CY101" i="4"/>
  <c r="CY103" i="4"/>
  <c r="CX101" i="4"/>
  <c r="CX103" i="4"/>
  <c r="CW101" i="4"/>
  <c r="CW103" i="4"/>
  <c r="CV101" i="4"/>
  <c r="CV103" i="4"/>
  <c r="CU101" i="4"/>
  <c r="CU103" i="4"/>
  <c r="CT101" i="4"/>
  <c r="CT103" i="4"/>
  <c r="CS101" i="4"/>
  <c r="CS103" i="4"/>
  <c r="CR101" i="4"/>
  <c r="CR103" i="4"/>
  <c r="CQ101" i="4"/>
  <c r="CQ103" i="4"/>
  <c r="CP101" i="4"/>
  <c r="CP103" i="4"/>
  <c r="CO101" i="4"/>
  <c r="CO103" i="4"/>
  <c r="CN101" i="4"/>
  <c r="CN103" i="4"/>
  <c r="CM101" i="4"/>
  <c r="CM103" i="4"/>
  <c r="CL101" i="4"/>
  <c r="CL103" i="4"/>
  <c r="CK101" i="4"/>
  <c r="CK103" i="4"/>
  <c r="CJ101" i="4"/>
  <c r="CJ103" i="4"/>
  <c r="CI101" i="4"/>
  <c r="CI103" i="4"/>
  <c r="CH101" i="4"/>
  <c r="CH103" i="4"/>
  <c r="CG101" i="4"/>
  <c r="CG103" i="4"/>
  <c r="CF101" i="4"/>
  <c r="CF103" i="4"/>
  <c r="CE101" i="4"/>
  <c r="CE103" i="4"/>
  <c r="CD101" i="4"/>
  <c r="CD103" i="4"/>
  <c r="CC101" i="4"/>
  <c r="CC103" i="4"/>
  <c r="CB101" i="4"/>
  <c r="CB103" i="4"/>
  <c r="CA101" i="4"/>
  <c r="CA103" i="4"/>
  <c r="HB97" i="4"/>
  <c r="HC97" i="4"/>
  <c r="HD97" i="4"/>
  <c r="IC15" i="4"/>
  <c r="IC29" i="4"/>
  <c r="IC43" i="4"/>
  <c r="IC57" i="4"/>
  <c r="IC95" i="4"/>
  <c r="IS89" i="4"/>
  <c r="IS93" i="4"/>
  <c r="IV93" i="4"/>
  <c r="IP85" i="4"/>
  <c r="IP89" i="4"/>
  <c r="IP93" i="4"/>
  <c r="IN85" i="4"/>
  <c r="IN89" i="4"/>
  <c r="IN93" i="4"/>
  <c r="IL85" i="4"/>
  <c r="IL89" i="4"/>
  <c r="IL93" i="4"/>
  <c r="IJ85" i="4"/>
  <c r="IJ89" i="4"/>
  <c r="IJ93" i="4"/>
  <c r="IH85" i="4"/>
  <c r="IH89" i="4"/>
  <c r="IH93" i="4"/>
  <c r="IC93" i="4"/>
  <c r="HZ63" i="4"/>
  <c r="HZ61" i="4"/>
  <c r="HZ49" i="4"/>
  <c r="HZ47" i="4"/>
  <c r="HZ21" i="4"/>
  <c r="HZ19" i="4"/>
  <c r="HZ35" i="4"/>
  <c r="HZ33" i="4"/>
  <c r="HZ77" i="4"/>
  <c r="HZ75" i="4"/>
  <c r="HZ89" i="4"/>
  <c r="HZ93" i="4"/>
  <c r="HY93" i="4"/>
  <c r="HX93" i="4"/>
  <c r="HW93" i="4"/>
  <c r="HV93" i="4"/>
  <c r="HU93" i="4"/>
  <c r="HT93" i="4"/>
  <c r="HS93" i="4"/>
  <c r="HR93" i="4"/>
  <c r="HQ93" i="4"/>
  <c r="HP93" i="4"/>
  <c r="HO93" i="4"/>
  <c r="HN93" i="4"/>
  <c r="HM93" i="4"/>
  <c r="HL93" i="4"/>
  <c r="HK93" i="4"/>
  <c r="HJ93" i="4"/>
  <c r="HI93" i="4"/>
  <c r="HH93" i="4"/>
  <c r="HG93" i="4"/>
  <c r="HF93" i="4"/>
  <c r="HE93" i="4"/>
  <c r="HD93" i="4"/>
  <c r="HC93" i="4"/>
  <c r="HB93" i="4"/>
  <c r="HA93" i="4"/>
  <c r="GZ93" i="4"/>
  <c r="GY93" i="4"/>
  <c r="GX93" i="4"/>
  <c r="GW93" i="4"/>
  <c r="GV93" i="4"/>
  <c r="GU93" i="4"/>
  <c r="GT93" i="4"/>
  <c r="GS93" i="4"/>
  <c r="GR93" i="4"/>
  <c r="GQ93" i="4"/>
  <c r="GP93" i="4"/>
  <c r="GO93" i="4"/>
  <c r="GN93" i="4"/>
  <c r="GM93" i="4"/>
  <c r="GL93" i="4"/>
  <c r="GK93" i="4"/>
  <c r="GJ93" i="4"/>
  <c r="GI93" i="4"/>
  <c r="GH93" i="4"/>
  <c r="GG93" i="4"/>
  <c r="GF93" i="4"/>
  <c r="GE93" i="4"/>
  <c r="GD93" i="4"/>
  <c r="GC93" i="4"/>
  <c r="GB93" i="4"/>
  <c r="GA93" i="4"/>
  <c r="FZ93" i="4"/>
  <c r="FY93" i="4"/>
  <c r="FX93" i="4"/>
  <c r="FW93" i="4"/>
  <c r="FV93" i="4"/>
  <c r="FU93" i="4"/>
  <c r="FT93" i="4"/>
  <c r="FS93" i="4"/>
  <c r="FR93" i="4"/>
  <c r="FQ93" i="4"/>
  <c r="FP93" i="4"/>
  <c r="FO93" i="4"/>
  <c r="FN93" i="4"/>
  <c r="FM93" i="4"/>
  <c r="FL93" i="4"/>
  <c r="FK93" i="4"/>
  <c r="FJ93" i="4"/>
  <c r="FI93" i="4"/>
  <c r="FH93" i="4"/>
  <c r="FG93" i="4"/>
  <c r="FF93" i="4"/>
  <c r="FE93" i="4"/>
  <c r="FD93" i="4"/>
  <c r="FC93" i="4"/>
  <c r="FB93" i="4"/>
  <c r="FA93" i="4"/>
  <c r="EZ93" i="4"/>
  <c r="EY93" i="4"/>
  <c r="EX93" i="4"/>
  <c r="EW93" i="4"/>
  <c r="EV93" i="4"/>
  <c r="EU93" i="4"/>
  <c r="ET93" i="4"/>
  <c r="ES93" i="4"/>
  <c r="ER93" i="4"/>
  <c r="EQ93" i="4"/>
  <c r="EP93" i="4"/>
  <c r="EO93" i="4"/>
  <c r="EN93" i="4"/>
  <c r="EM93" i="4"/>
  <c r="EL93" i="4"/>
  <c r="EK93" i="4"/>
  <c r="EJ93" i="4"/>
  <c r="EI93" i="4"/>
  <c r="EH93" i="4"/>
  <c r="EG93" i="4"/>
  <c r="EF93" i="4"/>
  <c r="EE93" i="4"/>
  <c r="ED93" i="4"/>
  <c r="EC93" i="4"/>
  <c r="EB93" i="4"/>
  <c r="EA93" i="4"/>
  <c r="DZ93" i="4"/>
  <c r="DY93" i="4"/>
  <c r="DX93" i="4"/>
  <c r="DW93" i="4"/>
  <c r="DV93" i="4"/>
  <c r="DU93" i="4"/>
  <c r="DT93" i="4"/>
  <c r="DS93" i="4"/>
  <c r="DR93" i="4"/>
  <c r="DQ93" i="4"/>
  <c r="DP93" i="4"/>
  <c r="DO93" i="4"/>
  <c r="DN93" i="4"/>
  <c r="DM93" i="4"/>
  <c r="DL93" i="4"/>
  <c r="DK93" i="4"/>
  <c r="DJ93" i="4"/>
  <c r="DI93" i="4"/>
  <c r="DH93" i="4"/>
  <c r="DG93" i="4"/>
  <c r="DF93" i="4"/>
  <c r="DE93" i="4"/>
  <c r="DD93" i="4"/>
  <c r="DC93" i="4"/>
  <c r="DB93" i="4"/>
  <c r="DA93" i="4"/>
  <c r="CZ93" i="4"/>
  <c r="CY93" i="4"/>
  <c r="CX93" i="4"/>
  <c r="CW93" i="4"/>
  <c r="CV93" i="4"/>
  <c r="CU93" i="4"/>
  <c r="CT93" i="4"/>
  <c r="CS93" i="4"/>
  <c r="CR93" i="4"/>
  <c r="CQ93" i="4"/>
  <c r="CP93" i="4"/>
  <c r="CO93" i="4"/>
  <c r="CN93" i="4"/>
  <c r="CM93" i="4"/>
  <c r="CL93" i="4"/>
  <c r="CK93" i="4"/>
  <c r="CJ93" i="4"/>
  <c r="CI93" i="4"/>
  <c r="CH93" i="4"/>
  <c r="CG93" i="4"/>
  <c r="CF93" i="4"/>
  <c r="CE93" i="4"/>
  <c r="CD93" i="4"/>
  <c r="CC93" i="4"/>
  <c r="CB93" i="4"/>
  <c r="CA93" i="4"/>
  <c r="BZ93" i="4"/>
  <c r="BY93" i="4"/>
  <c r="BX93" i="4"/>
  <c r="BW93" i="4"/>
  <c r="BV93" i="4"/>
  <c r="BU93" i="4"/>
  <c r="BT93" i="4"/>
  <c r="BS93" i="4"/>
  <c r="BR93" i="4"/>
  <c r="BQ93" i="4"/>
  <c r="E91" i="4"/>
  <c r="F91" i="4"/>
  <c r="G91" i="4"/>
  <c r="H91" i="4"/>
  <c r="I91" i="4"/>
  <c r="J91" i="4"/>
  <c r="K91" i="4"/>
  <c r="L91" i="4"/>
  <c r="M91" i="4"/>
  <c r="N91" i="4"/>
  <c r="O91" i="4"/>
  <c r="P91" i="4"/>
  <c r="Q91" i="4"/>
  <c r="R91" i="4"/>
  <c r="S91" i="4"/>
  <c r="T91" i="4"/>
  <c r="U91" i="4"/>
  <c r="V91" i="4"/>
  <c r="W91" i="4"/>
  <c r="X91" i="4"/>
  <c r="Y91" i="4"/>
  <c r="Z91" i="4"/>
  <c r="AA91" i="4"/>
  <c r="AB91" i="4"/>
  <c r="AC91" i="4"/>
  <c r="AD91" i="4"/>
  <c r="AE91" i="4"/>
  <c r="AF91" i="4"/>
  <c r="AG91" i="4"/>
  <c r="AH91" i="4"/>
  <c r="AI91" i="4"/>
  <c r="AJ91" i="4"/>
  <c r="AK91" i="4"/>
  <c r="AL91" i="4"/>
  <c r="AM91" i="4"/>
  <c r="AN91" i="4"/>
  <c r="AO91" i="4"/>
  <c r="AP91" i="4"/>
  <c r="AQ91" i="4"/>
  <c r="AR91" i="4"/>
  <c r="AS91" i="4"/>
  <c r="AT91" i="4"/>
  <c r="AU91" i="4"/>
  <c r="AV91" i="4"/>
  <c r="AW91" i="4"/>
  <c r="AX91" i="4"/>
  <c r="AY91" i="4"/>
  <c r="AZ91" i="4"/>
  <c r="BA91" i="4"/>
  <c r="BB91" i="4"/>
  <c r="BC91" i="4"/>
  <c r="BD91" i="4"/>
  <c r="BE91" i="4"/>
  <c r="BF91" i="4"/>
  <c r="BG91" i="4"/>
  <c r="BH91" i="4"/>
  <c r="BI91" i="4"/>
  <c r="BJ91" i="4"/>
  <c r="BK91" i="4"/>
  <c r="BL91" i="4"/>
  <c r="D93" i="4"/>
  <c r="IV91" i="4"/>
  <c r="BM91" i="4"/>
  <c r="BN91" i="4"/>
  <c r="BO91" i="4"/>
  <c r="BP91" i="4"/>
  <c r="BQ91" i="4"/>
  <c r="BR91" i="4"/>
  <c r="BS91" i="4"/>
  <c r="BT91" i="4"/>
  <c r="BU91" i="4"/>
  <c r="BV91" i="4"/>
  <c r="BW91" i="4"/>
  <c r="BX91" i="4"/>
  <c r="BY91" i="4"/>
  <c r="BZ91" i="4"/>
  <c r="CA91" i="4"/>
  <c r="CB91" i="4"/>
  <c r="CC91" i="4"/>
  <c r="CD91" i="4"/>
  <c r="CE91" i="4"/>
  <c r="CF91" i="4"/>
  <c r="CG91" i="4"/>
  <c r="CH91" i="4"/>
  <c r="CI91" i="4"/>
  <c r="CJ91" i="4"/>
  <c r="CK91" i="4"/>
  <c r="CL91" i="4"/>
  <c r="CM91" i="4"/>
  <c r="CN91" i="4"/>
  <c r="CO91" i="4"/>
  <c r="CP91" i="4"/>
  <c r="CQ91" i="4"/>
  <c r="CR91" i="4"/>
  <c r="CS91" i="4"/>
  <c r="CT91" i="4"/>
  <c r="CU91" i="4"/>
  <c r="CV91" i="4"/>
  <c r="CW91" i="4"/>
  <c r="CX91" i="4"/>
  <c r="CY91" i="4"/>
  <c r="CZ91" i="4"/>
  <c r="DA91" i="4"/>
  <c r="DB91" i="4"/>
  <c r="DC91" i="4"/>
  <c r="DD91" i="4"/>
  <c r="DE91" i="4"/>
  <c r="DF91" i="4"/>
  <c r="DG91" i="4"/>
  <c r="DH91" i="4"/>
  <c r="DI91" i="4"/>
  <c r="DJ91" i="4"/>
  <c r="DK91" i="4"/>
  <c r="DL91" i="4"/>
  <c r="DM91" i="4"/>
  <c r="DN91" i="4"/>
  <c r="DO91" i="4"/>
  <c r="DP91" i="4"/>
  <c r="DQ91" i="4"/>
  <c r="DR91" i="4"/>
  <c r="DS91" i="4"/>
  <c r="DT91" i="4"/>
  <c r="DU91" i="4"/>
  <c r="DV91" i="4"/>
  <c r="DW91" i="4"/>
  <c r="DX91" i="4"/>
  <c r="DY91" i="4"/>
  <c r="DZ91" i="4"/>
  <c r="EA91" i="4"/>
  <c r="EB91" i="4"/>
  <c r="EC91" i="4"/>
  <c r="ED91" i="4"/>
  <c r="EE91" i="4"/>
  <c r="EF91" i="4"/>
  <c r="EG91" i="4"/>
  <c r="EH91" i="4"/>
  <c r="EI91" i="4"/>
  <c r="EJ91" i="4"/>
  <c r="EK91" i="4"/>
  <c r="EL91" i="4"/>
  <c r="EM91" i="4"/>
  <c r="EN91" i="4"/>
  <c r="EO91" i="4"/>
  <c r="EP91" i="4"/>
  <c r="EQ91" i="4"/>
  <c r="ER91" i="4"/>
  <c r="ES91" i="4"/>
  <c r="ET91" i="4"/>
  <c r="EU91" i="4"/>
  <c r="EV91" i="4"/>
  <c r="EW91" i="4"/>
  <c r="EX91" i="4"/>
  <c r="EY91" i="4"/>
  <c r="EZ91" i="4"/>
  <c r="FA91" i="4"/>
  <c r="FB91" i="4"/>
  <c r="FC91" i="4"/>
  <c r="FD91" i="4"/>
  <c r="FE91" i="4"/>
  <c r="FF91" i="4"/>
  <c r="FG91" i="4"/>
  <c r="FH91" i="4"/>
  <c r="FI91" i="4"/>
  <c r="FJ91" i="4"/>
  <c r="FK91" i="4"/>
  <c r="FL91" i="4"/>
  <c r="FM91" i="4"/>
  <c r="FN91" i="4"/>
  <c r="FO91" i="4"/>
  <c r="FP91" i="4"/>
  <c r="FQ91" i="4"/>
  <c r="FR91" i="4"/>
  <c r="FS91" i="4"/>
  <c r="FT91" i="4"/>
  <c r="FU91" i="4"/>
  <c r="FV91" i="4"/>
  <c r="FW91" i="4"/>
  <c r="FX91" i="4"/>
  <c r="FY91" i="4"/>
  <c r="FZ91" i="4"/>
  <c r="GA91" i="4"/>
  <c r="GB91" i="4"/>
  <c r="GC91" i="4"/>
  <c r="GD91" i="4"/>
  <c r="GE91" i="4"/>
  <c r="GF91" i="4"/>
  <c r="GG91" i="4"/>
  <c r="GH91" i="4"/>
  <c r="GI91" i="4"/>
  <c r="GJ91" i="4"/>
  <c r="GK91" i="4"/>
  <c r="GL91" i="4"/>
  <c r="GM91" i="4"/>
  <c r="GN91" i="4"/>
  <c r="GO91" i="4"/>
  <c r="GP91" i="4"/>
  <c r="GQ91" i="4"/>
  <c r="GR91" i="4"/>
  <c r="GS91" i="4"/>
  <c r="GT91" i="4"/>
  <c r="GU91" i="4"/>
  <c r="GV91" i="4"/>
  <c r="GW91" i="4"/>
  <c r="GX91" i="4"/>
  <c r="GY91" i="4"/>
  <c r="GZ91" i="4"/>
  <c r="HA91" i="4"/>
  <c r="HB91" i="4"/>
  <c r="HC91" i="4"/>
  <c r="HD91" i="4"/>
  <c r="HE91" i="4"/>
  <c r="HF91" i="4"/>
  <c r="HG91" i="4"/>
  <c r="HH91" i="4"/>
  <c r="HI91" i="4"/>
  <c r="HJ91" i="4"/>
  <c r="HK91" i="4"/>
  <c r="HL91" i="4"/>
  <c r="HM91" i="4"/>
  <c r="HN91" i="4"/>
  <c r="HO91" i="4"/>
  <c r="HP91" i="4"/>
  <c r="HQ91" i="4"/>
  <c r="HR91" i="4"/>
  <c r="HS91" i="4"/>
  <c r="HT91" i="4"/>
  <c r="HU91" i="4"/>
  <c r="HV91" i="4"/>
  <c r="HW91" i="4"/>
  <c r="HX91" i="4"/>
  <c r="HY91" i="4"/>
  <c r="IP91" i="4"/>
  <c r="IN91" i="4"/>
  <c r="IL91" i="4"/>
  <c r="IJ91" i="4"/>
  <c r="IH91" i="4"/>
  <c r="IC91" i="4"/>
  <c r="HZ91" i="4"/>
  <c r="IV89" i="4"/>
  <c r="D87" i="4"/>
  <c r="BQ45" i="4"/>
  <c r="BQ87" i="4"/>
  <c r="BR45" i="4"/>
  <c r="BR87" i="4"/>
  <c r="BS45" i="4"/>
  <c r="BS87" i="4"/>
  <c r="BT45" i="4"/>
  <c r="BT87" i="4"/>
  <c r="BU45" i="4"/>
  <c r="BU87" i="4"/>
  <c r="BV45" i="4"/>
  <c r="BV87" i="4"/>
  <c r="BW45" i="4"/>
  <c r="BW87" i="4"/>
  <c r="BX45" i="4"/>
  <c r="BX87" i="4"/>
  <c r="BY45" i="4"/>
  <c r="BY87" i="4"/>
  <c r="BZ45" i="4"/>
  <c r="BZ87" i="4"/>
  <c r="CA45" i="4"/>
  <c r="CA87" i="4"/>
  <c r="CB45" i="4"/>
  <c r="CB87" i="4"/>
  <c r="CC45" i="4"/>
  <c r="CC87" i="4"/>
  <c r="CD45" i="4"/>
  <c r="CD87" i="4"/>
  <c r="CE45" i="4"/>
  <c r="CE87" i="4"/>
  <c r="CF45" i="4"/>
  <c r="CF87" i="4"/>
  <c r="CG45" i="4"/>
  <c r="CG87" i="4"/>
  <c r="CH45" i="4"/>
  <c r="CH87" i="4"/>
  <c r="CI45" i="4"/>
  <c r="CI87" i="4"/>
  <c r="CJ45" i="4"/>
  <c r="CJ87" i="4"/>
  <c r="CK45" i="4"/>
  <c r="CK87" i="4"/>
  <c r="CL45" i="4"/>
  <c r="CL87" i="4"/>
  <c r="CM45" i="4"/>
  <c r="CM87" i="4"/>
  <c r="CN45" i="4"/>
  <c r="CN87" i="4"/>
  <c r="CO45" i="4"/>
  <c r="CO87" i="4"/>
  <c r="CP45" i="4"/>
  <c r="CP87" i="4"/>
  <c r="CQ45" i="4"/>
  <c r="CQ87" i="4"/>
  <c r="CR45" i="4"/>
  <c r="CR87" i="4"/>
  <c r="CS45" i="4"/>
  <c r="CS87" i="4"/>
  <c r="CT45" i="4"/>
  <c r="CT87" i="4"/>
  <c r="CU45" i="4"/>
  <c r="CU17" i="4"/>
  <c r="CU73" i="4"/>
  <c r="CU87" i="4"/>
  <c r="CV45" i="4"/>
  <c r="CV17" i="4"/>
  <c r="CV73" i="4"/>
  <c r="CV87" i="4"/>
  <c r="CW45" i="4"/>
  <c r="CW17" i="4"/>
  <c r="CW73" i="4"/>
  <c r="CW87" i="4"/>
  <c r="CX45" i="4"/>
  <c r="CX17" i="4"/>
  <c r="CX73" i="4"/>
  <c r="CX87" i="4"/>
  <c r="CY45" i="4"/>
  <c r="CY17" i="4"/>
  <c r="CY73" i="4"/>
  <c r="CY87" i="4"/>
  <c r="CZ45" i="4"/>
  <c r="CZ17" i="4"/>
  <c r="CZ73" i="4"/>
  <c r="CZ87" i="4"/>
  <c r="DA45" i="4"/>
  <c r="DA17" i="4"/>
  <c r="DA73" i="4"/>
  <c r="DA87" i="4"/>
  <c r="DB45" i="4"/>
  <c r="DB17" i="4"/>
  <c r="DB73" i="4"/>
  <c r="DB87" i="4"/>
  <c r="DC45" i="4"/>
  <c r="DC17" i="4"/>
  <c r="DC73" i="4"/>
  <c r="DC87" i="4"/>
  <c r="DD45" i="4"/>
  <c r="DD17" i="4"/>
  <c r="DD73" i="4"/>
  <c r="DD87" i="4"/>
  <c r="DE45" i="4"/>
  <c r="DE17" i="4"/>
  <c r="DE73" i="4"/>
  <c r="DE87" i="4"/>
  <c r="DF45" i="4"/>
  <c r="DF17" i="4"/>
  <c r="DF73" i="4"/>
  <c r="DF87" i="4"/>
  <c r="DG45" i="4"/>
  <c r="DG17" i="4"/>
  <c r="DG73" i="4"/>
  <c r="DG87" i="4"/>
  <c r="DH45" i="4"/>
  <c r="DH17" i="4"/>
  <c r="DH73" i="4"/>
  <c r="DH87" i="4"/>
  <c r="DI45" i="4"/>
  <c r="DI17" i="4"/>
  <c r="DI73" i="4"/>
  <c r="DI87" i="4"/>
  <c r="DJ45" i="4"/>
  <c r="DJ17" i="4"/>
  <c r="DJ73" i="4"/>
  <c r="DJ87" i="4"/>
  <c r="DK45" i="4"/>
  <c r="DK17" i="4"/>
  <c r="DK31" i="4"/>
  <c r="DK73" i="4"/>
  <c r="DK87" i="4"/>
  <c r="DL45" i="4"/>
  <c r="DL17" i="4"/>
  <c r="DL31" i="4"/>
  <c r="DL73" i="4"/>
  <c r="DL87" i="4"/>
  <c r="DM45" i="4"/>
  <c r="DM17" i="4"/>
  <c r="DM31" i="4"/>
  <c r="DM73" i="4"/>
  <c r="DM87" i="4"/>
  <c r="DN45" i="4"/>
  <c r="DN17" i="4"/>
  <c r="DN31" i="4"/>
  <c r="DN73" i="4"/>
  <c r="DN87" i="4"/>
  <c r="DO45" i="4"/>
  <c r="DO17" i="4"/>
  <c r="DO31" i="4"/>
  <c r="DO73" i="4"/>
  <c r="DO87" i="4"/>
  <c r="DP45" i="4"/>
  <c r="DP17" i="4"/>
  <c r="DP31" i="4"/>
  <c r="DP73" i="4"/>
  <c r="DP87" i="4"/>
  <c r="DQ45" i="4"/>
  <c r="DQ17" i="4"/>
  <c r="DQ31" i="4"/>
  <c r="DQ73" i="4"/>
  <c r="DQ87" i="4"/>
  <c r="DR45" i="4"/>
  <c r="DR17" i="4"/>
  <c r="DR31" i="4"/>
  <c r="DR73" i="4"/>
  <c r="DR87" i="4"/>
  <c r="DS45" i="4"/>
  <c r="DS17" i="4"/>
  <c r="DS31" i="4"/>
  <c r="DS73" i="4"/>
  <c r="DS87" i="4"/>
  <c r="DT45" i="4"/>
  <c r="DT17" i="4"/>
  <c r="DT31" i="4"/>
  <c r="DT73" i="4"/>
  <c r="DT87" i="4"/>
  <c r="DU45" i="4"/>
  <c r="DU17" i="4"/>
  <c r="DU31" i="4"/>
  <c r="DU73" i="4"/>
  <c r="DU87" i="4"/>
  <c r="DV45" i="4"/>
  <c r="DV17" i="4"/>
  <c r="DV31" i="4"/>
  <c r="DV73" i="4"/>
  <c r="DV87" i="4"/>
  <c r="DW45" i="4"/>
  <c r="DW17" i="4"/>
  <c r="DW31" i="4"/>
  <c r="DW73" i="4"/>
  <c r="DW87" i="4"/>
  <c r="DX45" i="4"/>
  <c r="DX17" i="4"/>
  <c r="DX31" i="4"/>
  <c r="DX73" i="4"/>
  <c r="DX87" i="4"/>
  <c r="DY45" i="4"/>
  <c r="DY17" i="4"/>
  <c r="DY31" i="4"/>
  <c r="DY73" i="4"/>
  <c r="DY87" i="4"/>
  <c r="DZ45" i="4"/>
  <c r="DZ17" i="4"/>
  <c r="DZ31" i="4"/>
  <c r="DZ73" i="4"/>
  <c r="DZ87" i="4"/>
  <c r="EA45" i="4"/>
  <c r="EA17" i="4"/>
  <c r="EA31" i="4"/>
  <c r="EA73" i="4"/>
  <c r="EA87" i="4"/>
  <c r="EB45" i="4"/>
  <c r="EB17" i="4"/>
  <c r="EB31" i="4"/>
  <c r="EB73" i="4"/>
  <c r="EB87" i="4"/>
  <c r="EC45" i="4"/>
  <c r="EC17" i="4"/>
  <c r="EC31" i="4"/>
  <c r="EC73" i="4"/>
  <c r="EC87" i="4"/>
  <c r="ED45" i="4"/>
  <c r="ED17" i="4"/>
  <c r="ED31" i="4"/>
  <c r="ED73" i="4"/>
  <c r="ED87" i="4"/>
  <c r="EE45" i="4"/>
  <c r="EE17" i="4"/>
  <c r="EE31" i="4"/>
  <c r="EE73" i="4"/>
  <c r="EE87" i="4"/>
  <c r="EF45" i="4"/>
  <c r="EF17" i="4"/>
  <c r="EF31" i="4"/>
  <c r="EF73" i="4"/>
  <c r="EF87" i="4"/>
  <c r="EG45" i="4"/>
  <c r="EG17" i="4"/>
  <c r="EG31" i="4"/>
  <c r="EG73" i="4"/>
  <c r="EG87" i="4"/>
  <c r="EH45" i="4"/>
  <c r="EH17" i="4"/>
  <c r="EH31" i="4"/>
  <c r="EH73" i="4"/>
  <c r="EH87" i="4"/>
  <c r="EI45" i="4"/>
  <c r="EI17" i="4"/>
  <c r="EI31" i="4"/>
  <c r="EI73" i="4"/>
  <c r="EI87" i="4"/>
  <c r="EJ45" i="4"/>
  <c r="EJ17" i="4"/>
  <c r="EJ31" i="4"/>
  <c r="EJ73" i="4"/>
  <c r="EJ87" i="4"/>
  <c r="EK45" i="4"/>
  <c r="EK17" i="4"/>
  <c r="EK31" i="4"/>
  <c r="EK73" i="4"/>
  <c r="EK87" i="4"/>
  <c r="EL45" i="4"/>
  <c r="EL17" i="4"/>
  <c r="EL31" i="4"/>
  <c r="EL73" i="4"/>
  <c r="EL87" i="4"/>
  <c r="EM59" i="4"/>
  <c r="EM45" i="4"/>
  <c r="EM17" i="4"/>
  <c r="EM31" i="4"/>
  <c r="EM73" i="4"/>
  <c r="EM87" i="4"/>
  <c r="EN59" i="4"/>
  <c r="EN45" i="4"/>
  <c r="EN17" i="4"/>
  <c r="EN31" i="4"/>
  <c r="EN73" i="4"/>
  <c r="EN87" i="4"/>
  <c r="EO59" i="4"/>
  <c r="EO45" i="4"/>
  <c r="EO17" i="4"/>
  <c r="EO31" i="4"/>
  <c r="EO73" i="4"/>
  <c r="EO87" i="4"/>
  <c r="EP59" i="4"/>
  <c r="EP45" i="4"/>
  <c r="EP17" i="4"/>
  <c r="EP31" i="4"/>
  <c r="EP73" i="4"/>
  <c r="EP87" i="4"/>
  <c r="EQ59" i="4"/>
  <c r="EQ45" i="4"/>
  <c r="EQ17" i="4"/>
  <c r="EQ31" i="4"/>
  <c r="EQ73" i="4"/>
  <c r="EQ87" i="4"/>
  <c r="ER59" i="4"/>
  <c r="ER45" i="4"/>
  <c r="ER17" i="4"/>
  <c r="ER31" i="4"/>
  <c r="ER73" i="4"/>
  <c r="ER87" i="4"/>
  <c r="ES59" i="4"/>
  <c r="ES45" i="4"/>
  <c r="ES17" i="4"/>
  <c r="ES31" i="4"/>
  <c r="ES73" i="4"/>
  <c r="ES87" i="4"/>
  <c r="ET59" i="4"/>
  <c r="ET45" i="4"/>
  <c r="ET17" i="4"/>
  <c r="ET31" i="4"/>
  <c r="ET73" i="4"/>
  <c r="ET87" i="4"/>
  <c r="EU59" i="4"/>
  <c r="EU45" i="4"/>
  <c r="EU17" i="4"/>
  <c r="EU31" i="4"/>
  <c r="EU73" i="4"/>
  <c r="EU87" i="4"/>
  <c r="EV59" i="4"/>
  <c r="EV45" i="4"/>
  <c r="EV17" i="4"/>
  <c r="EV31" i="4"/>
  <c r="EV73" i="4"/>
  <c r="EV87" i="4"/>
  <c r="EW59" i="4"/>
  <c r="EW45" i="4"/>
  <c r="EW17" i="4"/>
  <c r="EW31" i="4"/>
  <c r="EW73" i="4"/>
  <c r="EW87" i="4"/>
  <c r="EX59" i="4"/>
  <c r="EX45" i="4"/>
  <c r="EX17" i="4"/>
  <c r="EX31" i="4"/>
  <c r="EX73" i="4"/>
  <c r="EX87" i="4"/>
  <c r="EY59" i="4"/>
  <c r="EY45" i="4"/>
  <c r="EY17" i="4"/>
  <c r="EY31" i="4"/>
  <c r="EY73" i="4"/>
  <c r="EY87" i="4"/>
  <c r="EZ59" i="4"/>
  <c r="EZ45" i="4"/>
  <c r="EZ17" i="4"/>
  <c r="EZ31" i="4"/>
  <c r="EZ73" i="4"/>
  <c r="EZ87" i="4"/>
  <c r="FA59" i="4"/>
  <c r="FA45" i="4"/>
  <c r="FA17" i="4"/>
  <c r="FA31" i="4"/>
  <c r="FA73" i="4"/>
  <c r="FA87" i="4"/>
  <c r="FB59" i="4"/>
  <c r="FB45" i="4"/>
  <c r="FB17" i="4"/>
  <c r="FB31" i="4"/>
  <c r="FB73" i="4"/>
  <c r="FB87" i="4"/>
  <c r="FC59" i="4"/>
  <c r="FC45" i="4"/>
  <c r="FC17" i="4"/>
  <c r="FC31" i="4"/>
  <c r="FC73" i="4"/>
  <c r="FC87" i="4"/>
  <c r="FD59" i="4"/>
  <c r="FD45" i="4"/>
  <c r="FD17" i="4"/>
  <c r="FD31" i="4"/>
  <c r="FD73" i="4"/>
  <c r="FD87" i="4"/>
  <c r="FE59" i="4"/>
  <c r="FE45" i="4"/>
  <c r="FE17" i="4"/>
  <c r="FE31" i="4"/>
  <c r="FE73" i="4"/>
  <c r="FE87" i="4"/>
  <c r="FF59" i="4"/>
  <c r="FF45" i="4"/>
  <c r="FF17" i="4"/>
  <c r="FF31" i="4"/>
  <c r="FF73" i="4"/>
  <c r="FF87" i="4"/>
  <c r="FG59" i="4"/>
  <c r="FG45" i="4"/>
  <c r="FG17" i="4"/>
  <c r="FG31" i="4"/>
  <c r="FG73" i="4"/>
  <c r="FG87" i="4"/>
  <c r="FH59" i="4"/>
  <c r="FH45" i="4"/>
  <c r="FH17" i="4"/>
  <c r="FH31" i="4"/>
  <c r="FH73" i="4"/>
  <c r="FH87" i="4"/>
  <c r="FI59" i="4"/>
  <c r="FI45" i="4"/>
  <c r="FI17" i="4"/>
  <c r="FI31" i="4"/>
  <c r="FI73" i="4"/>
  <c r="FI87" i="4"/>
  <c r="FJ59" i="4"/>
  <c r="FJ45" i="4"/>
  <c r="FJ17" i="4"/>
  <c r="FJ31" i="4"/>
  <c r="FJ73" i="4"/>
  <c r="FJ87" i="4"/>
  <c r="FK59" i="4"/>
  <c r="FK45" i="4"/>
  <c r="FK17" i="4"/>
  <c r="FK31" i="4"/>
  <c r="FK73" i="4"/>
  <c r="FK87" i="4"/>
  <c r="FL59" i="4"/>
  <c r="FL45" i="4"/>
  <c r="FL17" i="4"/>
  <c r="FL31" i="4"/>
  <c r="FL73" i="4"/>
  <c r="FL87" i="4"/>
  <c r="FM59" i="4"/>
  <c r="FM45" i="4"/>
  <c r="FM17" i="4"/>
  <c r="FM31" i="4"/>
  <c r="FM73" i="4"/>
  <c r="FM87" i="4"/>
  <c r="FN59" i="4"/>
  <c r="FN45" i="4"/>
  <c r="FN17" i="4"/>
  <c r="FN31" i="4"/>
  <c r="FN73" i="4"/>
  <c r="FN87" i="4"/>
  <c r="FO59" i="4"/>
  <c r="FO45" i="4"/>
  <c r="FO17" i="4"/>
  <c r="FO31" i="4"/>
  <c r="FO73" i="4"/>
  <c r="FO87" i="4"/>
  <c r="FP59" i="4"/>
  <c r="FP45" i="4"/>
  <c r="FP17" i="4"/>
  <c r="FP31" i="4"/>
  <c r="FP73" i="4"/>
  <c r="FP87" i="4"/>
  <c r="FQ59" i="4"/>
  <c r="FQ45" i="4"/>
  <c r="FQ17" i="4"/>
  <c r="FQ31" i="4"/>
  <c r="FQ73" i="4"/>
  <c r="FQ87" i="4"/>
  <c r="FR59" i="4"/>
  <c r="FR45" i="4"/>
  <c r="FR17" i="4"/>
  <c r="FR31" i="4"/>
  <c r="FR73" i="4"/>
  <c r="FR87" i="4"/>
  <c r="FS59" i="4"/>
  <c r="FS45" i="4"/>
  <c r="FS17" i="4"/>
  <c r="FS31" i="4"/>
  <c r="FS73" i="4"/>
  <c r="FS87" i="4"/>
  <c r="FT59" i="4"/>
  <c r="FT45" i="4"/>
  <c r="FT17" i="4"/>
  <c r="FT31" i="4"/>
  <c r="FT73" i="4"/>
  <c r="FT87" i="4"/>
  <c r="FU59" i="4"/>
  <c r="FU45" i="4"/>
  <c r="FU17" i="4"/>
  <c r="FU31" i="4"/>
  <c r="FU73" i="4"/>
  <c r="FU87" i="4"/>
  <c r="FV59" i="4"/>
  <c r="FV45" i="4"/>
  <c r="FV17" i="4"/>
  <c r="FV31" i="4"/>
  <c r="FV73" i="4"/>
  <c r="FV87" i="4"/>
  <c r="FW59" i="4"/>
  <c r="FW45" i="4"/>
  <c r="FW17" i="4"/>
  <c r="FW31" i="4"/>
  <c r="FW73" i="4"/>
  <c r="FW87" i="4"/>
  <c r="FX59" i="4"/>
  <c r="FX45" i="4"/>
  <c r="FX17" i="4"/>
  <c r="FX31" i="4"/>
  <c r="FX73" i="4"/>
  <c r="FX87" i="4"/>
  <c r="FY59" i="4"/>
  <c r="FY45" i="4"/>
  <c r="FY17" i="4"/>
  <c r="FY31" i="4"/>
  <c r="FY73" i="4"/>
  <c r="FY87" i="4"/>
  <c r="FZ59" i="4"/>
  <c r="FZ45" i="4"/>
  <c r="FZ17" i="4"/>
  <c r="FZ31" i="4"/>
  <c r="FZ73" i="4"/>
  <c r="FZ87" i="4"/>
  <c r="GA59" i="4"/>
  <c r="GA45" i="4"/>
  <c r="GA17" i="4"/>
  <c r="GA31" i="4"/>
  <c r="GA73" i="4"/>
  <c r="GA87" i="4"/>
  <c r="GB59" i="4"/>
  <c r="GB45" i="4"/>
  <c r="GB17" i="4"/>
  <c r="GB31" i="4"/>
  <c r="GB73" i="4"/>
  <c r="GB87" i="4"/>
  <c r="GC59" i="4"/>
  <c r="GC45" i="4"/>
  <c r="GC17" i="4"/>
  <c r="GC31" i="4"/>
  <c r="GC73" i="4"/>
  <c r="GC87" i="4"/>
  <c r="GD59" i="4"/>
  <c r="GD45" i="4"/>
  <c r="GD17" i="4"/>
  <c r="GD31" i="4"/>
  <c r="GD73" i="4"/>
  <c r="GD87" i="4"/>
  <c r="GE59" i="4"/>
  <c r="GE45" i="4"/>
  <c r="GE17" i="4"/>
  <c r="GE31" i="4"/>
  <c r="GE73" i="4"/>
  <c r="GE87" i="4"/>
  <c r="GF59" i="4"/>
  <c r="GF45" i="4"/>
  <c r="GF17" i="4"/>
  <c r="GF31" i="4"/>
  <c r="GF73" i="4"/>
  <c r="GF87" i="4"/>
  <c r="GG59" i="4"/>
  <c r="GG45" i="4"/>
  <c r="GG17" i="4"/>
  <c r="GG31" i="4"/>
  <c r="GG73" i="4"/>
  <c r="GG87" i="4"/>
  <c r="GH59" i="4"/>
  <c r="GH45" i="4"/>
  <c r="GH17" i="4"/>
  <c r="GH31" i="4"/>
  <c r="GH73" i="4"/>
  <c r="GH87" i="4"/>
  <c r="GI59" i="4"/>
  <c r="GI45" i="4"/>
  <c r="GI17" i="4"/>
  <c r="GI31" i="4"/>
  <c r="GI73" i="4"/>
  <c r="GI87" i="4"/>
  <c r="GJ59" i="4"/>
  <c r="GJ45" i="4"/>
  <c r="GJ17" i="4"/>
  <c r="GJ31" i="4"/>
  <c r="GJ73" i="4"/>
  <c r="GJ87" i="4"/>
  <c r="GK59" i="4"/>
  <c r="GK45" i="4"/>
  <c r="GK17" i="4"/>
  <c r="GK31" i="4"/>
  <c r="GK73" i="4"/>
  <c r="GK87" i="4"/>
  <c r="GL59" i="4"/>
  <c r="GL45" i="4"/>
  <c r="GL17" i="4"/>
  <c r="GL31" i="4"/>
  <c r="GL73" i="4"/>
  <c r="GL87" i="4"/>
  <c r="GM59" i="4"/>
  <c r="GM45" i="4"/>
  <c r="GM17" i="4"/>
  <c r="GM31" i="4"/>
  <c r="GM73" i="4"/>
  <c r="GM87" i="4"/>
  <c r="GN59" i="4"/>
  <c r="GN45" i="4"/>
  <c r="GN17" i="4"/>
  <c r="GN31" i="4"/>
  <c r="GN73" i="4"/>
  <c r="GN87" i="4"/>
  <c r="GO59" i="4"/>
  <c r="GO45" i="4"/>
  <c r="GO17" i="4"/>
  <c r="GO31" i="4"/>
  <c r="GO73" i="4"/>
  <c r="GO87" i="4"/>
  <c r="GP59" i="4"/>
  <c r="GP45" i="4"/>
  <c r="GP17" i="4"/>
  <c r="GP31" i="4"/>
  <c r="GP73" i="4"/>
  <c r="GP87" i="4"/>
  <c r="GQ59" i="4"/>
  <c r="GQ45" i="4"/>
  <c r="GQ17" i="4"/>
  <c r="GQ31" i="4"/>
  <c r="GQ73" i="4"/>
  <c r="GQ87" i="4"/>
  <c r="GR59" i="4"/>
  <c r="GR45" i="4"/>
  <c r="GR17" i="4"/>
  <c r="GR31" i="4"/>
  <c r="GR73" i="4"/>
  <c r="GR87" i="4"/>
  <c r="GS59" i="4"/>
  <c r="GS45" i="4"/>
  <c r="GS17" i="4"/>
  <c r="GS31" i="4"/>
  <c r="GS73" i="4"/>
  <c r="GS87" i="4"/>
  <c r="GT59" i="4"/>
  <c r="GT45" i="4"/>
  <c r="GT17" i="4"/>
  <c r="GT31" i="4"/>
  <c r="GT73" i="4"/>
  <c r="GT87" i="4"/>
  <c r="GU59" i="4"/>
  <c r="GU45" i="4"/>
  <c r="GU17" i="4"/>
  <c r="GU31" i="4"/>
  <c r="GU73" i="4"/>
  <c r="GU87" i="4"/>
  <c r="GV59" i="4"/>
  <c r="GV45" i="4"/>
  <c r="GV17" i="4"/>
  <c r="GV31" i="4"/>
  <c r="GV73" i="4"/>
  <c r="GV87" i="4"/>
  <c r="GW59" i="4"/>
  <c r="GW45" i="4"/>
  <c r="GW17" i="4"/>
  <c r="GW31" i="4"/>
  <c r="GW73" i="4"/>
  <c r="GW87" i="4"/>
  <c r="GX59" i="4"/>
  <c r="GX45" i="4"/>
  <c r="GX17" i="4"/>
  <c r="GX31" i="4"/>
  <c r="GX73" i="4"/>
  <c r="GX87" i="4"/>
  <c r="GY59" i="4"/>
  <c r="GY45" i="4"/>
  <c r="GY17" i="4"/>
  <c r="GY31" i="4"/>
  <c r="GY73" i="4"/>
  <c r="GY87" i="4"/>
  <c r="GZ59" i="4"/>
  <c r="GZ45" i="4"/>
  <c r="GZ17" i="4"/>
  <c r="GZ31" i="4"/>
  <c r="GZ73" i="4"/>
  <c r="GZ87" i="4"/>
  <c r="HA59" i="4"/>
  <c r="HA45" i="4"/>
  <c r="HA17" i="4"/>
  <c r="HA31" i="4"/>
  <c r="HA73" i="4"/>
  <c r="HA87" i="4"/>
  <c r="HB59" i="4"/>
  <c r="HB45" i="4"/>
  <c r="HB17" i="4"/>
  <c r="HB31" i="4"/>
  <c r="HB73" i="4"/>
  <c r="HB87" i="4"/>
  <c r="HC59" i="4"/>
  <c r="HC45" i="4"/>
  <c r="HC17" i="4"/>
  <c r="HC31" i="4"/>
  <c r="HC73" i="4"/>
  <c r="HC87" i="4"/>
  <c r="HD59" i="4"/>
  <c r="HD45" i="4"/>
  <c r="HD17" i="4"/>
  <c r="HD31" i="4"/>
  <c r="HD73" i="4"/>
  <c r="HD87" i="4"/>
  <c r="HE59" i="4"/>
  <c r="HE45" i="4"/>
  <c r="HE17" i="4"/>
  <c r="HE31" i="4"/>
  <c r="HE73" i="4"/>
  <c r="HE87" i="4"/>
  <c r="HF59" i="4"/>
  <c r="HF45" i="4"/>
  <c r="HF17" i="4"/>
  <c r="HF31" i="4"/>
  <c r="HF73" i="4"/>
  <c r="HF87" i="4"/>
  <c r="HG59" i="4"/>
  <c r="HG45" i="4"/>
  <c r="HG17" i="4"/>
  <c r="HG31" i="4"/>
  <c r="HG73" i="4"/>
  <c r="HG87" i="4"/>
  <c r="HH59" i="4"/>
  <c r="HH45" i="4"/>
  <c r="HH17" i="4"/>
  <c r="HH31" i="4"/>
  <c r="HH73" i="4"/>
  <c r="HH87" i="4"/>
  <c r="HI59" i="4"/>
  <c r="HI45" i="4"/>
  <c r="HI17" i="4"/>
  <c r="HI31" i="4"/>
  <c r="HI73" i="4"/>
  <c r="HI87" i="4"/>
  <c r="HJ59" i="4"/>
  <c r="HJ45" i="4"/>
  <c r="HJ17" i="4"/>
  <c r="HJ31" i="4"/>
  <c r="HJ73" i="4"/>
  <c r="HJ87" i="4"/>
  <c r="HK59" i="4"/>
  <c r="HK45" i="4"/>
  <c r="HK17" i="4"/>
  <c r="HK31" i="4"/>
  <c r="HK73" i="4"/>
  <c r="HK87" i="4"/>
  <c r="HL59" i="4"/>
  <c r="HL45" i="4"/>
  <c r="HL17" i="4"/>
  <c r="HL31" i="4"/>
  <c r="HL73" i="4"/>
  <c r="HL87" i="4"/>
  <c r="HM59" i="4"/>
  <c r="HM45" i="4"/>
  <c r="HM17" i="4"/>
  <c r="HM31" i="4"/>
  <c r="HM73" i="4"/>
  <c r="HM87" i="4"/>
  <c r="HN59" i="4"/>
  <c r="HN45" i="4"/>
  <c r="HN17" i="4"/>
  <c r="HN31" i="4"/>
  <c r="HN73" i="4"/>
  <c r="HN87" i="4"/>
  <c r="HO59" i="4"/>
  <c r="HO45" i="4"/>
  <c r="HO17" i="4"/>
  <c r="HO31" i="4"/>
  <c r="HO73" i="4"/>
  <c r="HO87" i="4"/>
  <c r="HP59" i="4"/>
  <c r="HP45" i="4"/>
  <c r="HP17" i="4"/>
  <c r="HP31" i="4"/>
  <c r="HP73" i="4"/>
  <c r="HP87" i="4"/>
  <c r="HQ59" i="4"/>
  <c r="HQ45" i="4"/>
  <c r="HQ17" i="4"/>
  <c r="HQ31" i="4"/>
  <c r="HQ73" i="4"/>
  <c r="HQ87" i="4"/>
  <c r="HR59" i="4"/>
  <c r="HR45" i="4"/>
  <c r="HR17" i="4"/>
  <c r="HR31" i="4"/>
  <c r="HR73" i="4"/>
  <c r="HR87" i="4"/>
  <c r="HS59" i="4"/>
  <c r="HS45" i="4"/>
  <c r="HS17" i="4"/>
  <c r="HS31" i="4"/>
  <c r="HS73" i="4"/>
  <c r="HS87" i="4"/>
  <c r="HT59" i="4"/>
  <c r="HT45" i="4"/>
  <c r="HT17" i="4"/>
  <c r="HT31" i="4"/>
  <c r="HT73" i="4"/>
  <c r="HT87" i="4"/>
  <c r="HU59" i="4"/>
  <c r="HU45" i="4"/>
  <c r="HU17" i="4"/>
  <c r="HU31" i="4"/>
  <c r="HU73" i="4"/>
  <c r="HU87" i="4"/>
  <c r="HV59" i="4"/>
  <c r="HV45" i="4"/>
  <c r="HV17" i="4"/>
  <c r="HV31" i="4"/>
  <c r="HV73" i="4"/>
  <c r="HV87" i="4"/>
  <c r="HW59" i="4"/>
  <c r="HW45" i="4"/>
  <c r="HW17" i="4"/>
  <c r="HW31" i="4"/>
  <c r="HW73" i="4"/>
  <c r="HW87" i="4"/>
  <c r="HX59" i="4"/>
  <c r="HX45" i="4"/>
  <c r="HX17" i="4"/>
  <c r="HX31" i="4"/>
  <c r="HX73" i="4"/>
  <c r="HX87" i="4"/>
  <c r="HY59" i="4"/>
  <c r="HY45" i="4"/>
  <c r="HY17" i="4"/>
  <c r="HY31" i="4"/>
  <c r="HY73" i="4"/>
  <c r="HY87" i="4"/>
  <c r="IP87" i="4"/>
  <c r="IN87" i="4"/>
  <c r="IL87" i="4"/>
  <c r="IJ87" i="4"/>
  <c r="IH87" i="4"/>
  <c r="IC87" i="4"/>
  <c r="HS83" i="4"/>
  <c r="IC83" i="4"/>
  <c r="D83" i="4"/>
  <c r="IP71" i="4"/>
  <c r="IP75" i="4"/>
  <c r="IP79" i="4"/>
  <c r="IN71" i="4"/>
  <c r="IN75" i="4"/>
  <c r="IN79" i="4"/>
  <c r="IL71" i="4"/>
  <c r="IL75" i="4"/>
  <c r="IL79" i="4"/>
  <c r="IJ71" i="4"/>
  <c r="IJ75" i="4"/>
  <c r="IJ79" i="4"/>
  <c r="IH71" i="4"/>
  <c r="IH75" i="4"/>
  <c r="IH79" i="4"/>
  <c r="IC71" i="4"/>
  <c r="IC75" i="4"/>
  <c r="IC79" i="4"/>
  <c r="HY79" i="4"/>
  <c r="HX79" i="4"/>
  <c r="HW79" i="4"/>
  <c r="HV79" i="4"/>
  <c r="HU79" i="4"/>
  <c r="HT79" i="4"/>
  <c r="HS79" i="4"/>
  <c r="HR79" i="4"/>
  <c r="HQ79" i="4"/>
  <c r="HP79" i="4"/>
  <c r="HO79" i="4"/>
  <c r="HN79" i="4"/>
  <c r="HM79" i="4"/>
  <c r="HL79" i="4"/>
  <c r="HK79" i="4"/>
  <c r="HJ79" i="4"/>
  <c r="HI79" i="4"/>
  <c r="HH79" i="4"/>
  <c r="HG79" i="4"/>
  <c r="HF79" i="4"/>
  <c r="HE79" i="4"/>
  <c r="HD79" i="4"/>
  <c r="HC79" i="4"/>
  <c r="HB79" i="4"/>
  <c r="HA79" i="4"/>
  <c r="GZ79" i="4"/>
  <c r="GY79" i="4"/>
  <c r="GX79" i="4"/>
  <c r="GW79" i="4"/>
  <c r="GV79" i="4"/>
  <c r="GU79" i="4"/>
  <c r="GT79" i="4"/>
  <c r="GS79" i="4"/>
  <c r="GR79" i="4"/>
  <c r="GQ79" i="4"/>
  <c r="GP79" i="4"/>
  <c r="GO79" i="4"/>
  <c r="GN79" i="4"/>
  <c r="GM79" i="4"/>
  <c r="GL79" i="4"/>
  <c r="GK79" i="4"/>
  <c r="GJ79" i="4"/>
  <c r="GI79" i="4"/>
  <c r="GH79" i="4"/>
  <c r="GG79" i="4"/>
  <c r="GF79" i="4"/>
  <c r="GE79" i="4"/>
  <c r="GD79" i="4"/>
  <c r="GC79" i="4"/>
  <c r="GB79" i="4"/>
  <c r="GA79" i="4"/>
  <c r="FZ79" i="4"/>
  <c r="FY79" i="4"/>
  <c r="FX79" i="4"/>
  <c r="FW79" i="4"/>
  <c r="FV79" i="4"/>
  <c r="FU79" i="4"/>
  <c r="FT79" i="4"/>
  <c r="FS79" i="4"/>
  <c r="FR79" i="4"/>
  <c r="FQ79" i="4"/>
  <c r="FP79" i="4"/>
  <c r="FO79" i="4"/>
  <c r="FN79" i="4"/>
  <c r="FM79" i="4"/>
  <c r="FL79" i="4"/>
  <c r="FK79" i="4"/>
  <c r="FJ79" i="4"/>
  <c r="FI79" i="4"/>
  <c r="IP77" i="4"/>
  <c r="IN77" i="4"/>
  <c r="IL77" i="4"/>
  <c r="IJ77" i="4"/>
  <c r="IH77" i="4"/>
  <c r="IC77" i="4"/>
  <c r="IP73" i="4"/>
  <c r="IN73" i="4"/>
  <c r="IL73" i="4"/>
  <c r="IJ73" i="4"/>
  <c r="IH73" i="4"/>
  <c r="IC73" i="4"/>
  <c r="IP57" i="4"/>
  <c r="IP61" i="4"/>
  <c r="IP65" i="4"/>
  <c r="IN57" i="4"/>
  <c r="IN61" i="4"/>
  <c r="IN65" i="4"/>
  <c r="IL57" i="4"/>
  <c r="IL61" i="4"/>
  <c r="IL65" i="4"/>
  <c r="IJ57" i="4"/>
  <c r="IJ61" i="4"/>
  <c r="IJ65" i="4"/>
  <c r="IH57" i="4"/>
  <c r="IH61" i="4"/>
  <c r="IH65" i="4"/>
  <c r="IC61" i="4"/>
  <c r="IC65" i="4"/>
  <c r="HY65" i="4"/>
  <c r="HX65" i="4"/>
  <c r="HW65" i="4"/>
  <c r="HV65" i="4"/>
  <c r="HU65" i="4"/>
  <c r="HT65" i="4"/>
  <c r="HS65" i="4"/>
  <c r="HR65" i="4"/>
  <c r="HQ65" i="4"/>
  <c r="HP65" i="4"/>
  <c r="HO65" i="4"/>
  <c r="HN65" i="4"/>
  <c r="HM65" i="4"/>
  <c r="HL65" i="4"/>
  <c r="HK65" i="4"/>
  <c r="HJ65" i="4"/>
  <c r="HI65" i="4"/>
  <c r="HH65" i="4"/>
  <c r="HG65" i="4"/>
  <c r="HF65" i="4"/>
  <c r="HE65" i="4"/>
  <c r="HD65" i="4"/>
  <c r="HC65" i="4"/>
  <c r="HB65" i="4"/>
  <c r="HA65" i="4"/>
  <c r="GZ65" i="4"/>
  <c r="GY65" i="4"/>
  <c r="GX65" i="4"/>
  <c r="GW65" i="4"/>
  <c r="GV65" i="4"/>
  <c r="GU65" i="4"/>
  <c r="GT65" i="4"/>
  <c r="GS65" i="4"/>
  <c r="GR65" i="4"/>
  <c r="GQ65" i="4"/>
  <c r="GP65" i="4"/>
  <c r="GO65" i="4"/>
  <c r="GN65" i="4"/>
  <c r="GM65" i="4"/>
  <c r="GL65" i="4"/>
  <c r="GK65" i="4"/>
  <c r="GJ65" i="4"/>
  <c r="GI65" i="4"/>
  <c r="GH65" i="4"/>
  <c r="IP63" i="4"/>
  <c r="IN63" i="4"/>
  <c r="IL63" i="4"/>
  <c r="IJ63" i="4"/>
  <c r="IH63" i="4"/>
  <c r="IC63" i="4"/>
  <c r="IP59" i="4"/>
  <c r="IN59" i="4"/>
  <c r="IL59" i="4"/>
  <c r="IJ59" i="4"/>
  <c r="IH59" i="4"/>
  <c r="IC59" i="4"/>
  <c r="E52" i="4"/>
  <c r="F52" i="4"/>
  <c r="G52" i="4"/>
  <c r="H52" i="4"/>
  <c r="I52" i="4"/>
  <c r="J52" i="4"/>
  <c r="K52" i="4"/>
  <c r="L52" i="4"/>
  <c r="M52" i="4"/>
  <c r="N52" i="4"/>
  <c r="O52" i="4"/>
  <c r="P52" i="4"/>
  <c r="Q52" i="4"/>
  <c r="R52" i="4"/>
  <c r="S52" i="4"/>
  <c r="T52" i="4"/>
  <c r="U52" i="4"/>
  <c r="V52" i="4"/>
  <c r="W52" i="4"/>
  <c r="X52" i="4"/>
  <c r="Y52" i="4"/>
  <c r="Z52" i="4"/>
  <c r="AA52" i="4"/>
  <c r="AB52" i="4"/>
  <c r="AC52" i="4"/>
  <c r="AD52" i="4"/>
  <c r="AE52" i="4"/>
  <c r="AF52" i="4"/>
  <c r="AG52" i="4"/>
  <c r="AH52" i="4"/>
  <c r="AI52" i="4"/>
  <c r="AJ52" i="4"/>
  <c r="AK52" i="4"/>
  <c r="AL52" i="4"/>
  <c r="AM52" i="4"/>
  <c r="AN52" i="4"/>
  <c r="AO52" i="4"/>
  <c r="AP52" i="4"/>
  <c r="AQ52" i="4"/>
  <c r="AR52" i="4"/>
  <c r="AS52" i="4"/>
  <c r="AT52" i="4"/>
  <c r="AU52" i="4"/>
  <c r="AV52" i="4"/>
  <c r="AW52" i="4"/>
  <c r="AX52" i="4"/>
  <c r="AY52" i="4"/>
  <c r="AZ52" i="4"/>
  <c r="BA52" i="4"/>
  <c r="BB52" i="4"/>
  <c r="BC52" i="4"/>
  <c r="BD52" i="4"/>
  <c r="BE52" i="4"/>
  <c r="BF52" i="4"/>
  <c r="BG52" i="4"/>
  <c r="BH52" i="4"/>
  <c r="BI52" i="4"/>
  <c r="BJ52" i="4"/>
  <c r="BK52" i="4"/>
  <c r="BL52" i="4"/>
  <c r="BM52" i="4"/>
  <c r="BN52" i="4"/>
  <c r="BO52" i="4"/>
  <c r="BP52" i="4"/>
  <c r="BQ52" i="4"/>
  <c r="BR52" i="4"/>
  <c r="BS52" i="4"/>
  <c r="BT52" i="4"/>
  <c r="BU52" i="4"/>
  <c r="BV52" i="4"/>
  <c r="BW52" i="4"/>
  <c r="BX52" i="4"/>
  <c r="BY52" i="4"/>
  <c r="BZ52" i="4"/>
  <c r="CA52" i="4"/>
  <c r="CB52" i="4"/>
  <c r="CC52" i="4"/>
  <c r="CD52" i="4"/>
  <c r="CE52" i="4"/>
  <c r="CF52" i="4"/>
  <c r="CG52" i="4"/>
  <c r="CH52" i="4"/>
  <c r="CI52" i="4"/>
  <c r="CJ52" i="4"/>
  <c r="CK52" i="4"/>
  <c r="CL52" i="4"/>
  <c r="CM52" i="4"/>
  <c r="CN52" i="4"/>
  <c r="CO52" i="4"/>
  <c r="CP52" i="4"/>
  <c r="CQ52" i="4"/>
  <c r="CR52" i="4"/>
  <c r="CS52" i="4"/>
  <c r="CT52" i="4"/>
  <c r="CU52" i="4"/>
  <c r="CV52" i="4"/>
  <c r="CW52" i="4"/>
  <c r="CX52" i="4"/>
  <c r="CY52" i="4"/>
  <c r="CZ52" i="4"/>
  <c r="DA52" i="4"/>
  <c r="DB52" i="4"/>
  <c r="DC52" i="4"/>
  <c r="DD52" i="4"/>
  <c r="DE52" i="4"/>
  <c r="DF52" i="4"/>
  <c r="DG52" i="4"/>
  <c r="DH52" i="4"/>
  <c r="DI52" i="4"/>
  <c r="DJ52" i="4"/>
  <c r="DK52" i="4"/>
  <c r="DL52" i="4"/>
  <c r="DM52" i="4"/>
  <c r="DN52" i="4"/>
  <c r="DO52" i="4"/>
  <c r="DP52" i="4"/>
  <c r="DQ52" i="4"/>
  <c r="DR52" i="4"/>
  <c r="DS52" i="4"/>
  <c r="DT52" i="4"/>
  <c r="DU52" i="4"/>
  <c r="DV52" i="4"/>
  <c r="DW52" i="4"/>
  <c r="DX52" i="4"/>
  <c r="DY52" i="4"/>
  <c r="DZ52" i="4"/>
  <c r="EA52" i="4"/>
  <c r="EB52" i="4"/>
  <c r="EC52" i="4"/>
  <c r="ED52" i="4"/>
  <c r="EE52" i="4"/>
  <c r="EF52" i="4"/>
  <c r="EG52" i="4"/>
  <c r="EH52" i="4"/>
  <c r="EI52" i="4"/>
  <c r="EJ52" i="4"/>
  <c r="EK52" i="4"/>
  <c r="EL52" i="4"/>
  <c r="EM52" i="4"/>
  <c r="EN52" i="4"/>
  <c r="EO52" i="4"/>
  <c r="EP52" i="4"/>
  <c r="EQ52" i="4"/>
  <c r="ER52" i="4"/>
  <c r="ES52" i="4"/>
  <c r="ET52" i="4"/>
  <c r="EU52" i="4"/>
  <c r="EV52" i="4"/>
  <c r="EW52" i="4"/>
  <c r="EX52" i="4"/>
  <c r="EY52" i="4"/>
  <c r="EZ52" i="4"/>
  <c r="FA52" i="4"/>
  <c r="FB52" i="4"/>
  <c r="FC52" i="4"/>
  <c r="FD52" i="4"/>
  <c r="FE52" i="4"/>
  <c r="FF52" i="4"/>
  <c r="FG52" i="4"/>
  <c r="FH52" i="4"/>
  <c r="FI52" i="4"/>
  <c r="FJ52" i="4"/>
  <c r="FK52" i="4"/>
  <c r="FL52" i="4"/>
  <c r="FM52" i="4"/>
  <c r="FN52" i="4"/>
  <c r="FO52" i="4"/>
  <c r="FP52" i="4"/>
  <c r="FQ52" i="4"/>
  <c r="FR52" i="4"/>
  <c r="FS52" i="4"/>
  <c r="FT52" i="4"/>
  <c r="FU52" i="4"/>
  <c r="FV52" i="4"/>
  <c r="FW52" i="4"/>
  <c r="FX52" i="4"/>
  <c r="FY52" i="4"/>
  <c r="FZ52" i="4"/>
  <c r="GA52" i="4"/>
  <c r="GB52" i="4"/>
  <c r="GC52" i="4"/>
  <c r="GD52" i="4"/>
  <c r="GE52" i="4"/>
  <c r="GF52" i="4"/>
  <c r="GG52" i="4"/>
  <c r="GH52" i="4"/>
  <c r="GI52" i="4"/>
  <c r="GJ52" i="4"/>
  <c r="GK52" i="4"/>
  <c r="GL52" i="4"/>
  <c r="GM52" i="4"/>
  <c r="GN52" i="4"/>
  <c r="GO52" i="4"/>
  <c r="GP52" i="4"/>
  <c r="GQ52" i="4"/>
  <c r="GR52" i="4"/>
  <c r="GS52" i="4"/>
  <c r="GT52" i="4"/>
  <c r="GU52" i="4"/>
  <c r="GV52" i="4"/>
  <c r="GW52" i="4"/>
  <c r="GX52" i="4"/>
  <c r="GY52" i="4"/>
  <c r="GZ52" i="4"/>
  <c r="HA52" i="4"/>
  <c r="HB52" i="4"/>
  <c r="HC52" i="4"/>
  <c r="HD52" i="4"/>
  <c r="HE52" i="4"/>
  <c r="HF52" i="4"/>
  <c r="HG52" i="4"/>
  <c r="HH52" i="4"/>
  <c r="HI52" i="4"/>
  <c r="HJ52" i="4"/>
  <c r="HK52" i="4"/>
  <c r="HL52" i="4"/>
  <c r="HM52" i="4"/>
  <c r="HN52" i="4"/>
  <c r="HO52" i="4"/>
  <c r="HP52" i="4"/>
  <c r="HQ52" i="4"/>
  <c r="HR52" i="4"/>
  <c r="HS52" i="4"/>
  <c r="HT52" i="4"/>
  <c r="HU52" i="4"/>
  <c r="HV52" i="4"/>
  <c r="HW52" i="4"/>
  <c r="IC49" i="4"/>
  <c r="HW53" i="4"/>
  <c r="HV53" i="4"/>
  <c r="HU53" i="4"/>
  <c r="HT53" i="4"/>
  <c r="HS53" i="4"/>
  <c r="HR53" i="4"/>
  <c r="HQ53" i="4"/>
  <c r="HP53" i="4"/>
  <c r="HO53" i="4"/>
  <c r="HN53" i="4"/>
  <c r="HM53" i="4"/>
  <c r="HL53" i="4"/>
  <c r="HK53" i="4"/>
  <c r="HJ53" i="4"/>
  <c r="HI53" i="4"/>
  <c r="HH53" i="4"/>
  <c r="HG53" i="4"/>
  <c r="HF53" i="4"/>
  <c r="HE53" i="4"/>
  <c r="HD53" i="4"/>
  <c r="HC53" i="4"/>
  <c r="HB53" i="4"/>
  <c r="HA53" i="4"/>
  <c r="GZ53" i="4"/>
  <c r="GY53" i="4"/>
  <c r="GX53" i="4"/>
  <c r="GW53" i="4"/>
  <c r="GV53" i="4"/>
  <c r="GU53" i="4"/>
  <c r="GT53" i="4"/>
  <c r="GS53" i="4"/>
  <c r="GR53" i="4"/>
  <c r="GQ53" i="4"/>
  <c r="GP53" i="4"/>
  <c r="GO53" i="4"/>
  <c r="GN53" i="4"/>
  <c r="GM53" i="4"/>
  <c r="GL53" i="4"/>
  <c r="GK53" i="4"/>
  <c r="GJ53" i="4"/>
  <c r="GI53" i="4"/>
  <c r="GH53" i="4"/>
  <c r="GG53" i="4"/>
  <c r="GF53" i="4"/>
  <c r="GE53" i="4"/>
  <c r="GD53" i="4"/>
  <c r="GC53" i="4"/>
  <c r="GB53" i="4"/>
  <c r="GA53" i="4"/>
  <c r="FZ53" i="4"/>
  <c r="FY53" i="4"/>
  <c r="FX53" i="4"/>
  <c r="FW53" i="4"/>
  <c r="FV53" i="4"/>
  <c r="FU53" i="4"/>
  <c r="FT53" i="4"/>
  <c r="FS53" i="4"/>
  <c r="FR53" i="4"/>
  <c r="FQ53" i="4"/>
  <c r="FP53" i="4"/>
  <c r="FO53" i="4"/>
  <c r="FN53" i="4"/>
  <c r="FM53" i="4"/>
  <c r="FL53" i="4"/>
  <c r="FK53" i="4"/>
  <c r="FJ53" i="4"/>
  <c r="FI53" i="4"/>
  <c r="FH53" i="4"/>
  <c r="FG53" i="4"/>
  <c r="FF53" i="4"/>
  <c r="FE53" i="4"/>
  <c r="FD53" i="4"/>
  <c r="FC53" i="4"/>
  <c r="FB53" i="4"/>
  <c r="FA53" i="4"/>
  <c r="EZ53" i="4"/>
  <c r="EY53" i="4"/>
  <c r="EX53" i="4"/>
  <c r="EW53" i="4"/>
  <c r="EV53" i="4"/>
  <c r="EU53" i="4"/>
  <c r="ET53" i="4"/>
  <c r="ES53" i="4"/>
  <c r="ER53" i="4"/>
  <c r="EQ53" i="4"/>
  <c r="EP53" i="4"/>
  <c r="EO53" i="4"/>
  <c r="EN53" i="4"/>
  <c r="EM53" i="4"/>
  <c r="EL53" i="4"/>
  <c r="EK53" i="4"/>
  <c r="EJ53" i="4"/>
  <c r="EI53" i="4"/>
  <c r="EH53" i="4"/>
  <c r="EG53" i="4"/>
  <c r="EF53" i="4"/>
  <c r="EE53" i="4"/>
  <c r="ED53" i="4"/>
  <c r="EC53" i="4"/>
  <c r="EB53" i="4"/>
  <c r="EA53" i="4"/>
  <c r="DZ53" i="4"/>
  <c r="DY53" i="4"/>
  <c r="DX53" i="4"/>
  <c r="DW53" i="4"/>
  <c r="DV53" i="4"/>
  <c r="DU53" i="4"/>
  <c r="DT53" i="4"/>
  <c r="DS53" i="4"/>
  <c r="DR53" i="4"/>
  <c r="DQ53" i="4"/>
  <c r="DP53" i="4"/>
  <c r="DO53" i="4"/>
  <c r="DN53" i="4"/>
  <c r="DM53" i="4"/>
  <c r="DL53" i="4"/>
  <c r="DK53" i="4"/>
  <c r="DJ53" i="4"/>
  <c r="DI53" i="4"/>
  <c r="DH53" i="4"/>
  <c r="DG53" i="4"/>
  <c r="DF53" i="4"/>
  <c r="DE53" i="4"/>
  <c r="DD53" i="4"/>
  <c r="DC53" i="4"/>
  <c r="DB53" i="4"/>
  <c r="DA53" i="4"/>
  <c r="CZ53" i="4"/>
  <c r="CY53" i="4"/>
  <c r="CX53" i="4"/>
  <c r="CW53" i="4"/>
  <c r="CV53" i="4"/>
  <c r="CU53" i="4"/>
  <c r="CT53" i="4"/>
  <c r="CS53" i="4"/>
  <c r="CR53" i="4"/>
  <c r="CQ53" i="4"/>
  <c r="CP53" i="4"/>
  <c r="CO53" i="4"/>
  <c r="CN53" i="4"/>
  <c r="CM53" i="4"/>
  <c r="CL53" i="4"/>
  <c r="CK53" i="4"/>
  <c r="CJ53" i="4"/>
  <c r="CI53" i="4"/>
  <c r="CH53" i="4"/>
  <c r="CG53" i="4"/>
  <c r="CF53" i="4"/>
  <c r="CE53" i="4"/>
  <c r="CD53" i="4"/>
  <c r="CC53" i="4"/>
  <c r="CB53" i="4"/>
  <c r="CA53" i="4"/>
  <c r="BZ53" i="4"/>
  <c r="BY53" i="4"/>
  <c r="BX53" i="4"/>
  <c r="BW53" i="4"/>
  <c r="BV53" i="4"/>
  <c r="BU53" i="4"/>
  <c r="BT53" i="4"/>
  <c r="BS53" i="4"/>
  <c r="BR53" i="4"/>
  <c r="BQ53" i="4"/>
  <c r="BP53" i="4"/>
  <c r="BO53" i="4"/>
  <c r="BN53" i="4"/>
  <c r="BM53" i="4"/>
  <c r="BL53" i="4"/>
  <c r="BK53" i="4"/>
  <c r="BJ53" i="4"/>
  <c r="BI53" i="4"/>
  <c r="BH53" i="4"/>
  <c r="BG53" i="4"/>
  <c r="BF53" i="4"/>
  <c r="BE53" i="4"/>
  <c r="BD53" i="4"/>
  <c r="BC53" i="4"/>
  <c r="BB53" i="4"/>
  <c r="BA53" i="4"/>
  <c r="AZ53" i="4"/>
  <c r="AY53" i="4"/>
  <c r="AX53" i="4"/>
  <c r="AW53" i="4"/>
  <c r="AV53" i="4"/>
  <c r="AU53" i="4"/>
  <c r="AT53" i="4"/>
  <c r="AS53" i="4"/>
  <c r="AR53" i="4"/>
  <c r="AQ53" i="4"/>
  <c r="AP53" i="4"/>
  <c r="AO53" i="4"/>
  <c r="AN53" i="4"/>
  <c r="AM53" i="4"/>
  <c r="AL53" i="4"/>
  <c r="AK53" i="4"/>
  <c r="AJ53" i="4"/>
  <c r="AI53" i="4"/>
  <c r="AH53" i="4"/>
  <c r="AG53" i="4"/>
  <c r="AF53" i="4"/>
  <c r="AE53" i="4"/>
  <c r="AD53" i="4"/>
  <c r="AC53" i="4"/>
  <c r="AB53" i="4"/>
  <c r="AA53" i="4"/>
  <c r="Z53" i="4"/>
  <c r="Y53" i="4"/>
  <c r="X53" i="4"/>
  <c r="W53" i="4"/>
  <c r="V53" i="4"/>
  <c r="U53" i="4"/>
  <c r="T53" i="4"/>
  <c r="S53" i="4"/>
  <c r="R53" i="4"/>
  <c r="Q53" i="4"/>
  <c r="P53" i="4"/>
  <c r="O53" i="4"/>
  <c r="N53" i="4"/>
  <c r="M53" i="4"/>
  <c r="L53" i="4"/>
  <c r="K53" i="4"/>
  <c r="J53" i="4"/>
  <c r="I53" i="4"/>
  <c r="H53" i="4"/>
  <c r="G53" i="4"/>
  <c r="F53" i="4"/>
  <c r="E53" i="4"/>
  <c r="IP43" i="4"/>
  <c r="IP47" i="4"/>
  <c r="IP51" i="4"/>
  <c r="IN43" i="4"/>
  <c r="IN47" i="4"/>
  <c r="IN51" i="4"/>
  <c r="IL43" i="4"/>
  <c r="IL47" i="4"/>
  <c r="IL51" i="4"/>
  <c r="IJ43" i="4"/>
  <c r="IJ47" i="4"/>
  <c r="IJ51" i="4"/>
  <c r="IH43" i="4"/>
  <c r="IH47" i="4"/>
  <c r="IH51" i="4"/>
  <c r="IC47" i="4"/>
  <c r="IC51" i="4"/>
  <c r="HY51" i="4"/>
  <c r="HX51" i="4"/>
  <c r="HW51" i="4"/>
  <c r="HV51" i="4"/>
  <c r="HU51" i="4"/>
  <c r="HT51" i="4"/>
  <c r="HS51" i="4"/>
  <c r="HR51" i="4"/>
  <c r="HQ51" i="4"/>
  <c r="HP51" i="4"/>
  <c r="HO51" i="4"/>
  <c r="HN51" i="4"/>
  <c r="HM51" i="4"/>
  <c r="HL51" i="4"/>
  <c r="HK51" i="4"/>
  <c r="HJ51" i="4"/>
  <c r="HI51" i="4"/>
  <c r="HH51" i="4"/>
  <c r="HG51" i="4"/>
  <c r="HF51" i="4"/>
  <c r="HE51" i="4"/>
  <c r="HD51" i="4"/>
  <c r="HC51" i="4"/>
  <c r="HB51" i="4"/>
  <c r="HA51" i="4"/>
  <c r="GZ51" i="4"/>
  <c r="GY51" i="4"/>
  <c r="GX51" i="4"/>
  <c r="GW51" i="4"/>
  <c r="GV51" i="4"/>
  <c r="GU51" i="4"/>
  <c r="GT51" i="4"/>
  <c r="GS51" i="4"/>
  <c r="GR51" i="4"/>
  <c r="GQ51" i="4"/>
  <c r="GP51" i="4"/>
  <c r="GO51" i="4"/>
  <c r="GN51" i="4"/>
  <c r="GM51" i="4"/>
  <c r="GL51" i="4"/>
  <c r="GK51" i="4"/>
  <c r="GJ51" i="4"/>
  <c r="GI51" i="4"/>
  <c r="GH51" i="4"/>
  <c r="GG51" i="4"/>
  <c r="GF51" i="4"/>
  <c r="GE51" i="4"/>
  <c r="GD51" i="4"/>
  <c r="GC51" i="4"/>
  <c r="GB51" i="4"/>
  <c r="GA51" i="4"/>
  <c r="FZ51" i="4"/>
  <c r="FY51" i="4"/>
  <c r="FX51" i="4"/>
  <c r="FW51" i="4"/>
  <c r="FV51" i="4"/>
  <c r="FU51" i="4"/>
  <c r="FT51" i="4"/>
  <c r="FS51" i="4"/>
  <c r="FR51" i="4"/>
  <c r="FQ51" i="4"/>
  <c r="FP51" i="4"/>
  <c r="FO51" i="4"/>
  <c r="FN51" i="4"/>
  <c r="FM51" i="4"/>
  <c r="FL51" i="4"/>
  <c r="FK51" i="4"/>
  <c r="FJ51" i="4"/>
  <c r="FI51" i="4"/>
  <c r="FH51" i="4"/>
  <c r="FG51" i="4"/>
  <c r="FF51" i="4"/>
  <c r="FE51" i="4"/>
  <c r="FD51" i="4"/>
  <c r="FC51" i="4"/>
  <c r="FB51" i="4"/>
  <c r="FA51" i="4"/>
  <c r="EZ51" i="4"/>
  <c r="EY51" i="4"/>
  <c r="EX51" i="4"/>
  <c r="EW51" i="4"/>
  <c r="EV51" i="4"/>
  <c r="EU51" i="4"/>
  <c r="ET51" i="4"/>
  <c r="ES51" i="4"/>
  <c r="ER51" i="4"/>
  <c r="EQ51" i="4"/>
  <c r="EP51" i="4"/>
  <c r="EO51" i="4"/>
  <c r="EN51" i="4"/>
  <c r="EM51" i="4"/>
  <c r="EL51" i="4"/>
  <c r="EK51" i="4"/>
  <c r="EJ51" i="4"/>
  <c r="EI51" i="4"/>
  <c r="EH51" i="4"/>
  <c r="EG51" i="4"/>
  <c r="EF51" i="4"/>
  <c r="EE51" i="4"/>
  <c r="ED51" i="4"/>
  <c r="EC51" i="4"/>
  <c r="EB51" i="4"/>
  <c r="EA51" i="4"/>
  <c r="DZ51" i="4"/>
  <c r="DY51" i="4"/>
  <c r="DX51" i="4"/>
  <c r="DW51" i="4"/>
  <c r="DV51" i="4"/>
  <c r="DU51" i="4"/>
  <c r="DT51" i="4"/>
  <c r="DS51" i="4"/>
  <c r="DR51" i="4"/>
  <c r="DQ51" i="4"/>
  <c r="DP51" i="4"/>
  <c r="DO51" i="4"/>
  <c r="DN51" i="4"/>
  <c r="DM51" i="4"/>
  <c r="DL51" i="4"/>
  <c r="DK51" i="4"/>
  <c r="DJ51" i="4"/>
  <c r="DI51" i="4"/>
  <c r="DH51" i="4"/>
  <c r="DG51" i="4"/>
  <c r="DF51" i="4"/>
  <c r="DE51" i="4"/>
  <c r="DD51" i="4"/>
  <c r="DC51" i="4"/>
  <c r="DB51" i="4"/>
  <c r="DA51" i="4"/>
  <c r="CZ51" i="4"/>
  <c r="CY51" i="4"/>
  <c r="CX51" i="4"/>
  <c r="CW51" i="4"/>
  <c r="CV51" i="4"/>
  <c r="CU51" i="4"/>
  <c r="CT51" i="4"/>
  <c r="CS51" i="4"/>
  <c r="CR51" i="4"/>
  <c r="CQ51" i="4"/>
  <c r="CP51" i="4"/>
  <c r="CO51" i="4"/>
  <c r="CN51" i="4"/>
  <c r="CM51" i="4"/>
  <c r="CL51" i="4"/>
  <c r="CK51" i="4"/>
  <c r="CJ51" i="4"/>
  <c r="CI51" i="4"/>
  <c r="CH51" i="4"/>
  <c r="CG51" i="4"/>
  <c r="CF51" i="4"/>
  <c r="CE51" i="4"/>
  <c r="CD51" i="4"/>
  <c r="CC51" i="4"/>
  <c r="CB51" i="4"/>
  <c r="CA51" i="4"/>
  <c r="BZ51" i="4"/>
  <c r="BY51" i="4"/>
  <c r="BX51" i="4"/>
  <c r="BW51" i="4"/>
  <c r="BV51" i="4"/>
  <c r="BU51" i="4"/>
  <c r="BT51" i="4"/>
  <c r="BS51" i="4"/>
  <c r="BR51" i="4"/>
  <c r="BQ51" i="4"/>
  <c r="D51" i="4"/>
  <c r="IP49" i="4"/>
  <c r="IN49" i="4"/>
  <c r="IL49" i="4"/>
  <c r="IJ49" i="4"/>
  <c r="IH49" i="4"/>
  <c r="IP45" i="4"/>
  <c r="IN45" i="4"/>
  <c r="IL45" i="4"/>
  <c r="IJ45" i="4"/>
  <c r="IH45" i="4"/>
  <c r="IC45" i="4"/>
  <c r="CV38" i="4"/>
  <c r="CW38" i="4"/>
  <c r="CX38" i="4"/>
  <c r="CY38" i="4"/>
  <c r="CZ38" i="4"/>
  <c r="DA38" i="4"/>
  <c r="DB38" i="4"/>
  <c r="DC38" i="4"/>
  <c r="DD38" i="4"/>
  <c r="DE38" i="4"/>
  <c r="DF38" i="4"/>
  <c r="DG38" i="4"/>
  <c r="DH38" i="4"/>
  <c r="DI38" i="4"/>
  <c r="DJ38" i="4"/>
  <c r="DK38" i="4"/>
  <c r="DL38" i="4"/>
  <c r="DM38" i="4"/>
  <c r="DN38" i="4"/>
  <c r="DO38" i="4"/>
  <c r="DP38" i="4"/>
  <c r="DQ38" i="4"/>
  <c r="DR38" i="4"/>
  <c r="DS38" i="4"/>
  <c r="DT38" i="4"/>
  <c r="DU38" i="4"/>
  <c r="DV38" i="4"/>
  <c r="DW38" i="4"/>
  <c r="DX38" i="4"/>
  <c r="DY38" i="4"/>
  <c r="DZ38" i="4"/>
  <c r="EA38" i="4"/>
  <c r="EB38" i="4"/>
  <c r="EC38" i="4"/>
  <c r="ED38" i="4"/>
  <c r="EE38" i="4"/>
  <c r="EF38" i="4"/>
  <c r="EG38" i="4"/>
  <c r="EH38" i="4"/>
  <c r="EI38" i="4"/>
  <c r="EJ38" i="4"/>
  <c r="EK38" i="4"/>
  <c r="EL38" i="4"/>
  <c r="EM38" i="4"/>
  <c r="EN38" i="4"/>
  <c r="EO38" i="4"/>
  <c r="EP38" i="4"/>
  <c r="EQ38" i="4"/>
  <c r="ER38" i="4"/>
  <c r="ES38" i="4"/>
  <c r="ET38" i="4"/>
  <c r="EU38" i="4"/>
  <c r="EV38" i="4"/>
  <c r="EW38" i="4"/>
  <c r="EX38" i="4"/>
  <c r="EY38" i="4"/>
  <c r="EZ38" i="4"/>
  <c r="FA38" i="4"/>
  <c r="FB38" i="4"/>
  <c r="FC38" i="4"/>
  <c r="FD38" i="4"/>
  <c r="FE38" i="4"/>
  <c r="FF38" i="4"/>
  <c r="FG38" i="4"/>
  <c r="FH38" i="4"/>
  <c r="FI38" i="4"/>
  <c r="FJ38" i="4"/>
  <c r="FK38" i="4"/>
  <c r="FL38" i="4"/>
  <c r="FM38" i="4"/>
  <c r="FN38" i="4"/>
  <c r="FO38" i="4"/>
  <c r="FP38" i="4"/>
  <c r="FQ38" i="4"/>
  <c r="FR38" i="4"/>
  <c r="FS38" i="4"/>
  <c r="FT38" i="4"/>
  <c r="FU38" i="4"/>
  <c r="FV38" i="4"/>
  <c r="FW38" i="4"/>
  <c r="FX38" i="4"/>
  <c r="FY38" i="4"/>
  <c r="FZ38" i="4"/>
  <c r="GA38" i="4"/>
  <c r="GB38" i="4"/>
  <c r="GC38" i="4"/>
  <c r="GD38" i="4"/>
  <c r="GE38" i="4"/>
  <c r="GF38" i="4"/>
  <c r="GG38" i="4"/>
  <c r="GH38" i="4"/>
  <c r="GI38" i="4"/>
  <c r="GJ38" i="4"/>
  <c r="GK38" i="4"/>
  <c r="GL38" i="4"/>
  <c r="GM38" i="4"/>
  <c r="GN38" i="4"/>
  <c r="GO38" i="4"/>
  <c r="GP38" i="4"/>
  <c r="GQ38" i="4"/>
  <c r="GR38" i="4"/>
  <c r="GS38" i="4"/>
  <c r="GT38" i="4"/>
  <c r="GU38" i="4"/>
  <c r="GV38" i="4"/>
  <c r="GW38" i="4"/>
  <c r="GX38" i="4"/>
  <c r="GY38" i="4"/>
  <c r="GZ38" i="4"/>
  <c r="HA38" i="4"/>
  <c r="HB38" i="4"/>
  <c r="HC38" i="4"/>
  <c r="HD38" i="4"/>
  <c r="HE38" i="4"/>
  <c r="HF38" i="4"/>
  <c r="HG38" i="4"/>
  <c r="HH38" i="4"/>
  <c r="HI38" i="4"/>
  <c r="HJ38" i="4"/>
  <c r="HK38" i="4"/>
  <c r="HL38" i="4"/>
  <c r="HM38" i="4"/>
  <c r="HN38" i="4"/>
  <c r="HO38" i="4"/>
  <c r="HP38" i="4"/>
  <c r="HQ38" i="4"/>
  <c r="HR38" i="4"/>
  <c r="HS38" i="4"/>
  <c r="HT38" i="4"/>
  <c r="HU38" i="4"/>
  <c r="HV38" i="4"/>
  <c r="HW38" i="4"/>
  <c r="HX38" i="4"/>
  <c r="HY38" i="4"/>
  <c r="IC35" i="4"/>
  <c r="HY39" i="4"/>
  <c r="HX39" i="4"/>
  <c r="HW39" i="4"/>
  <c r="HV39" i="4"/>
  <c r="HU39" i="4"/>
  <c r="HT39" i="4"/>
  <c r="HS39" i="4"/>
  <c r="HR39" i="4"/>
  <c r="HQ39" i="4"/>
  <c r="HP39" i="4"/>
  <c r="HO39" i="4"/>
  <c r="HN39" i="4"/>
  <c r="HM39" i="4"/>
  <c r="HL39" i="4"/>
  <c r="HK39" i="4"/>
  <c r="HJ39" i="4"/>
  <c r="HI39" i="4"/>
  <c r="HH39" i="4"/>
  <c r="HG39" i="4"/>
  <c r="HF39" i="4"/>
  <c r="HE39" i="4"/>
  <c r="HD39" i="4"/>
  <c r="HC39" i="4"/>
  <c r="HB39" i="4"/>
  <c r="HA39" i="4"/>
  <c r="GZ39" i="4"/>
  <c r="GY39" i="4"/>
  <c r="GX39" i="4"/>
  <c r="GW39" i="4"/>
  <c r="GV39" i="4"/>
  <c r="GU39" i="4"/>
  <c r="GT39" i="4"/>
  <c r="GS39" i="4"/>
  <c r="GR39" i="4"/>
  <c r="GQ39" i="4"/>
  <c r="GP39" i="4"/>
  <c r="GO39" i="4"/>
  <c r="GN39" i="4"/>
  <c r="GM39" i="4"/>
  <c r="GL39" i="4"/>
  <c r="GK39" i="4"/>
  <c r="GJ39" i="4"/>
  <c r="GI39" i="4"/>
  <c r="GH39" i="4"/>
  <c r="GG39" i="4"/>
  <c r="GF39" i="4"/>
  <c r="GE39" i="4"/>
  <c r="GD39" i="4"/>
  <c r="GC39" i="4"/>
  <c r="GB39" i="4"/>
  <c r="GA39" i="4"/>
  <c r="FZ39" i="4"/>
  <c r="FY39" i="4"/>
  <c r="FX39" i="4"/>
  <c r="FW39" i="4"/>
  <c r="FV39" i="4"/>
  <c r="FU39" i="4"/>
  <c r="FT39" i="4"/>
  <c r="FS39" i="4"/>
  <c r="FR39" i="4"/>
  <c r="FQ39" i="4"/>
  <c r="FP39" i="4"/>
  <c r="FO39" i="4"/>
  <c r="FN39" i="4"/>
  <c r="FM39" i="4"/>
  <c r="FL39" i="4"/>
  <c r="FK39" i="4"/>
  <c r="FJ39" i="4"/>
  <c r="FI39" i="4"/>
  <c r="FH39" i="4"/>
  <c r="FG39" i="4"/>
  <c r="FF39" i="4"/>
  <c r="FE39" i="4"/>
  <c r="FD39" i="4"/>
  <c r="FC39" i="4"/>
  <c r="FB39" i="4"/>
  <c r="FA39" i="4"/>
  <c r="EZ39" i="4"/>
  <c r="EY39" i="4"/>
  <c r="EX39" i="4"/>
  <c r="EW39" i="4"/>
  <c r="EV39" i="4"/>
  <c r="EU39" i="4"/>
  <c r="ET39" i="4"/>
  <c r="ES39" i="4"/>
  <c r="ER39" i="4"/>
  <c r="EQ39" i="4"/>
  <c r="EP39" i="4"/>
  <c r="EO39" i="4"/>
  <c r="EN39" i="4"/>
  <c r="EM39" i="4"/>
  <c r="EL39" i="4"/>
  <c r="EK39" i="4"/>
  <c r="EJ39" i="4"/>
  <c r="EI39" i="4"/>
  <c r="EH39" i="4"/>
  <c r="EG39" i="4"/>
  <c r="EF39" i="4"/>
  <c r="EE39" i="4"/>
  <c r="ED39" i="4"/>
  <c r="EC39" i="4"/>
  <c r="EB39" i="4"/>
  <c r="EA39" i="4"/>
  <c r="DZ39" i="4"/>
  <c r="DY39" i="4"/>
  <c r="DX39" i="4"/>
  <c r="DW39" i="4"/>
  <c r="DV39" i="4"/>
  <c r="DU39" i="4"/>
  <c r="DT39" i="4"/>
  <c r="DS39" i="4"/>
  <c r="DR39" i="4"/>
  <c r="DQ39" i="4"/>
  <c r="DP39" i="4"/>
  <c r="DO39" i="4"/>
  <c r="DN39" i="4"/>
  <c r="DM39" i="4"/>
  <c r="DL39" i="4"/>
  <c r="DK39" i="4"/>
  <c r="DJ39" i="4"/>
  <c r="DI39" i="4"/>
  <c r="DH39" i="4"/>
  <c r="DG39" i="4"/>
  <c r="DF39" i="4"/>
  <c r="DE39" i="4"/>
  <c r="DD39" i="4"/>
  <c r="DC39" i="4"/>
  <c r="DB39" i="4"/>
  <c r="DA39" i="4"/>
  <c r="CZ39" i="4"/>
  <c r="CY39" i="4"/>
  <c r="CX39" i="4"/>
  <c r="CW39" i="4"/>
  <c r="CV39" i="4"/>
  <c r="IP29" i="4"/>
  <c r="IP33" i="4"/>
  <c r="IP37" i="4"/>
  <c r="IN29" i="4"/>
  <c r="IN33" i="4"/>
  <c r="IN37" i="4"/>
  <c r="IL29" i="4"/>
  <c r="IL33" i="4"/>
  <c r="IL37" i="4"/>
  <c r="IJ29" i="4"/>
  <c r="IJ33" i="4"/>
  <c r="IJ37" i="4"/>
  <c r="IH29" i="4"/>
  <c r="IH33" i="4"/>
  <c r="IH37" i="4"/>
  <c r="IC33" i="4"/>
  <c r="IC37" i="4"/>
  <c r="HY37" i="4"/>
  <c r="HX37" i="4"/>
  <c r="HW37" i="4"/>
  <c r="HV37" i="4"/>
  <c r="HU37" i="4"/>
  <c r="HT37" i="4"/>
  <c r="HS37" i="4"/>
  <c r="HR37" i="4"/>
  <c r="HQ37" i="4"/>
  <c r="HP37" i="4"/>
  <c r="HO37" i="4"/>
  <c r="HN37" i="4"/>
  <c r="HM37" i="4"/>
  <c r="HL37" i="4"/>
  <c r="HK37" i="4"/>
  <c r="HJ37" i="4"/>
  <c r="HI37" i="4"/>
  <c r="HH37" i="4"/>
  <c r="HG37" i="4"/>
  <c r="HF37" i="4"/>
  <c r="HE37" i="4"/>
  <c r="HD37" i="4"/>
  <c r="HC37" i="4"/>
  <c r="HB37" i="4"/>
  <c r="HA37" i="4"/>
  <c r="GZ37" i="4"/>
  <c r="GY37" i="4"/>
  <c r="GX37" i="4"/>
  <c r="GW37" i="4"/>
  <c r="GV37" i="4"/>
  <c r="GU37" i="4"/>
  <c r="GT37" i="4"/>
  <c r="GS37" i="4"/>
  <c r="GR37" i="4"/>
  <c r="GQ37" i="4"/>
  <c r="GP37" i="4"/>
  <c r="GO37" i="4"/>
  <c r="GN37" i="4"/>
  <c r="GM37" i="4"/>
  <c r="GL37" i="4"/>
  <c r="GK37" i="4"/>
  <c r="GJ37" i="4"/>
  <c r="GI37" i="4"/>
  <c r="GH37" i="4"/>
  <c r="GG37" i="4"/>
  <c r="GF37" i="4"/>
  <c r="GE37" i="4"/>
  <c r="GD37" i="4"/>
  <c r="GC37" i="4"/>
  <c r="GB37" i="4"/>
  <c r="GA37" i="4"/>
  <c r="FZ37" i="4"/>
  <c r="FY37" i="4"/>
  <c r="FX37" i="4"/>
  <c r="FW37" i="4"/>
  <c r="FV37" i="4"/>
  <c r="FU37" i="4"/>
  <c r="FT37" i="4"/>
  <c r="FS37" i="4"/>
  <c r="FR37" i="4"/>
  <c r="FQ37" i="4"/>
  <c r="FP37" i="4"/>
  <c r="FO37" i="4"/>
  <c r="FN37" i="4"/>
  <c r="FM37" i="4"/>
  <c r="FL37" i="4"/>
  <c r="FK37" i="4"/>
  <c r="FJ37" i="4"/>
  <c r="FI37" i="4"/>
  <c r="FH37" i="4"/>
  <c r="FG37" i="4"/>
  <c r="FF37" i="4"/>
  <c r="FE37" i="4"/>
  <c r="FD37" i="4"/>
  <c r="FC37" i="4"/>
  <c r="FB37" i="4"/>
  <c r="FA37" i="4"/>
  <c r="EZ37" i="4"/>
  <c r="EY37" i="4"/>
  <c r="EX37" i="4"/>
  <c r="EW37" i="4"/>
  <c r="EV37" i="4"/>
  <c r="EU37" i="4"/>
  <c r="ET37" i="4"/>
  <c r="ES37" i="4"/>
  <c r="ER37" i="4"/>
  <c r="EQ37" i="4"/>
  <c r="EP37" i="4"/>
  <c r="EO37" i="4"/>
  <c r="EN37" i="4"/>
  <c r="EM37" i="4"/>
  <c r="EL37" i="4"/>
  <c r="EK37" i="4"/>
  <c r="EJ37" i="4"/>
  <c r="EI37" i="4"/>
  <c r="EH37" i="4"/>
  <c r="EG37" i="4"/>
  <c r="EF37" i="4"/>
  <c r="EE37" i="4"/>
  <c r="ED37" i="4"/>
  <c r="EC37" i="4"/>
  <c r="EB37" i="4"/>
  <c r="EA37" i="4"/>
  <c r="DZ37" i="4"/>
  <c r="DY37" i="4"/>
  <c r="DX37" i="4"/>
  <c r="DW37" i="4"/>
  <c r="DV37" i="4"/>
  <c r="DU37" i="4"/>
  <c r="DT37" i="4"/>
  <c r="DS37" i="4"/>
  <c r="DR37" i="4"/>
  <c r="DQ37" i="4"/>
  <c r="DP37" i="4"/>
  <c r="DO37" i="4"/>
  <c r="DN37" i="4"/>
  <c r="DM37" i="4"/>
  <c r="DL37" i="4"/>
  <c r="DK37" i="4"/>
  <c r="IP35" i="4"/>
  <c r="IN35" i="4"/>
  <c r="IL35" i="4"/>
  <c r="IJ35" i="4"/>
  <c r="IH35" i="4"/>
  <c r="CV34" i="4"/>
  <c r="IP31" i="4"/>
  <c r="IN31" i="4"/>
  <c r="IL31" i="4"/>
  <c r="IJ31" i="4"/>
  <c r="IH31" i="4"/>
  <c r="IC31" i="4"/>
  <c r="CG24" i="4"/>
  <c r="CH24" i="4"/>
  <c r="CI24" i="4"/>
  <c r="CJ24" i="4"/>
  <c r="CK24" i="4"/>
  <c r="CL24" i="4"/>
  <c r="CM24" i="4"/>
  <c r="CN24" i="4"/>
  <c r="CO24" i="4"/>
  <c r="CP24" i="4"/>
  <c r="CQ24" i="4"/>
  <c r="CR24" i="4"/>
  <c r="CS24" i="4"/>
  <c r="CT24" i="4"/>
  <c r="CU24" i="4"/>
  <c r="CV24" i="4"/>
  <c r="CW24" i="4"/>
  <c r="CX24" i="4"/>
  <c r="CY24" i="4"/>
  <c r="CZ24" i="4"/>
  <c r="DA24" i="4"/>
  <c r="DB24" i="4"/>
  <c r="DC24" i="4"/>
  <c r="DD24" i="4"/>
  <c r="DE24" i="4"/>
  <c r="DF24" i="4"/>
  <c r="DG24" i="4"/>
  <c r="DH24" i="4"/>
  <c r="DI24" i="4"/>
  <c r="DJ24" i="4"/>
  <c r="DK24" i="4"/>
  <c r="DL24" i="4"/>
  <c r="DM24" i="4"/>
  <c r="DN24" i="4"/>
  <c r="DO24" i="4"/>
  <c r="DP24" i="4"/>
  <c r="DQ24" i="4"/>
  <c r="DR24" i="4"/>
  <c r="DS24" i="4"/>
  <c r="DT24" i="4"/>
  <c r="DU24" i="4"/>
  <c r="DV24" i="4"/>
  <c r="DW24" i="4"/>
  <c r="DX24" i="4"/>
  <c r="DY24" i="4"/>
  <c r="DZ24" i="4"/>
  <c r="EA24" i="4"/>
  <c r="EB24" i="4"/>
  <c r="EC24" i="4"/>
  <c r="ED24" i="4"/>
  <c r="EE24" i="4"/>
  <c r="EF24" i="4"/>
  <c r="EG24" i="4"/>
  <c r="EH24" i="4"/>
  <c r="EI24" i="4"/>
  <c r="EJ24" i="4"/>
  <c r="EK24" i="4"/>
  <c r="EL24" i="4"/>
  <c r="EM24" i="4"/>
  <c r="EN24" i="4"/>
  <c r="EO24" i="4"/>
  <c r="EP24" i="4"/>
  <c r="EQ24" i="4"/>
  <c r="ER24" i="4"/>
  <c r="ES24" i="4"/>
  <c r="ET24" i="4"/>
  <c r="EU24" i="4"/>
  <c r="EV24" i="4"/>
  <c r="EW24" i="4"/>
  <c r="EX24" i="4"/>
  <c r="EY24" i="4"/>
  <c r="EZ24" i="4"/>
  <c r="FA24" i="4"/>
  <c r="FB24" i="4"/>
  <c r="FC24" i="4"/>
  <c r="FD24" i="4"/>
  <c r="FE24" i="4"/>
  <c r="FF24" i="4"/>
  <c r="FG24" i="4"/>
  <c r="FH24" i="4"/>
  <c r="FI24" i="4"/>
  <c r="FJ24" i="4"/>
  <c r="FK24" i="4"/>
  <c r="FL24" i="4"/>
  <c r="FM24" i="4"/>
  <c r="FN24" i="4"/>
  <c r="FO24" i="4"/>
  <c r="FP24" i="4"/>
  <c r="FQ24" i="4"/>
  <c r="FR24" i="4"/>
  <c r="FS24" i="4"/>
  <c r="FT24" i="4"/>
  <c r="FU24" i="4"/>
  <c r="FV24" i="4"/>
  <c r="FW24" i="4"/>
  <c r="FX24" i="4"/>
  <c r="FY24" i="4"/>
  <c r="FZ24" i="4"/>
  <c r="GA24" i="4"/>
  <c r="GB24" i="4"/>
  <c r="GC24" i="4"/>
  <c r="GD24" i="4"/>
  <c r="GE24" i="4"/>
  <c r="GF24" i="4"/>
  <c r="GG24" i="4"/>
  <c r="GH24" i="4"/>
  <c r="GI24" i="4"/>
  <c r="GJ24" i="4"/>
  <c r="GK24" i="4"/>
  <c r="GL24" i="4"/>
  <c r="GM24" i="4"/>
  <c r="GN24" i="4"/>
  <c r="GO24" i="4"/>
  <c r="GP24" i="4"/>
  <c r="GQ24" i="4"/>
  <c r="GR24" i="4"/>
  <c r="GS24" i="4"/>
  <c r="GT24" i="4"/>
  <c r="GU24" i="4"/>
  <c r="GV24" i="4"/>
  <c r="GW24" i="4"/>
  <c r="GX24" i="4"/>
  <c r="GY24" i="4"/>
  <c r="GZ24" i="4"/>
  <c r="HA24" i="4"/>
  <c r="HB24" i="4"/>
  <c r="HC24" i="4"/>
  <c r="HD24" i="4"/>
  <c r="HE24" i="4"/>
  <c r="HF24" i="4"/>
  <c r="HG24" i="4"/>
  <c r="HH24" i="4"/>
  <c r="HI24" i="4"/>
  <c r="HJ24" i="4"/>
  <c r="HK24" i="4"/>
  <c r="HL24" i="4"/>
  <c r="HM24" i="4"/>
  <c r="HN24" i="4"/>
  <c r="HO24" i="4"/>
  <c r="HP24" i="4"/>
  <c r="HQ24" i="4"/>
  <c r="HR24" i="4"/>
  <c r="HS24" i="4"/>
  <c r="HT24" i="4"/>
  <c r="HU24" i="4"/>
  <c r="HV24" i="4"/>
  <c r="HW24" i="4"/>
  <c r="HX24" i="4"/>
  <c r="HY24" i="4"/>
  <c r="IC21" i="4"/>
  <c r="HY25" i="4"/>
  <c r="HX25" i="4"/>
  <c r="HW25" i="4"/>
  <c r="HV25" i="4"/>
  <c r="HU25" i="4"/>
  <c r="HT25" i="4"/>
  <c r="HS25" i="4"/>
  <c r="HR25" i="4"/>
  <c r="HQ25" i="4"/>
  <c r="HP25" i="4"/>
  <c r="HO25" i="4"/>
  <c r="HN25" i="4"/>
  <c r="HM25" i="4"/>
  <c r="HL25" i="4"/>
  <c r="HK25" i="4"/>
  <c r="HJ25" i="4"/>
  <c r="HI25" i="4"/>
  <c r="HH25" i="4"/>
  <c r="HG25" i="4"/>
  <c r="HF25" i="4"/>
  <c r="HE25" i="4"/>
  <c r="HD25" i="4"/>
  <c r="HC25" i="4"/>
  <c r="HB25" i="4"/>
  <c r="HA25" i="4"/>
  <c r="GZ25" i="4"/>
  <c r="GY25" i="4"/>
  <c r="GX25" i="4"/>
  <c r="GW25" i="4"/>
  <c r="GV25" i="4"/>
  <c r="GU25" i="4"/>
  <c r="GT25" i="4"/>
  <c r="GS25" i="4"/>
  <c r="GR25" i="4"/>
  <c r="GQ25" i="4"/>
  <c r="GP25" i="4"/>
  <c r="GO25" i="4"/>
  <c r="GN25" i="4"/>
  <c r="GM25" i="4"/>
  <c r="GL25" i="4"/>
  <c r="GK25" i="4"/>
  <c r="GJ25" i="4"/>
  <c r="GI25" i="4"/>
  <c r="GH25" i="4"/>
  <c r="GG25" i="4"/>
  <c r="GF25" i="4"/>
  <c r="GE25" i="4"/>
  <c r="GD25" i="4"/>
  <c r="GC25" i="4"/>
  <c r="GB25" i="4"/>
  <c r="GA25" i="4"/>
  <c r="FZ25" i="4"/>
  <c r="FY25" i="4"/>
  <c r="FX25" i="4"/>
  <c r="FW25" i="4"/>
  <c r="FV25" i="4"/>
  <c r="FU25" i="4"/>
  <c r="FT25" i="4"/>
  <c r="FS25" i="4"/>
  <c r="FR25" i="4"/>
  <c r="FQ25" i="4"/>
  <c r="FP25" i="4"/>
  <c r="FO25" i="4"/>
  <c r="FN25" i="4"/>
  <c r="FM25" i="4"/>
  <c r="FL25" i="4"/>
  <c r="FK25" i="4"/>
  <c r="FJ25" i="4"/>
  <c r="FI25" i="4"/>
  <c r="FH25" i="4"/>
  <c r="FG25" i="4"/>
  <c r="FF25" i="4"/>
  <c r="FE25" i="4"/>
  <c r="FD25" i="4"/>
  <c r="FC25" i="4"/>
  <c r="FB25" i="4"/>
  <c r="FA25" i="4"/>
  <c r="EZ25" i="4"/>
  <c r="EY25" i="4"/>
  <c r="EX25" i="4"/>
  <c r="EW25" i="4"/>
  <c r="EV25" i="4"/>
  <c r="EU25" i="4"/>
  <c r="ET25" i="4"/>
  <c r="ES25" i="4"/>
  <c r="ER25" i="4"/>
  <c r="EQ25" i="4"/>
  <c r="EP25" i="4"/>
  <c r="EO25" i="4"/>
  <c r="EN25" i="4"/>
  <c r="EM25" i="4"/>
  <c r="EL25" i="4"/>
  <c r="EK25" i="4"/>
  <c r="EJ25" i="4"/>
  <c r="EI25" i="4"/>
  <c r="EH25" i="4"/>
  <c r="EG25" i="4"/>
  <c r="EF25" i="4"/>
  <c r="EE25" i="4"/>
  <c r="ED25" i="4"/>
  <c r="EC25" i="4"/>
  <c r="EB25" i="4"/>
  <c r="EA25" i="4"/>
  <c r="DZ25" i="4"/>
  <c r="DY25" i="4"/>
  <c r="DX25" i="4"/>
  <c r="DW25" i="4"/>
  <c r="DV25" i="4"/>
  <c r="DU25" i="4"/>
  <c r="DT25" i="4"/>
  <c r="DS25" i="4"/>
  <c r="DR25" i="4"/>
  <c r="DQ25" i="4"/>
  <c r="DP25" i="4"/>
  <c r="DO25" i="4"/>
  <c r="DN25" i="4"/>
  <c r="DM25" i="4"/>
  <c r="DL25" i="4"/>
  <c r="DK25" i="4"/>
  <c r="DJ25" i="4"/>
  <c r="DI25" i="4"/>
  <c r="DH25" i="4"/>
  <c r="DG25" i="4"/>
  <c r="DF25" i="4"/>
  <c r="DE25" i="4"/>
  <c r="DD25" i="4"/>
  <c r="DC25" i="4"/>
  <c r="DB25" i="4"/>
  <c r="DA25" i="4"/>
  <c r="CZ25" i="4"/>
  <c r="CY25" i="4"/>
  <c r="CX25" i="4"/>
  <c r="CW25" i="4"/>
  <c r="CV25" i="4"/>
  <c r="CU25" i="4"/>
  <c r="CT25" i="4"/>
  <c r="CS25" i="4"/>
  <c r="CR25" i="4"/>
  <c r="CQ25" i="4"/>
  <c r="CP25" i="4"/>
  <c r="CO25" i="4"/>
  <c r="CN25" i="4"/>
  <c r="CM25" i="4"/>
  <c r="CL25" i="4"/>
  <c r="CK25" i="4"/>
  <c r="CJ25" i="4"/>
  <c r="CI25" i="4"/>
  <c r="CH25" i="4"/>
  <c r="CG25" i="4"/>
  <c r="IP15" i="4"/>
  <c r="IP19" i="4"/>
  <c r="IP23" i="4"/>
  <c r="IN15" i="4"/>
  <c r="IN19" i="4"/>
  <c r="IN23" i="4"/>
  <c r="IL15" i="4"/>
  <c r="IL19" i="4"/>
  <c r="IL23" i="4"/>
  <c r="IJ15" i="4"/>
  <c r="IJ19" i="4"/>
  <c r="IJ23" i="4"/>
  <c r="IH15" i="4"/>
  <c r="IH19" i="4"/>
  <c r="IH23" i="4"/>
  <c r="IC19" i="4"/>
  <c r="IC23" i="4"/>
  <c r="HY23" i="4"/>
  <c r="HX23" i="4"/>
  <c r="HW23" i="4"/>
  <c r="HV23" i="4"/>
  <c r="HU23" i="4"/>
  <c r="HT23" i="4"/>
  <c r="HS23" i="4"/>
  <c r="HR23" i="4"/>
  <c r="HQ23" i="4"/>
  <c r="HP23" i="4"/>
  <c r="HO23" i="4"/>
  <c r="HN23" i="4"/>
  <c r="HM23" i="4"/>
  <c r="HL23" i="4"/>
  <c r="HK23" i="4"/>
  <c r="HJ23" i="4"/>
  <c r="HI23" i="4"/>
  <c r="HH23" i="4"/>
  <c r="HG23" i="4"/>
  <c r="HF23" i="4"/>
  <c r="HE23" i="4"/>
  <c r="HD23" i="4"/>
  <c r="HC23" i="4"/>
  <c r="HB23" i="4"/>
  <c r="HA23" i="4"/>
  <c r="GZ23" i="4"/>
  <c r="GY23" i="4"/>
  <c r="GX23" i="4"/>
  <c r="GW23" i="4"/>
  <c r="GV23" i="4"/>
  <c r="GU23" i="4"/>
  <c r="GT23" i="4"/>
  <c r="GS23" i="4"/>
  <c r="GR23" i="4"/>
  <c r="GQ23" i="4"/>
  <c r="GP23" i="4"/>
  <c r="GO23" i="4"/>
  <c r="GN23" i="4"/>
  <c r="GM23" i="4"/>
  <c r="GL23" i="4"/>
  <c r="GK23" i="4"/>
  <c r="GJ23" i="4"/>
  <c r="GI23" i="4"/>
  <c r="GH23" i="4"/>
  <c r="GG23" i="4"/>
  <c r="GF23" i="4"/>
  <c r="GE23" i="4"/>
  <c r="GD23" i="4"/>
  <c r="GC23" i="4"/>
  <c r="GB23" i="4"/>
  <c r="GA23" i="4"/>
  <c r="FZ23" i="4"/>
  <c r="FY23" i="4"/>
  <c r="FX23" i="4"/>
  <c r="FW23" i="4"/>
  <c r="FV23" i="4"/>
  <c r="FU23" i="4"/>
  <c r="FT23" i="4"/>
  <c r="FS23" i="4"/>
  <c r="FR23" i="4"/>
  <c r="FQ23" i="4"/>
  <c r="FP23" i="4"/>
  <c r="FO23" i="4"/>
  <c r="FN23" i="4"/>
  <c r="FM23" i="4"/>
  <c r="FL23" i="4"/>
  <c r="FK23" i="4"/>
  <c r="FJ23" i="4"/>
  <c r="FI23" i="4"/>
  <c r="FH23" i="4"/>
  <c r="FG23" i="4"/>
  <c r="FF23" i="4"/>
  <c r="FE23" i="4"/>
  <c r="FD23" i="4"/>
  <c r="FC23" i="4"/>
  <c r="FB23" i="4"/>
  <c r="FA23" i="4"/>
  <c r="EZ23" i="4"/>
  <c r="EY23" i="4"/>
  <c r="EX23" i="4"/>
  <c r="EW23" i="4"/>
  <c r="EV23" i="4"/>
  <c r="EU23" i="4"/>
  <c r="ET23" i="4"/>
  <c r="ES23" i="4"/>
  <c r="ER23" i="4"/>
  <c r="EQ23" i="4"/>
  <c r="EP23" i="4"/>
  <c r="EO23" i="4"/>
  <c r="EN23" i="4"/>
  <c r="EM23" i="4"/>
  <c r="EL23" i="4"/>
  <c r="EK23" i="4"/>
  <c r="EJ23" i="4"/>
  <c r="EI23" i="4"/>
  <c r="EH23" i="4"/>
  <c r="EG23" i="4"/>
  <c r="EF23" i="4"/>
  <c r="EE23" i="4"/>
  <c r="ED23" i="4"/>
  <c r="EC23" i="4"/>
  <c r="EB23" i="4"/>
  <c r="EA23" i="4"/>
  <c r="DZ23" i="4"/>
  <c r="DY23" i="4"/>
  <c r="DX23" i="4"/>
  <c r="DW23" i="4"/>
  <c r="DV23" i="4"/>
  <c r="DU23" i="4"/>
  <c r="DT23" i="4"/>
  <c r="DS23" i="4"/>
  <c r="DR23" i="4"/>
  <c r="DQ23" i="4"/>
  <c r="DP23" i="4"/>
  <c r="DO23" i="4"/>
  <c r="DN23" i="4"/>
  <c r="DM23" i="4"/>
  <c r="DL23" i="4"/>
  <c r="DK23" i="4"/>
  <c r="DJ23" i="4"/>
  <c r="DI23" i="4"/>
  <c r="DH23" i="4"/>
  <c r="DG23" i="4"/>
  <c r="DF23" i="4"/>
  <c r="DE23" i="4"/>
  <c r="DD23" i="4"/>
  <c r="DC23" i="4"/>
  <c r="DB23" i="4"/>
  <c r="DA23" i="4"/>
  <c r="CZ23" i="4"/>
  <c r="CY23" i="4"/>
  <c r="CX23" i="4"/>
  <c r="CW23" i="4"/>
  <c r="CV23" i="4"/>
  <c r="CU23" i="4"/>
  <c r="IP21" i="4"/>
  <c r="IN21" i="4"/>
  <c r="IL21" i="4"/>
  <c r="IJ21" i="4"/>
  <c r="IH21" i="4"/>
  <c r="IP17" i="4"/>
  <c r="IN17" i="4"/>
  <c r="IL17" i="4"/>
  <c r="IJ17" i="4"/>
  <c r="IH17" i="4"/>
  <c r="IC17" i="4"/>
  <c r="GQ5" i="4"/>
  <c r="FR5" i="4"/>
  <c r="ER5" i="4"/>
  <c r="DR5" i="4"/>
  <c r="CP5" i="4"/>
  <c r="BM5" i="4"/>
  <c r="AI5" i="4"/>
  <c r="J5" i="4"/>
  <c r="GQ4" i="4"/>
  <c r="FR4" i="4"/>
  <c r="ER4" i="4"/>
  <c r="DR4" i="4"/>
  <c r="CP4" i="4"/>
  <c r="BM4" i="4"/>
  <c r="AI4" i="4"/>
  <c r="J4" i="4"/>
  <c r="D12" i="2"/>
  <c r="J74" i="2"/>
  <c r="E12" i="2"/>
  <c r="F12" i="2"/>
  <c r="G12" i="2"/>
  <c r="H12" i="2"/>
  <c r="I12" i="2"/>
  <c r="J12" i="2"/>
  <c r="K74" i="2"/>
  <c r="L74" i="2"/>
  <c r="D13" i="2"/>
  <c r="J75" i="2"/>
  <c r="E13" i="2"/>
  <c r="F13" i="2"/>
  <c r="G13" i="2"/>
  <c r="H13" i="2"/>
  <c r="I13" i="2"/>
  <c r="J13" i="2"/>
  <c r="K75" i="2"/>
  <c r="L75" i="2"/>
  <c r="D14" i="2"/>
  <c r="J76" i="2"/>
  <c r="E14" i="2"/>
  <c r="F14" i="2"/>
  <c r="G14" i="2"/>
  <c r="H14" i="2"/>
  <c r="I14" i="2"/>
  <c r="J14" i="2"/>
  <c r="K76" i="2"/>
  <c r="L76" i="2"/>
  <c r="D15" i="2"/>
  <c r="J77" i="2"/>
  <c r="E15" i="2"/>
  <c r="F15" i="2"/>
  <c r="G15" i="2"/>
  <c r="H15" i="2"/>
  <c r="I15" i="2"/>
  <c r="J15" i="2"/>
  <c r="K77" i="2"/>
  <c r="L77" i="2"/>
  <c r="D16" i="2"/>
  <c r="J78" i="2"/>
  <c r="E16" i="2"/>
  <c r="F16" i="2"/>
  <c r="G16" i="2"/>
  <c r="H16" i="2"/>
  <c r="I16" i="2"/>
  <c r="J16" i="2"/>
  <c r="K78" i="2"/>
  <c r="L78" i="2"/>
  <c r="D17" i="2"/>
  <c r="J79" i="2"/>
  <c r="E17" i="2"/>
  <c r="F17" i="2"/>
  <c r="G17" i="2"/>
  <c r="H17" i="2"/>
  <c r="I17" i="2"/>
  <c r="J17" i="2"/>
  <c r="K79" i="2"/>
  <c r="L79" i="2"/>
  <c r="D18" i="2"/>
  <c r="J80" i="2"/>
  <c r="E18" i="2"/>
  <c r="F18" i="2"/>
  <c r="G18" i="2"/>
  <c r="H18" i="2"/>
  <c r="I18" i="2"/>
  <c r="J18" i="2"/>
  <c r="K80" i="2"/>
  <c r="L80" i="2"/>
  <c r="D19" i="2"/>
  <c r="J81" i="2"/>
  <c r="I19" i="2"/>
  <c r="J19" i="2"/>
  <c r="K81" i="2"/>
  <c r="L81" i="2"/>
  <c r="D20" i="2"/>
  <c r="J82" i="2"/>
  <c r="E20" i="2"/>
  <c r="F20" i="2"/>
  <c r="G20" i="2"/>
  <c r="H20" i="2"/>
  <c r="I20" i="2"/>
  <c r="J20" i="2"/>
  <c r="K82" i="2"/>
  <c r="L82" i="2"/>
  <c r="D21" i="2"/>
  <c r="J83" i="2"/>
  <c r="E21" i="2"/>
  <c r="F21" i="2"/>
  <c r="G21" i="2"/>
  <c r="H21" i="2"/>
  <c r="I21" i="2"/>
  <c r="J21" i="2"/>
  <c r="K83" i="2"/>
  <c r="L83" i="2"/>
  <c r="D22" i="2"/>
  <c r="J84" i="2"/>
  <c r="I22" i="2"/>
  <c r="J22" i="2"/>
  <c r="K84" i="2"/>
  <c r="L84" i="2"/>
  <c r="D23" i="2"/>
  <c r="J85" i="2"/>
  <c r="E23" i="2"/>
  <c r="F23" i="2"/>
  <c r="G23" i="2"/>
  <c r="H23" i="2"/>
  <c r="I23" i="2"/>
  <c r="J23" i="2"/>
  <c r="K85" i="2"/>
  <c r="L85" i="2"/>
  <c r="D24" i="2"/>
  <c r="J86" i="2"/>
  <c r="E24" i="2"/>
  <c r="F24" i="2"/>
  <c r="G24" i="2"/>
  <c r="H24" i="2"/>
  <c r="I24" i="2"/>
  <c r="J24" i="2"/>
  <c r="K86" i="2"/>
  <c r="L86" i="2"/>
  <c r="D25" i="2"/>
  <c r="J87" i="2"/>
  <c r="E25" i="2"/>
  <c r="F25" i="2"/>
  <c r="G25" i="2"/>
  <c r="H25" i="2"/>
  <c r="I25" i="2"/>
  <c r="J25" i="2"/>
  <c r="K87" i="2"/>
  <c r="L87" i="2"/>
  <c r="D26" i="2"/>
  <c r="J88" i="2"/>
  <c r="E26" i="2"/>
  <c r="F26" i="2"/>
  <c r="G26" i="2"/>
  <c r="H26" i="2"/>
  <c r="I26" i="2"/>
  <c r="J26" i="2"/>
  <c r="K88" i="2"/>
  <c r="L88" i="2"/>
  <c r="D27" i="2"/>
  <c r="J89" i="2"/>
  <c r="E27" i="2"/>
  <c r="F27" i="2"/>
  <c r="G27" i="2"/>
  <c r="H27" i="2"/>
  <c r="I27" i="2"/>
  <c r="J27" i="2"/>
  <c r="K89" i="2"/>
  <c r="L89" i="2"/>
  <c r="D28" i="2"/>
  <c r="J90" i="2"/>
  <c r="E28" i="2"/>
  <c r="F28" i="2"/>
  <c r="G28" i="2"/>
  <c r="H28" i="2"/>
  <c r="I28" i="2"/>
  <c r="J28" i="2"/>
  <c r="K90" i="2"/>
  <c r="L90" i="2"/>
  <c r="D29" i="2"/>
  <c r="J91" i="2"/>
  <c r="E29" i="2"/>
  <c r="F29" i="2"/>
  <c r="G29" i="2"/>
  <c r="H29" i="2"/>
  <c r="I29" i="2"/>
  <c r="J29" i="2"/>
  <c r="K91" i="2"/>
  <c r="L91" i="2"/>
  <c r="D30" i="2"/>
  <c r="J92" i="2"/>
  <c r="E30" i="2"/>
  <c r="F30" i="2"/>
  <c r="G30" i="2"/>
  <c r="H30" i="2"/>
  <c r="I30" i="2"/>
  <c r="J30" i="2"/>
  <c r="K92" i="2"/>
  <c r="L92" i="2"/>
  <c r="D31" i="2"/>
  <c r="J93" i="2"/>
  <c r="E31" i="2"/>
  <c r="F31" i="2"/>
  <c r="G31" i="2"/>
  <c r="H31" i="2"/>
  <c r="I31" i="2"/>
  <c r="J31" i="2"/>
  <c r="K93" i="2"/>
  <c r="L93" i="2"/>
  <c r="L94" i="2"/>
  <c r="M94" i="2"/>
  <c r="K94" i="2"/>
  <c r="J94" i="2"/>
  <c r="K31" i="2"/>
  <c r="K62" i="2"/>
  <c r="F93" i="2"/>
  <c r="E93" i="2"/>
  <c r="D93" i="2"/>
  <c r="K30" i="2"/>
  <c r="F92" i="2"/>
  <c r="E92" i="2"/>
  <c r="D92" i="2"/>
  <c r="K29" i="2"/>
  <c r="F91" i="2"/>
  <c r="E91" i="2"/>
  <c r="D91" i="2"/>
  <c r="K28" i="2"/>
  <c r="F90" i="2"/>
  <c r="E90" i="2"/>
  <c r="D90" i="2"/>
  <c r="K27" i="2"/>
  <c r="F89" i="2"/>
  <c r="E89" i="2"/>
  <c r="D89" i="2"/>
  <c r="K26" i="2"/>
  <c r="F88" i="2"/>
  <c r="E88" i="2"/>
  <c r="D88" i="2"/>
  <c r="K25" i="2"/>
  <c r="F87" i="2"/>
  <c r="E87" i="2"/>
  <c r="D87" i="2"/>
  <c r="K24" i="2"/>
  <c r="F86" i="2"/>
  <c r="E86" i="2"/>
  <c r="D86" i="2"/>
  <c r="K23" i="2"/>
  <c r="F85" i="2"/>
  <c r="E85" i="2"/>
  <c r="D85" i="2"/>
  <c r="K22" i="2"/>
  <c r="F84" i="2"/>
  <c r="E84" i="2"/>
  <c r="D84" i="2"/>
  <c r="K21" i="2"/>
  <c r="F83" i="2"/>
  <c r="E83" i="2"/>
  <c r="D83" i="2"/>
  <c r="K20" i="2"/>
  <c r="F82" i="2"/>
  <c r="E82" i="2"/>
  <c r="D82" i="2"/>
  <c r="K19" i="2"/>
  <c r="F81" i="2"/>
  <c r="E81" i="2"/>
  <c r="D81" i="2"/>
  <c r="K18" i="2"/>
  <c r="F80" i="2"/>
  <c r="E80" i="2"/>
  <c r="D80" i="2"/>
  <c r="K17" i="2"/>
  <c r="F79" i="2"/>
  <c r="E79" i="2"/>
  <c r="D79" i="2"/>
  <c r="K16" i="2"/>
  <c r="F78" i="2"/>
  <c r="E78" i="2"/>
  <c r="D78" i="2"/>
  <c r="K15" i="2"/>
  <c r="F77" i="2"/>
  <c r="E77" i="2"/>
  <c r="D77" i="2"/>
  <c r="K14" i="2"/>
  <c r="F76" i="2"/>
  <c r="E76" i="2"/>
  <c r="D76" i="2"/>
  <c r="K13" i="2"/>
  <c r="F75" i="2"/>
  <c r="E75" i="2"/>
  <c r="D75" i="2"/>
  <c r="K12" i="2"/>
  <c r="F74" i="2"/>
  <c r="E74" i="2"/>
  <c r="D74" i="2"/>
  <c r="K64" i="2"/>
  <c r="L64" i="2"/>
  <c r="J64" i="2"/>
  <c r="I64" i="2"/>
  <c r="H64" i="2"/>
  <c r="G64" i="2"/>
  <c r="F64" i="2"/>
  <c r="E64" i="2"/>
  <c r="D64" i="2"/>
  <c r="L62" i="2"/>
  <c r="I62" i="2"/>
  <c r="E62" i="2"/>
  <c r="D62" i="2"/>
  <c r="K60" i="2"/>
  <c r="L60" i="2"/>
  <c r="J60" i="2"/>
  <c r="I60" i="2"/>
  <c r="E60" i="2"/>
  <c r="F60" i="2"/>
  <c r="G60" i="2"/>
  <c r="H60" i="2"/>
  <c r="D60" i="2"/>
  <c r="L12" i="2"/>
  <c r="L13" i="2"/>
  <c r="L14" i="2"/>
  <c r="L15" i="2"/>
  <c r="L16" i="2"/>
  <c r="L17" i="2"/>
  <c r="L18" i="2"/>
  <c r="L19" i="2"/>
  <c r="L20" i="2"/>
  <c r="L21" i="2"/>
  <c r="L22" i="2"/>
  <c r="L23" i="2"/>
  <c r="L24" i="2"/>
  <c r="L25" i="2"/>
  <c r="L26" i="2"/>
  <c r="L27" i="2"/>
  <c r="L28" i="2"/>
  <c r="L29" i="2"/>
  <c r="L30" i="2"/>
  <c r="L31" i="2"/>
  <c r="D32" i="2"/>
  <c r="E32" i="2"/>
  <c r="F32" i="2"/>
  <c r="G32" i="2"/>
  <c r="H32" i="2"/>
  <c r="I32" i="2"/>
  <c r="J32" i="2"/>
  <c r="K32" i="2"/>
  <c r="L32" i="2"/>
  <c r="D33" i="2"/>
  <c r="E33" i="2"/>
  <c r="F33" i="2"/>
  <c r="G33" i="2"/>
  <c r="H33" i="2"/>
  <c r="I33" i="2"/>
  <c r="J33" i="2"/>
  <c r="K33" i="2"/>
  <c r="L33" i="2"/>
  <c r="D34" i="2"/>
  <c r="E34" i="2"/>
  <c r="F34" i="2"/>
  <c r="G34" i="2"/>
  <c r="H34" i="2"/>
  <c r="I34" i="2"/>
  <c r="J34" i="2"/>
  <c r="K34" i="2"/>
  <c r="L34" i="2"/>
  <c r="D35" i="2"/>
  <c r="E35" i="2"/>
  <c r="F35" i="2"/>
  <c r="G35" i="2"/>
  <c r="H35" i="2"/>
  <c r="I35" i="2"/>
  <c r="J35" i="2"/>
  <c r="K35" i="2"/>
  <c r="L35" i="2"/>
  <c r="D36" i="2"/>
  <c r="I36" i="2"/>
  <c r="J36" i="2"/>
  <c r="K36" i="2"/>
  <c r="L36" i="2"/>
  <c r="D37" i="2"/>
  <c r="E37" i="2"/>
  <c r="F37" i="2"/>
  <c r="G37" i="2"/>
  <c r="H37" i="2"/>
  <c r="I37" i="2"/>
  <c r="J37" i="2"/>
  <c r="K37" i="2"/>
  <c r="L37" i="2"/>
  <c r="D38" i="2"/>
  <c r="E38" i="2"/>
  <c r="F38" i="2"/>
  <c r="G38" i="2"/>
  <c r="H38" i="2"/>
  <c r="I38" i="2"/>
  <c r="J38" i="2"/>
  <c r="K38" i="2"/>
  <c r="L38" i="2"/>
  <c r="D39" i="2"/>
  <c r="E39" i="2"/>
  <c r="F39" i="2"/>
  <c r="G39" i="2"/>
  <c r="H39" i="2"/>
  <c r="I39" i="2"/>
  <c r="J39" i="2"/>
  <c r="K39" i="2"/>
  <c r="L39" i="2"/>
  <c r="D40" i="2"/>
  <c r="E40" i="2"/>
  <c r="F40" i="2"/>
  <c r="G40" i="2"/>
  <c r="H40" i="2"/>
  <c r="I40" i="2"/>
  <c r="J40" i="2"/>
  <c r="K40" i="2"/>
  <c r="L40" i="2"/>
  <c r="D41" i="2"/>
  <c r="I41" i="2"/>
  <c r="J41" i="2"/>
  <c r="K41" i="2"/>
  <c r="L41" i="2"/>
  <c r="D42" i="2"/>
  <c r="I42" i="2"/>
  <c r="J42" i="2"/>
  <c r="K42" i="2"/>
  <c r="L42" i="2"/>
  <c r="D43" i="2"/>
  <c r="I43" i="2"/>
  <c r="J43" i="2"/>
  <c r="K43" i="2"/>
  <c r="L43" i="2"/>
  <c r="D44" i="2"/>
  <c r="E44" i="2"/>
  <c r="F44" i="2"/>
  <c r="G44" i="2"/>
  <c r="H44" i="2"/>
  <c r="I44" i="2"/>
  <c r="J44" i="2"/>
  <c r="K44" i="2"/>
  <c r="L44" i="2"/>
  <c r="D45" i="2"/>
  <c r="E45" i="2"/>
  <c r="F45" i="2"/>
  <c r="G45" i="2"/>
  <c r="H45" i="2"/>
  <c r="I45" i="2"/>
  <c r="J45" i="2"/>
  <c r="K45" i="2"/>
  <c r="L45" i="2"/>
  <c r="D46" i="2"/>
  <c r="E46" i="2"/>
  <c r="F46" i="2"/>
  <c r="G46" i="2"/>
  <c r="H46" i="2"/>
  <c r="I46" i="2"/>
  <c r="J46" i="2"/>
  <c r="K46" i="2"/>
  <c r="L46" i="2"/>
  <c r="D47" i="2"/>
  <c r="E47" i="2"/>
  <c r="F47" i="2"/>
  <c r="G47" i="2"/>
  <c r="H47" i="2"/>
  <c r="I47" i="2"/>
  <c r="J47" i="2"/>
  <c r="K47" i="2"/>
  <c r="L47" i="2"/>
  <c r="D48" i="2"/>
  <c r="I48" i="2"/>
  <c r="J48" i="2"/>
  <c r="K48" i="2"/>
  <c r="L48" i="2"/>
  <c r="D49" i="2"/>
  <c r="E49" i="2"/>
  <c r="F49" i="2"/>
  <c r="G49" i="2"/>
  <c r="H49" i="2"/>
  <c r="I49" i="2"/>
  <c r="J49" i="2"/>
  <c r="K49" i="2"/>
  <c r="L49" i="2"/>
  <c r="D50" i="2"/>
  <c r="E50" i="2"/>
  <c r="F50" i="2"/>
  <c r="G50" i="2"/>
  <c r="H50" i="2"/>
  <c r="I50" i="2"/>
  <c r="J50" i="2"/>
  <c r="K50" i="2"/>
  <c r="L50" i="2"/>
  <c r="D51" i="2"/>
  <c r="I51" i="2"/>
  <c r="J51" i="2"/>
  <c r="K51" i="2"/>
  <c r="L51" i="2"/>
  <c r="L58" i="2"/>
  <c r="K58" i="2"/>
  <c r="J58" i="2"/>
  <c r="I58" i="2"/>
  <c r="H58" i="2"/>
  <c r="G58" i="2"/>
  <c r="F58" i="2"/>
  <c r="E58" i="2"/>
  <c r="D58" i="2"/>
  <c r="L56" i="2"/>
  <c r="K56" i="2"/>
  <c r="J56" i="2"/>
  <c r="I56" i="2"/>
  <c r="H56" i="2"/>
  <c r="G56" i="2"/>
  <c r="F56" i="2"/>
  <c r="E56" i="2"/>
  <c r="D56" i="2"/>
  <c r="L54" i="2"/>
  <c r="K54" i="2"/>
  <c r="J54" i="2"/>
  <c r="I54" i="2"/>
  <c r="H54" i="2"/>
  <c r="G54" i="2"/>
  <c r="F54" i="2"/>
  <c r="E54" i="2"/>
  <c r="D54" i="2"/>
  <c r="F133" i="1"/>
  <c r="T133" i="1"/>
  <c r="AH133" i="1"/>
  <c r="AO133" i="1"/>
  <c r="I133" i="1"/>
  <c r="BB133" i="1"/>
  <c r="BB158" i="1"/>
  <c r="F20" i="1"/>
  <c r="J13" i="1"/>
  <c r="J20" i="1"/>
  <c r="T20" i="1"/>
  <c r="X13" i="1"/>
  <c r="X20" i="1"/>
  <c r="BD20" i="1"/>
  <c r="BE20" i="1"/>
  <c r="F21" i="1"/>
  <c r="J21" i="1"/>
  <c r="T21" i="1"/>
  <c r="X21" i="1"/>
  <c r="AH21" i="1"/>
  <c r="AJ13" i="1"/>
  <c r="AJ21" i="1"/>
  <c r="BD21" i="1"/>
  <c r="BE21" i="1"/>
  <c r="F22" i="1"/>
  <c r="J22" i="1"/>
  <c r="T22" i="1"/>
  <c r="X22" i="1"/>
  <c r="AH22" i="1"/>
  <c r="AJ22" i="1"/>
  <c r="BD22" i="1"/>
  <c r="BE22" i="1"/>
  <c r="F23" i="1"/>
  <c r="J23" i="1"/>
  <c r="T23" i="1"/>
  <c r="X23" i="1"/>
  <c r="BD23" i="1"/>
  <c r="BE23" i="1"/>
  <c r="F24" i="1"/>
  <c r="J24" i="1"/>
  <c r="T24" i="1"/>
  <c r="X24" i="1"/>
  <c r="AH24" i="1"/>
  <c r="AJ24" i="1"/>
  <c r="BD24" i="1"/>
  <c r="BE24" i="1"/>
  <c r="F25" i="1"/>
  <c r="J25" i="1"/>
  <c r="T25" i="1"/>
  <c r="X25" i="1"/>
  <c r="AH25" i="1"/>
  <c r="AJ25" i="1"/>
  <c r="BD25" i="1"/>
  <c r="BE25" i="1"/>
  <c r="F26" i="1"/>
  <c r="J26" i="1"/>
  <c r="T26" i="1"/>
  <c r="X26" i="1"/>
  <c r="BD26" i="1"/>
  <c r="BE26" i="1"/>
  <c r="AH28" i="1"/>
  <c r="AJ28" i="1"/>
  <c r="BD28" i="1"/>
  <c r="BE28" i="1"/>
  <c r="F29" i="1"/>
  <c r="J29" i="1"/>
  <c r="T29" i="1"/>
  <c r="X29" i="1"/>
  <c r="BD29" i="1"/>
  <c r="BE29" i="1"/>
  <c r="F32" i="1"/>
  <c r="J32" i="1"/>
  <c r="T32" i="1"/>
  <c r="X32" i="1"/>
  <c r="BD32" i="1"/>
  <c r="BE32" i="1"/>
  <c r="AH33" i="1"/>
  <c r="AJ33" i="1"/>
  <c r="BD33" i="1"/>
  <c r="BE33" i="1"/>
  <c r="F34" i="1"/>
  <c r="J34" i="1"/>
  <c r="T34" i="1"/>
  <c r="X34" i="1"/>
  <c r="BD34" i="1"/>
  <c r="BE34" i="1"/>
  <c r="F35" i="1"/>
  <c r="J35" i="1"/>
  <c r="T35" i="1"/>
  <c r="X35" i="1"/>
  <c r="BD35" i="1"/>
  <c r="BE35" i="1"/>
  <c r="F36" i="1"/>
  <c r="J36" i="1"/>
  <c r="T36" i="1"/>
  <c r="X36" i="1"/>
  <c r="BD36" i="1"/>
  <c r="BE36" i="1"/>
  <c r="F37" i="1"/>
  <c r="J37" i="1"/>
  <c r="T37" i="1"/>
  <c r="X37" i="1"/>
  <c r="BD37" i="1"/>
  <c r="BE37" i="1"/>
  <c r="F38" i="1"/>
  <c r="J38" i="1"/>
  <c r="T38" i="1"/>
  <c r="X38" i="1"/>
  <c r="BD38" i="1"/>
  <c r="BE38" i="1"/>
  <c r="F39" i="1"/>
  <c r="J39" i="1"/>
  <c r="T39" i="1"/>
  <c r="X39" i="1"/>
  <c r="BD39" i="1"/>
  <c r="BE39" i="1"/>
  <c r="F40" i="1"/>
  <c r="J40" i="1"/>
  <c r="T40" i="1"/>
  <c r="X40" i="1"/>
  <c r="BD40" i="1"/>
  <c r="BE40" i="1"/>
  <c r="F41" i="1"/>
  <c r="J41" i="1"/>
  <c r="T41" i="1"/>
  <c r="X41" i="1"/>
  <c r="AH41" i="1"/>
  <c r="AJ41" i="1"/>
  <c r="BD41" i="1"/>
  <c r="BE41" i="1"/>
  <c r="T42" i="1"/>
  <c r="X42" i="1"/>
  <c r="AH42" i="1"/>
  <c r="AJ42" i="1"/>
  <c r="BD42" i="1"/>
  <c r="BE42" i="1"/>
  <c r="BE153" i="1"/>
  <c r="BE155" i="1"/>
  <c r="H13" i="1"/>
  <c r="H20" i="1"/>
  <c r="V13" i="1"/>
  <c r="V20" i="1"/>
  <c r="BA20" i="1"/>
  <c r="H21" i="1"/>
  <c r="V21" i="1"/>
  <c r="BA21" i="1"/>
  <c r="H22" i="1"/>
  <c r="V22" i="1"/>
  <c r="BA22" i="1"/>
  <c r="H23" i="1"/>
  <c r="V23" i="1"/>
  <c r="BA23" i="1"/>
  <c r="H24" i="1"/>
  <c r="V24" i="1"/>
  <c r="BA24" i="1"/>
  <c r="H25" i="1"/>
  <c r="V25" i="1"/>
  <c r="BA25" i="1"/>
  <c r="H26" i="1"/>
  <c r="V26" i="1"/>
  <c r="BA26" i="1"/>
  <c r="H29" i="1"/>
  <c r="V29" i="1"/>
  <c r="BA29" i="1"/>
  <c r="H32" i="1"/>
  <c r="V32" i="1"/>
  <c r="BA32" i="1"/>
  <c r="H34" i="1"/>
  <c r="V34" i="1"/>
  <c r="BA34" i="1"/>
  <c r="H35" i="1"/>
  <c r="V35" i="1"/>
  <c r="BA35" i="1"/>
  <c r="H36" i="1"/>
  <c r="V36" i="1"/>
  <c r="BA36" i="1"/>
  <c r="H37" i="1"/>
  <c r="V37" i="1"/>
  <c r="BA37" i="1"/>
  <c r="H38" i="1"/>
  <c r="V38" i="1"/>
  <c r="BA38" i="1"/>
  <c r="H39" i="1"/>
  <c r="V39" i="1"/>
  <c r="BA39" i="1"/>
  <c r="H40" i="1"/>
  <c r="V40" i="1"/>
  <c r="BA40" i="1"/>
  <c r="H41" i="1"/>
  <c r="V41" i="1"/>
  <c r="BA41" i="1"/>
  <c r="V42" i="1"/>
  <c r="BA42" i="1"/>
  <c r="BA153" i="1"/>
  <c r="I13" i="1"/>
  <c r="I20" i="1"/>
  <c r="W13" i="1"/>
  <c r="W20" i="1"/>
  <c r="BB20" i="1"/>
  <c r="I21" i="1"/>
  <c r="W21" i="1"/>
  <c r="BB21" i="1"/>
  <c r="I22" i="1"/>
  <c r="W22" i="1"/>
  <c r="BB22" i="1"/>
  <c r="I23" i="1"/>
  <c r="W23" i="1"/>
  <c r="BB23" i="1"/>
  <c r="I24" i="1"/>
  <c r="W24" i="1"/>
  <c r="BB24" i="1"/>
  <c r="I25" i="1"/>
  <c r="W25" i="1"/>
  <c r="BB25" i="1"/>
  <c r="I26" i="1"/>
  <c r="W26" i="1"/>
  <c r="BB26" i="1"/>
  <c r="I29" i="1"/>
  <c r="W29" i="1"/>
  <c r="BB29" i="1"/>
  <c r="I32" i="1"/>
  <c r="W32" i="1"/>
  <c r="BB32" i="1"/>
  <c r="I34" i="1"/>
  <c r="W34" i="1"/>
  <c r="BB34" i="1"/>
  <c r="I35" i="1"/>
  <c r="W35" i="1"/>
  <c r="BB35" i="1"/>
  <c r="I36" i="1"/>
  <c r="W36" i="1"/>
  <c r="BB36" i="1"/>
  <c r="I37" i="1"/>
  <c r="W37" i="1"/>
  <c r="BB37" i="1"/>
  <c r="I38" i="1"/>
  <c r="W38" i="1"/>
  <c r="BB38" i="1"/>
  <c r="I39" i="1"/>
  <c r="W39" i="1"/>
  <c r="BB39" i="1"/>
  <c r="I40" i="1"/>
  <c r="W40" i="1"/>
  <c r="BB40" i="1"/>
  <c r="I41" i="1"/>
  <c r="W41" i="1"/>
  <c r="BB41" i="1"/>
  <c r="W42" i="1"/>
  <c r="BB42" i="1"/>
  <c r="BB153" i="1"/>
  <c r="Z20" i="1"/>
  <c r="BC20" i="1"/>
  <c r="Z21" i="1"/>
  <c r="BC21" i="1"/>
  <c r="Z22" i="1"/>
  <c r="BC22" i="1"/>
  <c r="Z23" i="1"/>
  <c r="BC23" i="1"/>
  <c r="Z24" i="1"/>
  <c r="BC24" i="1"/>
  <c r="Z25" i="1"/>
  <c r="BC25" i="1"/>
  <c r="Z26" i="1"/>
  <c r="BC26" i="1"/>
  <c r="Z29" i="1"/>
  <c r="BC29" i="1"/>
  <c r="Z32" i="1"/>
  <c r="BC32" i="1"/>
  <c r="Z34" i="1"/>
  <c r="BC34" i="1"/>
  <c r="Z35" i="1"/>
  <c r="BC35" i="1"/>
  <c r="Z36" i="1"/>
  <c r="BC36" i="1"/>
  <c r="Z37" i="1"/>
  <c r="BC37" i="1"/>
  <c r="Z38" i="1"/>
  <c r="BC38" i="1"/>
  <c r="Z39" i="1"/>
  <c r="BC39" i="1"/>
  <c r="Z40" i="1"/>
  <c r="BC40" i="1"/>
  <c r="Z41" i="1"/>
  <c r="BC41" i="1"/>
  <c r="Z42" i="1"/>
  <c r="BC42" i="1"/>
  <c r="BC153" i="1"/>
  <c r="BB155" i="1"/>
  <c r="L20" i="1"/>
  <c r="M20" i="1"/>
  <c r="Y20" i="1"/>
  <c r="AA20" i="1"/>
  <c r="BG20" i="1"/>
  <c r="L21" i="1"/>
  <c r="M21" i="1"/>
  <c r="Y21" i="1"/>
  <c r="AA21" i="1"/>
  <c r="AK21" i="1"/>
  <c r="AL21" i="1"/>
  <c r="BG21" i="1"/>
  <c r="L22" i="1"/>
  <c r="M22" i="1"/>
  <c r="Y22" i="1"/>
  <c r="AA22" i="1"/>
  <c r="AK22" i="1"/>
  <c r="AL22" i="1"/>
  <c r="BG22" i="1"/>
  <c r="L23" i="1"/>
  <c r="M23" i="1"/>
  <c r="Y23" i="1"/>
  <c r="AA23" i="1"/>
  <c r="BG23" i="1"/>
  <c r="L24" i="1"/>
  <c r="M24" i="1"/>
  <c r="Y24" i="1"/>
  <c r="AA24" i="1"/>
  <c r="AK24" i="1"/>
  <c r="AL24" i="1"/>
  <c r="BG24" i="1"/>
  <c r="L25" i="1"/>
  <c r="M25" i="1"/>
  <c r="Y25" i="1"/>
  <c r="AA25" i="1"/>
  <c r="AK25" i="1"/>
  <c r="AL25" i="1"/>
  <c r="BG25" i="1"/>
  <c r="L26" i="1"/>
  <c r="M26" i="1"/>
  <c r="Y26" i="1"/>
  <c r="AA26" i="1"/>
  <c r="BG26" i="1"/>
  <c r="AK28" i="1"/>
  <c r="AL28" i="1"/>
  <c r="BG28" i="1"/>
  <c r="L29" i="1"/>
  <c r="M29" i="1"/>
  <c r="Y29" i="1"/>
  <c r="AA29" i="1"/>
  <c r="BG29" i="1"/>
  <c r="L32" i="1"/>
  <c r="M32" i="1"/>
  <c r="Y32" i="1"/>
  <c r="AA32" i="1"/>
  <c r="BG32" i="1"/>
  <c r="AK33" i="1"/>
  <c r="AL33" i="1"/>
  <c r="BG33" i="1"/>
  <c r="L34" i="1"/>
  <c r="M34" i="1"/>
  <c r="Y34" i="1"/>
  <c r="AA34" i="1"/>
  <c r="BG34" i="1"/>
  <c r="L35" i="1"/>
  <c r="M35" i="1"/>
  <c r="Y35" i="1"/>
  <c r="AA35" i="1"/>
  <c r="BG35" i="1"/>
  <c r="L36" i="1"/>
  <c r="M36" i="1"/>
  <c r="Y36" i="1"/>
  <c r="AA36" i="1"/>
  <c r="BG36" i="1"/>
  <c r="L37" i="1"/>
  <c r="M37" i="1"/>
  <c r="Y37" i="1"/>
  <c r="AA37" i="1"/>
  <c r="BG37" i="1"/>
  <c r="L38" i="1"/>
  <c r="M38" i="1"/>
  <c r="Y38" i="1"/>
  <c r="AA38" i="1"/>
  <c r="BG38" i="1"/>
  <c r="L39" i="1"/>
  <c r="M39" i="1"/>
  <c r="Y39" i="1"/>
  <c r="AA39" i="1"/>
  <c r="BG39" i="1"/>
  <c r="L40" i="1"/>
  <c r="M40" i="1"/>
  <c r="Y40" i="1"/>
  <c r="AA40" i="1"/>
  <c r="BG40" i="1"/>
  <c r="L41" i="1"/>
  <c r="M41" i="1"/>
  <c r="Y41" i="1"/>
  <c r="AA41" i="1"/>
  <c r="AK41" i="1"/>
  <c r="AL41" i="1"/>
  <c r="BG41" i="1"/>
  <c r="Y42" i="1"/>
  <c r="AA42" i="1"/>
  <c r="AK42" i="1"/>
  <c r="AL42" i="1"/>
  <c r="BG42" i="1"/>
  <c r="BG153" i="1"/>
  <c r="BD153" i="1"/>
  <c r="AW20" i="1"/>
  <c r="AW21" i="1"/>
  <c r="AW22" i="1"/>
  <c r="AW23" i="1"/>
  <c r="AW24" i="1"/>
  <c r="AW25" i="1"/>
  <c r="AW26" i="1"/>
  <c r="AW28" i="1"/>
  <c r="AW29" i="1"/>
  <c r="AW32" i="1"/>
  <c r="AW33" i="1"/>
  <c r="AW34" i="1"/>
  <c r="AW35" i="1"/>
  <c r="AW36" i="1"/>
  <c r="AW37" i="1"/>
  <c r="AW38" i="1"/>
  <c r="AW39" i="1"/>
  <c r="AW40" i="1"/>
  <c r="AW41" i="1"/>
  <c r="AW42" i="1"/>
  <c r="AW153" i="1"/>
  <c r="F19" i="1"/>
  <c r="F44" i="1"/>
  <c r="F45" i="1"/>
  <c r="F46" i="1"/>
  <c r="F47" i="1"/>
  <c r="F49" i="1"/>
  <c r="F50" i="1"/>
  <c r="F51" i="1"/>
  <c r="F52" i="1"/>
  <c r="F57" i="1"/>
  <c r="F58" i="1"/>
  <c r="F59" i="1"/>
  <c r="F60" i="1"/>
  <c r="F62" i="1"/>
  <c r="F63" i="1"/>
  <c r="F68" i="1"/>
  <c r="F69" i="1"/>
  <c r="F70" i="1"/>
  <c r="F71" i="1"/>
  <c r="F72" i="1"/>
  <c r="F73" i="1"/>
  <c r="F74" i="1"/>
  <c r="F76" i="1"/>
  <c r="F77" i="1"/>
  <c r="F78" i="1"/>
  <c r="F80" i="1"/>
  <c r="F82" i="1"/>
  <c r="F83" i="1"/>
  <c r="F84" i="1"/>
  <c r="F86" i="1"/>
  <c r="F87" i="1"/>
  <c r="F91" i="1"/>
  <c r="F92" i="1"/>
  <c r="F94" i="1"/>
  <c r="F99" i="1"/>
  <c r="F101" i="1"/>
  <c r="F102" i="1"/>
  <c r="F104" i="1"/>
  <c r="F106" i="1"/>
  <c r="F107" i="1"/>
  <c r="F108" i="1"/>
  <c r="F111" i="1"/>
  <c r="F112" i="1"/>
  <c r="F113" i="1"/>
  <c r="F114" i="1"/>
  <c r="F115" i="1"/>
  <c r="F116" i="1"/>
  <c r="F117" i="1"/>
  <c r="F118" i="1"/>
  <c r="F119" i="1"/>
  <c r="F121" i="1"/>
  <c r="F122" i="1"/>
  <c r="F123" i="1"/>
  <c r="F127" i="1"/>
  <c r="T19" i="1"/>
  <c r="T44" i="1"/>
  <c r="T45" i="1"/>
  <c r="T46" i="1"/>
  <c r="T47" i="1"/>
  <c r="T49" i="1"/>
  <c r="T50" i="1"/>
  <c r="T51" i="1"/>
  <c r="T52" i="1"/>
  <c r="T57" i="1"/>
  <c r="T58" i="1"/>
  <c r="T59" i="1"/>
  <c r="T60" i="1"/>
  <c r="T62" i="1"/>
  <c r="T63" i="1"/>
  <c r="T66" i="1"/>
  <c r="T68" i="1"/>
  <c r="T69" i="1"/>
  <c r="T70" i="1"/>
  <c r="T71" i="1"/>
  <c r="T72" i="1"/>
  <c r="T73" i="1"/>
  <c r="T74" i="1"/>
  <c r="T76" i="1"/>
  <c r="T77" i="1"/>
  <c r="T78" i="1"/>
  <c r="T80" i="1"/>
  <c r="T82" i="1"/>
  <c r="T83" i="1"/>
  <c r="T84" i="1"/>
  <c r="T86" i="1"/>
  <c r="T87" i="1"/>
  <c r="T91" i="1"/>
  <c r="T92" i="1"/>
  <c r="T94" i="1"/>
  <c r="T99" i="1"/>
  <c r="T101" i="1"/>
  <c r="T102" i="1"/>
  <c r="T104" i="1"/>
  <c r="T106" i="1"/>
  <c r="T107" i="1"/>
  <c r="T108" i="1"/>
  <c r="T111" i="1"/>
  <c r="T112" i="1"/>
  <c r="T113" i="1"/>
  <c r="T114" i="1"/>
  <c r="T115" i="1"/>
  <c r="T116" i="1"/>
  <c r="T117" i="1"/>
  <c r="T118" i="1"/>
  <c r="T119" i="1"/>
  <c r="T121" i="1"/>
  <c r="T122" i="1"/>
  <c r="T123" i="1"/>
  <c r="T127" i="1"/>
  <c r="AH18" i="1"/>
  <c r="AH19" i="1"/>
  <c r="AH27" i="1"/>
  <c r="AH30" i="1"/>
  <c r="AH31" i="1"/>
  <c r="AH43" i="1"/>
  <c r="AH48" i="1"/>
  <c r="AH53" i="1"/>
  <c r="AH54" i="1"/>
  <c r="AH55" i="1"/>
  <c r="AH56" i="1"/>
  <c r="AH59" i="1"/>
  <c r="AH60" i="1"/>
  <c r="AH61" i="1"/>
  <c r="AH64" i="1"/>
  <c r="AH65" i="1"/>
  <c r="AH66" i="1"/>
  <c r="AH67" i="1"/>
  <c r="AH79" i="1"/>
  <c r="AH81" i="1"/>
  <c r="AH85" i="1"/>
  <c r="AH88" i="1"/>
  <c r="AH89" i="1"/>
  <c r="AH90" i="1"/>
  <c r="AH93" i="1"/>
  <c r="AH95" i="1"/>
  <c r="AH97" i="1"/>
  <c r="AH98" i="1"/>
  <c r="AH100" i="1"/>
  <c r="AH103" i="1"/>
  <c r="AH105" i="1"/>
  <c r="AH109" i="1"/>
  <c r="AH124" i="1"/>
  <c r="AH125" i="1"/>
  <c r="AH127" i="1"/>
  <c r="BB145" i="1"/>
  <c r="BB147" i="1"/>
  <c r="BB149" i="1"/>
  <c r="AO18" i="1"/>
  <c r="AW18" i="1"/>
  <c r="AW19" i="1"/>
  <c r="AW27" i="1"/>
  <c r="AW30" i="1"/>
  <c r="AW31"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O75" i="1"/>
  <c r="AW75" i="1"/>
  <c r="AW76" i="1"/>
  <c r="AW77" i="1"/>
  <c r="AW78" i="1"/>
  <c r="AW79" i="1"/>
  <c r="AW80" i="1"/>
  <c r="AW81" i="1"/>
  <c r="AW82" i="1"/>
  <c r="AW83" i="1"/>
  <c r="AW84" i="1"/>
  <c r="AW85" i="1"/>
  <c r="AW86" i="1"/>
  <c r="AW87" i="1"/>
  <c r="AW88" i="1"/>
  <c r="AW89" i="1"/>
  <c r="AW90" i="1"/>
  <c r="AW91" i="1"/>
  <c r="AW92" i="1"/>
  <c r="AW93" i="1"/>
  <c r="AW94" i="1"/>
  <c r="AW95" i="1"/>
  <c r="AO96" i="1"/>
  <c r="AW96" i="1"/>
  <c r="AW97" i="1"/>
  <c r="AW98" i="1"/>
  <c r="AW99" i="1"/>
  <c r="AW100" i="1"/>
  <c r="AW101" i="1"/>
  <c r="AW102" i="1"/>
  <c r="AW103" i="1"/>
  <c r="AW104" i="1"/>
  <c r="AW105" i="1"/>
  <c r="AW106" i="1"/>
  <c r="AW107" i="1"/>
  <c r="AW108" i="1"/>
  <c r="AW109" i="1"/>
  <c r="AO110" i="1"/>
  <c r="AW110" i="1"/>
  <c r="AW111" i="1"/>
  <c r="AW112" i="1"/>
  <c r="AW113" i="1"/>
  <c r="AW114" i="1"/>
  <c r="AW115" i="1"/>
  <c r="AW116" i="1"/>
  <c r="AW117" i="1"/>
  <c r="AW118" i="1"/>
  <c r="AW119" i="1"/>
  <c r="AO120" i="1"/>
  <c r="AW120" i="1"/>
  <c r="AW121" i="1"/>
  <c r="AW122" i="1"/>
  <c r="AW123" i="1"/>
  <c r="AW124" i="1"/>
  <c r="AW125" i="1"/>
  <c r="AW127" i="1"/>
  <c r="BA140" i="1"/>
  <c r="BA142" i="1"/>
  <c r="CR130" i="1"/>
  <c r="CR131" i="1"/>
  <c r="CR133" i="1"/>
  <c r="CR135" i="1"/>
  <c r="CR139" i="1"/>
  <c r="AW133" i="1"/>
  <c r="BG133" i="1"/>
  <c r="CR137" i="1"/>
  <c r="CS139" i="1"/>
  <c r="CR138" i="1"/>
  <c r="CT138" i="1"/>
  <c r="CS138" i="1"/>
  <c r="AJ18" i="1"/>
  <c r="AK18" i="1"/>
  <c r="AL18" i="1"/>
  <c r="BG18" i="1"/>
  <c r="H19" i="1"/>
  <c r="I19" i="1"/>
  <c r="J19" i="1"/>
  <c r="L19" i="1"/>
  <c r="M19" i="1"/>
  <c r="V19" i="1"/>
  <c r="W19" i="1"/>
  <c r="X19" i="1"/>
  <c r="Y19" i="1"/>
  <c r="Z19" i="1"/>
  <c r="AA19" i="1"/>
  <c r="AJ19" i="1"/>
  <c r="AK19" i="1"/>
  <c r="AL19" i="1"/>
  <c r="BG19" i="1"/>
  <c r="AJ27" i="1"/>
  <c r="AK27" i="1"/>
  <c r="AL27" i="1"/>
  <c r="BG27" i="1"/>
  <c r="AJ30" i="1"/>
  <c r="AK30" i="1"/>
  <c r="AL30" i="1"/>
  <c r="BG30" i="1"/>
  <c r="AJ31" i="1"/>
  <c r="AK31" i="1"/>
  <c r="AL31" i="1"/>
  <c r="BG31" i="1"/>
  <c r="AJ43" i="1"/>
  <c r="AK43" i="1"/>
  <c r="AL43" i="1"/>
  <c r="BG43" i="1"/>
  <c r="H44" i="1"/>
  <c r="I44" i="1"/>
  <c r="J44" i="1"/>
  <c r="L44" i="1"/>
  <c r="M44" i="1"/>
  <c r="V44" i="1"/>
  <c r="W44" i="1"/>
  <c r="X44" i="1"/>
  <c r="Y44" i="1"/>
  <c r="Z44" i="1"/>
  <c r="AA44" i="1"/>
  <c r="BG44" i="1"/>
  <c r="H45" i="1"/>
  <c r="I45" i="1"/>
  <c r="J45" i="1"/>
  <c r="L45" i="1"/>
  <c r="M45" i="1"/>
  <c r="V45" i="1"/>
  <c r="W45" i="1"/>
  <c r="X45" i="1"/>
  <c r="Y45" i="1"/>
  <c r="Z45" i="1"/>
  <c r="AA45" i="1"/>
  <c r="BG45" i="1"/>
  <c r="H46" i="1"/>
  <c r="I46" i="1"/>
  <c r="J46" i="1"/>
  <c r="L46" i="1"/>
  <c r="M46" i="1"/>
  <c r="V46" i="1"/>
  <c r="W46" i="1"/>
  <c r="X46" i="1"/>
  <c r="Y46" i="1"/>
  <c r="Z46" i="1"/>
  <c r="AA46" i="1"/>
  <c r="BG46" i="1"/>
  <c r="H47" i="1"/>
  <c r="I47" i="1"/>
  <c r="J47" i="1"/>
  <c r="L47" i="1"/>
  <c r="M47" i="1"/>
  <c r="V47" i="1"/>
  <c r="W47" i="1"/>
  <c r="X47" i="1"/>
  <c r="Y47" i="1"/>
  <c r="Z47" i="1"/>
  <c r="AA47" i="1"/>
  <c r="BG47" i="1"/>
  <c r="AJ48" i="1"/>
  <c r="AK48" i="1"/>
  <c r="AL48" i="1"/>
  <c r="BG48" i="1"/>
  <c r="H49" i="1"/>
  <c r="I49" i="1"/>
  <c r="J49" i="1"/>
  <c r="L49" i="1"/>
  <c r="M49" i="1"/>
  <c r="V49" i="1"/>
  <c r="W49" i="1"/>
  <c r="X49" i="1"/>
  <c r="Y49" i="1"/>
  <c r="Z49" i="1"/>
  <c r="AA49" i="1"/>
  <c r="BG49" i="1"/>
  <c r="H50" i="1"/>
  <c r="I50" i="1"/>
  <c r="J50" i="1"/>
  <c r="L50" i="1"/>
  <c r="M50" i="1"/>
  <c r="V50" i="1"/>
  <c r="W50" i="1"/>
  <c r="X50" i="1"/>
  <c r="Y50" i="1"/>
  <c r="Z50" i="1"/>
  <c r="AA50" i="1"/>
  <c r="BG50" i="1"/>
  <c r="H51" i="1"/>
  <c r="I51" i="1"/>
  <c r="J51" i="1"/>
  <c r="L51" i="1"/>
  <c r="M51" i="1"/>
  <c r="V51" i="1"/>
  <c r="W51" i="1"/>
  <c r="X51" i="1"/>
  <c r="Y51" i="1"/>
  <c r="Z51" i="1"/>
  <c r="AA51" i="1"/>
  <c r="BG51" i="1"/>
  <c r="H52" i="1"/>
  <c r="I52" i="1"/>
  <c r="J52" i="1"/>
  <c r="L52" i="1"/>
  <c r="M52" i="1"/>
  <c r="V52" i="1"/>
  <c r="W52" i="1"/>
  <c r="X52" i="1"/>
  <c r="Y52" i="1"/>
  <c r="Z52" i="1"/>
  <c r="AA52" i="1"/>
  <c r="BG52" i="1"/>
  <c r="AJ53" i="1"/>
  <c r="AK53" i="1"/>
  <c r="AL53" i="1"/>
  <c r="BG53" i="1"/>
  <c r="AJ54" i="1"/>
  <c r="AK54" i="1"/>
  <c r="AL54" i="1"/>
  <c r="BG54" i="1"/>
  <c r="AJ55" i="1"/>
  <c r="AK55" i="1"/>
  <c r="AL55" i="1"/>
  <c r="BG55" i="1"/>
  <c r="AJ56" i="1"/>
  <c r="AK56" i="1"/>
  <c r="AL56" i="1"/>
  <c r="BG56" i="1"/>
  <c r="H57" i="1"/>
  <c r="I57" i="1"/>
  <c r="J57" i="1"/>
  <c r="L57" i="1"/>
  <c r="M57" i="1"/>
  <c r="V57" i="1"/>
  <c r="W57" i="1"/>
  <c r="X57" i="1"/>
  <c r="Y57" i="1"/>
  <c r="Z57" i="1"/>
  <c r="AA57" i="1"/>
  <c r="BG57" i="1"/>
  <c r="H58" i="1"/>
  <c r="I58" i="1"/>
  <c r="J58" i="1"/>
  <c r="L58" i="1"/>
  <c r="M58" i="1"/>
  <c r="V58" i="1"/>
  <c r="W58" i="1"/>
  <c r="X58" i="1"/>
  <c r="Y58" i="1"/>
  <c r="Z58" i="1"/>
  <c r="AA58" i="1"/>
  <c r="BG58" i="1"/>
  <c r="H59" i="1"/>
  <c r="I59" i="1"/>
  <c r="J59" i="1"/>
  <c r="L59" i="1"/>
  <c r="M59" i="1"/>
  <c r="V59" i="1"/>
  <c r="W59" i="1"/>
  <c r="X59" i="1"/>
  <c r="Y59" i="1"/>
  <c r="Z59" i="1"/>
  <c r="AA59" i="1"/>
  <c r="AJ59" i="1"/>
  <c r="AK59" i="1"/>
  <c r="AL59" i="1"/>
  <c r="BG59" i="1"/>
  <c r="H60" i="1"/>
  <c r="I60" i="1"/>
  <c r="J60" i="1"/>
  <c r="L60" i="1"/>
  <c r="M60" i="1"/>
  <c r="V60" i="1"/>
  <c r="W60" i="1"/>
  <c r="X60" i="1"/>
  <c r="Y60" i="1"/>
  <c r="Z60" i="1"/>
  <c r="AA60" i="1"/>
  <c r="AJ60" i="1"/>
  <c r="AK60" i="1"/>
  <c r="AL60" i="1"/>
  <c r="BG60" i="1"/>
  <c r="AJ61" i="1"/>
  <c r="AK61" i="1"/>
  <c r="AL61" i="1"/>
  <c r="BG61" i="1"/>
  <c r="H62" i="1"/>
  <c r="I62" i="1"/>
  <c r="J62" i="1"/>
  <c r="L62" i="1"/>
  <c r="M62" i="1"/>
  <c r="V62" i="1"/>
  <c r="W62" i="1"/>
  <c r="X62" i="1"/>
  <c r="Y62" i="1"/>
  <c r="Z62" i="1"/>
  <c r="AA62" i="1"/>
  <c r="BG62" i="1"/>
  <c r="H63" i="1"/>
  <c r="I63" i="1"/>
  <c r="J63" i="1"/>
  <c r="L63" i="1"/>
  <c r="M63" i="1"/>
  <c r="V63" i="1"/>
  <c r="W63" i="1"/>
  <c r="X63" i="1"/>
  <c r="Y63" i="1"/>
  <c r="Z63" i="1"/>
  <c r="AA63" i="1"/>
  <c r="BG63" i="1"/>
  <c r="AJ64" i="1"/>
  <c r="AK64" i="1"/>
  <c r="AL64" i="1"/>
  <c r="BG64" i="1"/>
  <c r="AJ65" i="1"/>
  <c r="AK65" i="1"/>
  <c r="AL65" i="1"/>
  <c r="BG65" i="1"/>
  <c r="V66" i="1"/>
  <c r="W66" i="1"/>
  <c r="X66" i="1"/>
  <c r="Y66" i="1"/>
  <c r="Z66" i="1"/>
  <c r="AA66" i="1"/>
  <c r="AJ66" i="1"/>
  <c r="AK66" i="1"/>
  <c r="AL66" i="1"/>
  <c r="BG66" i="1"/>
  <c r="AJ67" i="1"/>
  <c r="AK67" i="1"/>
  <c r="AL67" i="1"/>
  <c r="BG67" i="1"/>
  <c r="H68" i="1"/>
  <c r="I68" i="1"/>
  <c r="J68" i="1"/>
  <c r="L68" i="1"/>
  <c r="M68" i="1"/>
  <c r="V68" i="1"/>
  <c r="W68" i="1"/>
  <c r="X68" i="1"/>
  <c r="Y68" i="1"/>
  <c r="Z68" i="1"/>
  <c r="AA68" i="1"/>
  <c r="BG68" i="1"/>
  <c r="H69" i="1"/>
  <c r="I69" i="1"/>
  <c r="J69" i="1"/>
  <c r="L69" i="1"/>
  <c r="M69" i="1"/>
  <c r="V69" i="1"/>
  <c r="W69" i="1"/>
  <c r="X69" i="1"/>
  <c r="Y69" i="1"/>
  <c r="Z69" i="1"/>
  <c r="AA69" i="1"/>
  <c r="BG69" i="1"/>
  <c r="H70" i="1"/>
  <c r="I70" i="1"/>
  <c r="J70" i="1"/>
  <c r="L70" i="1"/>
  <c r="M70" i="1"/>
  <c r="V70" i="1"/>
  <c r="W70" i="1"/>
  <c r="X70" i="1"/>
  <c r="Y70" i="1"/>
  <c r="Z70" i="1"/>
  <c r="AA70" i="1"/>
  <c r="BG70" i="1"/>
  <c r="H71" i="1"/>
  <c r="I71" i="1"/>
  <c r="J71" i="1"/>
  <c r="L71" i="1"/>
  <c r="M71" i="1"/>
  <c r="V71" i="1"/>
  <c r="W71" i="1"/>
  <c r="X71" i="1"/>
  <c r="Y71" i="1"/>
  <c r="Z71" i="1"/>
  <c r="AA71" i="1"/>
  <c r="BG71" i="1"/>
  <c r="H72" i="1"/>
  <c r="I72" i="1"/>
  <c r="J72" i="1"/>
  <c r="L72" i="1"/>
  <c r="M72" i="1"/>
  <c r="V72" i="1"/>
  <c r="W72" i="1"/>
  <c r="X72" i="1"/>
  <c r="Y72" i="1"/>
  <c r="Z72" i="1"/>
  <c r="AA72" i="1"/>
  <c r="BG72" i="1"/>
  <c r="H73" i="1"/>
  <c r="I73" i="1"/>
  <c r="J73" i="1"/>
  <c r="L73" i="1"/>
  <c r="M73" i="1"/>
  <c r="V73" i="1"/>
  <c r="W73" i="1"/>
  <c r="X73" i="1"/>
  <c r="Y73" i="1"/>
  <c r="Z73" i="1"/>
  <c r="AA73" i="1"/>
  <c r="BG73" i="1"/>
  <c r="H74" i="1"/>
  <c r="I74" i="1"/>
  <c r="J74" i="1"/>
  <c r="L74" i="1"/>
  <c r="M74" i="1"/>
  <c r="V74" i="1"/>
  <c r="W74" i="1"/>
  <c r="X74" i="1"/>
  <c r="Y74" i="1"/>
  <c r="Z74" i="1"/>
  <c r="AA74" i="1"/>
  <c r="BG74" i="1"/>
  <c r="BG75" i="1"/>
  <c r="H76" i="1"/>
  <c r="I76" i="1"/>
  <c r="J76" i="1"/>
  <c r="L76" i="1"/>
  <c r="M76" i="1"/>
  <c r="V76" i="1"/>
  <c r="W76" i="1"/>
  <c r="X76" i="1"/>
  <c r="Y76" i="1"/>
  <c r="Z76" i="1"/>
  <c r="AA76" i="1"/>
  <c r="BG76" i="1"/>
  <c r="H77" i="1"/>
  <c r="I77" i="1"/>
  <c r="J77" i="1"/>
  <c r="L77" i="1"/>
  <c r="M77" i="1"/>
  <c r="V77" i="1"/>
  <c r="W77" i="1"/>
  <c r="X77" i="1"/>
  <c r="Y77" i="1"/>
  <c r="Z77" i="1"/>
  <c r="AA77" i="1"/>
  <c r="BG77" i="1"/>
  <c r="H78" i="1"/>
  <c r="I78" i="1"/>
  <c r="J78" i="1"/>
  <c r="L78" i="1"/>
  <c r="M78" i="1"/>
  <c r="V78" i="1"/>
  <c r="W78" i="1"/>
  <c r="X78" i="1"/>
  <c r="Y78" i="1"/>
  <c r="Z78" i="1"/>
  <c r="AA78" i="1"/>
  <c r="BG78" i="1"/>
  <c r="AJ79" i="1"/>
  <c r="AK79" i="1"/>
  <c r="AL79" i="1"/>
  <c r="BG79" i="1"/>
  <c r="H80" i="1"/>
  <c r="I80" i="1"/>
  <c r="J80" i="1"/>
  <c r="L80" i="1"/>
  <c r="M80" i="1"/>
  <c r="V80" i="1"/>
  <c r="W80" i="1"/>
  <c r="X80" i="1"/>
  <c r="Y80" i="1"/>
  <c r="Z80" i="1"/>
  <c r="AA80" i="1"/>
  <c r="BG80" i="1"/>
  <c r="AJ81" i="1"/>
  <c r="AK81" i="1"/>
  <c r="AL81" i="1"/>
  <c r="BG81" i="1"/>
  <c r="H82" i="1"/>
  <c r="I82" i="1"/>
  <c r="J82" i="1"/>
  <c r="L82" i="1"/>
  <c r="M82" i="1"/>
  <c r="V82" i="1"/>
  <c r="W82" i="1"/>
  <c r="X82" i="1"/>
  <c r="Y82" i="1"/>
  <c r="Z82" i="1"/>
  <c r="AA82" i="1"/>
  <c r="BG82" i="1"/>
  <c r="H83" i="1"/>
  <c r="I83" i="1"/>
  <c r="J83" i="1"/>
  <c r="L83" i="1"/>
  <c r="M83" i="1"/>
  <c r="V83" i="1"/>
  <c r="W83" i="1"/>
  <c r="X83" i="1"/>
  <c r="Y83" i="1"/>
  <c r="Z83" i="1"/>
  <c r="AA83" i="1"/>
  <c r="BG83" i="1"/>
  <c r="H84" i="1"/>
  <c r="I84" i="1"/>
  <c r="J84" i="1"/>
  <c r="L84" i="1"/>
  <c r="M84" i="1"/>
  <c r="V84" i="1"/>
  <c r="W84" i="1"/>
  <c r="X84" i="1"/>
  <c r="Y84" i="1"/>
  <c r="Z84" i="1"/>
  <c r="AA84" i="1"/>
  <c r="BG84" i="1"/>
  <c r="AJ85" i="1"/>
  <c r="AK85" i="1"/>
  <c r="AL85" i="1"/>
  <c r="BG85" i="1"/>
  <c r="H86" i="1"/>
  <c r="I86" i="1"/>
  <c r="J86" i="1"/>
  <c r="L86" i="1"/>
  <c r="M86" i="1"/>
  <c r="V86" i="1"/>
  <c r="W86" i="1"/>
  <c r="X86" i="1"/>
  <c r="Y86" i="1"/>
  <c r="Z86" i="1"/>
  <c r="AA86" i="1"/>
  <c r="BG86" i="1"/>
  <c r="H87" i="1"/>
  <c r="I87" i="1"/>
  <c r="J87" i="1"/>
  <c r="L87" i="1"/>
  <c r="M87" i="1"/>
  <c r="V87" i="1"/>
  <c r="W87" i="1"/>
  <c r="X87" i="1"/>
  <c r="Y87" i="1"/>
  <c r="Z87" i="1"/>
  <c r="AA87" i="1"/>
  <c r="BG87" i="1"/>
  <c r="AJ88" i="1"/>
  <c r="AK88" i="1"/>
  <c r="AL88" i="1"/>
  <c r="BG88" i="1"/>
  <c r="AJ89" i="1"/>
  <c r="AK89" i="1"/>
  <c r="AL89" i="1"/>
  <c r="BG89" i="1"/>
  <c r="AJ90" i="1"/>
  <c r="AK90" i="1"/>
  <c r="AL90" i="1"/>
  <c r="BG90" i="1"/>
  <c r="H91" i="1"/>
  <c r="I91" i="1"/>
  <c r="J91" i="1"/>
  <c r="L91" i="1"/>
  <c r="M91" i="1"/>
  <c r="V91" i="1"/>
  <c r="W91" i="1"/>
  <c r="X91" i="1"/>
  <c r="Y91" i="1"/>
  <c r="Z91" i="1"/>
  <c r="AA91" i="1"/>
  <c r="BG91" i="1"/>
  <c r="H92" i="1"/>
  <c r="I92" i="1"/>
  <c r="J92" i="1"/>
  <c r="L92" i="1"/>
  <c r="M92" i="1"/>
  <c r="V92" i="1"/>
  <c r="W92" i="1"/>
  <c r="X92" i="1"/>
  <c r="Y92" i="1"/>
  <c r="Z92" i="1"/>
  <c r="AA92" i="1"/>
  <c r="BG92" i="1"/>
  <c r="AJ93" i="1"/>
  <c r="AK93" i="1"/>
  <c r="AL93" i="1"/>
  <c r="BG93" i="1"/>
  <c r="H94" i="1"/>
  <c r="I94" i="1"/>
  <c r="J94" i="1"/>
  <c r="L94" i="1"/>
  <c r="M94" i="1"/>
  <c r="V94" i="1"/>
  <c r="W94" i="1"/>
  <c r="X94" i="1"/>
  <c r="Y94" i="1"/>
  <c r="Z94" i="1"/>
  <c r="AA94" i="1"/>
  <c r="BG94" i="1"/>
  <c r="AJ95" i="1"/>
  <c r="AK95" i="1"/>
  <c r="AL95" i="1"/>
  <c r="BG95" i="1"/>
  <c r="BG96" i="1"/>
  <c r="AJ97" i="1"/>
  <c r="AK97" i="1"/>
  <c r="AL97" i="1"/>
  <c r="BG97" i="1"/>
  <c r="AJ98" i="1"/>
  <c r="AK98" i="1"/>
  <c r="AL98" i="1"/>
  <c r="BG98" i="1"/>
  <c r="H99" i="1"/>
  <c r="I99" i="1"/>
  <c r="J99" i="1"/>
  <c r="L99" i="1"/>
  <c r="M99" i="1"/>
  <c r="V99" i="1"/>
  <c r="W99" i="1"/>
  <c r="X99" i="1"/>
  <c r="Y99" i="1"/>
  <c r="Z99" i="1"/>
  <c r="AA99" i="1"/>
  <c r="BG99" i="1"/>
  <c r="AJ100" i="1"/>
  <c r="AK100" i="1"/>
  <c r="AL100" i="1"/>
  <c r="BG100" i="1"/>
  <c r="H101" i="1"/>
  <c r="I101" i="1"/>
  <c r="J101" i="1"/>
  <c r="L101" i="1"/>
  <c r="M101" i="1"/>
  <c r="V101" i="1"/>
  <c r="W101" i="1"/>
  <c r="X101" i="1"/>
  <c r="Y101" i="1"/>
  <c r="Z101" i="1"/>
  <c r="AA101" i="1"/>
  <c r="BG101" i="1"/>
  <c r="H102" i="1"/>
  <c r="I102" i="1"/>
  <c r="J102" i="1"/>
  <c r="L102" i="1"/>
  <c r="M102" i="1"/>
  <c r="V102" i="1"/>
  <c r="W102" i="1"/>
  <c r="X102" i="1"/>
  <c r="Y102" i="1"/>
  <c r="Z102" i="1"/>
  <c r="AA102" i="1"/>
  <c r="BG102" i="1"/>
  <c r="AJ103" i="1"/>
  <c r="AK103" i="1"/>
  <c r="AL103" i="1"/>
  <c r="BG103" i="1"/>
  <c r="H104" i="1"/>
  <c r="I104" i="1"/>
  <c r="J104" i="1"/>
  <c r="L104" i="1"/>
  <c r="M104" i="1"/>
  <c r="V104" i="1"/>
  <c r="W104" i="1"/>
  <c r="X104" i="1"/>
  <c r="Y104" i="1"/>
  <c r="Z104" i="1"/>
  <c r="AA104" i="1"/>
  <c r="BG104" i="1"/>
  <c r="AJ105" i="1"/>
  <c r="AK105" i="1"/>
  <c r="AL105" i="1"/>
  <c r="BG105" i="1"/>
  <c r="H106" i="1"/>
  <c r="I106" i="1"/>
  <c r="J106" i="1"/>
  <c r="L106" i="1"/>
  <c r="M106" i="1"/>
  <c r="V106" i="1"/>
  <c r="W106" i="1"/>
  <c r="X106" i="1"/>
  <c r="Y106" i="1"/>
  <c r="Z106" i="1"/>
  <c r="AA106" i="1"/>
  <c r="BG106" i="1"/>
  <c r="H107" i="1"/>
  <c r="I107" i="1"/>
  <c r="J107" i="1"/>
  <c r="L107" i="1"/>
  <c r="M107" i="1"/>
  <c r="V107" i="1"/>
  <c r="W107" i="1"/>
  <c r="X107" i="1"/>
  <c r="Y107" i="1"/>
  <c r="Z107" i="1"/>
  <c r="AA107" i="1"/>
  <c r="BG107" i="1"/>
  <c r="H108" i="1"/>
  <c r="I108" i="1"/>
  <c r="J108" i="1"/>
  <c r="L108" i="1"/>
  <c r="M108" i="1"/>
  <c r="V108" i="1"/>
  <c r="W108" i="1"/>
  <c r="X108" i="1"/>
  <c r="Y108" i="1"/>
  <c r="Z108" i="1"/>
  <c r="AA108" i="1"/>
  <c r="BG108" i="1"/>
  <c r="AJ109" i="1"/>
  <c r="AK109" i="1"/>
  <c r="AL109" i="1"/>
  <c r="BG109" i="1"/>
  <c r="BG110" i="1"/>
  <c r="H111" i="1"/>
  <c r="I111" i="1"/>
  <c r="J111" i="1"/>
  <c r="L111" i="1"/>
  <c r="M111" i="1"/>
  <c r="V111" i="1"/>
  <c r="W111" i="1"/>
  <c r="X111" i="1"/>
  <c r="Y111" i="1"/>
  <c r="Z111" i="1"/>
  <c r="AA111" i="1"/>
  <c r="BG111" i="1"/>
  <c r="H112" i="1"/>
  <c r="I112" i="1"/>
  <c r="J112" i="1"/>
  <c r="L112" i="1"/>
  <c r="M112" i="1"/>
  <c r="V112" i="1"/>
  <c r="W112" i="1"/>
  <c r="X112" i="1"/>
  <c r="Y112" i="1"/>
  <c r="Z112" i="1"/>
  <c r="AA112" i="1"/>
  <c r="BG112" i="1"/>
  <c r="H113" i="1"/>
  <c r="I113" i="1"/>
  <c r="J113" i="1"/>
  <c r="L113" i="1"/>
  <c r="M113" i="1"/>
  <c r="V113" i="1"/>
  <c r="W113" i="1"/>
  <c r="X113" i="1"/>
  <c r="Y113" i="1"/>
  <c r="Z113" i="1"/>
  <c r="AA113" i="1"/>
  <c r="BG113" i="1"/>
  <c r="H114" i="1"/>
  <c r="I114" i="1"/>
  <c r="J114" i="1"/>
  <c r="L114" i="1"/>
  <c r="M114" i="1"/>
  <c r="V114" i="1"/>
  <c r="W114" i="1"/>
  <c r="X114" i="1"/>
  <c r="Y114" i="1"/>
  <c r="Z114" i="1"/>
  <c r="AA114" i="1"/>
  <c r="BG114" i="1"/>
  <c r="H115" i="1"/>
  <c r="I115" i="1"/>
  <c r="J115" i="1"/>
  <c r="L115" i="1"/>
  <c r="M115" i="1"/>
  <c r="V115" i="1"/>
  <c r="W115" i="1"/>
  <c r="X115" i="1"/>
  <c r="Y115" i="1"/>
  <c r="Z115" i="1"/>
  <c r="AA115" i="1"/>
  <c r="BG115" i="1"/>
  <c r="H116" i="1"/>
  <c r="I116" i="1"/>
  <c r="J116" i="1"/>
  <c r="L116" i="1"/>
  <c r="M116" i="1"/>
  <c r="V116" i="1"/>
  <c r="W116" i="1"/>
  <c r="X116" i="1"/>
  <c r="Y116" i="1"/>
  <c r="Z116" i="1"/>
  <c r="AA116" i="1"/>
  <c r="BG116" i="1"/>
  <c r="H117" i="1"/>
  <c r="I117" i="1"/>
  <c r="J117" i="1"/>
  <c r="L117" i="1"/>
  <c r="M117" i="1"/>
  <c r="V117" i="1"/>
  <c r="W117" i="1"/>
  <c r="X117" i="1"/>
  <c r="Y117" i="1"/>
  <c r="Z117" i="1"/>
  <c r="AA117" i="1"/>
  <c r="BG117" i="1"/>
  <c r="H118" i="1"/>
  <c r="I118" i="1"/>
  <c r="J118" i="1"/>
  <c r="L118" i="1"/>
  <c r="M118" i="1"/>
  <c r="V118" i="1"/>
  <c r="W118" i="1"/>
  <c r="X118" i="1"/>
  <c r="Y118" i="1"/>
  <c r="Z118" i="1"/>
  <c r="AA118" i="1"/>
  <c r="BG118" i="1"/>
  <c r="H119" i="1"/>
  <c r="I119" i="1"/>
  <c r="J119" i="1"/>
  <c r="L119" i="1"/>
  <c r="M119" i="1"/>
  <c r="V119" i="1"/>
  <c r="W119" i="1"/>
  <c r="X119" i="1"/>
  <c r="Y119" i="1"/>
  <c r="Z119" i="1"/>
  <c r="AA119" i="1"/>
  <c r="BG119" i="1"/>
  <c r="BG120" i="1"/>
  <c r="H121" i="1"/>
  <c r="I121" i="1"/>
  <c r="J121" i="1"/>
  <c r="L121" i="1"/>
  <c r="M121" i="1"/>
  <c r="V121" i="1"/>
  <c r="W121" i="1"/>
  <c r="X121" i="1"/>
  <c r="Y121" i="1"/>
  <c r="Z121" i="1"/>
  <c r="AA121" i="1"/>
  <c r="BG121" i="1"/>
  <c r="H122" i="1"/>
  <c r="I122" i="1"/>
  <c r="J122" i="1"/>
  <c r="L122" i="1"/>
  <c r="M122" i="1"/>
  <c r="V122" i="1"/>
  <c r="W122" i="1"/>
  <c r="X122" i="1"/>
  <c r="Y122" i="1"/>
  <c r="Z122" i="1"/>
  <c r="AA122" i="1"/>
  <c r="BG122" i="1"/>
  <c r="H123" i="1"/>
  <c r="I123" i="1"/>
  <c r="J123" i="1"/>
  <c r="L123" i="1"/>
  <c r="M123" i="1"/>
  <c r="V123" i="1"/>
  <c r="W123" i="1"/>
  <c r="X123" i="1"/>
  <c r="Y123" i="1"/>
  <c r="Z123" i="1"/>
  <c r="AA123" i="1"/>
  <c r="BG123" i="1"/>
  <c r="AJ124" i="1"/>
  <c r="AK124" i="1"/>
  <c r="AL124" i="1"/>
  <c r="BG124" i="1"/>
  <c r="AJ125" i="1"/>
  <c r="AK125" i="1"/>
  <c r="AL125" i="1"/>
  <c r="BG125" i="1"/>
  <c r="BG127" i="1"/>
  <c r="AO127" i="1"/>
  <c r="BG138" i="1"/>
  <c r="F131" i="1"/>
  <c r="T131" i="1"/>
  <c r="AH131" i="1"/>
  <c r="AO131" i="1"/>
  <c r="BA138" i="1"/>
  <c r="CT137" i="1"/>
  <c r="CT130" i="1"/>
  <c r="CT131" i="1"/>
  <c r="CT133" i="1"/>
  <c r="CT135" i="1"/>
  <c r="CS130" i="1"/>
  <c r="CS131" i="1"/>
  <c r="CS133" i="1"/>
  <c r="CS135" i="1"/>
  <c r="BG131" i="1"/>
  <c r="BG135" i="1"/>
  <c r="BA19" i="1"/>
  <c r="BA44" i="1"/>
  <c r="BA45" i="1"/>
  <c r="BA46" i="1"/>
  <c r="BA47" i="1"/>
  <c r="BA49" i="1"/>
  <c r="BA50" i="1"/>
  <c r="BA51" i="1"/>
  <c r="BA52" i="1"/>
  <c r="BA57" i="1"/>
  <c r="BA58" i="1"/>
  <c r="BA59" i="1"/>
  <c r="BA60" i="1"/>
  <c r="BA62" i="1"/>
  <c r="BA63" i="1"/>
  <c r="BA66" i="1"/>
  <c r="BA68" i="1"/>
  <c r="BA69" i="1"/>
  <c r="BA70" i="1"/>
  <c r="BA71" i="1"/>
  <c r="BA72" i="1"/>
  <c r="BA73" i="1"/>
  <c r="BA74" i="1"/>
  <c r="BA76" i="1"/>
  <c r="BA77" i="1"/>
  <c r="BA78" i="1"/>
  <c r="BA80" i="1"/>
  <c r="BA82" i="1"/>
  <c r="BA83" i="1"/>
  <c r="BA84" i="1"/>
  <c r="BA86" i="1"/>
  <c r="BA87" i="1"/>
  <c r="BA91" i="1"/>
  <c r="BA92" i="1"/>
  <c r="BA94" i="1"/>
  <c r="BA99" i="1"/>
  <c r="BA101" i="1"/>
  <c r="BA102" i="1"/>
  <c r="BA104" i="1"/>
  <c r="BA106" i="1"/>
  <c r="BA107" i="1"/>
  <c r="BA108" i="1"/>
  <c r="BA111" i="1"/>
  <c r="BA112" i="1"/>
  <c r="BA113" i="1"/>
  <c r="BA114" i="1"/>
  <c r="BA115" i="1"/>
  <c r="BA116" i="1"/>
  <c r="BA117" i="1"/>
  <c r="BA118" i="1"/>
  <c r="BA119" i="1"/>
  <c r="BA121" i="1"/>
  <c r="BA122" i="1"/>
  <c r="BA123" i="1"/>
  <c r="BA127" i="1"/>
  <c r="BB19" i="1"/>
  <c r="BB44" i="1"/>
  <c r="BB45" i="1"/>
  <c r="BB46" i="1"/>
  <c r="BB47" i="1"/>
  <c r="BB49" i="1"/>
  <c r="BB50" i="1"/>
  <c r="BB51" i="1"/>
  <c r="BB52" i="1"/>
  <c r="BB57" i="1"/>
  <c r="BB58" i="1"/>
  <c r="BB59" i="1"/>
  <c r="BB60" i="1"/>
  <c r="BB62" i="1"/>
  <c r="BB63" i="1"/>
  <c r="BB66" i="1"/>
  <c r="BB68" i="1"/>
  <c r="BB69" i="1"/>
  <c r="BB70" i="1"/>
  <c r="BB71" i="1"/>
  <c r="BB72" i="1"/>
  <c r="BB73" i="1"/>
  <c r="BB74" i="1"/>
  <c r="BB76" i="1"/>
  <c r="BB77" i="1"/>
  <c r="BB78" i="1"/>
  <c r="BB80" i="1"/>
  <c r="BB82" i="1"/>
  <c r="BB83" i="1"/>
  <c r="BB84" i="1"/>
  <c r="BB86" i="1"/>
  <c r="BB87" i="1"/>
  <c r="BB91" i="1"/>
  <c r="BB92" i="1"/>
  <c r="BB94" i="1"/>
  <c r="BB99" i="1"/>
  <c r="BB101" i="1"/>
  <c r="BB102" i="1"/>
  <c r="BB104" i="1"/>
  <c r="BB106" i="1"/>
  <c r="BB107" i="1"/>
  <c r="BB108" i="1"/>
  <c r="BB111" i="1"/>
  <c r="BB112" i="1"/>
  <c r="BB113" i="1"/>
  <c r="BB114" i="1"/>
  <c r="BB115" i="1"/>
  <c r="BB116" i="1"/>
  <c r="BB117" i="1"/>
  <c r="BB118" i="1"/>
  <c r="BB119" i="1"/>
  <c r="BB121" i="1"/>
  <c r="BB122" i="1"/>
  <c r="BB123" i="1"/>
  <c r="BB127" i="1"/>
  <c r="BC19" i="1"/>
  <c r="BC44" i="1"/>
  <c r="BC45" i="1"/>
  <c r="BC46" i="1"/>
  <c r="BC47" i="1"/>
  <c r="BC49" i="1"/>
  <c r="BC50" i="1"/>
  <c r="BC51" i="1"/>
  <c r="BC52" i="1"/>
  <c r="BC57" i="1"/>
  <c r="BC58" i="1"/>
  <c r="BC59" i="1"/>
  <c r="BC60" i="1"/>
  <c r="BC62" i="1"/>
  <c r="BC63" i="1"/>
  <c r="BC66" i="1"/>
  <c r="BC68" i="1"/>
  <c r="BC69" i="1"/>
  <c r="BC70" i="1"/>
  <c r="BC71" i="1"/>
  <c r="BC72" i="1"/>
  <c r="BC73" i="1"/>
  <c r="BC74" i="1"/>
  <c r="BC76" i="1"/>
  <c r="BC77" i="1"/>
  <c r="BC78" i="1"/>
  <c r="BC80" i="1"/>
  <c r="BC82" i="1"/>
  <c r="BC83" i="1"/>
  <c r="BC84" i="1"/>
  <c r="BC86" i="1"/>
  <c r="BC87" i="1"/>
  <c r="BC91" i="1"/>
  <c r="BC92" i="1"/>
  <c r="BC94" i="1"/>
  <c r="BC99" i="1"/>
  <c r="BC101" i="1"/>
  <c r="BC102" i="1"/>
  <c r="BC104" i="1"/>
  <c r="BC106" i="1"/>
  <c r="BC107" i="1"/>
  <c r="BC108" i="1"/>
  <c r="BC111" i="1"/>
  <c r="BC112" i="1"/>
  <c r="BC113" i="1"/>
  <c r="BC114" i="1"/>
  <c r="BC115" i="1"/>
  <c r="BC116" i="1"/>
  <c r="BC117" i="1"/>
  <c r="BC118" i="1"/>
  <c r="BC119" i="1"/>
  <c r="BC121" i="1"/>
  <c r="BC122" i="1"/>
  <c r="BC123" i="1"/>
  <c r="BC127" i="1"/>
  <c r="BB131" i="1"/>
  <c r="BB135" i="1"/>
  <c r="BD18" i="1"/>
  <c r="BE18" i="1"/>
  <c r="BD19" i="1"/>
  <c r="BE19" i="1"/>
  <c r="BD27" i="1"/>
  <c r="BE27" i="1"/>
  <c r="BD30" i="1"/>
  <c r="BE30" i="1"/>
  <c r="BD31" i="1"/>
  <c r="BE31" i="1"/>
  <c r="BD43" i="1"/>
  <c r="BE43" i="1"/>
  <c r="BD44" i="1"/>
  <c r="BE44" i="1"/>
  <c r="BD45" i="1"/>
  <c r="BE45" i="1"/>
  <c r="BD46" i="1"/>
  <c r="BE46" i="1"/>
  <c r="BD47" i="1"/>
  <c r="BE47" i="1"/>
  <c r="BD48" i="1"/>
  <c r="BE48" i="1"/>
  <c r="BD49" i="1"/>
  <c r="BE49" i="1"/>
  <c r="BD50" i="1"/>
  <c r="BE50" i="1"/>
  <c r="BD51" i="1"/>
  <c r="BE51" i="1"/>
  <c r="BD52" i="1"/>
  <c r="BE52" i="1"/>
  <c r="BD53" i="1"/>
  <c r="BE53" i="1"/>
  <c r="BD54" i="1"/>
  <c r="BE54" i="1"/>
  <c r="BD55" i="1"/>
  <c r="BE55" i="1"/>
  <c r="BD56" i="1"/>
  <c r="BE56" i="1"/>
  <c r="BD57" i="1"/>
  <c r="BE57" i="1"/>
  <c r="BD58" i="1"/>
  <c r="BE58" i="1"/>
  <c r="BD59" i="1"/>
  <c r="BE59" i="1"/>
  <c r="BD60" i="1"/>
  <c r="BE60" i="1"/>
  <c r="BD61" i="1"/>
  <c r="BE61" i="1"/>
  <c r="BD62" i="1"/>
  <c r="BE62" i="1"/>
  <c r="BD63" i="1"/>
  <c r="BE63" i="1"/>
  <c r="BD64" i="1"/>
  <c r="BE64" i="1"/>
  <c r="BD65" i="1"/>
  <c r="BE65" i="1"/>
  <c r="BD66" i="1"/>
  <c r="BE66" i="1"/>
  <c r="BD67" i="1"/>
  <c r="BE67" i="1"/>
  <c r="BD68" i="1"/>
  <c r="BE68" i="1"/>
  <c r="BD69" i="1"/>
  <c r="BE69" i="1"/>
  <c r="BD70" i="1"/>
  <c r="BE70" i="1"/>
  <c r="BD71" i="1"/>
  <c r="BE71" i="1"/>
  <c r="BD72" i="1"/>
  <c r="BE72" i="1"/>
  <c r="BD73" i="1"/>
  <c r="BE73" i="1"/>
  <c r="BD74" i="1"/>
  <c r="BE74" i="1"/>
  <c r="BD76" i="1"/>
  <c r="BE76" i="1"/>
  <c r="BD77" i="1"/>
  <c r="BE77" i="1"/>
  <c r="BD78" i="1"/>
  <c r="BE78" i="1"/>
  <c r="BD79" i="1"/>
  <c r="BE79" i="1"/>
  <c r="BD80" i="1"/>
  <c r="BE80" i="1"/>
  <c r="BD81" i="1"/>
  <c r="BE81" i="1"/>
  <c r="BD82" i="1"/>
  <c r="BE82" i="1"/>
  <c r="BD83" i="1"/>
  <c r="BE83" i="1"/>
  <c r="BD84" i="1"/>
  <c r="BE84" i="1"/>
  <c r="BD85" i="1"/>
  <c r="BE85" i="1"/>
  <c r="BD86" i="1"/>
  <c r="BE86" i="1"/>
  <c r="BD87" i="1"/>
  <c r="BE87" i="1"/>
  <c r="BD88" i="1"/>
  <c r="BE88" i="1"/>
  <c r="BD89" i="1"/>
  <c r="BE89" i="1"/>
  <c r="BD90" i="1"/>
  <c r="BE90" i="1"/>
  <c r="BD91" i="1"/>
  <c r="BE91" i="1"/>
  <c r="BD92" i="1"/>
  <c r="BE92" i="1"/>
  <c r="BD93" i="1"/>
  <c r="BE93" i="1"/>
  <c r="BD94" i="1"/>
  <c r="BE94" i="1"/>
  <c r="BD95" i="1"/>
  <c r="BE95" i="1"/>
  <c r="BD97" i="1"/>
  <c r="BE97" i="1"/>
  <c r="BD98" i="1"/>
  <c r="BE98" i="1"/>
  <c r="BD99" i="1"/>
  <c r="BE99" i="1"/>
  <c r="BD100" i="1"/>
  <c r="BE100" i="1"/>
  <c r="BD101" i="1"/>
  <c r="BE101" i="1"/>
  <c r="BD102" i="1"/>
  <c r="BE102" i="1"/>
  <c r="BD103" i="1"/>
  <c r="BE103" i="1"/>
  <c r="BD104" i="1"/>
  <c r="BE104" i="1"/>
  <c r="BD105" i="1"/>
  <c r="BE105" i="1"/>
  <c r="BD106" i="1"/>
  <c r="BE106" i="1"/>
  <c r="BD107" i="1"/>
  <c r="BE107" i="1"/>
  <c r="BD108" i="1"/>
  <c r="BE108" i="1"/>
  <c r="BD109" i="1"/>
  <c r="BE109" i="1"/>
  <c r="BD111" i="1"/>
  <c r="BE111" i="1"/>
  <c r="BD112" i="1"/>
  <c r="BE112" i="1"/>
  <c r="BD113" i="1"/>
  <c r="BE113" i="1"/>
  <c r="BD114" i="1"/>
  <c r="BE114" i="1"/>
  <c r="BD115" i="1"/>
  <c r="BE115" i="1"/>
  <c r="BD116" i="1"/>
  <c r="BE116" i="1"/>
  <c r="BD117" i="1"/>
  <c r="BE117" i="1"/>
  <c r="BD118" i="1"/>
  <c r="BE118" i="1"/>
  <c r="BD119" i="1"/>
  <c r="BE119" i="1"/>
  <c r="BD121" i="1"/>
  <c r="BE121" i="1"/>
  <c r="BD122" i="1"/>
  <c r="BE122" i="1"/>
  <c r="BD123" i="1"/>
  <c r="BE123" i="1"/>
  <c r="BD124" i="1"/>
  <c r="BE124" i="1"/>
  <c r="BD125" i="1"/>
  <c r="BE125" i="1"/>
  <c r="BE127" i="1"/>
  <c r="AW131" i="1"/>
  <c r="AW135" i="1"/>
  <c r="AO135" i="1"/>
  <c r="AK127" i="1"/>
  <c r="AK131" i="1"/>
  <c r="AK133" i="1"/>
  <c r="AK135" i="1"/>
  <c r="AH135" i="1"/>
  <c r="Y127" i="1"/>
  <c r="Z131" i="1"/>
  <c r="Z133" i="1"/>
  <c r="Z135" i="1"/>
  <c r="T135" i="1"/>
  <c r="L127" i="1"/>
  <c r="L131" i="1"/>
  <c r="L133" i="1"/>
  <c r="L135" i="1"/>
  <c r="I135" i="1"/>
  <c r="F135" i="1"/>
  <c r="I127" i="1"/>
  <c r="W127" i="1"/>
  <c r="W131" i="1"/>
  <c r="H127" i="1"/>
  <c r="V127" i="1"/>
  <c r="I131" i="1"/>
  <c r="BD128" i="1"/>
  <c r="AW128" i="1"/>
  <c r="AO128" i="1"/>
  <c r="AL128" i="1"/>
  <c r="AH128" i="1"/>
  <c r="AA128" i="1"/>
  <c r="Y128" i="1"/>
  <c r="W128" i="1"/>
  <c r="V128" i="1"/>
  <c r="T128" i="1"/>
  <c r="M128" i="1"/>
  <c r="L128" i="1"/>
  <c r="I128" i="1"/>
  <c r="H128" i="1"/>
  <c r="F128" i="1"/>
  <c r="CS18" i="1"/>
  <c r="CS19" i="1"/>
  <c r="CS20" i="1"/>
  <c r="CS21" i="1"/>
  <c r="CS22" i="1"/>
  <c r="CS23" i="1"/>
  <c r="CS24" i="1"/>
  <c r="CS25" i="1"/>
  <c r="CS26" i="1"/>
  <c r="CS27" i="1"/>
  <c r="CS28" i="1"/>
  <c r="CS29" i="1"/>
  <c r="CS30" i="1"/>
  <c r="CS31" i="1"/>
  <c r="CS32" i="1"/>
  <c r="CS33" i="1"/>
  <c r="CS34" i="1"/>
  <c r="CS35" i="1"/>
  <c r="CS36" i="1"/>
  <c r="CS37" i="1"/>
  <c r="CS38" i="1"/>
  <c r="CS39" i="1"/>
  <c r="CS40" i="1"/>
  <c r="CS41" i="1"/>
  <c r="CS42" i="1"/>
  <c r="CS43" i="1"/>
  <c r="CS44" i="1"/>
  <c r="CS45" i="1"/>
  <c r="CS46" i="1"/>
  <c r="CS47" i="1"/>
  <c r="CS48" i="1"/>
  <c r="CS49" i="1"/>
  <c r="CS50" i="1"/>
  <c r="CS51" i="1"/>
  <c r="CS52" i="1"/>
  <c r="CS53" i="1"/>
  <c r="CS54" i="1"/>
  <c r="CS55" i="1"/>
  <c r="CS56" i="1"/>
  <c r="CS57" i="1"/>
  <c r="CS58" i="1"/>
  <c r="CS59" i="1"/>
  <c r="CS60" i="1"/>
  <c r="CS61" i="1"/>
  <c r="CS62" i="1"/>
  <c r="CS63" i="1"/>
  <c r="CS64" i="1"/>
  <c r="CS65" i="1"/>
  <c r="CS66" i="1"/>
  <c r="CS67" i="1"/>
  <c r="CS68" i="1"/>
  <c r="CS69" i="1"/>
  <c r="CS70" i="1"/>
  <c r="CS71" i="1"/>
  <c r="CS72" i="1"/>
  <c r="CS73" i="1"/>
  <c r="CS74" i="1"/>
  <c r="CS75" i="1"/>
  <c r="CS76" i="1"/>
  <c r="CS77" i="1"/>
  <c r="CS78" i="1"/>
  <c r="CS79" i="1"/>
  <c r="CS80" i="1"/>
  <c r="CS81" i="1"/>
  <c r="CS82" i="1"/>
  <c r="CS83" i="1"/>
  <c r="CS84" i="1"/>
  <c r="CS85" i="1"/>
  <c r="CS86" i="1"/>
  <c r="CS87" i="1"/>
  <c r="CS88" i="1"/>
  <c r="CS89" i="1"/>
  <c r="CS90" i="1"/>
  <c r="CS91" i="1"/>
  <c r="CS92" i="1"/>
  <c r="CS93" i="1"/>
  <c r="CS94" i="1"/>
  <c r="CS95" i="1"/>
  <c r="CS96" i="1"/>
  <c r="CS97" i="1"/>
  <c r="CS98" i="1"/>
  <c r="CS99" i="1"/>
  <c r="CS100" i="1"/>
  <c r="CS101" i="1"/>
  <c r="CS102" i="1"/>
  <c r="CS103" i="1"/>
  <c r="CS104" i="1"/>
  <c r="CS105" i="1"/>
  <c r="CS106" i="1"/>
  <c r="CS107" i="1"/>
  <c r="CS108" i="1"/>
  <c r="CS109" i="1"/>
  <c r="CS110" i="1"/>
  <c r="CS111" i="1"/>
  <c r="CS112" i="1"/>
  <c r="CS113" i="1"/>
  <c r="CS114" i="1"/>
  <c r="CS115" i="1"/>
  <c r="CS116" i="1"/>
  <c r="CS117" i="1"/>
  <c r="CS118" i="1"/>
  <c r="CS119" i="1"/>
  <c r="CS120" i="1"/>
  <c r="CS121" i="1"/>
  <c r="CS122" i="1"/>
  <c r="CS123" i="1"/>
  <c r="CS124" i="1"/>
  <c r="CS125" i="1"/>
  <c r="CS127" i="1"/>
  <c r="CR127" i="1"/>
  <c r="CL127" i="1"/>
  <c r="BX18" i="1"/>
  <c r="BY18" i="1"/>
  <c r="BZ18" i="1"/>
  <c r="CB18" i="1"/>
  <c r="CD18" i="1"/>
  <c r="BX19" i="1"/>
  <c r="BY19" i="1"/>
  <c r="BZ19" i="1"/>
  <c r="CB19" i="1"/>
  <c r="CD19" i="1"/>
  <c r="BX20" i="1"/>
  <c r="BY20" i="1"/>
  <c r="BZ20" i="1"/>
  <c r="CB20" i="1"/>
  <c r="CD20" i="1"/>
  <c r="BX21" i="1"/>
  <c r="BY21" i="1"/>
  <c r="BZ21" i="1"/>
  <c r="CB21" i="1"/>
  <c r="CD21" i="1"/>
  <c r="BX22" i="1"/>
  <c r="BY22" i="1"/>
  <c r="BZ22" i="1"/>
  <c r="CB22" i="1"/>
  <c r="CD22" i="1"/>
  <c r="BX23" i="1"/>
  <c r="BY23" i="1"/>
  <c r="BZ23" i="1"/>
  <c r="CB23" i="1"/>
  <c r="CD23" i="1"/>
  <c r="BX24" i="1"/>
  <c r="BY24" i="1"/>
  <c r="BZ24" i="1"/>
  <c r="CB24" i="1"/>
  <c r="CD24" i="1"/>
  <c r="BX25" i="1"/>
  <c r="BY25" i="1"/>
  <c r="BZ25" i="1"/>
  <c r="CB25" i="1"/>
  <c r="CD25" i="1"/>
  <c r="BX26" i="1"/>
  <c r="BY26" i="1"/>
  <c r="BZ26" i="1"/>
  <c r="CB26" i="1"/>
  <c r="CD26" i="1"/>
  <c r="BX27" i="1"/>
  <c r="BY27" i="1"/>
  <c r="BZ27" i="1"/>
  <c r="CB27" i="1"/>
  <c r="CD27" i="1"/>
  <c r="BX28" i="1"/>
  <c r="BY28" i="1"/>
  <c r="BZ28" i="1"/>
  <c r="CB28" i="1"/>
  <c r="CD28" i="1"/>
  <c r="BX29" i="1"/>
  <c r="BY29" i="1"/>
  <c r="BZ29" i="1"/>
  <c r="CB29" i="1"/>
  <c r="CD29" i="1"/>
  <c r="BX30" i="1"/>
  <c r="BY30" i="1"/>
  <c r="BZ30" i="1"/>
  <c r="CB30" i="1"/>
  <c r="CD30" i="1"/>
  <c r="BX31" i="1"/>
  <c r="BY31" i="1"/>
  <c r="BZ31" i="1"/>
  <c r="CB31" i="1"/>
  <c r="CD31" i="1"/>
  <c r="BX32" i="1"/>
  <c r="BY32" i="1"/>
  <c r="BZ32" i="1"/>
  <c r="CB32" i="1"/>
  <c r="CD32" i="1"/>
  <c r="BX33" i="1"/>
  <c r="BY33" i="1"/>
  <c r="BZ33" i="1"/>
  <c r="CB33" i="1"/>
  <c r="CD33" i="1"/>
  <c r="BX34" i="1"/>
  <c r="BY34" i="1"/>
  <c r="BZ34" i="1"/>
  <c r="CB34" i="1"/>
  <c r="CD34" i="1"/>
  <c r="BX35" i="1"/>
  <c r="BY35" i="1"/>
  <c r="BZ35" i="1"/>
  <c r="CB35" i="1"/>
  <c r="CD35" i="1"/>
  <c r="BX36" i="1"/>
  <c r="BY36" i="1"/>
  <c r="BZ36" i="1"/>
  <c r="CB36" i="1"/>
  <c r="CD36" i="1"/>
  <c r="BX37" i="1"/>
  <c r="BY37" i="1"/>
  <c r="BZ37" i="1"/>
  <c r="CB37" i="1"/>
  <c r="CD37" i="1"/>
  <c r="BX38" i="1"/>
  <c r="BY38" i="1"/>
  <c r="BZ38" i="1"/>
  <c r="CB38" i="1"/>
  <c r="CD38" i="1"/>
  <c r="BX39" i="1"/>
  <c r="BY39" i="1"/>
  <c r="BZ39" i="1"/>
  <c r="CB39" i="1"/>
  <c r="CD39" i="1"/>
  <c r="BX40" i="1"/>
  <c r="BY40" i="1"/>
  <c r="BZ40" i="1"/>
  <c r="CB40" i="1"/>
  <c r="CD40" i="1"/>
  <c r="BX41" i="1"/>
  <c r="BY41" i="1"/>
  <c r="BZ41" i="1"/>
  <c r="CB41" i="1"/>
  <c r="CD41" i="1"/>
  <c r="BX42" i="1"/>
  <c r="BY42" i="1"/>
  <c r="BZ42" i="1"/>
  <c r="CB42" i="1"/>
  <c r="CD42" i="1"/>
  <c r="BX43" i="1"/>
  <c r="BY43" i="1"/>
  <c r="BZ43" i="1"/>
  <c r="CB43" i="1"/>
  <c r="CD43" i="1"/>
  <c r="BX44" i="1"/>
  <c r="BY44" i="1"/>
  <c r="BZ44" i="1"/>
  <c r="CB44" i="1"/>
  <c r="CD44" i="1"/>
  <c r="BX45" i="1"/>
  <c r="BY45" i="1"/>
  <c r="BZ45" i="1"/>
  <c r="CB45" i="1"/>
  <c r="CD45" i="1"/>
  <c r="BX46" i="1"/>
  <c r="BY46" i="1"/>
  <c r="BZ46" i="1"/>
  <c r="CB46" i="1"/>
  <c r="CD46" i="1"/>
  <c r="BX47" i="1"/>
  <c r="BY47" i="1"/>
  <c r="BZ47" i="1"/>
  <c r="CB47" i="1"/>
  <c r="CD47" i="1"/>
  <c r="BX48" i="1"/>
  <c r="BY48" i="1"/>
  <c r="BZ48" i="1"/>
  <c r="CB48" i="1"/>
  <c r="CD48" i="1"/>
  <c r="BX49" i="1"/>
  <c r="BY49" i="1"/>
  <c r="BZ49" i="1"/>
  <c r="CB49" i="1"/>
  <c r="CD49" i="1"/>
  <c r="BX50" i="1"/>
  <c r="BY50" i="1"/>
  <c r="BZ50" i="1"/>
  <c r="CB50" i="1"/>
  <c r="CD50" i="1"/>
  <c r="BX51" i="1"/>
  <c r="BY51" i="1"/>
  <c r="BZ51" i="1"/>
  <c r="CB51" i="1"/>
  <c r="CD51" i="1"/>
  <c r="BX52" i="1"/>
  <c r="BY52" i="1"/>
  <c r="BZ52" i="1"/>
  <c r="CB52" i="1"/>
  <c r="CD52" i="1"/>
  <c r="BX53" i="1"/>
  <c r="BY53" i="1"/>
  <c r="BZ53" i="1"/>
  <c r="CB53" i="1"/>
  <c r="CD53" i="1"/>
  <c r="BX54" i="1"/>
  <c r="BY54" i="1"/>
  <c r="BZ54" i="1"/>
  <c r="CB54" i="1"/>
  <c r="CD54" i="1"/>
  <c r="BX55" i="1"/>
  <c r="BY55" i="1"/>
  <c r="BZ55" i="1"/>
  <c r="CB55" i="1"/>
  <c r="CD55" i="1"/>
  <c r="BX56" i="1"/>
  <c r="BY56" i="1"/>
  <c r="BZ56" i="1"/>
  <c r="CB56" i="1"/>
  <c r="CD56" i="1"/>
  <c r="BX57" i="1"/>
  <c r="BY57" i="1"/>
  <c r="BZ57" i="1"/>
  <c r="CB57" i="1"/>
  <c r="CD57" i="1"/>
  <c r="BX58" i="1"/>
  <c r="BY58" i="1"/>
  <c r="BZ58" i="1"/>
  <c r="CB58" i="1"/>
  <c r="CD58" i="1"/>
  <c r="BX59" i="1"/>
  <c r="BY59" i="1"/>
  <c r="BZ59" i="1"/>
  <c r="CB59" i="1"/>
  <c r="CD59" i="1"/>
  <c r="BX60" i="1"/>
  <c r="BY60" i="1"/>
  <c r="BZ60" i="1"/>
  <c r="CB60" i="1"/>
  <c r="CD60" i="1"/>
  <c r="BX61" i="1"/>
  <c r="BY61" i="1"/>
  <c r="BZ61" i="1"/>
  <c r="CB61" i="1"/>
  <c r="CD61" i="1"/>
  <c r="BX62" i="1"/>
  <c r="BY62" i="1"/>
  <c r="BZ62" i="1"/>
  <c r="CB62" i="1"/>
  <c r="CD62" i="1"/>
  <c r="BX63" i="1"/>
  <c r="BY63" i="1"/>
  <c r="BZ63" i="1"/>
  <c r="CB63" i="1"/>
  <c r="CD63" i="1"/>
  <c r="BX64" i="1"/>
  <c r="BY64" i="1"/>
  <c r="BZ64" i="1"/>
  <c r="CB64" i="1"/>
  <c r="CD64" i="1"/>
  <c r="BX65" i="1"/>
  <c r="BY65" i="1"/>
  <c r="BZ65" i="1"/>
  <c r="CB65" i="1"/>
  <c r="CD65" i="1"/>
  <c r="BX66" i="1"/>
  <c r="BY66" i="1"/>
  <c r="BZ66" i="1"/>
  <c r="CB66" i="1"/>
  <c r="CD66" i="1"/>
  <c r="BX67" i="1"/>
  <c r="BY67" i="1"/>
  <c r="BZ67" i="1"/>
  <c r="CB67" i="1"/>
  <c r="CD67" i="1"/>
  <c r="BX68" i="1"/>
  <c r="BY68" i="1"/>
  <c r="BZ68" i="1"/>
  <c r="CB68" i="1"/>
  <c r="CD68" i="1"/>
  <c r="BX69" i="1"/>
  <c r="BY69" i="1"/>
  <c r="BZ69" i="1"/>
  <c r="CB69" i="1"/>
  <c r="CD69" i="1"/>
  <c r="BX70" i="1"/>
  <c r="BY70" i="1"/>
  <c r="BZ70" i="1"/>
  <c r="CB70" i="1"/>
  <c r="CD70" i="1"/>
  <c r="BX71" i="1"/>
  <c r="BY71" i="1"/>
  <c r="BZ71" i="1"/>
  <c r="CB71" i="1"/>
  <c r="CD71" i="1"/>
  <c r="BX72" i="1"/>
  <c r="BY72" i="1"/>
  <c r="BZ72" i="1"/>
  <c r="CB72" i="1"/>
  <c r="CD72" i="1"/>
  <c r="BX73" i="1"/>
  <c r="BY73" i="1"/>
  <c r="BZ73" i="1"/>
  <c r="CB73" i="1"/>
  <c r="CD73" i="1"/>
  <c r="BX74" i="1"/>
  <c r="BY74" i="1"/>
  <c r="BZ74" i="1"/>
  <c r="CB74" i="1"/>
  <c r="CD74" i="1"/>
  <c r="BX75" i="1"/>
  <c r="BY75" i="1"/>
  <c r="BZ75" i="1"/>
  <c r="CB75" i="1"/>
  <c r="CD75" i="1"/>
  <c r="BX76" i="1"/>
  <c r="BY76" i="1"/>
  <c r="BZ76" i="1"/>
  <c r="CB76" i="1"/>
  <c r="CD76" i="1"/>
  <c r="BX77" i="1"/>
  <c r="BY77" i="1"/>
  <c r="BZ77" i="1"/>
  <c r="CB77" i="1"/>
  <c r="CD77" i="1"/>
  <c r="BX78" i="1"/>
  <c r="BY78" i="1"/>
  <c r="BZ78" i="1"/>
  <c r="CB78" i="1"/>
  <c r="CD78" i="1"/>
  <c r="BX79" i="1"/>
  <c r="BY79" i="1"/>
  <c r="BZ79" i="1"/>
  <c r="CB79" i="1"/>
  <c r="CD79" i="1"/>
  <c r="BX80" i="1"/>
  <c r="BY80" i="1"/>
  <c r="BZ80" i="1"/>
  <c r="CB80" i="1"/>
  <c r="CD80" i="1"/>
  <c r="BX81" i="1"/>
  <c r="BY81" i="1"/>
  <c r="BZ81" i="1"/>
  <c r="CB81" i="1"/>
  <c r="CD81" i="1"/>
  <c r="BX82" i="1"/>
  <c r="BY82" i="1"/>
  <c r="BZ82" i="1"/>
  <c r="CB82" i="1"/>
  <c r="CD82" i="1"/>
  <c r="BX83" i="1"/>
  <c r="BY83" i="1"/>
  <c r="BZ83" i="1"/>
  <c r="CB83" i="1"/>
  <c r="CD83" i="1"/>
  <c r="BX84" i="1"/>
  <c r="BY84" i="1"/>
  <c r="BZ84" i="1"/>
  <c r="CB84" i="1"/>
  <c r="CD84" i="1"/>
  <c r="BX85" i="1"/>
  <c r="BY85" i="1"/>
  <c r="BZ85" i="1"/>
  <c r="CB85" i="1"/>
  <c r="CD85" i="1"/>
  <c r="BX86" i="1"/>
  <c r="BY86" i="1"/>
  <c r="BZ86" i="1"/>
  <c r="CB86" i="1"/>
  <c r="CD86" i="1"/>
  <c r="BX87" i="1"/>
  <c r="BY87" i="1"/>
  <c r="BZ87" i="1"/>
  <c r="CB87" i="1"/>
  <c r="CD87" i="1"/>
  <c r="BX88" i="1"/>
  <c r="BY88" i="1"/>
  <c r="BZ88" i="1"/>
  <c r="CB88" i="1"/>
  <c r="CD88" i="1"/>
  <c r="BX89" i="1"/>
  <c r="BY89" i="1"/>
  <c r="BZ89" i="1"/>
  <c r="CB89" i="1"/>
  <c r="CD89" i="1"/>
  <c r="BX90" i="1"/>
  <c r="BY90" i="1"/>
  <c r="BZ90" i="1"/>
  <c r="CB90" i="1"/>
  <c r="CD90" i="1"/>
  <c r="BX91" i="1"/>
  <c r="BY91" i="1"/>
  <c r="BZ91" i="1"/>
  <c r="CB91" i="1"/>
  <c r="CD91" i="1"/>
  <c r="BX92" i="1"/>
  <c r="BY92" i="1"/>
  <c r="BZ92" i="1"/>
  <c r="CB92" i="1"/>
  <c r="CD92" i="1"/>
  <c r="BX93" i="1"/>
  <c r="BY93" i="1"/>
  <c r="BZ93" i="1"/>
  <c r="CB93" i="1"/>
  <c r="CD93" i="1"/>
  <c r="BX94" i="1"/>
  <c r="BY94" i="1"/>
  <c r="BZ94" i="1"/>
  <c r="CB94" i="1"/>
  <c r="CD94" i="1"/>
  <c r="BX95" i="1"/>
  <c r="BY95" i="1"/>
  <c r="BZ95" i="1"/>
  <c r="CB95" i="1"/>
  <c r="CD95" i="1"/>
  <c r="BX96" i="1"/>
  <c r="BY96" i="1"/>
  <c r="BZ96" i="1"/>
  <c r="CB96" i="1"/>
  <c r="CD96" i="1"/>
  <c r="BX97" i="1"/>
  <c r="BY97" i="1"/>
  <c r="BZ97" i="1"/>
  <c r="CB97" i="1"/>
  <c r="CD97" i="1"/>
  <c r="BX98" i="1"/>
  <c r="BY98" i="1"/>
  <c r="BZ98" i="1"/>
  <c r="CB98" i="1"/>
  <c r="CD98" i="1"/>
  <c r="BX99" i="1"/>
  <c r="BY99" i="1"/>
  <c r="BZ99" i="1"/>
  <c r="CB99" i="1"/>
  <c r="CD99" i="1"/>
  <c r="BY100" i="1"/>
  <c r="BZ100" i="1"/>
  <c r="CB100" i="1"/>
  <c r="CD100" i="1"/>
  <c r="BX101" i="1"/>
  <c r="BY101" i="1"/>
  <c r="BZ101" i="1"/>
  <c r="CB101" i="1"/>
  <c r="CD101" i="1"/>
  <c r="BX102" i="1"/>
  <c r="BY102" i="1"/>
  <c r="BZ102" i="1"/>
  <c r="CB102" i="1"/>
  <c r="CD102" i="1"/>
  <c r="BY103" i="1"/>
  <c r="BZ103" i="1"/>
  <c r="CB103" i="1"/>
  <c r="CD103" i="1"/>
  <c r="BX104" i="1"/>
  <c r="BY104" i="1"/>
  <c r="BZ104" i="1"/>
  <c r="CB104" i="1"/>
  <c r="CD104" i="1"/>
  <c r="BY105" i="1"/>
  <c r="BZ105" i="1"/>
  <c r="CB105" i="1"/>
  <c r="CD105" i="1"/>
  <c r="BX106" i="1"/>
  <c r="BY106" i="1"/>
  <c r="BZ106" i="1"/>
  <c r="CB106" i="1"/>
  <c r="CD106" i="1"/>
  <c r="BX107" i="1"/>
  <c r="BY107" i="1"/>
  <c r="BZ107" i="1"/>
  <c r="CB107" i="1"/>
  <c r="CD107" i="1"/>
  <c r="BX108" i="1"/>
  <c r="BY108" i="1"/>
  <c r="BZ108" i="1"/>
  <c r="CB108" i="1"/>
  <c r="CD108" i="1"/>
  <c r="BY109" i="1"/>
  <c r="BZ109" i="1"/>
  <c r="CB109" i="1"/>
  <c r="CD109" i="1"/>
  <c r="CB110" i="1"/>
  <c r="CD110" i="1"/>
  <c r="BX111" i="1"/>
  <c r="BY111" i="1"/>
  <c r="BZ111" i="1"/>
  <c r="CB111" i="1"/>
  <c r="CD111" i="1"/>
  <c r="BX112" i="1"/>
  <c r="BY112" i="1"/>
  <c r="BZ112" i="1"/>
  <c r="CB112" i="1"/>
  <c r="CD112" i="1"/>
  <c r="BX113" i="1"/>
  <c r="BY113" i="1"/>
  <c r="BZ113" i="1"/>
  <c r="CB113" i="1"/>
  <c r="CD113" i="1"/>
  <c r="BX114" i="1"/>
  <c r="BY114" i="1"/>
  <c r="BZ114" i="1"/>
  <c r="CB114" i="1"/>
  <c r="CD114" i="1"/>
  <c r="BX115" i="1"/>
  <c r="BY115" i="1"/>
  <c r="BZ115" i="1"/>
  <c r="CB115" i="1"/>
  <c r="CD115" i="1"/>
  <c r="BX116" i="1"/>
  <c r="BY116" i="1"/>
  <c r="BZ116" i="1"/>
  <c r="CB116" i="1"/>
  <c r="CD116" i="1"/>
  <c r="BX117" i="1"/>
  <c r="BY117" i="1"/>
  <c r="BZ117" i="1"/>
  <c r="CB117" i="1"/>
  <c r="CD117" i="1"/>
  <c r="BX118" i="1"/>
  <c r="BY118" i="1"/>
  <c r="BZ118" i="1"/>
  <c r="CB118" i="1"/>
  <c r="CD118" i="1"/>
  <c r="BX119" i="1"/>
  <c r="BY119" i="1"/>
  <c r="BZ119" i="1"/>
  <c r="CB119" i="1"/>
  <c r="CD119" i="1"/>
  <c r="CB120" i="1"/>
  <c r="CD120" i="1"/>
  <c r="BX121" i="1"/>
  <c r="BY121" i="1"/>
  <c r="BZ121" i="1"/>
  <c r="CB121" i="1"/>
  <c r="CD121" i="1"/>
  <c r="BX122" i="1"/>
  <c r="BY122" i="1"/>
  <c r="BZ122" i="1"/>
  <c r="CB122" i="1"/>
  <c r="CD122" i="1"/>
  <c r="BX123" i="1"/>
  <c r="BY123" i="1"/>
  <c r="BZ123" i="1"/>
  <c r="CB123" i="1"/>
  <c r="CD123" i="1"/>
  <c r="BY124" i="1"/>
  <c r="BZ124" i="1"/>
  <c r="CB124" i="1"/>
  <c r="CD124" i="1"/>
  <c r="BY125" i="1"/>
  <c r="BZ125" i="1"/>
  <c r="CB125" i="1"/>
  <c r="CD125" i="1"/>
  <c r="CD127" i="1"/>
  <c r="CB127" i="1"/>
  <c r="BX127" i="1"/>
  <c r="BY127" i="1"/>
  <c r="BZ127" i="1"/>
  <c r="BT127" i="1"/>
  <c r="BR127" i="1"/>
  <c r="BI18" i="1"/>
  <c r="BI19" i="1"/>
  <c r="BI20" i="1"/>
  <c r="BI21" i="1"/>
  <c r="BI22" i="1"/>
  <c r="BI23" i="1"/>
  <c r="BI24" i="1"/>
  <c r="BI25" i="1"/>
  <c r="BI26" i="1"/>
  <c r="BI27" i="1"/>
  <c r="BI28" i="1"/>
  <c r="BI29" i="1"/>
  <c r="BI30" i="1"/>
  <c r="BI31" i="1"/>
  <c r="BI32" i="1"/>
  <c r="BI33" i="1"/>
  <c r="BI34" i="1"/>
  <c r="BI35" i="1"/>
  <c r="BI36" i="1"/>
  <c r="BI37" i="1"/>
  <c r="BI38" i="1"/>
  <c r="BI39" i="1"/>
  <c r="BI40" i="1"/>
  <c r="BI41" i="1"/>
  <c r="BI42" i="1"/>
  <c r="BI43" i="1"/>
  <c r="BI44" i="1"/>
  <c r="BI45" i="1"/>
  <c r="BI46" i="1"/>
  <c r="BI47" i="1"/>
  <c r="BI48" i="1"/>
  <c r="BI49" i="1"/>
  <c r="BI50" i="1"/>
  <c r="BI51" i="1"/>
  <c r="BI52" i="1"/>
  <c r="BI53" i="1"/>
  <c r="BI54" i="1"/>
  <c r="BI55" i="1"/>
  <c r="BI56" i="1"/>
  <c r="BI57" i="1"/>
  <c r="BI58" i="1"/>
  <c r="BI59" i="1"/>
  <c r="BI60" i="1"/>
  <c r="BI61" i="1"/>
  <c r="BI62" i="1"/>
  <c r="BI63" i="1"/>
  <c r="BI64" i="1"/>
  <c r="BI65" i="1"/>
  <c r="BI66" i="1"/>
  <c r="BI67" i="1"/>
  <c r="BI68" i="1"/>
  <c r="BI69" i="1"/>
  <c r="BI70" i="1"/>
  <c r="BI71" i="1"/>
  <c r="BI72" i="1"/>
  <c r="BI73" i="1"/>
  <c r="BI74" i="1"/>
  <c r="BI75" i="1"/>
  <c r="BI76" i="1"/>
  <c r="BI77" i="1"/>
  <c r="BI78" i="1"/>
  <c r="BI79" i="1"/>
  <c r="BI80" i="1"/>
  <c r="BI81" i="1"/>
  <c r="BI82" i="1"/>
  <c r="BI83" i="1"/>
  <c r="BI84" i="1"/>
  <c r="BI85" i="1"/>
  <c r="BI86" i="1"/>
  <c r="BI87" i="1"/>
  <c r="BI88" i="1"/>
  <c r="BI89" i="1"/>
  <c r="BI90" i="1"/>
  <c r="BI91" i="1"/>
  <c r="BI92" i="1"/>
  <c r="BI93" i="1"/>
  <c r="BI94" i="1"/>
  <c r="BI95" i="1"/>
  <c r="BI96" i="1"/>
  <c r="BI97" i="1"/>
  <c r="BI98" i="1"/>
  <c r="BI99" i="1"/>
  <c r="BI100" i="1"/>
  <c r="BI101" i="1"/>
  <c r="BI102" i="1"/>
  <c r="BI103" i="1"/>
  <c r="BI104" i="1"/>
  <c r="BI105" i="1"/>
  <c r="BI106" i="1"/>
  <c r="BI107" i="1"/>
  <c r="BI108" i="1"/>
  <c r="BI109" i="1"/>
  <c r="BI110" i="1"/>
  <c r="BI111" i="1"/>
  <c r="BI112" i="1"/>
  <c r="BI113" i="1"/>
  <c r="BI114" i="1"/>
  <c r="BI115" i="1"/>
  <c r="BI116" i="1"/>
  <c r="BI117" i="1"/>
  <c r="BI118" i="1"/>
  <c r="BI119" i="1"/>
  <c r="BI120" i="1"/>
  <c r="BI121" i="1"/>
  <c r="BI122" i="1"/>
  <c r="BI123" i="1"/>
  <c r="BI124" i="1"/>
  <c r="BI125" i="1"/>
  <c r="BI127" i="1"/>
  <c r="BH18" i="1"/>
  <c r="BH19" i="1"/>
  <c r="BH20" i="1"/>
  <c r="BH21" i="1"/>
  <c r="BH22" i="1"/>
  <c r="BH23" i="1"/>
  <c r="BH24" i="1"/>
  <c r="BH25" i="1"/>
  <c r="BH26"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5" i="1"/>
  <c r="BH86" i="1"/>
  <c r="BH87" i="1"/>
  <c r="BH88" i="1"/>
  <c r="BH89" i="1"/>
  <c r="BH90" i="1"/>
  <c r="BH91" i="1"/>
  <c r="BH92" i="1"/>
  <c r="BH93" i="1"/>
  <c r="BH94" i="1"/>
  <c r="BH95" i="1"/>
  <c r="BH96" i="1"/>
  <c r="BH97" i="1"/>
  <c r="BH98" i="1"/>
  <c r="BH99" i="1"/>
  <c r="BH100" i="1"/>
  <c r="BH101" i="1"/>
  <c r="BH102" i="1"/>
  <c r="BH103" i="1"/>
  <c r="BH104" i="1"/>
  <c r="BH105" i="1"/>
  <c r="BH106" i="1"/>
  <c r="BH107" i="1"/>
  <c r="BH108" i="1"/>
  <c r="BH109" i="1"/>
  <c r="BH110" i="1"/>
  <c r="BH111" i="1"/>
  <c r="BH112" i="1"/>
  <c r="BH113" i="1"/>
  <c r="BH114" i="1"/>
  <c r="BH115" i="1"/>
  <c r="BH116" i="1"/>
  <c r="BH117" i="1"/>
  <c r="BH118" i="1"/>
  <c r="BH119" i="1"/>
  <c r="BH120" i="1"/>
  <c r="BH121" i="1"/>
  <c r="BH122" i="1"/>
  <c r="BH123" i="1"/>
  <c r="BH124" i="1"/>
  <c r="BH125" i="1"/>
  <c r="BH127" i="1"/>
  <c r="BF127" i="1"/>
  <c r="BD12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7" i="1"/>
  <c r="AX127" i="1"/>
  <c r="AP18" i="1"/>
  <c r="AP75" i="1"/>
  <c r="AP96" i="1"/>
  <c r="AP110" i="1"/>
  <c r="AP120" i="1"/>
  <c r="AP127" i="1"/>
  <c r="AL127" i="1"/>
  <c r="AJ127" i="1"/>
  <c r="AI18" i="1"/>
  <c r="AI19" i="1"/>
  <c r="AI21" i="1"/>
  <c r="AI22" i="1"/>
  <c r="AI24" i="1"/>
  <c r="AI25" i="1"/>
  <c r="AI27" i="1"/>
  <c r="AI28" i="1"/>
  <c r="AI30" i="1"/>
  <c r="AI31" i="1"/>
  <c r="AI33" i="1"/>
  <c r="AI41" i="1"/>
  <c r="AI42" i="1"/>
  <c r="AI43" i="1"/>
  <c r="AI48" i="1"/>
  <c r="AI53" i="1"/>
  <c r="AI54" i="1"/>
  <c r="AI55" i="1"/>
  <c r="AI56" i="1"/>
  <c r="AI59" i="1"/>
  <c r="AI60" i="1"/>
  <c r="AI61" i="1"/>
  <c r="AI64" i="1"/>
  <c r="AI65" i="1"/>
  <c r="AI66" i="1"/>
  <c r="AI67" i="1"/>
  <c r="AI79" i="1"/>
  <c r="AI81" i="1"/>
  <c r="AI85" i="1"/>
  <c r="AI88" i="1"/>
  <c r="AI89" i="1"/>
  <c r="AI90" i="1"/>
  <c r="AI93" i="1"/>
  <c r="AI95" i="1"/>
  <c r="AI97" i="1"/>
  <c r="AI98" i="1"/>
  <c r="AI100" i="1"/>
  <c r="AI103" i="1"/>
  <c r="AI105" i="1"/>
  <c r="AI109" i="1"/>
  <c r="AI124" i="1"/>
  <c r="AI125" i="1"/>
  <c r="AI127" i="1"/>
  <c r="Z127" i="1"/>
  <c r="AA127" i="1"/>
  <c r="X127" i="1"/>
  <c r="U19" i="1"/>
  <c r="U20" i="1"/>
  <c r="U21" i="1"/>
  <c r="U22" i="1"/>
  <c r="U23" i="1"/>
  <c r="U24" i="1"/>
  <c r="U25" i="1"/>
  <c r="U26" i="1"/>
  <c r="U29" i="1"/>
  <c r="U32" i="1"/>
  <c r="U34" i="1"/>
  <c r="U35" i="1"/>
  <c r="U36" i="1"/>
  <c r="U37" i="1"/>
  <c r="U38" i="1"/>
  <c r="U39" i="1"/>
  <c r="U40" i="1"/>
  <c r="U41" i="1"/>
  <c r="U42" i="1"/>
  <c r="U44" i="1"/>
  <c r="U45" i="1"/>
  <c r="U46" i="1"/>
  <c r="U47" i="1"/>
  <c r="U49" i="1"/>
  <c r="U50" i="1"/>
  <c r="U51" i="1"/>
  <c r="U52" i="1"/>
  <c r="U57" i="1"/>
  <c r="U58" i="1"/>
  <c r="U59" i="1"/>
  <c r="U60" i="1"/>
  <c r="U62" i="1"/>
  <c r="U63" i="1"/>
  <c r="U66" i="1"/>
  <c r="U68" i="1"/>
  <c r="U69" i="1"/>
  <c r="U70" i="1"/>
  <c r="U71" i="1"/>
  <c r="U72" i="1"/>
  <c r="U73" i="1"/>
  <c r="U74" i="1"/>
  <c r="U76" i="1"/>
  <c r="U77" i="1"/>
  <c r="U78" i="1"/>
  <c r="U80" i="1"/>
  <c r="U82" i="1"/>
  <c r="U83" i="1"/>
  <c r="U84" i="1"/>
  <c r="U86" i="1"/>
  <c r="U87" i="1"/>
  <c r="U91" i="1"/>
  <c r="U92" i="1"/>
  <c r="U94" i="1"/>
  <c r="U99" i="1"/>
  <c r="U101" i="1"/>
  <c r="U102" i="1"/>
  <c r="U104" i="1"/>
  <c r="U106" i="1"/>
  <c r="U107" i="1"/>
  <c r="U108" i="1"/>
  <c r="U111" i="1"/>
  <c r="U112" i="1"/>
  <c r="U113" i="1"/>
  <c r="U114" i="1"/>
  <c r="U115" i="1"/>
  <c r="U116" i="1"/>
  <c r="U117" i="1"/>
  <c r="U118" i="1"/>
  <c r="U119" i="1"/>
  <c r="U121" i="1"/>
  <c r="U122" i="1"/>
  <c r="U123" i="1"/>
  <c r="U127" i="1"/>
  <c r="M127" i="1"/>
  <c r="J127" i="1"/>
  <c r="G19" i="1"/>
  <c r="G20" i="1"/>
  <c r="G21" i="1"/>
  <c r="G22" i="1"/>
  <c r="G23" i="1"/>
  <c r="G24" i="1"/>
  <c r="G25" i="1"/>
  <c r="G26" i="1"/>
  <c r="G29" i="1"/>
  <c r="G32" i="1"/>
  <c r="G34" i="1"/>
  <c r="G35" i="1"/>
  <c r="G36" i="1"/>
  <c r="G37" i="1"/>
  <c r="G38" i="1"/>
  <c r="G39" i="1"/>
  <c r="G40" i="1"/>
  <c r="G41" i="1"/>
  <c r="G44" i="1"/>
  <c r="G45" i="1"/>
  <c r="G46" i="1"/>
  <c r="G47" i="1"/>
  <c r="G49" i="1"/>
  <c r="G50" i="1"/>
  <c r="G51" i="1"/>
  <c r="G52" i="1"/>
  <c r="G57" i="1"/>
  <c r="G58" i="1"/>
  <c r="G59" i="1"/>
  <c r="G60" i="1"/>
  <c r="G62" i="1"/>
  <c r="G63" i="1"/>
  <c r="G68" i="1"/>
  <c r="G69" i="1"/>
  <c r="G70" i="1"/>
  <c r="G71" i="1"/>
  <c r="G72" i="1"/>
  <c r="G73" i="1"/>
  <c r="G74" i="1"/>
  <c r="G76" i="1"/>
  <c r="G77" i="1"/>
  <c r="G78" i="1"/>
  <c r="G80" i="1"/>
  <c r="G82" i="1"/>
  <c r="G83" i="1"/>
  <c r="G84" i="1"/>
  <c r="G86" i="1"/>
  <c r="G87" i="1"/>
  <c r="G91" i="1"/>
  <c r="G92" i="1"/>
  <c r="G94" i="1"/>
  <c r="G99" i="1"/>
  <c r="G101" i="1"/>
  <c r="G102" i="1"/>
  <c r="G104" i="1"/>
  <c r="G106" i="1"/>
  <c r="G107" i="1"/>
  <c r="G108" i="1"/>
  <c r="G111" i="1"/>
  <c r="G112" i="1"/>
  <c r="G113" i="1"/>
  <c r="G114" i="1"/>
  <c r="G115" i="1"/>
  <c r="G116" i="1"/>
  <c r="G117" i="1"/>
  <c r="G118" i="1"/>
  <c r="G119" i="1"/>
  <c r="G121" i="1"/>
  <c r="G122" i="1"/>
  <c r="G123" i="1"/>
  <c r="G127" i="1"/>
  <c r="CE125" i="1"/>
  <c r="BV125" i="1"/>
  <c r="BT125" i="1"/>
  <c r="BR125" i="1"/>
  <c r="AX125" i="1"/>
  <c r="CE124" i="1"/>
  <c r="BV124" i="1"/>
  <c r="BT124" i="1"/>
  <c r="BR124" i="1"/>
  <c r="AX124" i="1"/>
  <c r="CE123" i="1"/>
  <c r="BV123" i="1"/>
  <c r="BT123" i="1"/>
  <c r="BR123" i="1"/>
  <c r="AX123" i="1"/>
  <c r="CE122" i="1"/>
  <c r="BV122" i="1"/>
  <c r="BT122" i="1"/>
  <c r="BR122" i="1"/>
  <c r="AX122" i="1"/>
  <c r="CE121" i="1"/>
  <c r="BV121" i="1"/>
  <c r="BT121" i="1"/>
  <c r="BR121" i="1"/>
  <c r="AX121" i="1"/>
  <c r="CE120" i="1"/>
  <c r="BV120" i="1"/>
  <c r="BT120" i="1"/>
  <c r="BR120" i="1"/>
  <c r="AX120" i="1"/>
  <c r="CE119" i="1"/>
  <c r="BV119" i="1"/>
  <c r="BT119" i="1"/>
  <c r="BR119" i="1"/>
  <c r="AX119" i="1"/>
  <c r="CE118" i="1"/>
  <c r="BV118" i="1"/>
  <c r="BT118" i="1"/>
  <c r="BR118" i="1"/>
  <c r="AX118" i="1"/>
  <c r="CE117" i="1"/>
  <c r="BV117" i="1"/>
  <c r="BT117" i="1"/>
  <c r="BR117" i="1"/>
  <c r="AX117" i="1"/>
  <c r="CE116" i="1"/>
  <c r="BV116" i="1"/>
  <c r="BT116" i="1"/>
  <c r="BR116" i="1"/>
  <c r="AX116" i="1"/>
  <c r="CE115" i="1"/>
  <c r="BV115" i="1"/>
  <c r="BT115" i="1"/>
  <c r="BR115" i="1"/>
  <c r="AX115" i="1"/>
  <c r="CE114" i="1"/>
  <c r="BV114" i="1"/>
  <c r="BT114" i="1"/>
  <c r="BR114" i="1"/>
  <c r="AX114" i="1"/>
  <c r="CE113" i="1"/>
  <c r="BV113" i="1"/>
  <c r="BT113" i="1"/>
  <c r="BR113" i="1"/>
  <c r="AX113" i="1"/>
  <c r="CE112" i="1"/>
  <c r="BV112" i="1"/>
  <c r="BT112" i="1"/>
  <c r="BR112" i="1"/>
  <c r="AX112" i="1"/>
  <c r="CE111" i="1"/>
  <c r="BV111" i="1"/>
  <c r="BT111" i="1"/>
  <c r="BR111" i="1"/>
  <c r="AX111" i="1"/>
  <c r="CE110" i="1"/>
  <c r="BV110" i="1"/>
  <c r="BT110" i="1"/>
  <c r="BR110" i="1"/>
  <c r="AX110" i="1"/>
  <c r="CE109" i="1"/>
  <c r="BV109" i="1"/>
  <c r="BT109" i="1"/>
  <c r="BR109" i="1"/>
  <c r="AX109" i="1"/>
  <c r="CE108" i="1"/>
  <c r="BV108" i="1"/>
  <c r="BT108" i="1"/>
  <c r="BR108" i="1"/>
  <c r="AX108" i="1"/>
  <c r="CE107" i="1"/>
  <c r="BV107" i="1"/>
  <c r="BT107" i="1"/>
  <c r="BR107" i="1"/>
  <c r="AX107" i="1"/>
  <c r="CE106" i="1"/>
  <c r="BV106" i="1"/>
  <c r="BT106" i="1"/>
  <c r="BR106" i="1"/>
  <c r="AX106" i="1"/>
  <c r="CE105" i="1"/>
  <c r="BV105" i="1"/>
  <c r="BT105" i="1"/>
  <c r="BR105" i="1"/>
  <c r="AX105" i="1"/>
  <c r="CZ104" i="1"/>
  <c r="CE104" i="1"/>
  <c r="BV104" i="1"/>
  <c r="BT104" i="1"/>
  <c r="BR104" i="1"/>
  <c r="AX104" i="1"/>
  <c r="CZ97" i="1"/>
  <c r="CZ98" i="1"/>
  <c r="CZ99" i="1"/>
  <c r="CZ103" i="1"/>
  <c r="CE103" i="1"/>
  <c r="BV103" i="1"/>
  <c r="BT103" i="1"/>
  <c r="BR103" i="1"/>
  <c r="AX103" i="1"/>
  <c r="CE102" i="1"/>
  <c r="BV102" i="1"/>
  <c r="BT102" i="1"/>
  <c r="BR102" i="1"/>
  <c r="AX102" i="1"/>
  <c r="CE101" i="1"/>
  <c r="BV101" i="1"/>
  <c r="BT101" i="1"/>
  <c r="BR101" i="1"/>
  <c r="AX101" i="1"/>
  <c r="CZ100" i="1"/>
  <c r="CE100" i="1"/>
  <c r="BV100" i="1"/>
  <c r="BT100" i="1"/>
  <c r="BR100" i="1"/>
  <c r="AX100" i="1"/>
  <c r="CY46" i="1"/>
  <c r="CU99" i="1"/>
  <c r="CE99" i="1"/>
  <c r="BV99" i="1"/>
  <c r="BT99" i="1"/>
  <c r="BR99" i="1"/>
  <c r="AX99" i="1"/>
  <c r="CE98" i="1"/>
  <c r="BV98" i="1"/>
  <c r="BT98" i="1"/>
  <c r="BR98" i="1"/>
  <c r="AX98" i="1"/>
  <c r="CE97" i="1"/>
  <c r="BV97" i="1"/>
  <c r="BT97" i="1"/>
  <c r="BR97" i="1"/>
  <c r="AX97" i="1"/>
  <c r="CE96" i="1"/>
  <c r="BV96" i="1"/>
  <c r="BT96" i="1"/>
  <c r="BR96" i="1"/>
  <c r="AX96" i="1"/>
  <c r="CE95" i="1"/>
  <c r="BV95" i="1"/>
  <c r="BT95" i="1"/>
  <c r="BR95" i="1"/>
  <c r="AX95" i="1"/>
  <c r="CZ94" i="1"/>
  <c r="CE94" i="1"/>
  <c r="BV94" i="1"/>
  <c r="BT94" i="1"/>
  <c r="BR94" i="1"/>
  <c r="AX94" i="1"/>
  <c r="CZ93" i="1"/>
  <c r="CE93" i="1"/>
  <c r="BV93" i="1"/>
  <c r="BT93" i="1"/>
  <c r="BR93" i="1"/>
  <c r="AX93" i="1"/>
  <c r="CZ92" i="1"/>
  <c r="CE92" i="1"/>
  <c r="BV92" i="1"/>
  <c r="BT92" i="1"/>
  <c r="BR92" i="1"/>
  <c r="AX92" i="1"/>
  <c r="CE91" i="1"/>
  <c r="BV91" i="1"/>
  <c r="BT91" i="1"/>
  <c r="BR91" i="1"/>
  <c r="AX91" i="1"/>
  <c r="CE90" i="1"/>
  <c r="BV90" i="1"/>
  <c r="BT90" i="1"/>
  <c r="BR90" i="1"/>
  <c r="AX90" i="1"/>
  <c r="CE89" i="1"/>
  <c r="BV89" i="1"/>
  <c r="BT89" i="1"/>
  <c r="BR89" i="1"/>
  <c r="AX89" i="1"/>
  <c r="CE88" i="1"/>
  <c r="BV88" i="1"/>
  <c r="BT88" i="1"/>
  <c r="BR88" i="1"/>
  <c r="AX88" i="1"/>
  <c r="CE87" i="1"/>
  <c r="BV87" i="1"/>
  <c r="BT87" i="1"/>
  <c r="BR87" i="1"/>
  <c r="AX87" i="1"/>
  <c r="CE86" i="1"/>
  <c r="BV86" i="1"/>
  <c r="BT86" i="1"/>
  <c r="BR86" i="1"/>
  <c r="AX86" i="1"/>
  <c r="CE85" i="1"/>
  <c r="BV85" i="1"/>
  <c r="BT85" i="1"/>
  <c r="BR85" i="1"/>
  <c r="AX85" i="1"/>
  <c r="CE84" i="1"/>
  <c r="BV84" i="1"/>
  <c r="BT84" i="1"/>
  <c r="BR84" i="1"/>
  <c r="AX84" i="1"/>
  <c r="CE83" i="1"/>
  <c r="BV83" i="1"/>
  <c r="BT83" i="1"/>
  <c r="BR83" i="1"/>
  <c r="AX83" i="1"/>
  <c r="CE82" i="1"/>
  <c r="BV82" i="1"/>
  <c r="BT82" i="1"/>
  <c r="BR82" i="1"/>
  <c r="AX82" i="1"/>
  <c r="CE81" i="1"/>
  <c r="BV81" i="1"/>
  <c r="BT81" i="1"/>
  <c r="BR81" i="1"/>
  <c r="AX81" i="1"/>
  <c r="CE80" i="1"/>
  <c r="BV80" i="1"/>
  <c r="BT80" i="1"/>
  <c r="BR80" i="1"/>
  <c r="AX80" i="1"/>
  <c r="CE79" i="1"/>
  <c r="BV79" i="1"/>
  <c r="BT79" i="1"/>
  <c r="BR79" i="1"/>
  <c r="AX79" i="1"/>
  <c r="CE78" i="1"/>
  <c r="BV78" i="1"/>
  <c r="BT78" i="1"/>
  <c r="BR78" i="1"/>
  <c r="AX78" i="1"/>
  <c r="CE77" i="1"/>
  <c r="BV77" i="1"/>
  <c r="BT77" i="1"/>
  <c r="BR77" i="1"/>
  <c r="AX77" i="1"/>
  <c r="CE76" i="1"/>
  <c r="BV76" i="1"/>
  <c r="BT76" i="1"/>
  <c r="BR76" i="1"/>
  <c r="AX76" i="1"/>
  <c r="CE75" i="1"/>
  <c r="BV75" i="1"/>
  <c r="BT75" i="1"/>
  <c r="BR75" i="1"/>
  <c r="AX75" i="1"/>
  <c r="CE74" i="1"/>
  <c r="BV74" i="1"/>
  <c r="BT74" i="1"/>
  <c r="BR74" i="1"/>
  <c r="AX74" i="1"/>
  <c r="CE73" i="1"/>
  <c r="BV73" i="1"/>
  <c r="BT73" i="1"/>
  <c r="BR73" i="1"/>
  <c r="AX73" i="1"/>
  <c r="CE72" i="1"/>
  <c r="BV72" i="1"/>
  <c r="BT72" i="1"/>
  <c r="BR72" i="1"/>
  <c r="AX72" i="1"/>
  <c r="CE71" i="1"/>
  <c r="BV71" i="1"/>
  <c r="BT71" i="1"/>
  <c r="BR71" i="1"/>
  <c r="AX71" i="1"/>
  <c r="CE70" i="1"/>
  <c r="BV70" i="1"/>
  <c r="BT70" i="1"/>
  <c r="BR70" i="1"/>
  <c r="AX70" i="1"/>
  <c r="CE69" i="1"/>
  <c r="BV69" i="1"/>
  <c r="BT69" i="1"/>
  <c r="BR69" i="1"/>
  <c r="AX69" i="1"/>
  <c r="CE68" i="1"/>
  <c r="BV68" i="1"/>
  <c r="BT68" i="1"/>
  <c r="BR68" i="1"/>
  <c r="AX68" i="1"/>
  <c r="CE67" i="1"/>
  <c r="BV67" i="1"/>
  <c r="BT67" i="1"/>
  <c r="BR67" i="1"/>
  <c r="AX67" i="1"/>
  <c r="CE66" i="1"/>
  <c r="BV66" i="1"/>
  <c r="BT66" i="1"/>
  <c r="BR66" i="1"/>
  <c r="AX66" i="1"/>
  <c r="CE65" i="1"/>
  <c r="BV65" i="1"/>
  <c r="BT65" i="1"/>
  <c r="BR65" i="1"/>
  <c r="AX65" i="1"/>
  <c r="CY18" i="1"/>
  <c r="CY19" i="1"/>
  <c r="CY21" i="1"/>
  <c r="CY22" i="1"/>
  <c r="CY23" i="1"/>
  <c r="CY24" i="1"/>
  <c r="CY25" i="1"/>
  <c r="CY26" i="1"/>
  <c r="CY27" i="1"/>
  <c r="CY28" i="1"/>
  <c r="CY29" i="1"/>
  <c r="CY30" i="1"/>
  <c r="CY31" i="1"/>
  <c r="CY32" i="1"/>
  <c r="CY33" i="1"/>
  <c r="CY34" i="1"/>
  <c r="CY35" i="1"/>
  <c r="CY36" i="1"/>
  <c r="CY37" i="1"/>
  <c r="CY38" i="1"/>
  <c r="CY39" i="1"/>
  <c r="CY40" i="1"/>
  <c r="CY41" i="1"/>
  <c r="CY42" i="1"/>
  <c r="CY43" i="1"/>
  <c r="CY44" i="1"/>
  <c r="CY45" i="1"/>
  <c r="CY47" i="1"/>
  <c r="CY48" i="1"/>
  <c r="CY49" i="1"/>
  <c r="CY50" i="1"/>
  <c r="CY51" i="1"/>
  <c r="CY52" i="1"/>
  <c r="CY53" i="1"/>
  <c r="CY54" i="1"/>
  <c r="CY55" i="1"/>
  <c r="CY56" i="1"/>
  <c r="CY57" i="1"/>
  <c r="CY60" i="1"/>
  <c r="CY64" i="1"/>
  <c r="CE64" i="1"/>
  <c r="BV64" i="1"/>
  <c r="BT64" i="1"/>
  <c r="BR64" i="1"/>
  <c r="AX64" i="1"/>
  <c r="CE63" i="1"/>
  <c r="BV63" i="1"/>
  <c r="BT63" i="1"/>
  <c r="BR63" i="1"/>
  <c r="AX63" i="1"/>
  <c r="CE62" i="1"/>
  <c r="BV62" i="1"/>
  <c r="BT62" i="1"/>
  <c r="BR62" i="1"/>
  <c r="AX62" i="1"/>
  <c r="CE61" i="1"/>
  <c r="BV61" i="1"/>
  <c r="BT61" i="1"/>
  <c r="BR61" i="1"/>
  <c r="AX61" i="1"/>
  <c r="CE60" i="1"/>
  <c r="BV60" i="1"/>
  <c r="BT60" i="1"/>
  <c r="BR60" i="1"/>
  <c r="AX60" i="1"/>
  <c r="CE59" i="1"/>
  <c r="BV59" i="1"/>
  <c r="BT59" i="1"/>
  <c r="BR59" i="1"/>
  <c r="AX59" i="1"/>
  <c r="CE58" i="1"/>
  <c r="BV58" i="1"/>
  <c r="BT58" i="1"/>
  <c r="BR58" i="1"/>
  <c r="AX58" i="1"/>
  <c r="DH57" i="1"/>
  <c r="DI57" i="1"/>
  <c r="DJ57" i="1"/>
  <c r="DK57" i="1"/>
  <c r="DB57" i="1"/>
  <c r="DC57" i="1"/>
  <c r="DD57" i="1"/>
  <c r="DE57" i="1"/>
  <c r="CE57" i="1"/>
  <c r="BV57" i="1"/>
  <c r="BT57" i="1"/>
  <c r="BR57" i="1"/>
  <c r="AX57" i="1"/>
  <c r="DF56" i="1"/>
  <c r="DG56" i="1"/>
  <c r="DI56" i="1"/>
  <c r="DJ56" i="1"/>
  <c r="DK56" i="1"/>
  <c r="DB56" i="1"/>
  <c r="DC56" i="1"/>
  <c r="DD56" i="1"/>
  <c r="DE56" i="1"/>
  <c r="CE56" i="1"/>
  <c r="BV56" i="1"/>
  <c r="BT56" i="1"/>
  <c r="BR56" i="1"/>
  <c r="AX56" i="1"/>
  <c r="DB55" i="1"/>
  <c r="DC55" i="1"/>
  <c r="DD55" i="1"/>
  <c r="DL55" i="1"/>
  <c r="DM55" i="1"/>
  <c r="DO55" i="1"/>
  <c r="DP55" i="1"/>
  <c r="DQ55" i="1"/>
  <c r="DE55" i="1"/>
  <c r="CE55" i="1"/>
  <c r="BV55" i="1"/>
  <c r="BT55" i="1"/>
  <c r="BR55" i="1"/>
  <c r="AX55" i="1"/>
  <c r="DH54" i="1"/>
  <c r="DI54" i="1"/>
  <c r="DJ54" i="1"/>
  <c r="DK54" i="1"/>
  <c r="DB54" i="1"/>
  <c r="DC54" i="1"/>
  <c r="DD54" i="1"/>
  <c r="DE54" i="1"/>
  <c r="CE54" i="1"/>
  <c r="BV54" i="1"/>
  <c r="BT54" i="1"/>
  <c r="BR54" i="1"/>
  <c r="AX54" i="1"/>
  <c r="DF53" i="1"/>
  <c r="DG53" i="1"/>
  <c r="DH53" i="1"/>
  <c r="DI53" i="1"/>
  <c r="DJ53" i="1"/>
  <c r="DK53" i="1"/>
  <c r="DB53" i="1"/>
  <c r="DC53" i="1"/>
  <c r="DD53" i="1"/>
  <c r="DE53" i="1"/>
  <c r="CE53" i="1"/>
  <c r="BV53" i="1"/>
  <c r="BT53" i="1"/>
  <c r="BR53" i="1"/>
  <c r="AX53" i="1"/>
  <c r="DF52" i="1"/>
  <c r="DG52" i="1"/>
  <c r="DH52" i="1"/>
  <c r="DI52" i="1"/>
  <c r="DJ52" i="1"/>
  <c r="DK52" i="1"/>
  <c r="DB52" i="1"/>
  <c r="DC52" i="1"/>
  <c r="DD52" i="1"/>
  <c r="DE52" i="1"/>
  <c r="CE52" i="1"/>
  <c r="BV52" i="1"/>
  <c r="BT52" i="1"/>
  <c r="BR52" i="1"/>
  <c r="AX52" i="1"/>
  <c r="DB51" i="1"/>
  <c r="DC51" i="1"/>
  <c r="DD51" i="1"/>
  <c r="DL51" i="1"/>
  <c r="DM51" i="1"/>
  <c r="DO51" i="1"/>
  <c r="DP51" i="1"/>
  <c r="DQ51" i="1"/>
  <c r="DE51" i="1"/>
  <c r="CE51" i="1"/>
  <c r="BV51" i="1"/>
  <c r="BT51" i="1"/>
  <c r="BR51" i="1"/>
  <c r="AX51" i="1"/>
  <c r="DB50" i="1"/>
  <c r="DC50" i="1"/>
  <c r="DD50" i="1"/>
  <c r="DL50" i="1"/>
  <c r="DM50" i="1"/>
  <c r="DO50" i="1"/>
  <c r="DP50" i="1"/>
  <c r="DQ50" i="1"/>
  <c r="DE50" i="1"/>
  <c r="CE50" i="1"/>
  <c r="BV50" i="1"/>
  <c r="BT50" i="1"/>
  <c r="BR50" i="1"/>
  <c r="AX50" i="1"/>
  <c r="DH49" i="1"/>
  <c r="DI49" i="1"/>
  <c r="DJ49" i="1"/>
  <c r="DK49" i="1"/>
  <c r="DB49" i="1"/>
  <c r="DC49" i="1"/>
  <c r="DD49" i="1"/>
  <c r="DE49" i="1"/>
  <c r="CE49" i="1"/>
  <c r="BV49" i="1"/>
  <c r="BT49" i="1"/>
  <c r="BR49" i="1"/>
  <c r="AX49" i="1"/>
  <c r="DH48" i="1"/>
  <c r="DI48" i="1"/>
  <c r="DJ48" i="1"/>
  <c r="DK48" i="1"/>
  <c r="DB48" i="1"/>
  <c r="DC48" i="1"/>
  <c r="DD48" i="1"/>
  <c r="DE48" i="1"/>
  <c r="CE48" i="1"/>
  <c r="BV48" i="1"/>
  <c r="BT48" i="1"/>
  <c r="BR48" i="1"/>
  <c r="AX48" i="1"/>
  <c r="DH47" i="1"/>
  <c r="DI47" i="1"/>
  <c r="DJ47" i="1"/>
  <c r="DK47" i="1"/>
  <c r="DB47" i="1"/>
  <c r="DC47" i="1"/>
  <c r="DD47" i="1"/>
  <c r="DE47" i="1"/>
  <c r="CE47" i="1"/>
  <c r="BV47" i="1"/>
  <c r="BT47" i="1"/>
  <c r="BR47" i="1"/>
  <c r="AX47" i="1"/>
  <c r="DB46" i="1"/>
  <c r="DC46" i="1"/>
  <c r="DD46" i="1"/>
  <c r="DL46" i="1"/>
  <c r="DM46" i="1"/>
  <c r="DO46" i="1"/>
  <c r="DP46" i="1"/>
  <c r="DQ46" i="1"/>
  <c r="DE46" i="1"/>
  <c r="CE46" i="1"/>
  <c r="BV46" i="1"/>
  <c r="BT46" i="1"/>
  <c r="BR46" i="1"/>
  <c r="AX46" i="1"/>
  <c r="DB45" i="1"/>
  <c r="DC45" i="1"/>
  <c r="DD45" i="1"/>
  <c r="DL45" i="1"/>
  <c r="DM45" i="1"/>
  <c r="DO45" i="1"/>
  <c r="DP45" i="1"/>
  <c r="DQ45" i="1"/>
  <c r="DE45" i="1"/>
  <c r="CE45" i="1"/>
  <c r="BV45" i="1"/>
  <c r="BT45" i="1"/>
  <c r="BR45" i="1"/>
  <c r="AX45" i="1"/>
  <c r="DB44" i="1"/>
  <c r="DC44" i="1"/>
  <c r="DD44" i="1"/>
  <c r="DL44" i="1"/>
  <c r="DM44" i="1"/>
  <c r="DO44" i="1"/>
  <c r="DP44" i="1"/>
  <c r="DQ44" i="1"/>
  <c r="DE44" i="1"/>
  <c r="CE44" i="1"/>
  <c r="BV44" i="1"/>
  <c r="BT44" i="1"/>
  <c r="BR44" i="1"/>
  <c r="AX44" i="1"/>
  <c r="DB43" i="1"/>
  <c r="DC43" i="1"/>
  <c r="DD43" i="1"/>
  <c r="DL43" i="1"/>
  <c r="DM43" i="1"/>
  <c r="DO43" i="1"/>
  <c r="DP43" i="1"/>
  <c r="DQ43" i="1"/>
  <c r="DE43" i="1"/>
  <c r="CE43" i="1"/>
  <c r="BV43" i="1"/>
  <c r="BT43" i="1"/>
  <c r="BR43" i="1"/>
  <c r="AX43" i="1"/>
  <c r="DH42" i="1"/>
  <c r="DI42" i="1"/>
  <c r="DJ42" i="1"/>
  <c r="DK42" i="1"/>
  <c r="DB42" i="1"/>
  <c r="DC42" i="1"/>
  <c r="DD42" i="1"/>
  <c r="DE42" i="1"/>
  <c r="CE42" i="1"/>
  <c r="BV42" i="1"/>
  <c r="BT42" i="1"/>
  <c r="BR42" i="1"/>
  <c r="AX42" i="1"/>
  <c r="DF41" i="1"/>
  <c r="DG41" i="1"/>
  <c r="DI41" i="1"/>
  <c r="DJ41" i="1"/>
  <c r="DK41" i="1"/>
  <c r="DB41" i="1"/>
  <c r="DC41" i="1"/>
  <c r="DD41" i="1"/>
  <c r="DE41" i="1"/>
  <c r="CE41" i="1"/>
  <c r="BV41" i="1"/>
  <c r="BT41" i="1"/>
  <c r="BR41" i="1"/>
  <c r="AX41" i="1"/>
  <c r="DF40" i="1"/>
  <c r="DG40" i="1"/>
  <c r="DI40" i="1"/>
  <c r="DJ40" i="1"/>
  <c r="DK40" i="1"/>
  <c r="DB40" i="1"/>
  <c r="DC40" i="1"/>
  <c r="DD40" i="1"/>
  <c r="DE40" i="1"/>
  <c r="CE40" i="1"/>
  <c r="BV40" i="1"/>
  <c r="BT40" i="1"/>
  <c r="BR40" i="1"/>
  <c r="AX40" i="1"/>
  <c r="DB39" i="1"/>
  <c r="DC39" i="1"/>
  <c r="DD39" i="1"/>
  <c r="DL39" i="1"/>
  <c r="DM39" i="1"/>
  <c r="DO39" i="1"/>
  <c r="DP39" i="1"/>
  <c r="DQ39" i="1"/>
  <c r="DE39" i="1"/>
  <c r="CE39" i="1"/>
  <c r="BV39" i="1"/>
  <c r="BT39" i="1"/>
  <c r="BR39" i="1"/>
  <c r="AX39" i="1"/>
  <c r="DB38" i="1"/>
  <c r="DC38" i="1"/>
  <c r="DD38" i="1"/>
  <c r="DL38" i="1"/>
  <c r="DM38" i="1"/>
  <c r="DO38" i="1"/>
  <c r="DP38" i="1"/>
  <c r="DQ38" i="1"/>
  <c r="DE38" i="1"/>
  <c r="CE38" i="1"/>
  <c r="BV38" i="1"/>
  <c r="BT38" i="1"/>
  <c r="BR38" i="1"/>
  <c r="AX38" i="1"/>
  <c r="DG37" i="1"/>
  <c r="DH37" i="1"/>
  <c r="DI37" i="1"/>
  <c r="DJ37" i="1"/>
  <c r="DK37" i="1"/>
  <c r="DB37" i="1"/>
  <c r="DC37" i="1"/>
  <c r="DD37" i="1"/>
  <c r="DE37" i="1"/>
  <c r="CH30" i="1"/>
  <c r="CH31" i="1"/>
  <c r="CH32" i="1"/>
  <c r="CH33" i="1"/>
  <c r="CH34" i="1"/>
  <c r="CH35" i="1"/>
  <c r="CH37" i="1"/>
  <c r="CI37" i="1"/>
  <c r="CE37" i="1"/>
  <c r="BV37" i="1"/>
  <c r="BT37" i="1"/>
  <c r="BR37" i="1"/>
  <c r="AX37" i="1"/>
  <c r="DF36" i="1"/>
  <c r="DG36" i="1"/>
  <c r="DH36" i="1"/>
  <c r="DI36" i="1"/>
  <c r="DJ36" i="1"/>
  <c r="DK36" i="1"/>
  <c r="DB36" i="1"/>
  <c r="DC36" i="1"/>
  <c r="DD36" i="1"/>
  <c r="DE36" i="1"/>
  <c r="CI36" i="1"/>
  <c r="CE36" i="1"/>
  <c r="BV36" i="1"/>
  <c r="BT36" i="1"/>
  <c r="BR36" i="1"/>
  <c r="AX36" i="1"/>
  <c r="DB35" i="1"/>
  <c r="DC35" i="1"/>
  <c r="DD35" i="1"/>
  <c r="DL35" i="1"/>
  <c r="DM35" i="1"/>
  <c r="DO35" i="1"/>
  <c r="DP35" i="1"/>
  <c r="DQ35" i="1"/>
  <c r="DE35" i="1"/>
  <c r="CI35" i="1"/>
  <c r="CE35" i="1"/>
  <c r="BV35" i="1"/>
  <c r="BT35" i="1"/>
  <c r="BR35" i="1"/>
  <c r="AX35" i="1"/>
  <c r="DB34" i="1"/>
  <c r="DC34" i="1"/>
  <c r="DD34" i="1"/>
  <c r="DL34" i="1"/>
  <c r="DM34" i="1"/>
  <c r="DO34" i="1"/>
  <c r="DP34" i="1"/>
  <c r="DQ34" i="1"/>
  <c r="DE34" i="1"/>
  <c r="CI34" i="1"/>
  <c r="CE34" i="1"/>
  <c r="BV34" i="1"/>
  <c r="BT34" i="1"/>
  <c r="BR34" i="1"/>
  <c r="AX34" i="1"/>
  <c r="DB33" i="1"/>
  <c r="DC33" i="1"/>
  <c r="DD33" i="1"/>
  <c r="DL33" i="1"/>
  <c r="DM33" i="1"/>
  <c r="DO33" i="1"/>
  <c r="DP33" i="1"/>
  <c r="DQ33" i="1"/>
  <c r="DE33" i="1"/>
  <c r="CI33" i="1"/>
  <c r="CE33" i="1"/>
  <c r="BV33" i="1"/>
  <c r="BT33" i="1"/>
  <c r="BR33" i="1"/>
  <c r="AX33" i="1"/>
  <c r="DB32" i="1"/>
  <c r="DC32" i="1"/>
  <c r="DD32" i="1"/>
  <c r="DL32" i="1"/>
  <c r="DM32" i="1"/>
  <c r="DO32" i="1"/>
  <c r="DP32" i="1"/>
  <c r="DQ32" i="1"/>
  <c r="DE32" i="1"/>
  <c r="CI32" i="1"/>
  <c r="CE32" i="1"/>
  <c r="BV32" i="1"/>
  <c r="BT32" i="1"/>
  <c r="BR32" i="1"/>
  <c r="AX32" i="1"/>
  <c r="DF31" i="1"/>
  <c r="DG31" i="1"/>
  <c r="DI31" i="1"/>
  <c r="DJ31" i="1"/>
  <c r="DK31" i="1"/>
  <c r="DB31" i="1"/>
  <c r="DC31" i="1"/>
  <c r="DD31" i="1"/>
  <c r="DE31" i="1"/>
  <c r="CI31" i="1"/>
  <c r="CE31" i="1"/>
  <c r="BV31" i="1"/>
  <c r="BT31" i="1"/>
  <c r="BR31" i="1"/>
  <c r="AX31" i="1"/>
  <c r="DB30" i="1"/>
  <c r="DC30" i="1"/>
  <c r="DD30" i="1"/>
  <c r="DL30" i="1"/>
  <c r="DM30" i="1"/>
  <c r="DO30" i="1"/>
  <c r="DP30" i="1"/>
  <c r="DQ30" i="1"/>
  <c r="DE30" i="1"/>
  <c r="CI30" i="1"/>
  <c r="CE30" i="1"/>
  <c r="BV30" i="1"/>
  <c r="BT30" i="1"/>
  <c r="BR30" i="1"/>
  <c r="AX30" i="1"/>
  <c r="DB29" i="1"/>
  <c r="DC29" i="1"/>
  <c r="DD29" i="1"/>
  <c r="DL29" i="1"/>
  <c r="DM29" i="1"/>
  <c r="DO29" i="1"/>
  <c r="DP29" i="1"/>
  <c r="DQ29" i="1"/>
  <c r="DE29" i="1"/>
  <c r="CE29" i="1"/>
  <c r="BV29" i="1"/>
  <c r="BT29" i="1"/>
  <c r="BR29" i="1"/>
  <c r="AX29" i="1"/>
  <c r="DH28" i="1"/>
  <c r="DI28" i="1"/>
  <c r="DJ28" i="1"/>
  <c r="DK28" i="1"/>
  <c r="DB28" i="1"/>
  <c r="DC28" i="1"/>
  <c r="DD28" i="1"/>
  <c r="DE28" i="1"/>
  <c r="CE28" i="1"/>
  <c r="BV28" i="1"/>
  <c r="BT28" i="1"/>
  <c r="BR28" i="1"/>
  <c r="AX28" i="1"/>
  <c r="DF27" i="1"/>
  <c r="DG27" i="1"/>
  <c r="DI27" i="1"/>
  <c r="DJ27" i="1"/>
  <c r="DK27" i="1"/>
  <c r="DB27" i="1"/>
  <c r="DC27" i="1"/>
  <c r="DD27" i="1"/>
  <c r="DE27" i="1"/>
  <c r="CE27" i="1"/>
  <c r="BV27" i="1"/>
  <c r="BT27" i="1"/>
  <c r="BR27" i="1"/>
  <c r="AX27" i="1"/>
  <c r="DB26" i="1"/>
  <c r="DC26" i="1"/>
  <c r="DD26" i="1"/>
  <c r="DL26" i="1"/>
  <c r="DM26" i="1"/>
  <c r="DO26" i="1"/>
  <c r="DP26" i="1"/>
  <c r="DQ26" i="1"/>
  <c r="DE26" i="1"/>
  <c r="CH18" i="1"/>
  <c r="CH19" i="1"/>
  <c r="CH20" i="1"/>
  <c r="CH21" i="1"/>
  <c r="CH22" i="1"/>
  <c r="CH23" i="1"/>
  <c r="CH24" i="1"/>
  <c r="CH25" i="1"/>
  <c r="CH26" i="1"/>
  <c r="CI26" i="1"/>
  <c r="CE26" i="1"/>
  <c r="BV26" i="1"/>
  <c r="BT26" i="1"/>
  <c r="BR26" i="1"/>
  <c r="AX26" i="1"/>
  <c r="DB25" i="1"/>
  <c r="DC25" i="1"/>
  <c r="DD25" i="1"/>
  <c r="DN25" i="1"/>
  <c r="DO25" i="1"/>
  <c r="DP25" i="1"/>
  <c r="DQ25" i="1"/>
  <c r="DE25" i="1"/>
  <c r="CI25" i="1"/>
  <c r="CE25" i="1"/>
  <c r="BV25" i="1"/>
  <c r="BT25" i="1"/>
  <c r="BR25" i="1"/>
  <c r="AX25" i="1"/>
  <c r="DB24" i="1"/>
  <c r="DC24" i="1"/>
  <c r="DD24" i="1"/>
  <c r="DL24" i="1"/>
  <c r="DM24" i="1"/>
  <c r="DO24" i="1"/>
  <c r="DP24" i="1"/>
  <c r="DQ24" i="1"/>
  <c r="DE24" i="1"/>
  <c r="CI24" i="1"/>
  <c r="CE24" i="1"/>
  <c r="BV24" i="1"/>
  <c r="BT24" i="1"/>
  <c r="BR24" i="1"/>
  <c r="AX24" i="1"/>
  <c r="DF23" i="1"/>
  <c r="DG23" i="1"/>
  <c r="DH23" i="1"/>
  <c r="DI23" i="1"/>
  <c r="DJ23" i="1"/>
  <c r="DK23" i="1"/>
  <c r="DB23" i="1"/>
  <c r="DC23" i="1"/>
  <c r="DD23" i="1"/>
  <c r="DE23" i="1"/>
  <c r="CI23" i="1"/>
  <c r="CE23" i="1"/>
  <c r="BV23" i="1"/>
  <c r="BT23" i="1"/>
  <c r="BR23" i="1"/>
  <c r="AX23" i="1"/>
  <c r="DF22" i="1"/>
  <c r="DG22" i="1"/>
  <c r="DH22" i="1"/>
  <c r="DI22" i="1"/>
  <c r="DJ22" i="1"/>
  <c r="DK22" i="1"/>
  <c r="DB22" i="1"/>
  <c r="DC22" i="1"/>
  <c r="DD22" i="1"/>
  <c r="DE22" i="1"/>
  <c r="CI22" i="1"/>
  <c r="CE22" i="1"/>
  <c r="BV22" i="1"/>
  <c r="BT22" i="1"/>
  <c r="BR22" i="1"/>
  <c r="AX22" i="1"/>
  <c r="DB21" i="1"/>
  <c r="DC21" i="1"/>
  <c r="DD21" i="1"/>
  <c r="DL21" i="1"/>
  <c r="DM21" i="1"/>
  <c r="DO21" i="1"/>
  <c r="DP21" i="1"/>
  <c r="DQ21" i="1"/>
  <c r="DE21" i="1"/>
  <c r="CI21" i="1"/>
  <c r="CE21" i="1"/>
  <c r="BV21" i="1"/>
  <c r="BT21" i="1"/>
  <c r="BR21" i="1"/>
  <c r="AX21" i="1"/>
  <c r="DF20" i="1"/>
  <c r="DG20" i="1"/>
  <c r="DH20" i="1"/>
  <c r="DI20" i="1"/>
  <c r="DJ20" i="1"/>
  <c r="DK20" i="1"/>
  <c r="DB20" i="1"/>
  <c r="DC20" i="1"/>
  <c r="DD20" i="1"/>
  <c r="DE20" i="1"/>
  <c r="CI20" i="1"/>
  <c r="CE20" i="1"/>
  <c r="BV20" i="1"/>
  <c r="BT20" i="1"/>
  <c r="BR20" i="1"/>
  <c r="AX20" i="1"/>
  <c r="DF19" i="1"/>
  <c r="DG19" i="1"/>
  <c r="DH19" i="1"/>
  <c r="DI19" i="1"/>
  <c r="DJ19" i="1"/>
  <c r="DK19" i="1"/>
  <c r="DB19" i="1"/>
  <c r="DC19" i="1"/>
  <c r="DD19" i="1"/>
  <c r="DE19" i="1"/>
  <c r="CI19" i="1"/>
  <c r="CE19" i="1"/>
  <c r="BV19" i="1"/>
  <c r="BT19" i="1"/>
  <c r="BR19" i="1"/>
  <c r="AX19" i="1"/>
  <c r="DB18" i="1"/>
  <c r="DC18" i="1"/>
  <c r="DD18" i="1"/>
  <c r="DL18" i="1"/>
  <c r="DM18" i="1"/>
  <c r="DO18" i="1"/>
  <c r="DP18" i="1"/>
  <c r="DQ18" i="1"/>
  <c r="DE18" i="1"/>
  <c r="CI18" i="1"/>
  <c r="CE18" i="1"/>
  <c r="BV18" i="1"/>
  <c r="BT18" i="1"/>
  <c r="BR18" i="1"/>
  <c r="AX18" i="1"/>
  <c r="BG15" i="1"/>
  <c r="BI15" i="1"/>
  <c r="BE15" i="1"/>
  <c r="AW15" i="1"/>
  <c r="AK13" i="1"/>
  <c r="Y13" i="1"/>
  <c r="L13" i="1"/>
  <c r="AJ5" i="1"/>
  <c r="W5" i="1"/>
  <c r="H5" i="1"/>
</calcChain>
</file>

<file path=xl/comments1.xml><?xml version="1.0" encoding="utf-8"?>
<comments xmlns="http://schemas.openxmlformats.org/spreadsheetml/2006/main">
  <authors>
    <author>Rick Heede</author>
    <author>Richard Heede</author>
  </authors>
  <commentList>
    <comment ref="IC3" authorId="0">
      <text>
        <r>
          <rPr>
            <b/>
            <sz val="9"/>
            <color indexed="81"/>
            <rFont val="Geneva"/>
            <family val="2"/>
          </rPr>
          <t>Rick Heede:</t>
        </r>
        <r>
          <rPr>
            <sz val="9"/>
            <color indexed="81"/>
            <rFont val="Geneva"/>
            <family val="2"/>
          </rPr>
          <t xml:space="preserve">
April 2021: Linked to data in GCP / CDIAC Global CO2 1751-2018.xls. Note revisions of previous years for China from 1990-, flaring revisions, and cement corrections to 1930 (previously entered). Sums 1751-2019 verified. Cement and flaring slightly modified, coal, oil, gas very slightly modified.</t>
        </r>
      </text>
    </comment>
    <comment ref="IE19" authorId="0">
      <text>
        <r>
          <rPr>
            <b/>
            <sz val="9"/>
            <color indexed="81"/>
            <rFont val="Geneva"/>
            <family val="2"/>
          </rPr>
          <t>Rick Heede:</t>
        </r>
        <r>
          <rPr>
            <sz val="9"/>
            <color indexed="81"/>
            <rFont val="Geneva"/>
            <family val="2"/>
          </rPr>
          <t xml:space="preserve">
CDIAC data in million tonnes of carbon converted to CO2, which is 3.664191 times Carbon if carbon and oxygen isotopes are accounted for, per Kevin Baumert May05, then at World resources Institute: CO2 conversion is, precisely: C=12.0107 + O=15.9994 x 2 = 44.0095/12.0107 = 3.664191.</t>
        </r>
      </text>
    </comment>
    <comment ref="ID21" authorId="0">
      <text>
        <r>
          <rPr>
            <b/>
            <sz val="9"/>
            <color indexed="81"/>
            <rFont val="Geneva"/>
            <family val="2"/>
          </rPr>
          <t>Rick Heede:</t>
        </r>
        <r>
          <rPr>
            <sz val="9"/>
            <color indexed="81"/>
            <rFont val="Geneva"/>
            <family val="2"/>
          </rPr>
          <t xml:space="preserve">
Sum for 1751 to 2018 verified with CDIAC / GCP data through 2018.</t>
        </r>
      </text>
    </comment>
    <comment ref="IE21" authorId="0">
      <text>
        <r>
          <rPr>
            <b/>
            <sz val="9"/>
            <color indexed="81"/>
            <rFont val="Geneva"/>
            <family val="2"/>
          </rPr>
          <t>Rick Heede:
From the associated "Methods" paper: CDIAC's emissions are estimated for each fuel using the following formula: CO2 = (P) (FO) (C).
From crude oil and natural gas liquids production in the global-total accounts2
CO2l = CO2 emissions in 106 metric tons of carbon
Pl = annual production or consumption in 106 tons
FOl = 0.918 ± 3%
Cl = carbon content in tons C per ton fuel = 0.85 ± 1%
From primary and secondary liquid fuel production and trade in the national accounts when non-energy liquid products are specifically subtracted3
CO2l = CO2 emissions in 106 metric tons of carbon
Pl = annual production or consumption in 106 tons
FOl = 0.985 ± 3%
Cl = carbon content in tons C per ton fuel = 0.85 + 1%  ± 2%.
Boden, T.A., G. Marland, and R.J. Andres. 2009. Global, Regional, and National Fossil-Fuel CO2 Emissions. Carbon Dioxide Information Analysis Center, Oak Ridge National Laboratory, U.S. Department of Energy, Oak Ridge, Tenn., U.S.A. doi 10.3334/CDIAC/00001.
Jan10: CMS added CDIAC extrapolations for gas emissions from their dataset "Preliminary 2007-08 Global &amp; National Estimates by Extrapolation" (undated) to the main file cited above.
Also: 1 mole C/liter = 12.011 x 10-3 Gt C/km^3; 1 ppm by volume of atmosphere CO2 = 2.13 Gt C; (Uses atmospheric mass (Ma) = 5.137 x 10^18 kg); 1 mole CO2 = 44.009 g CO2 = 12.011 g C; 1 g C = 0.083 mole CO2 = 3.664 g CO2</t>
        </r>
      </text>
    </comment>
    <comment ref="IE33" authorId="0">
      <text>
        <r>
          <rPr>
            <b/>
            <sz val="9"/>
            <color indexed="81"/>
            <rFont val="Geneva"/>
            <family val="2"/>
          </rPr>
          <t>Rick Heede:</t>
        </r>
        <r>
          <rPr>
            <sz val="9"/>
            <color indexed="81"/>
            <rFont val="Geneva"/>
            <family val="2"/>
          </rPr>
          <t xml:space="preserve">
CDIAC data in million tonnes of carbon converted to CO2, which is 3.664191 times Carbon if carbon and oxygen isotopes are accounted for, per Kevin Baumert May05, then at World resources Institute: CO2 conversion is, precisely: C=12.0107 + O=15.9994 x 2 = 44.0095/12.0107 = 3.664191.</t>
        </r>
      </text>
    </comment>
    <comment ref="ID35" authorId="0">
      <text>
        <r>
          <rPr>
            <b/>
            <sz val="9"/>
            <color indexed="81"/>
            <rFont val="Geneva"/>
            <family val="2"/>
          </rPr>
          <t>Rick Heede:</t>
        </r>
        <r>
          <rPr>
            <sz val="9"/>
            <color indexed="81"/>
            <rFont val="Geneva"/>
            <family val="2"/>
          </rPr>
          <t xml:space="preserve">
Sum for 1751 to 2018 verified with CDIAC / GCP data through 2018.</t>
        </r>
      </text>
    </comment>
    <comment ref="IE35" authorId="0">
      <text>
        <r>
          <rPr>
            <b/>
            <sz val="9"/>
            <color indexed="81"/>
            <rFont val="Geneva"/>
            <family val="2"/>
          </rPr>
          <t>Rick Heede:</t>
        </r>
        <r>
          <rPr>
            <sz val="9"/>
            <color indexed="81"/>
            <rFont val="Geneva"/>
            <family val="2"/>
          </rPr>
          <t xml:space="preserve">
From the associated "Methods" paper: CDIAC's emissions are estimated for each fuel using the following formula: CO2 = (P) (FO) (C).
From primary and secondary gas fuel production and trade: 
CO2 = CO2 emissions in 10^6 metric tonnes of carbon;
P = annual production or consumption in thousands of 10^12 joules;
FO = 0.98 ± 1%;
C = carbon content in 10^6 tonnes per thousand 10^12 joules = 0.0137 ± 2%.
Boden, T.A., G. Marland, and R.J. Andres. 2009. Global, Regional, and National Fossil-Fuel CO2 Emissions. Carbon Dioxide Information Analysis Center, Oak Ridge National Laboratory, U.S. Department of Energy, Oak Ridge, Tenn., U.S.A. doi 10.3334/CDIAC/00001.
Also: 1 mole C/liter = 12.011 x 10-3 Gt C/km^3; 1 ppm by volume of atmosphere CO2 = 2.13 Gt C; (Uses atmospheric mass (Ma) = 5.137 x 10^18 kg); 1 mole CO2 = 44.009 g CO2 = 12.011 g C; 1 g C = 0.083 mole CO2 = 3.664 g CO2</t>
        </r>
      </text>
    </comment>
    <comment ref="IE47" authorId="0">
      <text>
        <r>
          <rPr>
            <b/>
            <sz val="9"/>
            <color indexed="81"/>
            <rFont val="Geneva"/>
            <family val="2"/>
          </rPr>
          <t>Rick Heede:</t>
        </r>
        <r>
          <rPr>
            <sz val="9"/>
            <color indexed="81"/>
            <rFont val="Geneva"/>
            <family val="2"/>
          </rPr>
          <t xml:space="preserve">
CDIAC data in million tonnes of carbon converted to CO2, which is 3.664191 times Carbon if carbon and oxygen isotopes are accounted for, per Kevin Baumert May05, then at World resources Institute: CO2 conversion is, precisely: C=12.0107 + O=15.9994 x 2 = 44.0095/12.0107 = 3.664191. Also: 1 mole C/liter = 12.011 x 10-3 Gt C/km^3; 1 ppm by volume of atmosphere CO2 = 2.13 Gt C; (Uses atmospheric mass (Ma) = 5.137 x 10^18 kg); 1 mole CO2 = 44.009 g CO2 = 12.011 g C; 1 g C = 0.083 mole CO2 = 3.664 g CO2</t>
        </r>
      </text>
    </comment>
    <comment ref="ID49" authorId="0">
      <text>
        <r>
          <rPr>
            <b/>
            <sz val="9"/>
            <color indexed="81"/>
            <rFont val="Geneva"/>
            <family val="2"/>
          </rPr>
          <t>Rick Heede:</t>
        </r>
        <r>
          <rPr>
            <sz val="9"/>
            <color indexed="81"/>
            <rFont val="Geneva"/>
            <family val="2"/>
          </rPr>
          <t xml:space="preserve">
Sum for 1751 to 2018 verified with CDIAC / GCP data through 2018.</t>
        </r>
      </text>
    </comment>
    <comment ref="IE49" authorId="0">
      <text>
        <r>
          <rPr>
            <b/>
            <sz val="9"/>
            <color indexed="81"/>
            <rFont val="Geneva"/>
            <family val="2"/>
          </rPr>
          <t>Rick Heede:
From the associated "Methods" paper: CDIAC's emissions are estimated for each fuel using the following formula: CO2 = (P) (FO) (C).
From crude oil and natural gas liquids production in the global-total accounts2
CO2l = CO2 emissions in 106 metric tons of carbon
Pl = annual production or consumption in 106 tons
FOl = 0.918 ± 3%
Cl = carbon content in tons C per ton fuel = 0.85 ± 1%
From primary and secondary liquid fuel production and trade in the national accounts when non-energy liquid products are specifically subtracted3
CO2l = CO2 emissions in 106 metric tons of carbon
Pl = annual production or consumption in 106 tons
FOl = 0.985 ± 3%
Cl = carbon content in tons C per ton fuel = 0.85 + 1%  ± 2%.
Boden, T.A., G. Marland, and R.J. Andres. 2009. Global, Regional, and National Fossil-Fuel CO2 Emissions. Carbon Dioxide Information Analysis Center, Oak Ridge National Laboratory, U.S. Department of Energy, Oak Ridge, Tenn., U.S.A. doi 10.3334/CDIAC/00001.
Jan10: CMS added CDIAC extrapolations for gas emissions from their dataset "Preliminary 2007-08 Global &amp; National Estimates by Extrapolation" (undated) to the main file cited above.
Also: 1 mole C/liter = 12.011 x 10-3 Gt C/km^3; 1 ppm by volume of atmosphere CO2 = 2.13 Gt C; (Uses atmospheric mass (Ma) = 5.137 x 10^18 kg); 1 mole CO2 = 44.009 g CO2 = 12.011 g C; 1 g C = 0.083 mole CO2 = 3.664 g CO2</t>
        </r>
      </text>
    </comment>
    <comment ref="IE51" authorId="0">
      <text>
        <r>
          <rPr>
            <b/>
            <sz val="9"/>
            <color indexed="81"/>
            <rFont val="Geneva"/>
            <family val="2"/>
          </rPr>
          <t>Rick Heede:</t>
        </r>
        <r>
          <rPr>
            <sz val="9"/>
            <color indexed="81"/>
            <rFont val="Geneva"/>
            <family val="2"/>
          </rPr>
          <t xml:space="preserve">
Of CDIAC estimated emissions of carbon dioxide from combustion of coal worldwide 1751-2004, CMS has identified (at this writing, 26Nov06) 47.5 percent from the production of coal by identified producers from 1990 to 2004. Note that CMS has differentiated emissions by rank of coal produced, when company or country production data makes this possible to do.</t>
        </r>
      </text>
    </comment>
    <comment ref="ID63" authorId="0">
      <text>
        <r>
          <rPr>
            <b/>
            <sz val="9"/>
            <color indexed="81"/>
            <rFont val="Geneva"/>
            <family val="2"/>
          </rPr>
          <t>Rick Heede:</t>
        </r>
        <r>
          <rPr>
            <sz val="9"/>
            <color indexed="81"/>
            <rFont val="Geneva"/>
            <family val="2"/>
          </rPr>
          <t xml:space="preserve">
Sum for 1751 to 2018 verified with CDIAC / GCP data through 2018.</t>
        </r>
      </text>
    </comment>
    <comment ref="IE63" authorId="0">
      <text>
        <r>
          <rPr>
            <b/>
            <sz val="9"/>
            <color indexed="81"/>
            <rFont val="Geneva"/>
            <family val="2"/>
          </rPr>
          <t>Rick Heede:</t>
        </r>
        <r>
          <rPr>
            <sz val="9"/>
            <color indexed="81"/>
            <rFont val="Geneva"/>
            <family val="2"/>
          </rPr>
          <t xml:space="preserve">
June 2018: replaced the CDIAC data with revised data set (CDIAC and Global Carbon Project and le Quere et al. 2017) with dsata through 2016.
Sources: Cite as: Boden, T. A., Marland, G., and Andres, R. J.: Global, Regional, and National Fossil-Fuel CO2 Emissions, Oak Ridge National Laboratory, U.S. Department of Energy, Oak Ridge, Tenn., U.S.A., doi 10.3334/CDIAC/00001_V2017, 2017; available at: http://cdiac.ess-dive.lbl.gov/trends/emis/overview_2014.html 
Also see globalcarbonproject.org, 2017 Carbon Budget.</t>
        </r>
      </text>
    </comment>
    <comment ref="HI69" authorId="0">
      <text>
        <r>
          <rPr>
            <b/>
            <sz val="9"/>
            <color indexed="81"/>
            <rFont val="Geneva"/>
            <family val="2"/>
          </rPr>
          <t>Rick Heede:</t>
        </r>
        <r>
          <rPr>
            <sz val="9"/>
            <color indexed="81"/>
            <rFont val="Geneva"/>
            <family val="2"/>
          </rPr>
          <t xml:space="preserve">
CMS reviews numerous estimates of flaring emissions in the oil and gas industries in the worksheets in "AncillaryCH4&amp;CO2.xls". 
See "Flaring and Venting" worksheet in the "AncillaryCH4&amp;CO2.xls" workbook for details.</t>
        </r>
      </text>
    </comment>
    <comment ref="HP69" authorId="0">
      <text>
        <r>
          <rPr>
            <b/>
            <sz val="9"/>
            <color indexed="81"/>
            <rFont val="Geneva"/>
            <family val="2"/>
          </rPr>
          <t>Rick Heede:</t>
        </r>
        <r>
          <rPr>
            <sz val="9"/>
            <color indexed="81"/>
            <rFont val="Geneva"/>
            <family val="2"/>
          </rPr>
          <t xml:space="preserve">
Flaring rates are calculated in the worksheet "AncillaryCH4&amp;CO2.xls".
See the "Flaring and Venting" worksheet in the AncillaryCO2CH4.xls workbook.</t>
        </r>
      </text>
    </comment>
    <comment ref="IE75" authorId="0">
      <text>
        <r>
          <rPr>
            <b/>
            <sz val="9"/>
            <color indexed="81"/>
            <rFont val="Geneva"/>
            <family val="2"/>
          </rPr>
          <t>Rick Heede:</t>
        </r>
        <r>
          <rPr>
            <sz val="9"/>
            <color indexed="81"/>
            <rFont val="Geneva"/>
            <family val="2"/>
          </rPr>
          <t xml:space="preserve">
CDIAC data in million tonnes of carbon converted to CO2, which is 3.664191 times Carbon if carbon and oxygen isotopes are accounted for, per Kevin Baumert May05, then at World Resources Institute: CO2 conversion is, precisely: C=12.0107 + O=15.9994 x 2 = 44.0095/12.0107 = 3.664191.</t>
        </r>
      </text>
    </comment>
    <comment ref="ID77" authorId="0">
      <text>
        <r>
          <rPr>
            <b/>
            <sz val="9"/>
            <color indexed="81"/>
            <rFont val="Geneva"/>
            <family val="2"/>
          </rPr>
          <t>Rick Heede:</t>
        </r>
        <r>
          <rPr>
            <sz val="9"/>
            <color indexed="81"/>
            <rFont val="Geneva"/>
            <family val="2"/>
          </rPr>
          <t xml:space="preserve">
Sum for 1751 to 2018 verified with CDIAC / GCP data through 2018.</t>
        </r>
      </text>
    </comment>
    <comment ref="IE77" authorId="0">
      <text>
        <r>
          <rPr>
            <b/>
            <sz val="9"/>
            <color indexed="81"/>
            <rFont val="Geneva"/>
            <family val="2"/>
          </rPr>
          <t>Rick Heede:</t>
        </r>
        <r>
          <rPr>
            <sz val="9"/>
            <color indexed="81"/>
            <rFont val="Geneva"/>
            <family val="2"/>
          </rPr>
          <t xml:space="preserve">
Marland, Gregg, &amp; Ralph Rotty (1984) “Carbon dioxide emissions from fossil fuels: a procedure for estimation and results for 1950-1982,” Tellus, vol. 36b:232-261.
Fossil fuel, cement, and flaring emissions are estimated in the dataset available at: http://cdiac.ornl.gov/by_new/bysubjec.html#trace
Boden, T.A., G. Marland, and R.J. Andres. 2011. Global, Regional, and National Fossil-Fuel CO2 Emissions. Carbon Dioxide Information Analysis Center, Oak Ridge National Laboratory, U.S. Department of Energy, Oak Ridge, Tenn., U.S.A. doi 10.3334/CDIAC/00001.
</t>
        </r>
      </text>
    </comment>
    <comment ref="IE89" authorId="0">
      <text>
        <r>
          <rPr>
            <b/>
            <sz val="9"/>
            <color indexed="81"/>
            <rFont val="Geneva"/>
            <family val="2"/>
          </rPr>
          <t>Rick Heede:</t>
        </r>
        <r>
          <rPr>
            <sz val="9"/>
            <color indexed="81"/>
            <rFont val="Geneva"/>
            <family val="2"/>
          </rPr>
          <t xml:space="preserve">
CAI compares entity emissions to the CDIAC / Global Carbon Project (www.globalcarbonproject.org) annual estimate of carbon dioxideee emissions from fossil fuels and cement production. The CAI Carbon Majors methodology is based on the CDIAC methdology; see: Heede, Richard (2019) Carbon Majors: Accounting for carbon and methane emissions 1854-2010 Methods &amp; Results Report, ISBN 978-3-659-57841-0, OmniScriptum, Riga, 148 pp. 
Reference of the full global carbon budget 2019: Pierre Friedlingstein, Matthew W. Jones, Michael O’Sullivan, Robbie M. Andrew, Judith Hauck, Glen P. Peters, Wouter Peters, 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See also: Gilfillan, D., Marland, G., Boden, T. and Andres, R.: Global, Regional, and National Fossil-Fuel CO2 Emissions, available at: https://energy.appstate.edu/CDIAC, last access: 27 September 2019.</t>
        </r>
      </text>
    </comment>
    <comment ref="IA91" authorId="1">
      <text>
        <r>
          <rPr>
            <b/>
            <sz val="10"/>
            <color indexed="8"/>
            <rFont val="Tahoma"/>
            <family val="2"/>
          </rPr>
          <t>Richard Heede:</t>
        </r>
        <r>
          <rPr>
            <sz val="10"/>
            <color indexed="8"/>
            <rFont val="Tahoma"/>
            <family val="2"/>
          </rPr>
          <t xml:space="preserve">
</t>
        </r>
        <r>
          <rPr>
            <sz val="10"/>
            <color indexed="8"/>
            <rFont val="Tahoma"/>
            <family val="2"/>
          </rPr>
          <t xml:space="preserve">Friedlingstein et al (2020), preliminary estimate of 2020 fossil fuel emissions, flaring, and cement, but excluding "other" (a minor category, presumably carbonation.
</t>
        </r>
        <r>
          <rPr>
            <sz val="10"/>
            <color indexed="8"/>
            <rFont val="Geneva"/>
            <family val="2"/>
          </rPr>
          <t xml:space="preserve">Friedlingstein, Pierre, Michael O'Sullivan, Matthew W. Jones, Robbie M. Andrew, Judith Hauck, Are Olsen, Glen P. Peters, Wouter Peters, Julia Pongratz, Stephen Sitch, Corinne Le Quéré, Josep G. Canadell, Philippe Ciais, Robert B. Jackson, Simone Alin, Luiz E. O. 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K. Jain, Emilie Joetzjer, Koji Kadono, Etsushi Kato, Vassilis Kitidis, Jan Ivar Korsbakken, Peter Landschützer, Nathalie Lefèvre, Andrew Lenton, Sebastian Lienert, Zhu Liu, Danica Lombardozzi, Gregg Marland, Nicolas Metzl, David R. Munro, Julia E. M. S. Nabel, Shin-Ichiro Nakaoka, Yosuke Niwa, Kevin O'Brien, Tsuneo Ono, Paul I. Palmer, Denis Pierrot, Benjamin Poulter, Laure Resplandy, Eddy Robertson, Christian Rödenbeck, Jörg Schwinger, Roland Séférian, Ingunn Skjelvan, Adam J. P. Smith, Adrienne J. Sutton, Toste Tanhua, Pieter P. Tans, Hanqin Tian, Bronte Tilbrook, Guido van der Werf, Nicolas Vuichard, Anthony P. Walker, Rik Wanninkhof, Andrew J. Watson, David Willis, Andrew J. Wiltshire, Wenping Yuan, Xu Yue, and Sönke Zaehle (2020) </t>
        </r>
        <r>
          <rPr>
            <u/>
            <sz val="10"/>
            <color indexed="8"/>
            <rFont val="Geneva"/>
            <family val="2"/>
          </rPr>
          <t>Global Carbon Budget 2020</t>
        </r>
        <r>
          <rPr>
            <sz val="10"/>
            <color indexed="8"/>
            <rFont val="Geneva"/>
            <family val="2"/>
          </rPr>
          <t xml:space="preserve">, </t>
        </r>
        <r>
          <rPr>
            <i/>
            <sz val="10"/>
            <color indexed="8"/>
            <rFont val="Geneva"/>
            <family val="2"/>
          </rPr>
          <t>Earth System Science Data</t>
        </r>
        <r>
          <rPr>
            <sz val="10"/>
            <color indexed="8"/>
            <rFont val="Geneva"/>
            <family val="2"/>
          </rPr>
          <t xml:space="preserve">, vol. 12:3269–3340, DOI: 10.5194/essd-12-3269-2020.
</t>
        </r>
      </text>
    </comment>
    <comment ref="ID91" authorId="0">
      <text>
        <r>
          <rPr>
            <b/>
            <sz val="9"/>
            <color indexed="81"/>
            <rFont val="Geneva"/>
            <family val="2"/>
          </rPr>
          <t>Rick Heede:</t>
        </r>
        <r>
          <rPr>
            <sz val="9"/>
            <color indexed="81"/>
            <rFont val="Geneva"/>
            <family val="2"/>
          </rPr>
          <t xml:space="preserve">
Sum for 1751 to 2018 verified with CDIAC / GCP data through 2018.</t>
        </r>
      </text>
    </comment>
    <comment ref="IQ94" authorId="0">
      <text>
        <r>
          <rPr>
            <b/>
            <sz val="9"/>
            <color indexed="81"/>
            <rFont val="Geneva"/>
            <family val="2"/>
          </rPr>
          <t>Rick Heede:</t>
        </r>
        <r>
          <rPr>
            <sz val="9"/>
            <color indexed="81"/>
            <rFont val="Geneva"/>
            <family val="2"/>
          </rPr>
          <t xml:space="preserve">
Intentionally left blank.</t>
        </r>
      </text>
    </comment>
    <comment ref="IH114" authorId="0">
      <text>
        <r>
          <rPr>
            <b/>
            <sz val="9"/>
            <color indexed="81"/>
            <rFont val="Geneva"/>
            <family val="2"/>
          </rPr>
          <t>Rick Heede:</t>
        </r>
        <r>
          <rPr>
            <sz val="9"/>
            <color indexed="81"/>
            <rFont val="Geneva"/>
            <family val="2"/>
          </rPr>
          <t xml:space="preserve">
At CH4 GWP of 28 x CO2, per IPCC AR4 (Fourth Assessment Report), 2007.</t>
        </r>
      </text>
    </comment>
    <comment ref="IE116" authorId="0">
      <text>
        <r>
          <rPr>
            <b/>
            <sz val="9"/>
            <color indexed="8"/>
            <rFont val="Verdana"/>
            <family val="2"/>
          </rPr>
          <t>Rick Heede:</t>
        </r>
        <r>
          <rPr>
            <sz val="9"/>
            <color indexed="8"/>
            <rFont val="Verdana"/>
            <family val="2"/>
          </rPr>
          <t xml:space="preserve">
</t>
        </r>
        <r>
          <rPr>
            <sz val="9"/>
            <color indexed="8"/>
            <rFont val="Verdana"/>
            <family val="2"/>
          </rPr>
          <t xml:space="preserve">This study's total fugitive and vented methane from oil and natural gas systems and coal mining are summed here and compared to CDIAC's estimate for 1860 to 1969 (Stern &amp; Kaufmann, 1998). CAI uses revised data rom EDGAR for 1970-2015, with extrapolation by CAI for 2016-2018 (based on growth of emissions from oil, gas, and coal production).There is a non-linearity at 1969/1970 btw dataasets.
</t>
        </r>
        <r>
          <rPr>
            <sz val="9"/>
            <color indexed="8"/>
            <rFont val="Verdana"/>
            <family val="2"/>
          </rPr>
          <t xml:space="preserve">Methane emissions may be revised if a more comprehensive and integrated dataset becomes available.
</t>
        </r>
        <r>
          <rPr>
            <sz val="9"/>
            <color indexed="8"/>
            <rFont val="Verdana"/>
            <family val="2"/>
          </rPr>
          <t xml:space="preserve">Furthermore, the Stern &amp; Kaufman does not estimate methane emissions from oil (only gas-related CH4). The most recent EDGAR Nov19 datasets aggregate methane emissions from the Oil &amp; Gas sector. CAI disaggregates methane from oil and methane from gas on the basis of an earlier EDGAR dataset 1970-2008 that reports CH4 from oil and gas separately. CAI uses this average allocation of ~695% from gas and ~30.5% from oil to estimate methane emissions from both sectors. This, given the fluctuations of methane emissions --the proportion from natural gas increases over time (from 50% in 1970 to 76% in 2008) -- this disaggregation is only approximate.
</t>
        </r>
        <r>
          <rPr>
            <sz val="9"/>
            <color indexed="8"/>
            <rFont val="Verdana"/>
            <family val="2"/>
          </rPr>
          <t xml:space="preserve">
</t>
        </r>
        <r>
          <rPr>
            <sz val="9"/>
            <color indexed="8"/>
            <rFont val="Verdana"/>
            <family val="2"/>
          </rPr>
          <t xml:space="preserve">Stern, David I., &amp; Robert K. Kaufmann (1998) "Annual Estimates of Global Anthropogenic Methane Emissions: 1860-1994," in Trends Online: A Compendium of Data on Global Change, Carbon Dioxide Information Analysis Center, Oak Ridge National Lab., U.S. DOE, Oak Ridge, Tenn., U.S.A. http://cdiac.esd.ornl.gov/trends/meth/ch4.htm#flaring
</t>
        </r>
        <r>
          <rPr>
            <sz val="9"/>
            <color indexed="8"/>
            <rFont val="Verdana"/>
            <family val="2"/>
          </rPr>
          <t xml:space="preserve">
</t>
        </r>
        <r>
          <rPr>
            <sz val="9"/>
            <color indexed="8"/>
            <rFont val="Verdana"/>
            <family val="2"/>
          </rPr>
          <t>Crippa, M., G. Oreggioni, D. Guizzardi, M. Muntean, E. Schaaf, E. Lo Vullo, E. Solazzo, F. Monforti-Ferrario, J.G.J. Olivier, &amp; E. Vignati (2019) Fossil CO2 and GHG emissions of all world countries - 2019 Report, Publications Office of the European Union, Luxembourg. ISBN 978-92-76-11100-9. https://edgar.jrc.ec.europa.eu/overview.php?vP_GHG</t>
        </r>
      </text>
    </comment>
    <comment ref="IJ124" authorId="0">
      <text>
        <r>
          <rPr>
            <b/>
            <sz val="9"/>
            <color indexed="81"/>
            <rFont val="Geneva"/>
            <family val="2"/>
          </rPr>
          <t>Rick Heede:</t>
        </r>
        <r>
          <rPr>
            <sz val="9"/>
            <color indexed="81"/>
            <rFont val="Geneva"/>
            <family val="2"/>
          </rPr>
          <t xml:space="preserve">
Source: Worldometers (www.Worldometers.info)
From 1950 to current year: elaboration of data by United Nations, Department of Economic and Social Affairs, Population Division. World Population Prospects: The 2015 Revision. 
http://www.worldometers.info/world-population/world-population-by-year/</t>
        </r>
      </text>
    </comment>
  </commentList>
</comments>
</file>

<file path=xl/comments2.xml><?xml version="1.0" encoding="utf-8"?>
<comments xmlns="http://schemas.openxmlformats.org/spreadsheetml/2006/main">
  <authors>
    <author>Rick Heede</author>
  </authors>
  <commentList>
    <comment ref="M9" authorId="0">
      <text>
        <r>
          <rPr>
            <b/>
            <sz val="9"/>
            <color indexed="81"/>
            <rFont val="Verdana"/>
            <family val="2"/>
          </rPr>
          <t>Rick Heede:</t>
        </r>
        <r>
          <rPr>
            <sz val="9"/>
            <color indexed="81"/>
            <rFont val="Verdana"/>
            <family val="2"/>
          </rPr>
          <t xml:space="preserve">
This section sums emissions from combustion of produced crude oil and NGLs reported by identified oil and gas companies (including national oil and gas companies). Non-fuel uses of gas are accounted for, and IPCC coefficients are applied to net production and combustion. Emissions of CO2 from company energy use, vented CO2, flaring, and methane sources are also detailed below and in related worksheets.
See production worksheets ("OilGasAdnoc-Encana.xls", "OilGasENI-NorskHydro.xls", "OilGasOxy-Shell.xls", and "OilGasSaudi-Yukos.xls") and production and emissions sums in "SumOil.xls" and "SumGas.xls" and "AncillaryCH4&amp;CO2.xls" for production data, emissions estimates, results, and methodological discussion.</t>
        </r>
      </text>
    </comment>
    <comment ref="AA9" authorId="0">
      <text>
        <r>
          <rPr>
            <b/>
            <sz val="9"/>
            <color indexed="81"/>
            <rFont val="Verdana"/>
            <family val="2"/>
          </rPr>
          <t>Rick Heede:</t>
        </r>
        <r>
          <rPr>
            <sz val="9"/>
            <color indexed="81"/>
            <rFont val="Verdana"/>
            <family val="2"/>
          </rPr>
          <t xml:space="preserve">
This section sums emissions from combustion of produced natural gas reported by identified oil and gas companies (including national oil and gas companies). Non-fuel uses of gas are accounted for, and IPCC coefficients are applied to net production and combustion. Emissions of CO2 from company energy use, vented CO2, flaring, and methane sources are also detailed below and in related worksheets.
See production worksheets ("OilGasAdnoc-Encana.xls", "OilGasENI-NorskHydro.xls", "OilGasOxy-Shell.xls", and "OilGasSaudi-Yukos.xls") and production and emissions sums in "SumOil.xls" and "SumGas.xls" and "AncillaryCH4&amp;CO2.xls" for production data, emissions estimates, results, and methodological discussion.</t>
        </r>
      </text>
    </comment>
    <comment ref="AL9" authorId="0">
      <text>
        <r>
          <rPr>
            <b/>
            <sz val="9"/>
            <color indexed="81"/>
            <rFont val="Verdana"/>
            <family val="2"/>
          </rPr>
          <t>Rick Heede:</t>
        </r>
        <r>
          <rPr>
            <sz val="9"/>
            <color indexed="81"/>
            <rFont val="Verdana"/>
            <family val="2"/>
          </rPr>
          <t xml:space="preserve">
See production worksheets ("CoalAngloNorthAmerican.xls" and "CoalPeabodyXstrata.xls") and production and emissions sums in "SumCoal.xls" and "AncillaryCH4&amp;CO2.xls" for production data, emissions estimates, results, and methodological discussion.</t>
        </r>
      </text>
    </comment>
    <comment ref="AP9" authorId="0">
      <text>
        <r>
          <rPr>
            <b/>
            <sz val="9"/>
            <color indexed="81"/>
            <rFont val="Verdana"/>
            <family val="2"/>
          </rPr>
          <t>Rick Heede:</t>
        </r>
        <r>
          <rPr>
            <sz val="9"/>
            <color indexed="81"/>
            <rFont val="Verdana"/>
            <family val="2"/>
          </rPr>
          <t xml:space="preserve">
CMS methodology and results are shown in the worksheets "Cement.xls" and "SumCement.xls". CMS has included the largest six cement manufacturers plus PR China in an industry with relatively few large multinational companies meeting the threshold of &gt; 10 MtC per year, hence our total is a fraction of CDIAC's estimated emissions of CO2 (the CDIAC estimates start in 1928). Most of this project's emissions estimates start in ~1990.</t>
        </r>
      </text>
    </comment>
    <comment ref="BI9" authorId="0">
      <text>
        <r>
          <rPr>
            <b/>
            <sz val="9"/>
            <color indexed="81"/>
            <rFont val="Verdana"/>
            <family val="2"/>
          </rPr>
          <t>Rick Heede:</t>
        </r>
        <r>
          <rPr>
            <sz val="9"/>
            <color indexed="81"/>
            <rFont val="Verdana"/>
            <family val="2"/>
          </rPr>
          <t xml:space="preserve">
This section sums all emissions from identified producers of crude oil (including NGLs), natural gas, coal, and cement manufacturing. Emissions are estimated from primary production data, and account for net non-fuel uses and other factors discussed throughout this assemblage of ~one hundred worksheets.
This summary table also sums CO2 emissions from flaring, CO2 emissions from direct venting. CMS also sums emissions of methane associated with primary production and flaring in oil, gas, and coal operations, converts methane gas to CO2-equivalent (at IPCC AR4 value of 28 x CO2).
The table sums all emissions sources for each entity, and ranks total emissions in tonnes CO2e and as a percent of total identified emissions. Finally, all estimates are compared to global industrial emissions of CO2 and methane from the CDIAC database of CO2 emissions by fuel, cement, flaring, and methane from ocoal, oil, and natural gas operations.</t>
        </r>
      </text>
    </comment>
    <comment ref="H11" authorId="0">
      <text>
        <r>
          <rPr>
            <b/>
            <sz val="9"/>
            <color indexed="81"/>
            <rFont val="Verdana"/>
            <family val="2"/>
          </rPr>
          <t>Rick Heede:</t>
        </r>
        <r>
          <rPr>
            <sz val="9"/>
            <color indexed="81"/>
            <rFont val="Verdana"/>
            <family val="2"/>
          </rPr>
          <t xml:space="preserve">
Flaring rates are calculated in the worksheet "AncillaryCH4&amp;CO2.xls".
In brief, flaring rate is computed for kg CO2 of flared associated gas per kg CO2 from oil combustion and is based on World Bank Global Gas Flaring Reduction data estimated from satellite reconnaissance. See the "Flaring and Venting" worksheet in the AncillaryCO2CH4.xls workbook.</t>
        </r>
      </text>
    </comment>
    <comment ref="I11" authorId="0">
      <text>
        <r>
          <rPr>
            <b/>
            <sz val="9"/>
            <color indexed="81"/>
            <rFont val="Verdana"/>
            <family val="2"/>
          </rPr>
          <t>Rick Heede:</t>
        </r>
        <r>
          <rPr>
            <sz val="9"/>
            <color indexed="81"/>
            <rFont val="Verdana"/>
            <family val="2"/>
          </rPr>
          <t xml:space="preserve">
Recent data from the US EPA on venting from petroleum systems is used to compute vented CO2 as a function of CO2 from the combustion of oil and NGLs. See "Flaring and Venting" worksheet in AncillaryCH4&amp;CO2.xls for details. CO2 vented from petroleum operations is small compared to CO2 venting from natural gas operations.</t>
        </r>
      </text>
    </comment>
    <comment ref="J11" authorId="0">
      <text>
        <r>
          <rPr>
            <b/>
            <sz val="9"/>
            <color indexed="81"/>
            <rFont val="Verdana"/>
            <family val="2"/>
          </rPr>
          <t>Rick Heede:</t>
        </r>
        <r>
          <rPr>
            <sz val="9"/>
            <color indexed="81"/>
            <rFont val="Verdana"/>
            <family val="2"/>
          </rPr>
          <t xml:space="preserve">
The US EPA (2012) Draft Inventory of U.S Emissions and Sinks 2010 data on methane emissions from petroleum systems were used to develop a fugitive methane rate as a function of oil &amp; NGL production and combustion (in kg CH4 per tonne CO2 from combusted liquids). 
See "Oil and Gas ancillary CH4" worksheet in AncillaryCH4&amp;CO2.xls for details.
</t>
        </r>
      </text>
    </comment>
    <comment ref="L11" authorId="0">
      <text>
        <r>
          <rPr>
            <b/>
            <sz val="9"/>
            <color indexed="81"/>
            <rFont val="Verdana"/>
            <family val="2"/>
          </rPr>
          <t>Rick Heede:</t>
        </r>
        <r>
          <rPr>
            <sz val="9"/>
            <color indexed="81"/>
            <rFont val="Verdana"/>
            <family val="2"/>
          </rPr>
          <t xml:space="preserve">
The IPCC Fifth Assessment Report (AR5) GWP value for methane -- 28xCO2 -- is used throughout.</t>
        </r>
      </text>
    </comment>
    <comment ref="V11" authorId="0">
      <text>
        <r>
          <rPr>
            <b/>
            <sz val="9"/>
            <color indexed="81"/>
            <rFont val="Verdana"/>
            <family val="2"/>
          </rPr>
          <t>Rick Heede:</t>
        </r>
        <r>
          <rPr>
            <sz val="9"/>
            <color indexed="81"/>
            <rFont val="Verdana"/>
            <family val="2"/>
          </rPr>
          <t xml:space="preserve">
CMS reviews numerous estimates of flaring emissions in the oil and gas industries in the worksheets in "AncillaryCH4&amp;CO2.xls". CMS allocates flaring to both oil and gas production, with the preponderance (90 percent) to oil operations and 10 percent to gas operations to account for flaring at natural gas production, field processing, and processing plants.
See "Flaring and Venting" worksheet in the "AncillaryCH4&amp;CO2.xls" workbook for details.</t>
        </r>
      </text>
    </comment>
    <comment ref="W11" authorId="0">
      <text>
        <r>
          <rPr>
            <b/>
            <sz val="9"/>
            <color indexed="81"/>
            <rFont val="Verdana"/>
            <family val="2"/>
          </rPr>
          <t>Rick Heede:</t>
        </r>
        <r>
          <rPr>
            <sz val="9"/>
            <color indexed="81"/>
            <rFont val="Verdana"/>
            <family val="2"/>
          </rPr>
          <t xml:space="preserve">
Recent US EPA (2012) estimates of CO2 vented from natural gas systems -- chiefly Acid Gas Removal vents at processing plants to meet market specifications -- as a function of CO2 from combusted natural gas in the U.S. 1990-2010. This factor is applied to global natural gas operations, though the CO2 content of raw produced gas varies widely from region to region.
See the "Flaring &amp; Venting" worksheet in "AncillaryCH4&amp;CO2.xls"  for details.</t>
        </r>
      </text>
    </comment>
    <comment ref="X11" authorId="0">
      <text>
        <r>
          <rPr>
            <b/>
            <sz val="9"/>
            <color indexed="81"/>
            <rFont val="Verdana"/>
            <family val="2"/>
          </rPr>
          <t>Rick Heede:</t>
        </r>
        <r>
          <rPr>
            <sz val="9"/>
            <color indexed="81"/>
            <rFont val="Verdana"/>
            <family val="2"/>
          </rPr>
          <t xml:space="preserve">
The US EPA (2006) Global Mitigation of Non-CO2 Gases data on methane emissions from natural gas systems were used to develop a fugitive methane rate as a function of natural gas production and combustion (in kg CH4 per tonne CO2 from combusted natural gas). 
See "Oil and Gas ancillary CH4" worksheet in AncillaryCH4&amp;CO2.xls for details.</t>
        </r>
      </text>
    </comment>
    <comment ref="Y11" authorId="0">
      <text>
        <r>
          <rPr>
            <b/>
            <sz val="9"/>
            <color indexed="81"/>
            <rFont val="Verdana"/>
            <family val="2"/>
          </rPr>
          <t>Rick Heede:</t>
        </r>
        <r>
          <rPr>
            <sz val="9"/>
            <color indexed="81"/>
            <rFont val="Verdana"/>
            <family val="2"/>
          </rPr>
          <t xml:space="preserve">
The IPCC Fifth Assessment Report (AR5) GWP value for methane -- 28xCO2 -- is used throughout.</t>
        </r>
      </text>
    </comment>
    <comment ref="AJ11" authorId="0">
      <text>
        <r>
          <rPr>
            <b/>
            <sz val="9"/>
            <color indexed="81"/>
            <rFont val="Verdana"/>
            <family val="2"/>
          </rPr>
          <t>Rick Heede:</t>
        </r>
        <r>
          <rPr>
            <sz val="9"/>
            <color indexed="81"/>
            <rFont val="Verdana"/>
            <family val="2"/>
          </rPr>
          <t xml:space="preserve">
Stern and Kaufmann (1998) data on methane rates from coal mining were averaged with US EPA (2011) Global Anthropogenic Non-CO2 Greenhouse Gas Emissions and converted to a fugitive methane rate per tonne of CO2 from coal combution: kg CH2/tCO2.
See the "Coal ancillary CH4" worksheet in AncillaryCO2CH4.xls for details on the methodology.</t>
        </r>
      </text>
    </comment>
    <comment ref="AK11" authorId="0">
      <text>
        <r>
          <rPr>
            <b/>
            <sz val="9"/>
            <color indexed="81"/>
            <rFont val="Verdana"/>
            <family val="2"/>
          </rPr>
          <t>Rick Heede:</t>
        </r>
        <r>
          <rPr>
            <sz val="9"/>
            <color indexed="81"/>
            <rFont val="Verdana"/>
            <family val="2"/>
          </rPr>
          <t xml:space="preserve">
The IPCC Fifth Assessment Report (AR5) GWP value for methane -- 28xCO2 -- is used throughout.</t>
        </r>
      </text>
    </comment>
    <comment ref="BE11" authorId="0">
      <text>
        <r>
          <rPr>
            <b/>
            <sz val="9"/>
            <color indexed="81"/>
            <rFont val="Verdana"/>
            <family val="2"/>
          </rPr>
          <t>Rick Heede:</t>
        </r>
        <r>
          <rPr>
            <sz val="9"/>
            <color indexed="81"/>
            <rFont val="Verdana"/>
            <family val="2"/>
          </rPr>
          <t xml:space="preserve">
The IPCC Fifth Assessment Report (AR5) GWP value for methane -- 28xCO2 -- is used throughout.</t>
        </r>
      </text>
    </comment>
    <comment ref="B12" authorId="0">
      <text>
        <r>
          <rPr>
            <b/>
            <sz val="9"/>
            <color indexed="81"/>
            <rFont val="Verdana"/>
            <family val="2"/>
          </rPr>
          <t>Rick Heede:</t>
        </r>
        <r>
          <rPr>
            <sz val="9"/>
            <color indexed="81"/>
            <rFont val="Verdana"/>
            <family val="2"/>
          </rPr>
          <t xml:space="preserve">
Alhabetical rank.</t>
        </r>
      </text>
    </comment>
    <comment ref="Z13" authorId="0">
      <text>
        <r>
          <rPr>
            <b/>
            <sz val="9"/>
            <color indexed="81"/>
            <rFont val="Verdana"/>
            <family val="2"/>
          </rPr>
          <t>Rick Heede:</t>
        </r>
        <r>
          <rPr>
            <sz val="9"/>
            <color indexed="81"/>
            <rFont val="Verdana"/>
            <family val="2"/>
          </rPr>
          <t xml:space="preserve">
25Nov14: This value modified from previous 59.24 kgCO2/tCO2 to 57.26 kgCO2/tCO2 upon modifying the methane data in AncillaryCH4&amp;CO2 worksheet. This reduced total Own Fuel Use from 7,850 MtCO2 to 7,588 MtCO2 (net minus 262 MtCO2).
21Jan2020: This calculation (at '[AncillaryCH4&amp;CO2.xls]Entity CDP Scopes 1-3'!O832) has been corrupted. We restore the value of 57.26438622 kg CO2/tCO2 in this cell. A revised calculation may update this value.</t>
        </r>
      </text>
    </comment>
    <comment ref="AL133" authorId="0">
      <text>
        <r>
          <rPr>
            <b/>
            <sz val="9"/>
            <color indexed="81"/>
            <rFont val="Verdana"/>
            <family val="2"/>
          </rPr>
          <t>Rick Heede:</t>
        </r>
        <r>
          <rPr>
            <sz val="9"/>
            <color indexed="81"/>
            <rFont val="Verdana"/>
            <family val="2"/>
          </rPr>
          <t xml:space="preserve">
Data of emissions from coal mining is based on Stern &amp; Kaufman 1998 for 1860 to 1969 (S&amp;K data goes to 1994). However, we inserted EDGAR (European Joint Commission for coal mining and for combined oil and gas CH4 emissions. As of 21 January 2020, we link to "Coal methane column, sum at cell Z681, summing column Z from 1860 to 2018, in TgCH4 and converted to CO2e (GWP of 28xCO2, per IPCC AR4, 2007).
In the event a full historical database on coal (and/or oil and gas) methane emissions becomes available, then the data will be reviised.
Stern, David I., &amp; Robert K. Kaufmann (1998) "Annual Estimates of Global Anthropogenic Methane Emissions: 1860-1994," in Trends Online: A Compendium of Data on Global Change, Carbon Dioxide Information Analysis Center, Oak Ridge National Lab., U.S. DOE, Oak Ridge, Tenn., U.S.A. http://cdiac.esd.ornl.gov/trends/meth/ch4.htm#flaring
Crippa, M., G. Oreggioni, D. Guizzardi, M. Muntean, E. Schaaf, E. Lo Vullo, E. Solazzo, F. Monforti-Ferrario, J.G.J. Olivier, &amp; E. Vignati (2019) Fossil CO2 and GHG emissions of all world countries - 2019 Report, Publications Office of the European Union, Luxembourg. ISBN 978-92-76-11100-9. https://edgar.jrc.ec.europa.eu/overview.php?vP_GHG</t>
        </r>
      </text>
    </comment>
    <comment ref="BB133" authorId="0">
      <text>
        <r>
          <rPr>
            <b/>
            <sz val="9"/>
            <color indexed="81"/>
            <rFont val="Verdana"/>
            <family val="2"/>
          </rPr>
          <t>Rick Heede (29 March 2012):</t>
        </r>
        <r>
          <rPr>
            <sz val="9"/>
            <color indexed="81"/>
            <rFont val="Verdana"/>
            <family val="2"/>
          </rPr>
          <t xml:space="preserve">
The CDIAC industrial carbon emissions worksheet rounds each fuel column independently, and the sum shown here is 1 MtC (and 3.7 MtCO2) higher than CDIAC's own sum. We do not correct this so as to not throw off the percentages calculated here.
Update Jun20: CDIAC / GCP data 1751-2018 sums to 440,166 MtC, which, times 3.664191 CO2/C = 1,612,851 MtCO2.</t>
        </r>
      </text>
    </comment>
    <comment ref="BK133" authorId="0">
      <text>
        <r>
          <rPr>
            <b/>
            <sz val="9"/>
            <color indexed="81"/>
            <rFont val="Verdana"/>
            <family val="2"/>
          </rPr>
          <t>Rick Heede:</t>
        </r>
        <r>
          <rPr>
            <sz val="9"/>
            <color indexed="81"/>
            <rFont val="Verdana"/>
            <family val="2"/>
          </rPr>
          <t xml:space="preserve">
                         Page Intentionally Left Blank.</t>
        </r>
      </text>
    </comment>
    <comment ref="BK135" authorId="0">
      <text>
        <r>
          <rPr>
            <b/>
            <sz val="9"/>
            <color indexed="81"/>
            <rFont val="Verdana"/>
            <family val="2"/>
          </rPr>
          <t>Rick Heede:</t>
        </r>
        <r>
          <rPr>
            <sz val="9"/>
            <color indexed="81"/>
            <rFont val="Verdana"/>
            <family val="2"/>
          </rPr>
          <t xml:space="preserve">
                         Page Intentionally Left Blank.</t>
        </r>
      </text>
    </comment>
  </commentList>
</comments>
</file>

<file path=xl/sharedStrings.xml><?xml version="1.0" encoding="utf-8"?>
<sst xmlns="http://schemas.openxmlformats.org/spreadsheetml/2006/main" count="2061" uniqueCount="509">
  <si>
    <t>Summary of CO2 &amp; methane emissions from identified oil &amp; NGL production</t>
  </si>
  <si>
    <t>Summary of CO2 &amp; methane emissions from identified natural gas production</t>
  </si>
  <si>
    <t>Summary of CO2 &amp; methane emissions from identified coal and cement production</t>
  </si>
  <si>
    <t>Summary of CO2 &amp; methane emissions from identified fossil fuel &amp; cement production</t>
  </si>
  <si>
    <t>Richard Heede</t>
  </si>
  <si>
    <t>Climate Accountability Institute</t>
  </si>
  <si>
    <t>Transmitted to Gregg Marland</t>
  </si>
  <si>
    <t>by Rick Heede</t>
  </si>
  <si>
    <t>(S1+S3)/S3</t>
  </si>
  <si>
    <t>S1/S3</t>
  </si>
  <si>
    <t>S1/(S1+S3)</t>
  </si>
  <si>
    <t>Computations for UCS Reserves Analysis</t>
  </si>
  <si>
    <t>All sums through 2018</t>
  </si>
  <si>
    <t>Excludes States</t>
  </si>
  <si>
    <t>Crude Oil &amp; Natural Gas Liquids</t>
  </si>
  <si>
    <t>Natural Gas</t>
  </si>
  <si>
    <t>Coal</t>
  </si>
  <si>
    <t xml:space="preserve">      Cement production</t>
  </si>
  <si>
    <t>Grand Total of emissions identified in this study</t>
  </si>
  <si>
    <t>NOT updated Jan2020</t>
  </si>
  <si>
    <t xml:space="preserve"> Production less sequestration</t>
  </si>
  <si>
    <t xml:space="preserve">  Ancillary emissions from flaring, venting, field use, refining and processing, etc.</t>
  </si>
  <si>
    <t xml:space="preserve">  Ancillary emissions from flaring, venting, own use of fuels, and fugitive methane</t>
  </si>
  <si>
    <t xml:space="preserve">                   Coal CO2 emissions</t>
  </si>
  <si>
    <t xml:space="preserve">           Fugitive methane emissions</t>
  </si>
  <si>
    <t xml:space="preserve"> Calcining emissions</t>
  </si>
  <si>
    <t>Total fuel and cement CO2  emissions</t>
  </si>
  <si>
    <t xml:space="preserve">      Emissions from flaring, venting, and fugitive methane</t>
  </si>
  <si>
    <t>Total CO2 and methane</t>
  </si>
  <si>
    <t>Re-sort and re-paste</t>
  </si>
  <si>
    <t>____&gt;</t>
  </si>
  <si>
    <t>This study</t>
  </si>
  <si>
    <t>Percent of CDIAC</t>
  </si>
  <si>
    <t xml:space="preserve">Flaring CO2 </t>
  </si>
  <si>
    <t>Vented CO2</t>
  </si>
  <si>
    <t>Fugitive methane</t>
  </si>
  <si>
    <t>Total oil &amp; NGL emissions</t>
  </si>
  <si>
    <t>Flaring CO2</t>
  </si>
  <si>
    <t>Own fuel use</t>
  </si>
  <si>
    <t>Total natural gas emissions</t>
  </si>
  <si>
    <t>Total coal emissions</t>
  </si>
  <si>
    <t>Cement</t>
  </si>
  <si>
    <t>Total emissions</t>
  </si>
  <si>
    <t>Percent of this study</t>
  </si>
  <si>
    <t>% of CDIAC 1751-2018</t>
  </si>
  <si>
    <t>Rank</t>
  </si>
  <si>
    <t>Entity</t>
  </si>
  <si>
    <t>MtCO2</t>
  </si>
  <si>
    <t>Percent</t>
  </si>
  <si>
    <t>MtCH4</t>
  </si>
  <si>
    <t>MtCO2e</t>
  </si>
  <si>
    <t>MtC</t>
  </si>
  <si>
    <t>Verified Jan20</t>
  </si>
  <si>
    <t>IPCC values (28Dec12)</t>
  </si>
  <si>
    <t>EPA</t>
  </si>
  <si>
    <t xml:space="preserve"> EPA</t>
  </si>
  <si>
    <t>IPCC values (22Dec12)</t>
  </si>
  <si>
    <t>Investor-owned entities</t>
  </si>
  <si>
    <t>State-owned entities</t>
  </si>
  <si>
    <t>Nation-States</t>
  </si>
  <si>
    <t>All Carbon Majors</t>
  </si>
  <si>
    <t>kg CO2/tCO2</t>
  </si>
  <si>
    <t>kg CH4/tCO2</t>
  </si>
  <si>
    <t>kg CO2e/tCO2</t>
  </si>
  <si>
    <t>Scope 3</t>
  </si>
  <si>
    <t>Scope 1</t>
  </si>
  <si>
    <t>Scope 1 + Scope 3</t>
  </si>
  <si>
    <t>S3/(S1+S3)</t>
  </si>
  <si>
    <t>CH4/(S1+S3)</t>
  </si>
  <si>
    <t>Flaring + vented</t>
  </si>
  <si>
    <t>Methane</t>
  </si>
  <si>
    <t>Sum S1</t>
  </si>
  <si>
    <t>Scope 1+ 3</t>
  </si>
  <si>
    <t>Pasted 17 October 2020</t>
  </si>
  <si>
    <t>Pasted &amp; sorted 17 October 2020</t>
  </si>
  <si>
    <t>IPCC AR5 GWP 28xCO2</t>
  </si>
  <si>
    <t>Top Twenty IOCs &amp; SOEs</t>
  </si>
  <si>
    <t xml:space="preserve"> + Own Fuel</t>
  </si>
  <si>
    <t>Source of PIE CHARTS</t>
  </si>
  <si>
    <t>BN</t>
  </si>
  <si>
    <t>BG</t>
  </si>
  <si>
    <t>BP</t>
  </si>
  <si>
    <t>BR</t>
  </si>
  <si>
    <t>BV</t>
  </si>
  <si>
    <t>top Twenty SOE + IOCs</t>
  </si>
  <si>
    <t>Sum</t>
  </si>
  <si>
    <t>Oil</t>
  </si>
  <si>
    <t>Gas</t>
  </si>
  <si>
    <t>Total</t>
  </si>
  <si>
    <t>Ancillary</t>
  </si>
  <si>
    <t>CMEs summed to 2018</t>
  </si>
  <si>
    <t>xCO2</t>
  </si>
  <si>
    <t>MCO2e</t>
  </si>
  <si>
    <t>Carbon Majors' fossil fuel, flaring, vented, cement, and fugitive methane</t>
  </si>
  <si>
    <t>MtCO2</t>
    <phoneticPr fontId="12" type="noConversion"/>
  </si>
  <si>
    <t>check</t>
  </si>
  <si>
    <t xml:space="preserve"> y</t>
  </si>
  <si>
    <t>10% of oil flaring</t>
  </si>
  <si>
    <t>Top IOCs &amp; SOEs</t>
  </si>
  <si>
    <t>Top IOCs</t>
  </si>
  <si>
    <t>China, PR (coal &amp; cement only)</t>
  </si>
  <si>
    <t>State</t>
  </si>
  <si>
    <t>Oil &amp; NGL</t>
  </si>
  <si>
    <t>IOC</t>
  </si>
  <si>
    <t>Chevron, USA</t>
  </si>
  <si>
    <t>Saudi Aramco</t>
  </si>
  <si>
    <t>FSU (Former Soviet Union)</t>
  </si>
  <si>
    <t>Natural gas</t>
  </si>
  <si>
    <t>ExxonMobil, USA</t>
  </si>
  <si>
    <t>Chevron</t>
  </si>
  <si>
    <t>Saudi Aramco, Saudi Arabia</t>
  </si>
  <si>
    <t>SOE</t>
  </si>
  <si>
    <t>BP, UK</t>
  </si>
  <si>
    <t>ExxonMobil</t>
  </si>
  <si>
    <t>Royal Dutch Shell, Netherlands (acq BG)</t>
  </si>
  <si>
    <t>Gazprom</t>
  </si>
  <si>
    <t>ConocoPhillips, USA</t>
  </si>
  <si>
    <t>Gazprom, Russia</t>
  </si>
  <si>
    <t>Flaring</t>
  </si>
  <si>
    <t>Peabody Energy, USA</t>
  </si>
  <si>
    <t>Royal Dutch Shell</t>
  </si>
  <si>
    <t>Vented</t>
  </si>
  <si>
    <t>Total, France</t>
  </si>
  <si>
    <t>National Iranian Oil</t>
  </si>
  <si>
    <t>Royal Dutch Shell, Netherlands (acq BG Feb16)</t>
  </si>
  <si>
    <t>BHP Billiton, Australia</t>
  </si>
  <si>
    <t>Coal India</t>
  </si>
  <si>
    <t>National Iranian Oil Co., Iran</t>
  </si>
  <si>
    <t>CONSOL Energy, USA</t>
  </si>
  <si>
    <t>Pemex</t>
  </si>
  <si>
    <t>Poland</t>
  </si>
  <si>
    <t xml:space="preserve"> Rosneft, Russian Federation</t>
  </si>
  <si>
    <t>ConocoPhillips</t>
  </si>
  <si>
    <t>Coal India, India</t>
  </si>
  <si>
    <t>Global fossil fuel, cement, flaring, vented CO2, and fugitive methane, 1751-2018</t>
  </si>
  <si>
    <t>ENI, Italy</t>
  </si>
  <si>
    <t>Peabody Energy</t>
  </si>
  <si>
    <t>Pemex, Mexico</t>
  </si>
  <si>
    <t>Anglo American, UK</t>
  </si>
  <si>
    <t>PetroChina</t>
  </si>
  <si>
    <t>British Coal Corporation, UK</t>
  </si>
  <si>
    <t>Arch Coal Company, USA</t>
  </si>
  <si>
    <t>Petroleos de Venezuela</t>
  </si>
  <si>
    <t>Russian Federation</t>
  </si>
  <si>
    <t>RWE, Germany</t>
  </si>
  <si>
    <t>Total SA</t>
  </si>
  <si>
    <t>Rio Tinto, UK</t>
  </si>
  <si>
    <t>Abu Dhabi</t>
  </si>
  <si>
    <t>Lukoil, Russia</t>
  </si>
  <si>
    <t>Kuwait Petroleum</t>
  </si>
  <si>
    <t>PetroChina (CNPC), China</t>
  </si>
  <si>
    <t>Anadarko, USA</t>
  </si>
  <si>
    <t>Iraq National Oil</t>
  </si>
  <si>
    <t>Petroleos de Venezuela, Venezuela</t>
  </si>
  <si>
    <t>Occidental, USA</t>
  </si>
  <si>
    <t>Sonatrach</t>
  </si>
  <si>
    <t>Contura (AlphaNR, Massey), USA</t>
  </si>
  <si>
    <t>BHP Billiton</t>
  </si>
  <si>
    <t>Abu Dhabi, United Arab Emirates</t>
  </si>
  <si>
    <t>Repsol, Spain (acq Talisman)</t>
  </si>
  <si>
    <t>CONSOL Energy</t>
  </si>
  <si>
    <t>Kuwait Petroleum Corp., Kuwait</t>
  </si>
  <si>
    <t>Glencore, Switzerland</t>
  </si>
  <si>
    <t>Petrobras, Brazil</t>
  </si>
  <si>
    <t>Iraq National Oil Company, Iraq</t>
  </si>
  <si>
    <t>Sasol, South Africa</t>
  </si>
  <si>
    <t>Nigerian National Petroleum</t>
  </si>
  <si>
    <t>Sonatrach, Algeria</t>
  </si>
  <si>
    <t>Marathon, USA</t>
  </si>
  <si>
    <t>Rosneft</t>
  </si>
  <si>
    <t>LafargeHolcim, France</t>
  </si>
  <si>
    <t>ENI SpA</t>
  </si>
  <si>
    <t>Yukos, Russia</t>
  </si>
  <si>
    <t>Anglo American</t>
  </si>
  <si>
    <t>Czechoslovakia</t>
  </si>
  <si>
    <t>Hess, USA</t>
  </si>
  <si>
    <t>Petronas</t>
  </si>
  <si>
    <t>Devon Energy, USA</t>
  </si>
  <si>
    <t>Pertamina</t>
  </si>
  <si>
    <t>Nigerian National Petroleum, Nigeria</t>
  </si>
  <si>
    <t>Suncor, Canada</t>
  </si>
  <si>
    <t>Libya National Oil</t>
  </si>
  <si>
    <t>EnCana, Canada</t>
  </si>
  <si>
    <t>Qatar Petroleum</t>
  </si>
  <si>
    <t>Westmoreland Mining, USA</t>
  </si>
  <si>
    <t>Arch Coal</t>
  </si>
  <si>
    <t>Novatek, Russian Federation</t>
  </si>
  <si>
    <t>RWE</t>
  </si>
  <si>
    <t>Petronas, Malaysia</t>
  </si>
  <si>
    <t>Canadian Natural Resources, Canada</t>
  </si>
  <si>
    <t>Rio Tinto</t>
  </si>
  <si>
    <t>Pertamina, Indonesia</t>
  </si>
  <si>
    <t>Cyprus Amax, USA</t>
  </si>
  <si>
    <t>Equinor</t>
  </si>
  <si>
    <t>Libya National Oil Corp., Libya</t>
  </si>
  <si>
    <t>Murray Coal Corporation, USA</t>
  </si>
  <si>
    <t>Lukoil</t>
  </si>
  <si>
    <t>Qatar Petroleum, Qatar</t>
  </si>
  <si>
    <t>Exxaro, South Africa</t>
  </si>
  <si>
    <t>Anadarko</t>
  </si>
  <si>
    <t>Apache, USA</t>
  </si>
  <si>
    <t>Occidental</t>
  </si>
  <si>
    <t>Kiewit Mining Group, USA</t>
  </si>
  <si>
    <t>Contura</t>
  </si>
  <si>
    <t>North American Coal, US</t>
  </si>
  <si>
    <t>Oil and Gas Corp.</t>
  </si>
  <si>
    <t>Kazakhstan</t>
  </si>
  <si>
    <t>HeidelbergCement, Germany</t>
  </si>
  <si>
    <t>Repsol</t>
  </si>
  <si>
    <t>Equinor, Norway</t>
  </si>
  <si>
    <t xml:space="preserve">Alliance Resource Partners, USA </t>
  </si>
  <si>
    <t>Glencore</t>
  </si>
  <si>
    <t>Cloud Peak, USA</t>
  </si>
  <si>
    <t>Percent of global</t>
  </si>
  <si>
    <t>Vistra Luminant, USA</t>
  </si>
  <si>
    <t xml:space="preserve">EOG Resources, USA </t>
  </si>
  <si>
    <t xml:space="preserve">Chesapeake, USA </t>
  </si>
  <si>
    <t>Oil and Gas Corp., India</t>
  </si>
  <si>
    <t>RAG, Germany</t>
  </si>
  <si>
    <t>Repsol, Spain (acq Talisman May2015)</t>
  </si>
  <si>
    <t>Husky, Canada</t>
  </si>
  <si>
    <t>Teck Resources, Canada</t>
  </si>
  <si>
    <t>Ukraine</t>
  </si>
  <si>
    <t>Wintershall, Germany</t>
  </si>
  <si>
    <t xml:space="preserve">Inpex, Japan </t>
  </si>
  <si>
    <t>North Korea</t>
  </si>
  <si>
    <t>UK Coal, UK</t>
  </si>
  <si>
    <t>Egyptian General Petroleum, Egypt</t>
  </si>
  <si>
    <t>Cemex, Mexico</t>
  </si>
  <si>
    <t>Petroleum Development Oman, Oman</t>
  </si>
  <si>
    <t>Noble Energy, USA</t>
  </si>
  <si>
    <t>Sinopec, China</t>
  </si>
  <si>
    <t>Woodside, Australia</t>
  </si>
  <si>
    <t>OMV Group, Austria</t>
  </si>
  <si>
    <t xml:space="preserve">Petoro, Norway </t>
  </si>
  <si>
    <t>Murphy Oil, USA</t>
  </si>
  <si>
    <t>CNOOC, PR China (acq Nexen Jan2013)</t>
  </si>
  <si>
    <t>CNOOC, PR China (acq Nexen)</t>
  </si>
  <si>
    <t xml:space="preserve">Southwestern, USA </t>
  </si>
  <si>
    <t>TurkmenGaz, Turkmenistan</t>
  </si>
  <si>
    <t>Santos, Australia</t>
  </si>
  <si>
    <t xml:space="preserve">Pioneer, USA </t>
  </si>
  <si>
    <t>Taiheiyo, Japan</t>
  </si>
  <si>
    <t>Sonangol, Angola</t>
  </si>
  <si>
    <t xml:space="preserve">EQT Corporation, USA </t>
  </si>
  <si>
    <t xml:space="preserve">Obsidian, Canada </t>
  </si>
  <si>
    <t>Singareni Collieries, India</t>
  </si>
  <si>
    <t>Antero, USA</t>
  </si>
  <si>
    <t>Ecopetrol, Colombia</t>
  </si>
  <si>
    <t>Whitehaven Coal, Australia</t>
  </si>
  <si>
    <t>Czech Republic</t>
  </si>
  <si>
    <t xml:space="preserve">Vale, Brazil </t>
  </si>
  <si>
    <t>Sums for Chart</t>
  </si>
  <si>
    <t xml:space="preserve"> Apache, USA</t>
  </si>
  <si>
    <t>Percent of Carbon Majors</t>
  </si>
  <si>
    <t>PetroEcuador</t>
  </si>
  <si>
    <t>Investor-owned</t>
  </si>
  <si>
    <t>State-owned</t>
  </si>
  <si>
    <t>Syrian Petroleum, Syria</t>
  </si>
  <si>
    <t>HeidelbergCement, Germany (acq Italcementi)</t>
  </si>
  <si>
    <t>Alliance Resource Partners, USA</t>
  </si>
  <si>
    <t>Bahrain Petroleum Corporation</t>
    <phoneticPr fontId="0"/>
  </si>
  <si>
    <t>Bahrain Petroleum Corporation</t>
  </si>
  <si>
    <t>Qatar Jan20</t>
  </si>
  <si>
    <t>Not attributed</t>
  </si>
  <si>
    <t>Carbon Majors &amp; unattributed</t>
  </si>
  <si>
    <r>
      <t xml:space="preserve">RAG, </t>
    </r>
    <r>
      <rPr>
        <sz val="12"/>
        <color indexed="8"/>
        <rFont val="Geneva"/>
        <family val="2"/>
      </rPr>
      <t>Germany</t>
    </r>
  </si>
  <si>
    <t>Carbon Majors</t>
  </si>
  <si>
    <t>Unattributed</t>
  </si>
  <si>
    <t>YPF, Argentina</t>
  </si>
  <si>
    <t xml:space="preserve">PTTEP, Thailand </t>
  </si>
  <si>
    <t>Murphy Oil, USA</t>
    <phoneticPr fontId="0"/>
  </si>
  <si>
    <t>Polish Oil &amp; Gas, Poland</t>
  </si>
  <si>
    <t>Total CO2 &amp; methane emissions</t>
  </si>
  <si>
    <t>V</t>
  </si>
  <si>
    <t xml:space="preserve">  y</t>
  </si>
  <si>
    <t>vertical check</t>
  </si>
  <si>
    <t>O+G+C+Cmnt</t>
  </si>
  <si>
    <t>sum scope 1</t>
  </si>
  <si>
    <t>percent of CM</t>
  </si>
  <si>
    <t>Oil &amp; NGL CO2</t>
  </si>
  <si>
    <t>Oil-related Methane</t>
  </si>
  <si>
    <t>Natural Gas CO2</t>
  </si>
  <si>
    <t>Gas-related Methane</t>
  </si>
  <si>
    <t>Coal CO2</t>
  </si>
  <si>
    <t>Coal-related Methane</t>
  </si>
  <si>
    <t>Total Methane</t>
  </si>
  <si>
    <t>Total CO2: fossil fuels, flaring, venting, cement</t>
  </si>
  <si>
    <t xml:space="preserve">      Total CO2 and methane</t>
  </si>
  <si>
    <t>Sum IOCs</t>
  </si>
  <si>
    <t>This study, MtCO2</t>
  </si>
  <si>
    <t xml:space="preserve"> This study, MtCO2</t>
  </si>
  <si>
    <t xml:space="preserve"> This study, MtCO2e</t>
  </si>
  <si>
    <t>This study, MtCO2e</t>
  </si>
  <si>
    <t>Sum SOE</t>
  </si>
  <si>
    <t>CDIAC-EDGAR methane 1860-2018</t>
  </si>
  <si>
    <t>Coal methane - verified</t>
  </si>
  <si>
    <t>CDIAC emissions, MtCO2</t>
  </si>
  <si>
    <t xml:space="preserve"> CDIAC oil CO2</t>
  </si>
  <si>
    <t xml:space="preserve"> CDIAC Flaring CO2</t>
  </si>
  <si>
    <t xml:space="preserve"> CDIAC CH4, MtCO2e</t>
  </si>
  <si>
    <t xml:space="preserve"> CDIAC gas CO2</t>
  </si>
  <si>
    <t>CDIAC incl. in gas CO2</t>
  </si>
  <si>
    <t xml:space="preserve"> CDIAC coal CO2</t>
  </si>
  <si>
    <t xml:space="preserve"> CDIAC cement CO2</t>
  </si>
  <si>
    <t>CDIAC, MtCO2</t>
  </si>
  <si>
    <t>CDIAC, MtCO2e</t>
  </si>
  <si>
    <t>Sum State</t>
  </si>
  <si>
    <t>linked to SumOil.xls</t>
  </si>
  <si>
    <t xml:space="preserve">  linked to CDIAC Global 1751-2018.xls</t>
  </si>
  <si>
    <t>linked to Ancillary "General Non-CO2 data" (CDIAC &amp; EDGAR 1860-2018)</t>
  </si>
  <si>
    <t>linked to SumGas.xls</t>
  </si>
  <si>
    <t xml:space="preserve"> linked to SumCoal.xls</t>
  </si>
  <si>
    <t xml:space="preserve"> linked to AncillaryCH4&amp;CO2.xls</t>
  </si>
  <si>
    <t xml:space="preserve"> linked to SumCement.xls</t>
  </si>
  <si>
    <t>Percent this study of total CDIAC  1751-2010</t>
  </si>
  <si>
    <t xml:space="preserve"> Percent of CDIAC</t>
  </si>
  <si>
    <t>na</t>
  </si>
  <si>
    <t xml:space="preserve"> % of CDIAC</t>
  </si>
  <si>
    <t>Percent this study of total CDIAC  1751-2018</t>
  </si>
  <si>
    <t>Global</t>
  </si>
  <si>
    <t>Carbon Majors total fossil fuels + cement (CO2 only)</t>
  </si>
  <si>
    <t>total CO2 and methane less cement</t>
  </si>
  <si>
    <t>CDIAC total fossil fuels + cement (CO2 only)</t>
  </si>
  <si>
    <t>CMS total CO2 percent of CDIAC CO2</t>
  </si>
  <si>
    <t xml:space="preserve"> Total CO2: fossil fuels (excl. cement, flaring &amp; vented)</t>
  </si>
  <si>
    <t>Top Twenty IOCs &amp; COEs (Oct20)</t>
  </si>
  <si>
    <t>Data for Top Twenty charts and calculations</t>
  </si>
  <si>
    <t>Climate Mitigation Services</t>
  </si>
  <si>
    <t>Scope 1 + 3</t>
  </si>
  <si>
    <t>Combustion</t>
  </si>
  <si>
    <t>Flaring, vented, own fuel</t>
  </si>
  <si>
    <t>Total Scope 1 operational</t>
  </si>
  <si>
    <t>Royal Dutch Shell, Netherlands</t>
  </si>
  <si>
    <t>Total SA, France</t>
  </si>
  <si>
    <t xml:space="preserve"> Rio Tinto, UK</t>
  </si>
  <si>
    <t>Repsol, Spain</t>
  </si>
  <si>
    <t>Total Top 10</t>
  </si>
  <si>
    <t>Total Top 20</t>
  </si>
  <si>
    <t>Total Top 40</t>
  </si>
  <si>
    <t>Total Carbon Majors</t>
  </si>
  <si>
    <t>Top Six IOCs (Jun20):</t>
  </si>
  <si>
    <t xml:space="preserve">Top Twenty Carbon Majors attributed emissions of CO2 &amp; methane     </t>
  </si>
  <si>
    <t>Top Twenty Carbon Majors % of global FF Scope 1 and Scope 3</t>
  </si>
  <si>
    <t>Carbon dioxide</t>
  </si>
  <si>
    <t>total</t>
  </si>
  <si>
    <t>Scope 3: Product use</t>
  </si>
  <si>
    <t>Scope 1 Operational</t>
  </si>
  <si>
    <t>Nat'l Iranian Oil</t>
  </si>
  <si>
    <t>Peabody</t>
  </si>
  <si>
    <t>Petrol. de Venez.</t>
  </si>
  <si>
    <t>BHP</t>
  </si>
  <si>
    <t>CONSOL</t>
  </si>
  <si>
    <t>Sum Top 20:</t>
  </si>
  <si>
    <t>percent of global 1751-2018</t>
  </si>
  <si>
    <t>Pasted and sorted alpha 18Oct20</t>
  </si>
  <si>
    <t>Summary of emissions from oil, natural gas, coal, cement production, and flaring</t>
  </si>
  <si>
    <t>Aug19: verify that CME cf GCP is for CO2 only, not CO2e for CMEs vs CO2 GCP</t>
  </si>
  <si>
    <t>Apr21: Updated GCP/CDIAC data to 2019</t>
  </si>
  <si>
    <t>dataset marker</t>
  </si>
  <si>
    <t>1751-1789</t>
  </si>
  <si>
    <t xml:space="preserve"> 1790s</t>
  </si>
  <si>
    <t xml:space="preserve"> 1800s</t>
  </si>
  <si>
    <t xml:space="preserve"> 1810s</t>
  </si>
  <si>
    <t xml:space="preserve"> 1820s</t>
  </si>
  <si>
    <t xml:space="preserve"> 1830s</t>
  </si>
  <si>
    <t xml:space="preserve"> 1840s</t>
  </si>
  <si>
    <t xml:space="preserve"> 1850s</t>
  </si>
  <si>
    <t xml:space="preserve"> 1860s</t>
  </si>
  <si>
    <t xml:space="preserve"> 1870s</t>
  </si>
  <si>
    <t xml:space="preserve"> 1880s</t>
  </si>
  <si>
    <t xml:space="preserve"> 1890s</t>
  </si>
  <si>
    <t xml:space="preserve"> 1900s</t>
  </si>
  <si>
    <t xml:space="preserve"> 1910s</t>
  </si>
  <si>
    <t xml:space="preserve"> 1920s</t>
  </si>
  <si>
    <t xml:space="preserve"> 1930s</t>
  </si>
  <si>
    <t xml:space="preserve"> 1940s</t>
  </si>
  <si>
    <t xml:space="preserve"> 1950s</t>
  </si>
  <si>
    <t xml:space="preserve"> 1960s</t>
  </si>
  <si>
    <t xml:space="preserve"> 1970s</t>
  </si>
  <si>
    <t xml:space="preserve"> 1980s</t>
  </si>
  <si>
    <t xml:space="preserve"> 1990s</t>
  </si>
  <si>
    <t>2000s</t>
  </si>
  <si>
    <t>2010s</t>
  </si>
  <si>
    <t>Sum 1751 to 2018</t>
  </si>
  <si>
    <t>Sum 1751-1789</t>
  </si>
  <si>
    <t>Million tonnes CO2 &amp; C</t>
  </si>
  <si>
    <t>Cumulative to 2010</t>
  </si>
  <si>
    <t>Cumulative to 2015</t>
  </si>
  <si>
    <t>Cumulative to 2016</t>
  </si>
  <si>
    <t>Cumulative to 2017</t>
  </si>
  <si>
    <t>Cumulative to 2018</t>
  </si>
  <si>
    <t>[SumOil.xls]Oil Emissions'!DW122</t>
  </si>
  <si>
    <t>CMEs &amp; global sum to 2018</t>
  </si>
  <si>
    <t>^</t>
  </si>
  <si>
    <t>Annual and cumulative Carbon Majors (MtCO2)</t>
  </si>
  <si>
    <t>Y</t>
  </si>
  <si>
    <t>Annual and cumulative Carbon Majors (MtC)</t>
  </si>
  <si>
    <t xml:space="preserve"> Annual and cumulative global oil emissions (MtCO2)</t>
  </si>
  <si>
    <t>Annual and cumulative global oil emissions (MtCO2)</t>
  </si>
  <si>
    <t>CDIAC summed to 2018</t>
  </si>
  <si>
    <t xml:space="preserve"> Annual and cumulative global oil emissions (MtC)</t>
  </si>
  <si>
    <t>none</t>
  </si>
  <si>
    <t>Annual and cumulative global oil emissions (MtC)</t>
  </si>
  <si>
    <t>GCP/CDIAC Global Carbon Budget data 1959-2016 (Jun18)</t>
  </si>
  <si>
    <t xml:space="preserve"> Percent of annual CDIAC oil emissions identified</t>
  </si>
  <si>
    <t xml:space="preserve"> Global cumulative to date oil emissions (MtCO2)</t>
  </si>
  <si>
    <t xml:space="preserve"> Global cumulative to date oil emissions (percent)</t>
  </si>
  <si>
    <t>[SumGas.xls]Gas Emissions'!DP125</t>
  </si>
  <si>
    <t xml:space="preserve"> Annual and cumulative global nat gas emissions (MtCO2)</t>
  </si>
  <si>
    <t>Annual and cumulative global nat gas emissions (MtCO2)</t>
  </si>
  <si>
    <t>Annual and cumulative global nat gas emissions (MtC)</t>
  </si>
  <si>
    <t xml:space="preserve"> Percent of annual CDIAC gas emissions identified</t>
  </si>
  <si>
    <t xml:space="preserve"> Global cumulative to date nat gas emissions (MtCO2)</t>
  </si>
  <si>
    <t xml:space="preserve"> Global cumulative to date nat gas emissions (percent)</t>
  </si>
  <si>
    <t>[SumCoal.xls]Coal Emissions'!FA94</t>
  </si>
  <si>
    <t xml:space="preserve"> Annual and cumulative global coal emissions (MtCO2)</t>
  </si>
  <si>
    <t>sum 1751-1789</t>
  </si>
  <si>
    <t xml:space="preserve"> Annual and cumulative global coal emissions (MtC)</t>
  </si>
  <si>
    <t>sum 1751-1849</t>
  </si>
  <si>
    <t>linked to Coal emissions worksheet ---&gt;</t>
  </si>
  <si>
    <t xml:space="preserve"> Percent Carbon Majors of global coal emissions</t>
  </si>
  <si>
    <t xml:space="preserve"> Global cumulative to date coal emissions (MtCO2)</t>
  </si>
  <si>
    <t xml:space="preserve"> Global cumulative to date coal emissions (percent)</t>
  </si>
  <si>
    <t>'[SumCement.xls]Process emissions'!BQ36</t>
  </si>
  <si>
    <t xml:space="preserve"> Annual and cumulative global cement emissions (MtCO2)</t>
  </si>
  <si>
    <t>1928: first year CDIAC cement data</t>
  </si>
  <si>
    <t>Annual and cumulative global cement emissions (MtC)</t>
  </si>
  <si>
    <t xml:space="preserve">  Percent Carbon Majors of global cement emissions</t>
  </si>
  <si>
    <t>($IH$69*HR15/10^3)+($IA$69*HR29/10^3)</t>
  </si>
  <si>
    <t>Natural gas flaring rate:</t>
  </si>
  <si>
    <t>kg CO2 per tCO2</t>
  </si>
  <si>
    <t>Crude oil flaring rate:</t>
  </si>
  <si>
    <t xml:space="preserve"> Annual and cumulative global flaring (MtCO2)</t>
  </si>
  <si>
    <t>Annual and cumulative global flaring (MtC)</t>
  </si>
  <si>
    <t>CDIAC estimates flaring emissions from 1950 to 2010</t>
  </si>
  <si>
    <t xml:space="preserve">  Percent Carbon Majors of global flaring emissions</t>
  </si>
  <si>
    <t>Total including vented CO2</t>
  </si>
  <si>
    <t>HR57+HR43+HR15+HR29+HR71</t>
  </si>
  <si>
    <t>CDIAC includes vented CO2 in natural gas estimates.</t>
  </si>
  <si>
    <t>This project estimates vented CO2 from gas operations separately, total:</t>
  </si>
  <si>
    <t>Heede 2013 Rpt, page 8</t>
  </si>
  <si>
    <t>updated 2May17</t>
  </si>
  <si>
    <t>2015 total less cement</t>
  </si>
  <si>
    <t>Rate of CO2 converted to oil flux</t>
  </si>
  <si>
    <t>Global CO2 1751-1849</t>
  </si>
  <si>
    <t>orig 2010 data</t>
  </si>
  <si>
    <t>2015 data</t>
  </si>
  <si>
    <t>Annual and cumulative global 1751- (MtCO2)</t>
  </si>
  <si>
    <t>Annual and cumulative global 1751-2018 (MtCO2)</t>
  </si>
  <si>
    <t>km^3/yr</t>
  </si>
  <si>
    <t>Global CO2 1751-1789</t>
  </si>
  <si>
    <t>Annual and cumulative global 1751- (MtC)</t>
  </si>
  <si>
    <t>Annual and cumulative global 1751-2018 (MtC)</t>
  </si>
  <si>
    <t>m^3/sec</t>
  </si>
  <si>
    <t>all CO2 sums verified and linked to CDIAC 1751-2018</t>
  </si>
  <si>
    <t xml:space="preserve"> Percent Carbon Majors of global CO2 1751-</t>
  </si>
  <si>
    <t xml:space="preserve"> Percent Carbon Majors of global CO2 1751-2018</t>
  </si>
  <si>
    <t>t/sec</t>
  </si>
  <si>
    <t>excludes "own fuel use" and "vented CO2" (chiefly gas processing)</t>
  </si>
  <si>
    <t>vertical check (excluding flaring and venting)</t>
  </si>
  <si>
    <t>CMEs</t>
  </si>
  <si>
    <t>Cumulative</t>
  </si>
  <si>
    <t>HQ99+HR85/1000</t>
  </si>
  <si>
    <t>1988-2013</t>
  </si>
  <si>
    <t>Billion tonnes CO2</t>
  </si>
  <si>
    <t xml:space="preserve"> Annual Carbon Majors 1854-</t>
  </si>
  <si>
    <t>ck</t>
  </si>
  <si>
    <t xml:space="preserve"> Annual Carbon Majors 1854-2018  (GtCO2)</t>
  </si>
  <si>
    <t xml:space="preserve"> Total Carbon Majors 1854-</t>
  </si>
  <si>
    <t xml:space="preserve"> Total Carbon Majors 1854-2018  (GtCO2)</t>
  </si>
  <si>
    <t xml:space="preserve"> Annual global CO2 1751-</t>
  </si>
  <si>
    <t xml:space="preserve"> Annual global CO2 1751-2018  (GtCO2)</t>
  </si>
  <si>
    <t xml:space="preserve"> Cumulative global CO2 1751-</t>
  </si>
  <si>
    <t xml:space="preserve"> Cumulative global CO2 1751-2018 (GtCO2)</t>
  </si>
  <si>
    <t>Half of cumulative CO2: 31Dec1990 is 49.79% of cumulative, then 50% is 0.21% graeter, which at the rate of 1.43% per year is 0.21/1.43 = 14.7% of a year which is 53.4 days; which is 22Feb1991. Calc as of Jan20.</t>
  </si>
  <si>
    <t>Sum 1751-1769</t>
  </si>
  <si>
    <t>CDIAC/GCP 1988-2013 (GtCO2)</t>
  </si>
  <si>
    <t>Global CO2, MtCO2/yr</t>
  </si>
  <si>
    <t>CDIAC/EDGAR methane</t>
  </si>
  <si>
    <t>Tg CH4</t>
  </si>
  <si>
    <t>Global CO2, MtCO2/day</t>
  </si>
  <si>
    <t>Of which oil-related methane</t>
  </si>
  <si>
    <t>Global CO2, tCO2/hr</t>
  </si>
  <si>
    <t>Global CO2, tCO2/min</t>
  </si>
  <si>
    <t>Of which gas-related methane</t>
  </si>
  <si>
    <t>Global CO2, tCO2/sec</t>
  </si>
  <si>
    <t>Of which coal-related methane</t>
  </si>
  <si>
    <t>Global CO2, tCarbon/sec</t>
  </si>
  <si>
    <t>Total energy-related methane, converted to MtCO2e</t>
  </si>
  <si>
    <t>World population</t>
  </si>
  <si>
    <t>Per capita, kgCO2/yr</t>
  </si>
  <si>
    <t>Per capita, kgCO2/day</t>
  </si>
  <si>
    <t>Per capita, gCO2/sec</t>
  </si>
  <si>
    <t>Per capita, lb carbon/day</t>
  </si>
  <si>
    <t>of which total CO2 less cement</t>
  </si>
  <si>
    <t>cumulative</t>
  </si>
  <si>
    <t>Half: year:</t>
  </si>
  <si>
    <t>Cumulative 1751-1799</t>
  </si>
  <si>
    <t>Cumulative 1751-1799, MtCO2</t>
  </si>
  <si>
    <t>Cumulative 1751-1799, GtCO2</t>
  </si>
  <si>
    <t>GCP / CDIAC flaring dataset 1959-2015</t>
  </si>
  <si>
    <t>Cumulative global CO2 (CDIAC) 1751-1879</t>
  </si>
  <si>
    <t>1790-1879</t>
  </si>
  <si>
    <t>Cumulative global CO2 (CDIAC) 1880-2015</t>
  </si>
  <si>
    <t>1880-2015</t>
  </si>
  <si>
    <t>Total 1751-2015</t>
  </si>
  <si>
    <t>Total 1751-2016</t>
  </si>
  <si>
    <t>Sum cell IA89</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</si>
</sst>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_);_(* \(#,##0.00\);_(* &quot;-&quot;??_);_(@_)"/>
    <numFmt numFmtId="164" formatCode="_(* #,##0.000_);_(* \(#,##0.000\);_(* &quot;-&quot;??_);_(@_)"/>
    <numFmt numFmtId="165" formatCode="_(* #,##0_);_(* \(#,##0\);_(* &quot;-&quot;??_);_(@_)"/>
    <numFmt numFmtId="166" formatCode="_(* #,##0.0_);_(* \(#,##0.0\);_(* &quot;-&quot;??_);_(@_)"/>
    <numFmt numFmtId="167" formatCode="_(* #,##0.0000_);_(* \(#,##0.0000\);_(* &quot;-&quot;??_);_(@_)"/>
    <numFmt numFmtId="168" formatCode="_(* #,##0.00000_);_(* \(#,##0.00000\);_(* &quot;-&quot;??_);_(@_)"/>
    <numFmt numFmtId="169" formatCode="0.0000"/>
    <numFmt numFmtId="170" formatCode="0.0%"/>
    <numFmt numFmtId="171" formatCode="0.000%"/>
    <numFmt numFmtId="172" formatCode="0.000"/>
    <numFmt numFmtId="173" formatCode="0.0000%"/>
    <numFmt numFmtId="174" formatCode="0.00000000%"/>
  </numFmts>
  <fonts count="73" x14ac:knownFonts="1">
    <font>
      <sz val="10"/>
      <name val="Verdana"/>
      <family val="2"/>
    </font>
    <font>
      <sz val="9"/>
      <name val="Geneva"/>
      <charset val="204"/>
    </font>
    <font>
      <sz val="9"/>
      <color theme="1"/>
      <name val="Geneva"/>
      <family val="2"/>
      <charset val="204"/>
    </font>
    <font>
      <sz val="9"/>
      <color rgb="FFFF0000"/>
      <name val="Geneva"/>
      <family val="2"/>
      <charset val="204"/>
    </font>
    <font>
      <sz val="10"/>
      <name val="Geneva"/>
    </font>
    <font>
      <sz val="10"/>
      <name val="Verdana"/>
      <family val="2"/>
    </font>
    <font>
      <sz val="9"/>
      <name val="Geneva"/>
    </font>
    <font>
      <sz val="8"/>
      <name val="Geneva"/>
      <family val="2"/>
    </font>
    <font>
      <sz val="18"/>
      <name val="Geneva"/>
      <family val="2"/>
    </font>
    <font>
      <b/>
      <sz val="24"/>
      <color indexed="8"/>
      <name val="Geneva"/>
    </font>
    <font>
      <b/>
      <sz val="18"/>
      <name val="Geneva"/>
      <family val="2"/>
    </font>
    <font>
      <sz val="9"/>
      <color indexed="9"/>
      <name val="Geneva"/>
      <family val="2"/>
    </font>
    <font>
      <b/>
      <sz val="8"/>
      <name val="Geneva"/>
      <family val="2"/>
    </font>
    <font>
      <sz val="10"/>
      <color rgb="FFFF0000"/>
      <name val="Geneva"/>
      <family val="2"/>
    </font>
    <font>
      <b/>
      <sz val="12"/>
      <name val="Geneva"/>
      <family val="2"/>
    </font>
    <font>
      <sz val="12"/>
      <name val="Geneva"/>
      <family val="2"/>
    </font>
    <font>
      <b/>
      <sz val="10"/>
      <name val="Geneva"/>
    </font>
    <font>
      <b/>
      <sz val="9"/>
      <color indexed="10"/>
      <name val="Geneva"/>
      <family val="2"/>
    </font>
    <font>
      <b/>
      <sz val="9"/>
      <color indexed="12"/>
      <name val="Geneva"/>
    </font>
    <font>
      <sz val="9"/>
      <color indexed="8"/>
      <name val="Geneva"/>
    </font>
    <font>
      <b/>
      <sz val="14"/>
      <color indexed="8"/>
      <name val="Geneva"/>
      <family val="2"/>
    </font>
    <font>
      <b/>
      <sz val="9"/>
      <color indexed="8"/>
      <name val="Geneva"/>
      <family val="2"/>
    </font>
    <font>
      <b/>
      <sz val="9"/>
      <name val="Geneva"/>
    </font>
    <font>
      <b/>
      <sz val="11"/>
      <color indexed="8"/>
      <name val="Geneva"/>
      <family val="2"/>
    </font>
    <font>
      <b/>
      <sz val="9"/>
      <color rgb="FFFF0000"/>
      <name val="Geneva"/>
    </font>
    <font>
      <b/>
      <sz val="9"/>
      <color rgb="FF000000"/>
      <name val="Geneva"/>
      <family val="2"/>
    </font>
    <font>
      <sz val="10"/>
      <color indexed="8"/>
      <name val="Geneva"/>
      <family val="2"/>
    </font>
    <font>
      <sz val="8"/>
      <color indexed="8"/>
      <name val="Geneva"/>
    </font>
    <font>
      <b/>
      <sz val="12"/>
      <color indexed="8"/>
      <name val="Geneva"/>
      <family val="2"/>
    </font>
    <font>
      <sz val="10"/>
      <color rgb="FF008000"/>
      <name val="Geneva"/>
    </font>
    <font>
      <b/>
      <sz val="12"/>
      <color rgb="FF000000"/>
      <name val="Geneva"/>
      <family val="2"/>
    </font>
    <font>
      <sz val="12"/>
      <color indexed="8"/>
      <name val="Geneva"/>
      <family val="2"/>
    </font>
    <font>
      <sz val="11"/>
      <name val="Geneva"/>
      <family val="2"/>
    </font>
    <font>
      <sz val="12"/>
      <color rgb="FF000000"/>
      <name val="Geneva"/>
      <family val="2"/>
    </font>
    <font>
      <b/>
      <sz val="14"/>
      <name val="Geneva"/>
      <family val="2"/>
    </font>
    <font>
      <b/>
      <sz val="11"/>
      <color rgb="FFFFFFFF"/>
      <name val="Geneva"/>
    </font>
    <font>
      <sz val="9"/>
      <name val="Verdana"/>
    </font>
    <font>
      <b/>
      <sz val="8"/>
      <color rgb="FFFF0000"/>
      <name val="Geneva"/>
    </font>
    <font>
      <sz val="8"/>
      <color rgb="FFFF0000"/>
      <name val="Geneva"/>
      <family val="2"/>
    </font>
    <font>
      <sz val="8"/>
      <color rgb="FFFF0000"/>
      <name val="Verdana"/>
      <family val="2"/>
    </font>
    <font>
      <b/>
      <sz val="12"/>
      <name val="Verdana"/>
    </font>
    <font>
      <b/>
      <sz val="11"/>
      <color indexed="10"/>
      <name val="Geneva"/>
    </font>
    <font>
      <sz val="10"/>
      <color rgb="FF000000"/>
      <name val="Geneva"/>
    </font>
    <font>
      <b/>
      <sz val="12"/>
      <color theme="1"/>
      <name val="Geneva"/>
    </font>
    <font>
      <b/>
      <sz val="12"/>
      <color indexed="10"/>
      <name val="Geneva"/>
    </font>
    <font>
      <b/>
      <sz val="11"/>
      <name val="Geneva"/>
      <family val="2"/>
    </font>
    <font>
      <b/>
      <sz val="9"/>
      <color indexed="81"/>
      <name val="Verdana"/>
      <family val="2"/>
    </font>
    <font>
      <sz val="9"/>
      <color indexed="81"/>
      <name val="Verdana"/>
      <family val="2"/>
    </font>
    <font>
      <u/>
      <sz val="10"/>
      <color indexed="61"/>
      <name val="Verdana"/>
      <family val="2"/>
    </font>
    <font>
      <u/>
      <sz val="10"/>
      <color indexed="12"/>
      <name val="Verdana"/>
    </font>
    <font>
      <sz val="9"/>
      <color indexed="10"/>
      <name val="Geneva"/>
      <family val="2"/>
    </font>
    <font>
      <sz val="14"/>
      <name val="Geneva"/>
    </font>
    <font>
      <sz val="16"/>
      <name val="Geneva"/>
      <family val="2"/>
    </font>
    <font>
      <b/>
      <sz val="18"/>
      <color indexed="8"/>
      <name val="Geneva"/>
      <family val="2"/>
    </font>
    <font>
      <b/>
      <sz val="16"/>
      <color indexed="10"/>
      <name val="Geneva"/>
      <family val="2"/>
    </font>
    <font>
      <b/>
      <sz val="10"/>
      <color indexed="10"/>
      <name val="Geneva"/>
      <family val="2"/>
    </font>
    <font>
      <b/>
      <sz val="12"/>
      <color rgb="FFFF0000"/>
      <name val="Geneva"/>
      <family val="2"/>
    </font>
    <font>
      <sz val="12"/>
      <color rgb="FFFF0000"/>
      <name val="Geneva"/>
      <family val="2"/>
    </font>
    <font>
      <b/>
      <sz val="10"/>
      <color indexed="8"/>
      <name val="Geneva"/>
      <family val="2"/>
    </font>
    <font>
      <b/>
      <sz val="10"/>
      <color rgb="FFFF0000"/>
      <name val="Geneva"/>
      <family val="2"/>
    </font>
    <font>
      <b/>
      <sz val="11"/>
      <color theme="0"/>
      <name val="Geneva"/>
      <family val="2"/>
    </font>
    <font>
      <sz val="10"/>
      <color indexed="10"/>
      <name val="Geneva"/>
      <family val="2"/>
    </font>
    <font>
      <sz val="10"/>
      <color theme="1"/>
      <name val="Geneva"/>
      <family val="2"/>
    </font>
    <font>
      <u/>
      <sz val="10"/>
      <name val="Geneva"/>
      <family val="2"/>
    </font>
    <font>
      <u/>
      <sz val="9"/>
      <name val="Geneva"/>
      <family val="2"/>
    </font>
    <font>
      <b/>
      <sz val="9"/>
      <color indexed="81"/>
      <name val="Geneva"/>
      <family val="2"/>
    </font>
    <font>
      <sz val="9"/>
      <color indexed="81"/>
      <name val="Geneva"/>
      <family val="2"/>
    </font>
    <font>
      <b/>
      <sz val="10"/>
      <color indexed="8"/>
      <name val="Tahoma"/>
      <family val="2"/>
    </font>
    <font>
      <sz val="10"/>
      <color indexed="8"/>
      <name val="Tahoma"/>
      <family val="2"/>
    </font>
    <font>
      <u/>
      <sz val="10"/>
      <color indexed="8"/>
      <name val="Geneva"/>
      <family val="2"/>
    </font>
    <font>
      <i/>
      <sz val="10"/>
      <color indexed="8"/>
      <name val="Geneva"/>
      <family val="2"/>
    </font>
    <font>
      <b/>
      <sz val="9"/>
      <color indexed="8"/>
      <name val="Verdana"/>
      <family val="2"/>
    </font>
    <font>
      <sz val="9"/>
      <color indexed="8"/>
      <name val="Verdana"/>
      <family val="2"/>
    </font>
  </fonts>
  <fills count="29">
    <fill>
      <patternFill patternType="none"/>
    </fill>
    <fill>
      <patternFill patternType="gray125"/>
    </fill>
    <fill>
      <patternFill patternType="solid">
        <fgColor indexed="52"/>
        <bgColor indexed="64"/>
      </patternFill>
    </fill>
    <fill>
      <patternFill patternType="solid">
        <fgColor indexed="42"/>
        <bgColor indexed="64"/>
      </patternFill>
    </fill>
    <fill>
      <patternFill patternType="solid">
        <fgColor indexed="41"/>
        <bgColor indexed="64"/>
      </patternFill>
    </fill>
    <fill>
      <patternFill patternType="solid">
        <fgColor theme="9" tint="0.39997558519241921"/>
        <bgColor indexed="64"/>
      </patternFill>
    </fill>
    <fill>
      <patternFill patternType="solid">
        <fgColor rgb="FFFFFF00"/>
        <bgColor indexed="64"/>
      </patternFill>
    </fill>
    <fill>
      <patternFill patternType="solid">
        <fgColor indexed="51"/>
        <bgColor indexed="64"/>
      </patternFill>
    </fill>
    <fill>
      <patternFill patternType="solid">
        <fgColor theme="1" tint="0.34998626667073579"/>
        <bgColor indexed="64"/>
      </patternFill>
    </fill>
    <fill>
      <patternFill patternType="solid">
        <fgColor indexed="13"/>
        <bgColor indexed="64"/>
      </patternFill>
    </fill>
    <fill>
      <patternFill patternType="solid">
        <fgColor indexed="43"/>
        <bgColor indexed="64"/>
      </patternFill>
    </fill>
    <fill>
      <patternFill patternType="solid">
        <fgColor rgb="FFCCFFCC"/>
        <bgColor indexed="64"/>
      </patternFill>
    </fill>
    <fill>
      <patternFill patternType="solid">
        <fgColor rgb="FFFF6600"/>
        <bgColor indexed="64"/>
      </patternFill>
    </fill>
    <fill>
      <patternFill patternType="solid">
        <fgColor rgb="FFFFCC00"/>
        <bgColor rgb="FF000000"/>
      </patternFill>
    </fill>
    <fill>
      <patternFill patternType="solid">
        <fgColor indexed="47"/>
        <bgColor indexed="64"/>
      </patternFill>
    </fill>
    <fill>
      <patternFill patternType="solid">
        <fgColor rgb="FFFF0000"/>
        <bgColor rgb="FF000000"/>
      </patternFill>
    </fill>
    <fill>
      <patternFill patternType="solid">
        <fgColor rgb="FFFFFF00"/>
        <bgColor rgb="FF000000"/>
      </patternFill>
    </fill>
    <fill>
      <patternFill patternType="solid">
        <fgColor indexed="44"/>
        <bgColor indexed="64"/>
      </patternFill>
    </fill>
    <fill>
      <patternFill patternType="solid">
        <fgColor rgb="FF99CCFF"/>
        <bgColor indexed="64"/>
      </patternFill>
    </fill>
    <fill>
      <patternFill patternType="solid">
        <fgColor theme="0" tint="-0.14999847407452621"/>
        <bgColor indexed="64"/>
      </patternFill>
    </fill>
    <fill>
      <patternFill patternType="solid">
        <fgColor rgb="FFFFCC00"/>
        <bgColor indexed="64"/>
      </patternFill>
    </fill>
    <fill>
      <patternFill patternType="solid">
        <fgColor theme="9" tint="0.59999389629810485"/>
        <bgColor indexed="64"/>
      </patternFill>
    </fill>
    <fill>
      <patternFill patternType="solid">
        <fgColor indexed="10"/>
        <bgColor indexed="64"/>
      </patternFill>
    </fill>
    <fill>
      <patternFill patternType="solid">
        <fgColor rgb="FFCCFFCC"/>
        <bgColor rgb="FF000000"/>
      </patternFill>
    </fill>
    <fill>
      <patternFill patternType="solid">
        <fgColor rgb="FFFFFF99"/>
        <bgColor rgb="FF000000"/>
      </patternFill>
    </fill>
    <fill>
      <patternFill patternType="solid">
        <fgColor theme="9" tint="0.79998168889431442"/>
        <bgColor indexed="64"/>
      </patternFill>
    </fill>
    <fill>
      <patternFill patternType="solid">
        <fgColor rgb="FFFF0000"/>
        <bgColor indexed="64"/>
      </patternFill>
    </fill>
    <fill>
      <patternFill patternType="solid">
        <fgColor indexed="45"/>
        <bgColor indexed="64"/>
      </patternFill>
    </fill>
    <fill>
      <patternFill patternType="solid">
        <fgColor rgb="FFFF99CC"/>
        <bgColor indexed="64"/>
      </patternFill>
    </fill>
  </fills>
  <borders count="2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style="thin">
        <color indexed="8"/>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diagonal/>
    </border>
    <border>
      <left style="medium">
        <color auto="1"/>
      </left>
      <right style="medium">
        <color auto="1"/>
      </right>
      <top style="thin">
        <color auto="1"/>
      </top>
      <bottom style="medium">
        <color auto="1"/>
      </bottom>
      <diagonal/>
    </border>
    <border>
      <left style="thin">
        <color auto="1"/>
      </left>
      <right style="thin">
        <color auto="1"/>
      </right>
      <top/>
      <bottom/>
      <diagonal/>
    </border>
    <border>
      <left style="thin">
        <color auto="1"/>
      </left>
      <right/>
      <top style="thin">
        <color auto="1"/>
      </top>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right/>
      <top style="medium">
        <color auto="1"/>
      </top>
      <bottom/>
      <diagonal/>
    </border>
  </borders>
  <cellStyleXfs count="9">
    <xf numFmtId="0" fontId="0" fillId="0" borderId="0"/>
    <xf numFmtId="43" fontId="5" fillId="0" borderId="0" applyFont="0" applyFill="0" applyBorder="0" applyAlignment="0" applyProtection="0"/>
    <xf numFmtId="9" fontId="5" fillId="0" borderId="0" applyFont="0" applyFill="0" applyBorder="0" applyAlignment="0" applyProtection="0"/>
    <xf numFmtId="0" fontId="4" fillId="0" borderId="0"/>
    <xf numFmtId="0" fontId="48"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4" fillId="0" borderId="0"/>
    <xf numFmtId="43" fontId="4" fillId="0" borderId="0" applyFont="0" applyFill="0" applyBorder="0" applyAlignment="0" applyProtection="0"/>
    <xf numFmtId="9" fontId="4" fillId="0" borderId="0" applyFont="0" applyFill="0" applyBorder="0" applyAlignment="0" applyProtection="0"/>
  </cellStyleXfs>
  <cellXfs count="883">
    <xf numFmtId="0" fontId="0" fillId="0" borderId="0" xfId="0"/>
    <xf numFmtId="0" fontId="4" fillId="0" borderId="0" xfId="3" applyFont="1" applyAlignment="1">
      <alignment vertical="center"/>
    </xf>
    <xf numFmtId="0" fontId="4" fillId="0" borderId="0" xfId="0" applyFont="1" applyAlignment="1">
      <alignment vertical="center"/>
    </xf>
    <xf numFmtId="1" fontId="4" fillId="0" borderId="0" xfId="3" applyNumberFormat="1" applyFont="1" applyAlignment="1">
      <alignment vertical="center"/>
    </xf>
    <xf numFmtId="0" fontId="4" fillId="0" borderId="0" xfId="3" applyFont="1" applyFill="1" applyAlignment="1">
      <alignment vertical="center"/>
    </xf>
    <xf numFmtId="0" fontId="4" fillId="0" borderId="0" xfId="0" applyFont="1"/>
    <xf numFmtId="164" fontId="4" fillId="0" borderId="0" xfId="1" applyNumberFormat="1" applyFont="1" applyFill="1" applyAlignment="1">
      <alignment vertical="center"/>
    </xf>
    <xf numFmtId="0" fontId="6" fillId="0" borderId="0" xfId="3" applyFont="1" applyAlignment="1">
      <alignment horizontal="right" vertical="center"/>
    </xf>
    <xf numFmtId="0" fontId="7" fillId="0" borderId="0" xfId="3" applyFont="1" applyAlignment="1">
      <alignment vertical="center"/>
    </xf>
    <xf numFmtId="0" fontId="8" fillId="0" borderId="0" xfId="3" applyFont="1" applyAlignment="1">
      <alignment vertical="center"/>
    </xf>
    <xf numFmtId="0" fontId="8" fillId="2" borderId="1" xfId="3" applyFont="1" applyFill="1" applyBorder="1" applyAlignment="1">
      <alignment vertical="center"/>
    </xf>
    <xf numFmtId="0" fontId="4" fillId="2" borderId="2" xfId="0" applyFont="1" applyFill="1" applyBorder="1" applyAlignment="1">
      <alignment vertical="center"/>
    </xf>
    <xf numFmtId="1" fontId="8" fillId="2" borderId="2" xfId="3" applyNumberFormat="1" applyFont="1" applyFill="1" applyBorder="1" applyAlignment="1">
      <alignment vertical="center"/>
    </xf>
    <xf numFmtId="0" fontId="8" fillId="2" borderId="2" xfId="3" applyFont="1" applyFill="1" applyBorder="1" applyAlignment="1">
      <alignment vertical="center"/>
    </xf>
    <xf numFmtId="1" fontId="9" fillId="2" borderId="2" xfId="3" applyNumberFormat="1" applyFont="1" applyFill="1" applyBorder="1" applyAlignment="1">
      <alignment horizontal="center" vertical="center"/>
    </xf>
    <xf numFmtId="1" fontId="10" fillId="2" borderId="3" xfId="3" applyNumberFormat="1" applyFont="1" applyFill="1" applyBorder="1" applyAlignment="1">
      <alignment vertical="center"/>
    </xf>
    <xf numFmtId="1" fontId="10" fillId="0" borderId="0" xfId="3" applyNumberFormat="1" applyFont="1" applyFill="1" applyBorder="1" applyAlignment="1">
      <alignment vertical="center"/>
    </xf>
    <xf numFmtId="1" fontId="10" fillId="2" borderId="1" xfId="3" applyNumberFormat="1" applyFont="1" applyFill="1" applyBorder="1" applyAlignment="1">
      <alignment vertical="center"/>
    </xf>
    <xf numFmtId="1" fontId="10" fillId="2" borderId="2" xfId="3" applyNumberFormat="1" applyFont="1" applyFill="1" applyBorder="1" applyAlignment="1">
      <alignment vertical="center"/>
    </xf>
    <xf numFmtId="1" fontId="8" fillId="2" borderId="4" xfId="3" applyNumberFormat="1" applyFont="1" applyFill="1" applyBorder="1" applyAlignment="1">
      <alignment vertical="center"/>
    </xf>
    <xf numFmtId="0" fontId="8" fillId="2" borderId="3" xfId="3" applyFont="1" applyFill="1" applyBorder="1" applyAlignment="1">
      <alignment vertical="center"/>
    </xf>
    <xf numFmtId="0" fontId="0" fillId="0" borderId="0" xfId="0" applyAlignment="1">
      <alignment vertical="center"/>
    </xf>
    <xf numFmtId="0" fontId="0" fillId="2" borderId="1" xfId="0" applyFill="1" applyBorder="1" applyAlignment="1">
      <alignment vertical="center"/>
    </xf>
    <xf numFmtId="0" fontId="0" fillId="2" borderId="2" xfId="0" applyFill="1" applyBorder="1" applyAlignment="1">
      <alignment vertical="center"/>
    </xf>
    <xf numFmtId="0" fontId="0" fillId="2" borderId="3" xfId="0" applyFill="1" applyBorder="1" applyAlignment="1">
      <alignment vertical="center"/>
    </xf>
    <xf numFmtId="0" fontId="8" fillId="0" borderId="0" xfId="3" applyFont="1" applyFill="1" applyAlignment="1">
      <alignment vertical="center"/>
    </xf>
    <xf numFmtId="164" fontId="8" fillId="0" borderId="0" xfId="1" applyNumberFormat="1" applyFont="1" applyFill="1" applyAlignment="1">
      <alignment vertical="center"/>
    </xf>
    <xf numFmtId="0" fontId="4" fillId="0" borderId="0" xfId="0" applyFont="1" applyFill="1" applyBorder="1" applyAlignment="1">
      <alignment vertical="center"/>
    </xf>
    <xf numFmtId="0" fontId="4" fillId="3" borderId="5" xfId="0" applyFont="1" applyFill="1" applyBorder="1" applyAlignment="1">
      <alignment vertical="center"/>
    </xf>
    <xf numFmtId="0" fontId="4" fillId="4" borderId="6" xfId="0" applyFont="1" applyFill="1" applyBorder="1" applyAlignment="1">
      <alignment vertical="center"/>
    </xf>
    <xf numFmtId="0" fontId="4" fillId="4" borderId="0" xfId="0" applyFont="1" applyFill="1" applyAlignment="1">
      <alignment horizontal="center" vertical="center"/>
    </xf>
    <xf numFmtId="0" fontId="4" fillId="4" borderId="7" xfId="0" applyFont="1" applyFill="1" applyBorder="1" applyAlignment="1">
      <alignment vertical="center"/>
    </xf>
    <xf numFmtId="1" fontId="4" fillId="0" borderId="0" xfId="3" applyNumberFormat="1" applyFont="1" applyFill="1" applyBorder="1" applyAlignment="1">
      <alignment horizontal="center" vertical="center"/>
    </xf>
    <xf numFmtId="1" fontId="4" fillId="0" borderId="0" xfId="3" applyNumberFormat="1" applyFont="1" applyFill="1" applyBorder="1" applyAlignment="1">
      <alignment vertical="center"/>
    </xf>
    <xf numFmtId="0" fontId="4" fillId="4" borderId="8" xfId="0" applyFont="1" applyFill="1" applyBorder="1" applyAlignment="1">
      <alignment vertical="center"/>
    </xf>
    <xf numFmtId="0" fontId="4" fillId="4" borderId="9" xfId="0" applyFont="1" applyFill="1" applyBorder="1" applyAlignment="1">
      <alignment horizontal="center" vertical="center"/>
    </xf>
    <xf numFmtId="0" fontId="4" fillId="4" borderId="10" xfId="0" applyFont="1" applyFill="1" applyBorder="1" applyAlignment="1">
      <alignment vertical="center"/>
    </xf>
    <xf numFmtId="0" fontId="4" fillId="0" borderId="0" xfId="3" applyFont="1" applyFill="1" applyBorder="1" applyAlignment="1">
      <alignment horizontal="center" vertical="center"/>
    </xf>
    <xf numFmtId="0" fontId="4" fillId="0" borderId="0" xfId="3" applyFont="1" applyFill="1" applyBorder="1" applyAlignment="1">
      <alignment vertical="center"/>
    </xf>
    <xf numFmtId="0" fontId="11" fillId="0" borderId="0" xfId="0" applyFont="1" applyBorder="1" applyAlignment="1">
      <alignment horizontal="center" vertical="center"/>
    </xf>
    <xf numFmtId="15" fontId="6" fillId="0" borderId="11" xfId="0" applyNumberFormat="1" applyFont="1" applyFill="1" applyBorder="1" applyAlignment="1">
      <alignment horizontal="center" vertical="center"/>
    </xf>
    <xf numFmtId="15" fontId="6" fillId="0" borderId="0" xfId="3" applyNumberFormat="1" applyFont="1" applyFill="1" applyBorder="1" applyAlignment="1">
      <alignment horizontal="center" vertical="center"/>
    </xf>
    <xf numFmtId="0" fontId="12" fillId="5" borderId="11" xfId="0" applyFont="1" applyFill="1" applyBorder="1" applyAlignment="1">
      <alignment horizontal="center" vertical="center"/>
    </xf>
    <xf numFmtId="0" fontId="12" fillId="0" borderId="0" xfId="0" applyFont="1" applyAlignment="1">
      <alignment horizontal="center" vertical="center"/>
    </xf>
    <xf numFmtId="0" fontId="12" fillId="0" borderId="0" xfId="0" applyFont="1" applyFill="1" applyBorder="1" applyAlignment="1">
      <alignment horizontal="center" vertical="center"/>
    </xf>
    <xf numFmtId="164" fontId="12" fillId="0" borderId="0" xfId="1" applyNumberFormat="1" applyFont="1" applyFill="1" applyBorder="1" applyAlignment="1">
      <alignment horizontal="center" vertical="center"/>
    </xf>
    <xf numFmtId="0" fontId="4" fillId="0" borderId="0" xfId="3" applyFont="1" applyAlignment="1">
      <alignment horizontal="center" vertical="center"/>
    </xf>
    <xf numFmtId="15" fontId="11" fillId="0" borderId="0" xfId="0" applyNumberFormat="1" applyFont="1" applyBorder="1" applyAlignment="1">
      <alignment horizontal="center" vertical="center"/>
    </xf>
    <xf numFmtId="15" fontId="4" fillId="0" borderId="0" xfId="3" applyNumberFormat="1" applyFont="1" applyAlignment="1">
      <alignment horizontal="center" vertical="center"/>
    </xf>
    <xf numFmtId="0" fontId="4" fillId="6" borderId="1" xfId="3" applyFont="1" applyFill="1" applyBorder="1" applyAlignment="1">
      <alignment vertical="center"/>
    </xf>
    <xf numFmtId="0" fontId="13" fillId="6" borderId="2" xfId="3" applyFont="1" applyFill="1" applyBorder="1" applyAlignment="1">
      <alignment horizontal="center" vertical="center"/>
    </xf>
    <xf numFmtId="0" fontId="4" fillId="6" borderId="3" xfId="3" applyFont="1" applyFill="1" applyBorder="1" applyAlignment="1">
      <alignment vertical="center"/>
    </xf>
    <xf numFmtId="1" fontId="4" fillId="7" borderId="1" xfId="3" applyNumberFormat="1" applyFont="1" applyFill="1" applyBorder="1" applyAlignment="1">
      <alignment vertical="center"/>
    </xf>
    <xf numFmtId="1" fontId="4" fillId="7" borderId="2" xfId="3" applyNumberFormat="1" applyFont="1" applyFill="1" applyBorder="1" applyAlignment="1">
      <alignment vertical="center"/>
    </xf>
    <xf numFmtId="1" fontId="10" fillId="7" borderId="2" xfId="3" applyNumberFormat="1" applyFont="1" applyFill="1" applyBorder="1" applyAlignment="1">
      <alignment horizontal="center" vertical="center"/>
    </xf>
    <xf numFmtId="1" fontId="4" fillId="7" borderId="3" xfId="3" applyNumberFormat="1" applyFont="1" applyFill="1" applyBorder="1" applyAlignment="1">
      <alignment vertical="center"/>
    </xf>
    <xf numFmtId="1" fontId="10" fillId="7" borderId="2" xfId="0" applyNumberFormat="1" applyFont="1" applyFill="1" applyBorder="1" applyAlignment="1">
      <alignment horizontal="center" vertical="center"/>
    </xf>
    <xf numFmtId="1" fontId="4" fillId="7" borderId="1" xfId="0" applyNumberFormat="1" applyFont="1" applyFill="1" applyBorder="1" applyAlignment="1">
      <alignment vertical="center"/>
    </xf>
    <xf numFmtId="1" fontId="4" fillId="7" borderId="2" xfId="0" applyNumberFormat="1" applyFont="1" applyFill="1" applyBorder="1" applyAlignment="1">
      <alignment vertical="center"/>
    </xf>
    <xf numFmtId="1" fontId="4" fillId="7" borderId="3" xfId="0" applyNumberFormat="1" applyFont="1" applyFill="1" applyBorder="1" applyAlignment="1">
      <alignment vertical="center"/>
    </xf>
    <xf numFmtId="1" fontId="4" fillId="0" borderId="0" xfId="0" applyNumberFormat="1" applyFont="1" applyFill="1" applyBorder="1" applyAlignment="1">
      <alignment vertical="center"/>
    </xf>
    <xf numFmtId="1" fontId="10" fillId="7" borderId="1" xfId="0" applyNumberFormat="1" applyFont="1" applyFill="1" applyBorder="1" applyAlignment="1">
      <alignment horizontal="left" vertical="center"/>
    </xf>
    <xf numFmtId="1" fontId="10" fillId="7" borderId="3" xfId="0" applyNumberFormat="1" applyFont="1" applyFill="1" applyBorder="1" applyAlignment="1">
      <alignment horizontal="center" vertical="center"/>
    </xf>
    <xf numFmtId="0" fontId="4" fillId="7" borderId="2" xfId="3" applyFont="1" applyFill="1" applyBorder="1" applyAlignment="1">
      <alignment vertical="center"/>
    </xf>
    <xf numFmtId="0" fontId="10" fillId="7" borderId="2" xfId="3" applyFont="1" applyFill="1" applyBorder="1" applyAlignment="1">
      <alignment horizontal="center" vertical="center"/>
    </xf>
    <xf numFmtId="0" fontId="4" fillId="7" borderId="12" xfId="3" applyFont="1" applyFill="1" applyBorder="1" applyAlignment="1">
      <alignment vertical="center"/>
    </xf>
    <xf numFmtId="0" fontId="4" fillId="7" borderId="13" xfId="3" applyFont="1" applyFill="1" applyBorder="1" applyAlignment="1">
      <alignment vertical="center"/>
    </xf>
    <xf numFmtId="0" fontId="6" fillId="0" borderId="0" xfId="3" applyFont="1" applyAlignment="1">
      <alignment vertical="center"/>
    </xf>
    <xf numFmtId="0" fontId="4" fillId="8" borderId="0" xfId="3" applyFont="1" applyFill="1" applyAlignment="1">
      <alignment vertical="center"/>
    </xf>
    <xf numFmtId="0" fontId="13" fillId="0" borderId="0" xfId="3" applyFont="1" applyAlignment="1">
      <alignment vertical="center"/>
    </xf>
    <xf numFmtId="1" fontId="14" fillId="9" borderId="1" xfId="3" applyNumberFormat="1" applyFont="1" applyFill="1" applyBorder="1" applyAlignment="1">
      <alignment vertical="center"/>
    </xf>
    <xf numFmtId="1" fontId="4" fillId="9" borderId="3" xfId="3" applyNumberFormat="1" applyFont="1" applyFill="1" applyBorder="1" applyAlignment="1">
      <alignment vertical="center"/>
    </xf>
    <xf numFmtId="1" fontId="10" fillId="9" borderId="2" xfId="3" applyNumberFormat="1" applyFont="1" applyFill="1" applyBorder="1" applyAlignment="1">
      <alignment horizontal="center" vertical="center"/>
    </xf>
    <xf numFmtId="1" fontId="4" fillId="9" borderId="2" xfId="3" applyNumberFormat="1" applyFont="1" applyFill="1" applyBorder="1" applyAlignment="1">
      <alignment vertical="center"/>
    </xf>
    <xf numFmtId="1" fontId="14" fillId="9" borderId="1" xfId="0" applyNumberFormat="1" applyFont="1" applyFill="1" applyBorder="1" applyAlignment="1">
      <alignment vertical="center"/>
    </xf>
    <xf numFmtId="1" fontId="14" fillId="9" borderId="3" xfId="0" applyNumberFormat="1" applyFont="1" applyFill="1" applyBorder="1" applyAlignment="1">
      <alignment vertical="center"/>
    </xf>
    <xf numFmtId="1" fontId="14" fillId="9" borderId="14" xfId="0" applyNumberFormat="1" applyFont="1" applyFill="1" applyBorder="1" applyAlignment="1">
      <alignment vertical="center"/>
    </xf>
    <xf numFmtId="1" fontId="14" fillId="0" borderId="0" xfId="0" applyNumberFormat="1" applyFont="1" applyFill="1" applyBorder="1" applyAlignment="1">
      <alignment vertical="center"/>
    </xf>
    <xf numFmtId="1" fontId="14" fillId="9" borderId="1" xfId="3" applyNumberFormat="1" applyFont="1" applyFill="1" applyBorder="1" applyAlignment="1">
      <alignment horizontal="center" vertical="center"/>
    </xf>
    <xf numFmtId="1" fontId="4" fillId="0" borderId="2" xfId="3" applyNumberFormat="1" applyFont="1" applyFill="1" applyBorder="1" applyAlignment="1">
      <alignment vertical="center"/>
    </xf>
    <xf numFmtId="1" fontId="4" fillId="9" borderId="1" xfId="3" applyNumberFormat="1" applyFont="1" applyFill="1" applyBorder="1" applyAlignment="1">
      <alignment vertical="center"/>
    </xf>
    <xf numFmtId="0" fontId="14" fillId="9" borderId="2" xfId="3" applyFont="1" applyFill="1" applyBorder="1" applyAlignment="1">
      <alignment horizontal="center" vertical="center"/>
    </xf>
    <xf numFmtId="0" fontId="4" fillId="9" borderId="3" xfId="3" applyFont="1" applyFill="1" applyBorder="1" applyAlignment="1">
      <alignment vertical="center"/>
    </xf>
    <xf numFmtId="0" fontId="3" fillId="0" borderId="1" xfId="3" applyFont="1" applyFill="1" applyBorder="1" applyAlignment="1">
      <alignment vertical="center"/>
    </xf>
    <xf numFmtId="15" fontId="3" fillId="0" borderId="3" xfId="3" applyNumberFormat="1" applyFont="1" applyFill="1" applyBorder="1" applyAlignment="1">
      <alignment vertical="center"/>
    </xf>
    <xf numFmtId="0" fontId="14" fillId="0" borderId="0" xfId="3" applyFont="1" applyAlignment="1">
      <alignment horizontal="center" vertical="center"/>
    </xf>
    <xf numFmtId="0" fontId="14" fillId="3" borderId="15" xfId="3" applyFont="1" applyFill="1" applyBorder="1" applyAlignment="1">
      <alignment horizontal="center" vertical="center"/>
    </xf>
    <xf numFmtId="0" fontId="15" fillId="0" borderId="0" xfId="0" applyFont="1" applyAlignment="1">
      <alignment vertical="center"/>
    </xf>
    <xf numFmtId="1" fontId="14" fillId="10" borderId="11" xfId="3" applyNumberFormat="1" applyFont="1" applyFill="1" applyBorder="1" applyAlignment="1">
      <alignment horizontal="center" vertical="center" wrapText="1"/>
    </xf>
    <xf numFmtId="1" fontId="14" fillId="10" borderId="1" xfId="3" applyNumberFormat="1" applyFont="1" applyFill="1" applyBorder="1" applyAlignment="1">
      <alignment horizontal="center" vertical="center" wrapText="1"/>
    </xf>
    <xf numFmtId="1" fontId="14" fillId="10" borderId="11" xfId="0" applyNumberFormat="1" applyFont="1" applyFill="1" applyBorder="1" applyAlignment="1">
      <alignment horizontal="center" vertical="center" wrapText="1"/>
    </xf>
    <xf numFmtId="1" fontId="14" fillId="10" borderId="1" xfId="0" applyNumberFormat="1" applyFont="1" applyFill="1" applyBorder="1" applyAlignment="1">
      <alignment horizontal="center" vertical="center" wrapText="1"/>
    </xf>
    <xf numFmtId="1" fontId="14" fillId="0" borderId="1" xfId="0" applyNumberFormat="1" applyFont="1" applyFill="1" applyBorder="1" applyAlignment="1">
      <alignment horizontal="center" vertical="center" wrapText="1"/>
    </xf>
    <xf numFmtId="1" fontId="14" fillId="0" borderId="1" xfId="3" applyNumberFormat="1" applyFont="1" applyFill="1" applyBorder="1" applyAlignment="1">
      <alignment horizontal="center" vertical="center" wrapText="1"/>
    </xf>
    <xf numFmtId="1" fontId="14" fillId="10" borderId="8" xfId="3" applyNumberFormat="1" applyFont="1" applyFill="1" applyBorder="1" applyAlignment="1">
      <alignment horizontal="center" vertical="center" wrapText="1"/>
    </xf>
    <xf numFmtId="1" fontId="14" fillId="10" borderId="5" xfId="3" applyNumberFormat="1" applyFont="1" applyFill="1" applyBorder="1" applyAlignment="1">
      <alignment horizontal="center" vertical="center" wrapText="1"/>
    </xf>
    <xf numFmtId="0" fontId="6" fillId="0" borderId="0" xfId="0" applyFont="1" applyAlignment="1">
      <alignment vertical="center"/>
    </xf>
    <xf numFmtId="0" fontId="14" fillId="3" borderId="16" xfId="3" applyFont="1" applyFill="1" applyBorder="1" applyAlignment="1">
      <alignment horizontal="center" vertical="center"/>
    </xf>
    <xf numFmtId="165" fontId="4" fillId="0" borderId="0" xfId="0" applyNumberFormat="1" applyFont="1" applyAlignment="1">
      <alignment vertical="center"/>
    </xf>
    <xf numFmtId="0" fontId="15" fillId="0" borderId="0" xfId="3" applyFont="1" applyAlignment="1">
      <alignment vertical="center"/>
    </xf>
    <xf numFmtId="0" fontId="15" fillId="0" borderId="0" xfId="3" applyFont="1" applyFill="1" applyAlignment="1">
      <alignment vertical="center"/>
    </xf>
    <xf numFmtId="164" fontId="15" fillId="0" borderId="0" xfId="1" applyNumberFormat="1" applyFont="1" applyFill="1" applyAlignment="1">
      <alignment vertical="center"/>
    </xf>
    <xf numFmtId="0" fontId="16" fillId="0" borderId="11" xfId="3" applyFont="1" applyBorder="1" applyAlignment="1">
      <alignment horizontal="center" vertical="center"/>
    </xf>
    <xf numFmtId="0" fontId="16" fillId="0" borderId="0" xfId="3" applyFont="1" applyBorder="1" applyAlignment="1">
      <alignment horizontal="center" vertical="center"/>
    </xf>
    <xf numFmtId="0" fontId="10" fillId="9" borderId="11" xfId="3" applyFont="1" applyFill="1" applyBorder="1" applyAlignment="1">
      <alignment horizontal="center" vertical="center"/>
    </xf>
    <xf numFmtId="1" fontId="16" fillId="3" borderId="11" xfId="3" applyNumberFormat="1" applyFont="1" applyFill="1" applyBorder="1" applyAlignment="1">
      <alignment horizontal="center" vertical="center" wrapText="1"/>
    </xf>
    <xf numFmtId="1" fontId="16" fillId="3" borderId="15" xfId="3" applyNumberFormat="1" applyFont="1" applyFill="1" applyBorder="1" applyAlignment="1">
      <alignment horizontal="center" vertical="center" wrapText="1"/>
    </xf>
    <xf numFmtId="1" fontId="16" fillId="0" borderId="11" xfId="3" applyNumberFormat="1" applyFont="1" applyFill="1" applyBorder="1" applyAlignment="1">
      <alignment horizontal="center" vertical="center" wrapText="1"/>
    </xf>
    <xf numFmtId="0" fontId="10" fillId="9" borderId="17" xfId="3" applyFont="1" applyFill="1" applyBorder="1" applyAlignment="1">
      <alignment horizontal="center" vertical="center"/>
    </xf>
    <xf numFmtId="0" fontId="13" fillId="0" borderId="1" xfId="3" applyFont="1" applyBorder="1" applyAlignment="1">
      <alignment vertical="center"/>
    </xf>
    <xf numFmtId="0" fontId="4" fillId="0" borderId="3" xfId="3" applyFont="1" applyBorder="1" applyAlignment="1">
      <alignment vertical="center"/>
    </xf>
    <xf numFmtId="1" fontId="17" fillId="0" borderId="1" xfId="0" applyNumberFormat="1" applyFont="1" applyBorder="1" applyAlignment="1">
      <alignment horizontal="center" vertical="center"/>
    </xf>
    <xf numFmtId="43" fontId="17" fillId="0" borderId="11" xfId="1" applyFont="1" applyBorder="1" applyAlignment="1">
      <alignment horizontal="center" vertical="center"/>
    </xf>
    <xf numFmtId="164" fontId="17" fillId="0" borderId="11" xfId="1" applyNumberFormat="1" applyFont="1" applyBorder="1" applyAlignment="1">
      <alignment horizontal="center" vertical="center"/>
    </xf>
    <xf numFmtId="164" fontId="18" fillId="0" borderId="11" xfId="1" applyNumberFormat="1" applyFont="1" applyBorder="1" applyAlignment="1">
      <alignment horizontal="center" vertical="center"/>
    </xf>
    <xf numFmtId="43" fontId="18" fillId="0" borderId="11" xfId="1" applyNumberFormat="1" applyFont="1" applyBorder="1" applyAlignment="1">
      <alignment horizontal="right" vertical="center"/>
    </xf>
    <xf numFmtId="1" fontId="19" fillId="0" borderId="0" xfId="3" applyNumberFormat="1" applyFont="1" applyAlignment="1">
      <alignment vertical="center"/>
    </xf>
    <xf numFmtId="164" fontId="17" fillId="0" borderId="1" xfId="1" applyNumberFormat="1" applyFont="1" applyBorder="1" applyAlignment="1">
      <alignment horizontal="center" vertical="center"/>
    </xf>
    <xf numFmtId="164" fontId="18" fillId="0" borderId="1" xfId="1" applyNumberFormat="1" applyFont="1" applyBorder="1" applyAlignment="1">
      <alignment vertical="center"/>
    </xf>
    <xf numFmtId="166" fontId="18" fillId="0" borderId="11" xfId="1" applyNumberFormat="1" applyFont="1" applyBorder="1" applyAlignment="1">
      <alignment vertical="center"/>
    </xf>
    <xf numFmtId="43" fontId="2" fillId="0" borderId="11" xfId="1" applyFont="1" applyBorder="1" applyAlignment="1">
      <alignment vertical="center"/>
    </xf>
    <xf numFmtId="164" fontId="18" fillId="0" borderId="11" xfId="0" applyNumberFormat="1" applyFont="1" applyBorder="1" applyAlignment="1">
      <alignment horizontal="center" vertical="center"/>
    </xf>
    <xf numFmtId="1" fontId="6" fillId="0" borderId="0" xfId="3" applyNumberFormat="1" applyFont="1" applyAlignment="1">
      <alignment vertical="center"/>
    </xf>
    <xf numFmtId="1" fontId="6" fillId="0" borderId="0" xfId="3" applyNumberFormat="1" applyFont="1" applyFill="1" applyAlignment="1">
      <alignment vertical="center"/>
    </xf>
    <xf numFmtId="164" fontId="17" fillId="0" borderId="11" xfId="1" applyNumberFormat="1" applyFont="1" applyBorder="1" applyAlignment="1">
      <alignment vertical="center"/>
    </xf>
    <xf numFmtId="43" fontId="17" fillId="0" borderId="11" xfId="1" applyFont="1" applyBorder="1" applyAlignment="1">
      <alignment vertical="center"/>
    </xf>
    <xf numFmtId="0" fontId="4" fillId="7" borderId="1" xfId="0" applyFont="1" applyFill="1" applyBorder="1"/>
    <xf numFmtId="0" fontId="4" fillId="7" borderId="2" xfId="0" applyFont="1" applyFill="1" applyBorder="1"/>
    <xf numFmtId="0" fontId="20" fillId="7" borderId="2" xfId="0" applyFont="1" applyFill="1" applyBorder="1" applyAlignment="1">
      <alignment horizontal="center"/>
    </xf>
    <xf numFmtId="0" fontId="4" fillId="7" borderId="3" xfId="0" applyFont="1" applyFill="1" applyBorder="1"/>
    <xf numFmtId="10" fontId="19" fillId="0" borderId="18" xfId="2" applyNumberFormat="1" applyFont="1" applyBorder="1" applyAlignment="1">
      <alignment horizontal="center" vertical="center"/>
    </xf>
    <xf numFmtId="164" fontId="19" fillId="0" borderId="18" xfId="1" applyNumberFormat="1" applyFont="1" applyBorder="1" applyAlignment="1">
      <alignment horizontal="center" vertical="center"/>
    </xf>
    <xf numFmtId="10" fontId="19" fillId="0" borderId="8" xfId="0" applyNumberFormat="1" applyFont="1" applyBorder="1" applyAlignment="1">
      <alignment horizontal="center" vertical="center"/>
    </xf>
    <xf numFmtId="10" fontId="19" fillId="0" borderId="5" xfId="2" applyNumberFormat="1" applyFont="1" applyBorder="1" applyAlignment="1">
      <alignment horizontal="center" vertical="center"/>
    </xf>
    <xf numFmtId="164" fontId="19" fillId="0" borderId="9" xfId="1" applyNumberFormat="1" applyFont="1" applyBorder="1" applyAlignment="1">
      <alignment horizontal="center" vertical="center"/>
    </xf>
    <xf numFmtId="164" fontId="19" fillId="0" borderId="5" xfId="1" applyNumberFormat="1" applyFont="1" applyBorder="1" applyAlignment="1">
      <alignment horizontal="center" vertical="center"/>
    </xf>
    <xf numFmtId="167" fontId="6" fillId="0" borderId="0" xfId="1" applyNumberFormat="1" applyFont="1" applyAlignment="1">
      <alignment vertical="center"/>
    </xf>
    <xf numFmtId="168" fontId="6" fillId="0" borderId="0" xfId="1" applyNumberFormat="1" applyFont="1" applyAlignment="1">
      <alignment vertical="center"/>
    </xf>
    <xf numFmtId="0" fontId="16" fillId="5" borderId="11" xfId="0" applyFont="1" applyFill="1" applyBorder="1" applyAlignment="1">
      <alignment horizontal="center" vertical="center"/>
    </xf>
    <xf numFmtId="0" fontId="4" fillId="5" borderId="15" xfId="0" applyFont="1" applyFill="1" applyBorder="1" applyAlignment="1">
      <alignment horizontal="center" vertical="center"/>
    </xf>
    <xf numFmtId="0" fontId="16" fillId="0" borderId="0" xfId="0" applyFont="1" applyFill="1" applyBorder="1" applyAlignment="1">
      <alignment horizontal="center" vertical="center"/>
    </xf>
    <xf numFmtId="164" fontId="16" fillId="0" borderId="0" xfId="1" applyNumberFormat="1" applyFont="1" applyFill="1" applyBorder="1" applyAlignment="1">
      <alignment horizontal="center" vertical="center"/>
    </xf>
    <xf numFmtId="0" fontId="4" fillId="0" borderId="1" xfId="3" applyFont="1" applyBorder="1" applyAlignment="1">
      <alignment vertical="center"/>
    </xf>
    <xf numFmtId="0" fontId="4" fillId="0" borderId="2" xfId="3" applyFont="1" applyBorder="1" applyAlignment="1">
      <alignment horizontal="center" vertical="center"/>
    </xf>
    <xf numFmtId="165" fontId="19" fillId="0" borderId="1" xfId="0" applyNumberFormat="1" applyFont="1" applyBorder="1" applyAlignment="1">
      <alignment horizontal="center" vertical="center"/>
    </xf>
    <xf numFmtId="43" fontId="21" fillId="0" borderId="2" xfId="0" applyNumberFormat="1" applyFont="1" applyBorder="1" applyAlignment="1">
      <alignment horizontal="center" vertical="center"/>
    </xf>
    <xf numFmtId="164" fontId="21" fillId="0" borderId="2" xfId="0" applyNumberFormat="1" applyFont="1" applyBorder="1" applyAlignment="1">
      <alignment horizontal="center" vertical="center"/>
    </xf>
    <xf numFmtId="1" fontId="6" fillId="0" borderId="3" xfId="3" applyNumberFormat="1" applyFont="1" applyBorder="1" applyAlignment="1">
      <alignment vertical="center"/>
    </xf>
    <xf numFmtId="164" fontId="19" fillId="0" borderId="2" xfId="1" applyNumberFormat="1" applyFont="1" applyBorder="1" applyAlignment="1">
      <alignment horizontal="center" vertical="center"/>
    </xf>
    <xf numFmtId="43" fontId="19" fillId="0" borderId="2" xfId="1" applyNumberFormat="1" applyFont="1" applyBorder="1" applyAlignment="1">
      <alignment horizontal="center" vertical="center"/>
    </xf>
    <xf numFmtId="166" fontId="6" fillId="0" borderId="3" xfId="1" applyNumberFormat="1" applyFont="1" applyBorder="1" applyAlignment="1">
      <alignment vertical="center"/>
    </xf>
    <xf numFmtId="166" fontId="6" fillId="0" borderId="13" xfId="1" applyNumberFormat="1" applyFont="1" applyBorder="1"/>
    <xf numFmtId="43" fontId="6" fillId="0" borderId="3" xfId="1" applyFont="1" applyBorder="1" applyAlignment="1">
      <alignment vertical="center"/>
    </xf>
    <xf numFmtId="164" fontId="19" fillId="0" borderId="11" xfId="1" applyNumberFormat="1" applyFont="1" applyBorder="1" applyAlignment="1">
      <alignment horizontal="center" vertical="center"/>
    </xf>
    <xf numFmtId="1" fontId="6" fillId="0" borderId="1" xfId="3" applyNumberFormat="1" applyFont="1" applyFill="1" applyBorder="1" applyAlignment="1">
      <alignment vertical="center"/>
    </xf>
    <xf numFmtId="1" fontId="6" fillId="0" borderId="2" xfId="3" applyNumberFormat="1" applyFont="1" applyFill="1" applyBorder="1" applyAlignment="1">
      <alignment horizontal="right" vertical="center"/>
    </xf>
    <xf numFmtId="165" fontId="6" fillId="0" borderId="3" xfId="3" applyNumberFormat="1" applyFont="1" applyBorder="1" applyAlignment="1">
      <alignment vertical="center"/>
    </xf>
    <xf numFmtId="1" fontId="6" fillId="0" borderId="1" xfId="3" applyNumberFormat="1" applyFont="1" applyBorder="1" applyAlignment="1">
      <alignment vertical="center"/>
    </xf>
    <xf numFmtId="165" fontId="6" fillId="0" borderId="0" xfId="3" applyNumberFormat="1" applyFont="1" applyAlignment="1">
      <alignment vertical="center"/>
    </xf>
    <xf numFmtId="1" fontId="6" fillId="0" borderId="2" xfId="3" applyNumberFormat="1" applyFont="1" applyFill="1" applyBorder="1" applyAlignment="1">
      <alignment horizontal="left" vertical="center"/>
    </xf>
    <xf numFmtId="10" fontId="22" fillId="0" borderId="7" xfId="2" applyNumberFormat="1" applyFont="1" applyBorder="1" applyAlignment="1">
      <alignment vertical="center"/>
    </xf>
    <xf numFmtId="0" fontId="4" fillId="5" borderId="18" xfId="0" applyFont="1" applyFill="1" applyBorder="1" applyAlignment="1">
      <alignment horizontal="center" vertical="center"/>
    </xf>
    <xf numFmtId="0" fontId="4" fillId="0" borderId="0" xfId="3" applyFont="1" applyFill="1" applyAlignment="1">
      <alignment horizontal="center" vertical="center"/>
    </xf>
    <xf numFmtId="164" fontId="4" fillId="0" borderId="0" xfId="1" applyNumberFormat="1" applyFont="1" applyFill="1" applyAlignment="1">
      <alignment horizontal="center" vertical="center"/>
    </xf>
    <xf numFmtId="0" fontId="3" fillId="0" borderId="0" xfId="3" applyFont="1" applyAlignment="1">
      <alignment vertical="center"/>
    </xf>
    <xf numFmtId="0" fontId="4" fillId="0" borderId="11" xfId="3" applyFont="1" applyBorder="1" applyAlignment="1">
      <alignment horizontal="center" vertical="center"/>
    </xf>
    <xf numFmtId="0" fontId="4" fillId="0" borderId="3" xfId="3" applyFont="1" applyBorder="1" applyAlignment="1">
      <alignment horizontal="center" vertical="center"/>
    </xf>
    <xf numFmtId="0" fontId="23" fillId="10" borderId="11" xfId="0" applyFont="1" applyFill="1" applyBorder="1" applyAlignment="1">
      <alignment horizontal="center"/>
    </xf>
    <xf numFmtId="0" fontId="3" fillId="6" borderId="0" xfId="0" applyFont="1" applyFill="1" applyAlignment="1">
      <alignment horizontal="center" vertical="center"/>
    </xf>
    <xf numFmtId="166" fontId="24" fillId="0" borderId="1" xfId="1" applyNumberFormat="1" applyFont="1" applyBorder="1" applyAlignment="1">
      <alignment vertical="center"/>
    </xf>
    <xf numFmtId="1" fontId="25" fillId="0" borderId="3" xfId="0" applyNumberFormat="1" applyFont="1" applyBorder="1" applyAlignment="1">
      <alignment vertical="center"/>
    </xf>
    <xf numFmtId="164" fontId="19" fillId="0" borderId="18" xfId="1" applyNumberFormat="1" applyFont="1" applyBorder="1" applyAlignment="1">
      <alignment horizontal="left" vertical="center"/>
    </xf>
    <xf numFmtId="166" fontId="24" fillId="0" borderId="1" xfId="1" applyNumberFormat="1" applyFont="1" applyBorder="1"/>
    <xf numFmtId="169" fontId="6" fillId="0" borderId="0" xfId="3" applyNumberFormat="1" applyFont="1" applyAlignment="1">
      <alignment vertical="center"/>
    </xf>
    <xf numFmtId="0" fontId="6" fillId="11" borderId="11" xfId="3" applyFont="1" applyFill="1" applyBorder="1" applyAlignment="1">
      <alignment horizontal="center" vertical="center"/>
    </xf>
    <xf numFmtId="0" fontId="6" fillId="0" borderId="0" xfId="3" applyFont="1" applyFill="1" applyBorder="1" applyAlignment="1">
      <alignment horizontal="center" vertical="center"/>
    </xf>
    <xf numFmtId="164" fontId="6" fillId="0" borderId="0" xfId="1" applyNumberFormat="1" applyFont="1" applyFill="1" applyBorder="1" applyAlignment="1">
      <alignment horizontal="center" vertical="center"/>
    </xf>
    <xf numFmtId="0" fontId="19" fillId="0" borderId="0" xfId="3" applyFont="1" applyAlignment="1">
      <alignment vertical="center"/>
    </xf>
    <xf numFmtId="0" fontId="26" fillId="0" borderId="0" xfId="3" applyFont="1" applyAlignment="1">
      <alignment vertical="center"/>
    </xf>
    <xf numFmtId="0" fontId="21" fillId="3" borderId="11" xfId="0" applyFont="1" applyFill="1" applyBorder="1" applyAlignment="1">
      <alignment horizontal="center" vertical="center"/>
    </xf>
    <xf numFmtId="0" fontId="7" fillId="0" borderId="11" xfId="3" applyFont="1" applyBorder="1" applyAlignment="1">
      <alignment horizontal="center" vertical="center"/>
    </xf>
    <xf numFmtId="0" fontId="21" fillId="3" borderId="11" xfId="0" applyFont="1" applyFill="1" applyBorder="1" applyAlignment="1">
      <alignment horizontal="left" vertical="center" indent="1"/>
    </xf>
    <xf numFmtId="0" fontId="7" fillId="0" borderId="11" xfId="0" applyFont="1" applyBorder="1" applyAlignment="1">
      <alignment horizontal="center" vertical="center"/>
    </xf>
    <xf numFmtId="0" fontId="26" fillId="0" borderId="0" xfId="0" applyFont="1" applyAlignment="1">
      <alignment vertical="center"/>
    </xf>
    <xf numFmtId="165" fontId="21" fillId="0" borderId="11" xfId="0" applyNumberFormat="1" applyFont="1" applyBorder="1" applyAlignment="1">
      <alignment horizontal="center" vertical="center"/>
    </xf>
    <xf numFmtId="1" fontId="26" fillId="0" borderId="0" xfId="3" applyNumberFormat="1" applyFont="1" applyAlignment="1">
      <alignment vertical="center"/>
    </xf>
    <xf numFmtId="165" fontId="19" fillId="0" borderId="11" xfId="0" applyNumberFormat="1" applyFont="1" applyBorder="1" applyAlignment="1">
      <alignment horizontal="center" vertical="center"/>
    </xf>
    <xf numFmtId="165" fontId="21" fillId="0" borderId="15" xfId="0" applyNumberFormat="1" applyFont="1" applyBorder="1" applyAlignment="1">
      <alignment horizontal="center" vertical="center"/>
    </xf>
    <xf numFmtId="1" fontId="26" fillId="0" borderId="0" xfId="3" applyNumberFormat="1" applyFont="1" applyFill="1" applyAlignment="1">
      <alignment vertical="center"/>
    </xf>
    <xf numFmtId="165" fontId="21" fillId="0" borderId="0" xfId="0" applyNumberFormat="1" applyFont="1" applyAlignment="1">
      <alignment horizontal="center" vertical="center"/>
    </xf>
    <xf numFmtId="0" fontId="26" fillId="0" borderId="0" xfId="0" applyFont="1" applyBorder="1" applyAlignment="1">
      <alignment vertical="center"/>
    </xf>
    <xf numFmtId="0" fontId="26" fillId="0" borderId="0" xfId="3" applyFont="1" applyFill="1" applyAlignment="1">
      <alignment vertical="center"/>
    </xf>
    <xf numFmtId="164" fontId="26" fillId="0" borderId="0" xfId="1" applyNumberFormat="1" applyFont="1" applyFill="1" applyAlignment="1">
      <alignment vertical="center"/>
    </xf>
    <xf numFmtId="165" fontId="6" fillId="11" borderId="11" xfId="1" applyNumberFormat="1" applyFont="1" applyFill="1" applyBorder="1" applyAlignment="1">
      <alignment horizontal="center" vertical="center"/>
    </xf>
    <xf numFmtId="0" fontId="19" fillId="0" borderId="0" xfId="3" applyFont="1" applyAlignment="1">
      <alignment horizontal="right" vertical="center"/>
    </xf>
    <xf numFmtId="165" fontId="22" fillId="0" borderId="0" xfId="1" applyNumberFormat="1" applyFont="1" applyFill="1" applyAlignment="1">
      <alignment horizontal="center" vertical="center"/>
    </xf>
    <xf numFmtId="165" fontId="22" fillId="0" borderId="0" xfId="1" applyNumberFormat="1" applyFont="1" applyFill="1" applyAlignment="1">
      <alignment vertical="center"/>
    </xf>
    <xf numFmtId="0" fontId="27" fillId="0" borderId="0" xfId="3" applyFont="1" applyAlignment="1">
      <alignment vertical="center"/>
    </xf>
    <xf numFmtId="165" fontId="26" fillId="0" borderId="0" xfId="1" applyNumberFormat="1" applyFont="1" applyAlignment="1">
      <alignment vertical="center"/>
    </xf>
    <xf numFmtId="165" fontId="22" fillId="0" borderId="15" xfId="1" applyNumberFormat="1" applyFont="1" applyFill="1" applyBorder="1" applyAlignment="1">
      <alignment vertical="center"/>
    </xf>
    <xf numFmtId="165" fontId="28" fillId="7" borderId="16" xfId="1" applyNumberFormat="1" applyFont="1" applyFill="1" applyBorder="1" applyAlignment="1">
      <alignment horizontal="left" vertical="center"/>
    </xf>
    <xf numFmtId="165" fontId="14" fillId="0" borderId="19" xfId="1" applyNumberFormat="1" applyFont="1" applyBorder="1" applyAlignment="1">
      <alignment vertical="center"/>
    </xf>
    <xf numFmtId="10" fontId="15" fillId="0" borderId="0" xfId="1" applyNumberFormat="1" applyFont="1" applyBorder="1" applyAlignment="1">
      <alignment vertical="center"/>
    </xf>
    <xf numFmtId="165" fontId="15" fillId="0" borderId="0" xfId="1" applyNumberFormat="1" applyFont="1" applyBorder="1" applyAlignment="1">
      <alignment vertical="center"/>
    </xf>
    <xf numFmtId="165" fontId="14" fillId="0" borderId="13" xfId="1" applyNumberFormat="1" applyFont="1" applyBorder="1" applyAlignment="1">
      <alignment vertical="center"/>
    </xf>
    <xf numFmtId="165" fontId="15" fillId="0" borderId="0" xfId="1" applyNumberFormat="1" applyFont="1" applyAlignment="1">
      <alignment vertical="center"/>
    </xf>
    <xf numFmtId="10" fontId="15" fillId="0" borderId="12" xfId="1" applyNumberFormat="1" applyFont="1" applyBorder="1" applyAlignment="1">
      <alignment vertical="center"/>
    </xf>
    <xf numFmtId="166" fontId="15" fillId="0" borderId="12" xfId="1" applyNumberFormat="1" applyFont="1" applyBorder="1" applyAlignment="1">
      <alignment vertical="center"/>
    </xf>
    <xf numFmtId="43" fontId="15" fillId="0" borderId="12" xfId="1" applyFont="1" applyBorder="1" applyAlignment="1">
      <alignment vertical="center"/>
    </xf>
    <xf numFmtId="165" fontId="15" fillId="0" borderId="12" xfId="1" applyNumberFormat="1" applyFont="1" applyBorder="1" applyAlignment="1">
      <alignment vertical="center"/>
    </xf>
    <xf numFmtId="165" fontId="15" fillId="0" borderId="0" xfId="1" applyNumberFormat="1" applyFont="1" applyFill="1" applyAlignment="1">
      <alignment vertical="center"/>
    </xf>
    <xf numFmtId="10" fontId="15" fillId="0" borderId="12" xfId="2" applyNumberFormat="1" applyFont="1" applyBorder="1" applyAlignment="1">
      <alignment vertical="center"/>
    </xf>
    <xf numFmtId="10" fontId="15" fillId="0" borderId="13" xfId="1" applyNumberFormat="1" applyFont="1" applyBorder="1" applyAlignment="1">
      <alignment vertical="center"/>
    </xf>
    <xf numFmtId="10" fontId="15" fillId="0" borderId="0" xfId="1" applyNumberFormat="1" applyFont="1" applyFill="1" applyAlignment="1">
      <alignment vertical="center"/>
    </xf>
    <xf numFmtId="165" fontId="15" fillId="0" borderId="19" xfId="1" applyNumberFormat="1" applyFont="1" applyBorder="1" applyAlignment="1">
      <alignment vertical="center"/>
    </xf>
    <xf numFmtId="165" fontId="15" fillId="0" borderId="13" xfId="1" applyNumberFormat="1" applyFont="1" applyBorder="1" applyAlignment="1">
      <alignment vertical="center"/>
    </xf>
    <xf numFmtId="10" fontId="14" fillId="0" borderId="12" xfId="2" applyNumberFormat="1" applyFont="1" applyBorder="1" applyAlignment="1">
      <alignment vertical="center"/>
    </xf>
    <xf numFmtId="10" fontId="14" fillId="0" borderId="13" xfId="2" applyNumberFormat="1" applyFont="1" applyBorder="1" applyAlignment="1">
      <alignment vertical="center"/>
    </xf>
    <xf numFmtId="165" fontId="4" fillId="0" borderId="0" xfId="1" applyNumberFormat="1" applyFont="1" applyFill="1" applyAlignment="1">
      <alignment vertical="center"/>
    </xf>
    <xf numFmtId="0" fontId="4" fillId="0" borderId="0" xfId="0" applyFont="1" applyAlignment="1">
      <alignment horizontal="center" vertical="center"/>
    </xf>
    <xf numFmtId="170" fontId="4" fillId="0" borderId="0" xfId="2" applyNumberFormat="1" applyFont="1"/>
    <xf numFmtId="10" fontId="6" fillId="0" borderId="0" xfId="2" applyNumberFormat="1" applyFont="1" applyAlignment="1">
      <alignment vertical="center"/>
    </xf>
    <xf numFmtId="164" fontId="22" fillId="0" borderId="0" xfId="1" applyNumberFormat="1" applyFont="1" applyFill="1" applyAlignment="1">
      <alignment vertical="center"/>
    </xf>
    <xf numFmtId="165" fontId="6" fillId="0" borderId="19" xfId="1" applyNumberFormat="1" applyFont="1" applyFill="1" applyBorder="1" applyAlignment="1">
      <alignment vertical="center"/>
    </xf>
    <xf numFmtId="165" fontId="6" fillId="0" borderId="12" xfId="1" applyNumberFormat="1" applyFont="1" applyFill="1" applyBorder="1" applyAlignment="1">
      <alignment vertical="center"/>
    </xf>
    <xf numFmtId="170" fontId="22" fillId="0" borderId="13" xfId="2" applyNumberFormat="1" applyFont="1" applyFill="1" applyBorder="1" applyAlignment="1">
      <alignment vertical="center"/>
    </xf>
    <xf numFmtId="165" fontId="22" fillId="0" borderId="0" xfId="1" applyNumberFormat="1" applyFont="1" applyFill="1" applyAlignment="1">
      <alignment horizontal="right" vertical="center"/>
    </xf>
    <xf numFmtId="165" fontId="16" fillId="0" borderId="15" xfId="1" applyNumberFormat="1" applyFont="1" applyFill="1" applyBorder="1" applyAlignment="1">
      <alignment vertical="center"/>
    </xf>
    <xf numFmtId="0" fontId="4" fillId="0" borderId="19" xfId="0" applyFont="1" applyBorder="1" applyAlignment="1">
      <alignment horizontal="center" vertical="center"/>
    </xf>
    <xf numFmtId="165" fontId="4" fillId="0" borderId="12" xfId="1" applyNumberFormat="1" applyFont="1" applyBorder="1" applyAlignment="1">
      <alignment vertical="center"/>
    </xf>
    <xf numFmtId="10" fontId="4" fillId="0" borderId="13" xfId="2" applyNumberFormat="1" applyFont="1" applyBorder="1" applyAlignment="1">
      <alignment vertical="center"/>
    </xf>
    <xf numFmtId="165" fontId="4" fillId="0" borderId="0" xfId="1" applyNumberFormat="1" applyFont="1" applyAlignment="1">
      <alignment vertical="center"/>
    </xf>
    <xf numFmtId="165" fontId="22" fillId="0" borderId="19" xfId="1" applyNumberFormat="1" applyFont="1" applyFill="1" applyBorder="1" applyAlignment="1">
      <alignment vertical="center"/>
    </xf>
    <xf numFmtId="165" fontId="22" fillId="0" borderId="12" xfId="1" applyNumberFormat="1" applyFont="1" applyFill="1" applyBorder="1" applyAlignment="1">
      <alignment vertical="center"/>
    </xf>
    <xf numFmtId="165" fontId="22" fillId="0" borderId="13" xfId="1" applyNumberFormat="1" applyFont="1" applyFill="1" applyBorder="1" applyAlignment="1">
      <alignment vertical="center"/>
    </xf>
    <xf numFmtId="164" fontId="12" fillId="0" borderId="0" xfId="1" applyNumberFormat="1" applyFont="1" applyFill="1" applyAlignment="1">
      <alignment vertical="center"/>
    </xf>
    <xf numFmtId="165" fontId="12" fillId="0" borderId="0" xfId="1" applyNumberFormat="1" applyFont="1" applyFill="1" applyAlignment="1">
      <alignment vertical="center"/>
    </xf>
    <xf numFmtId="165" fontId="6" fillId="0" borderId="0" xfId="1" applyNumberFormat="1" applyFont="1" applyFill="1" applyAlignment="1">
      <alignment vertical="center"/>
    </xf>
    <xf numFmtId="165" fontId="22" fillId="0" borderId="18" xfId="1" applyNumberFormat="1" applyFont="1" applyFill="1" applyBorder="1" applyAlignment="1">
      <alignment vertical="center"/>
    </xf>
    <xf numFmtId="165" fontId="28" fillId="7" borderId="20" xfId="1" applyNumberFormat="1" applyFont="1" applyFill="1" applyBorder="1" applyAlignment="1">
      <alignment horizontal="left" vertical="center"/>
    </xf>
    <xf numFmtId="165" fontId="14" fillId="0" borderId="6" xfId="1" applyNumberFormat="1" applyFont="1" applyBorder="1" applyAlignment="1">
      <alignment vertical="center"/>
    </xf>
    <xf numFmtId="165" fontId="14" fillId="0" borderId="7" xfId="1" applyNumberFormat="1" applyFont="1" applyBorder="1" applyAlignment="1">
      <alignment vertical="center"/>
    </xf>
    <xf numFmtId="166" fontId="15" fillId="0" borderId="0" xfId="1" applyNumberFormat="1" applyFont="1" applyBorder="1" applyAlignment="1">
      <alignment vertical="center"/>
    </xf>
    <xf numFmtId="43" fontId="15" fillId="0" borderId="0" xfId="1" applyFont="1" applyBorder="1" applyAlignment="1">
      <alignment vertical="center"/>
    </xf>
    <xf numFmtId="10" fontId="15" fillId="0" borderId="0" xfId="2" applyNumberFormat="1" applyFont="1" applyBorder="1" applyAlignment="1">
      <alignment vertical="center"/>
    </xf>
    <xf numFmtId="10" fontId="15" fillId="0" borderId="7" xfId="1" applyNumberFormat="1" applyFont="1" applyBorder="1" applyAlignment="1">
      <alignment vertical="center"/>
    </xf>
    <xf numFmtId="165" fontId="15" fillId="0" borderId="6" xfId="1" applyNumberFormat="1" applyFont="1" applyBorder="1" applyAlignment="1">
      <alignment vertical="center"/>
    </xf>
    <xf numFmtId="165" fontId="15" fillId="0" borderId="7" xfId="1" applyNumberFormat="1" applyFont="1" applyBorder="1" applyAlignment="1">
      <alignment vertical="center"/>
    </xf>
    <xf numFmtId="10" fontId="14" fillId="0" borderId="0" xfId="2" applyNumberFormat="1" applyFont="1" applyBorder="1" applyAlignment="1">
      <alignment vertical="center"/>
    </xf>
    <xf numFmtId="10" fontId="14" fillId="0" borderId="7" xfId="2" applyNumberFormat="1" applyFont="1" applyBorder="1" applyAlignment="1">
      <alignment vertical="center"/>
    </xf>
    <xf numFmtId="165" fontId="6" fillId="0" borderId="6" xfId="1" applyNumberFormat="1" applyFont="1" applyFill="1" applyBorder="1" applyAlignment="1">
      <alignment vertical="center"/>
    </xf>
    <xf numFmtId="165" fontId="6" fillId="0" borderId="0" xfId="1" applyNumberFormat="1" applyFont="1" applyFill="1" applyBorder="1" applyAlignment="1">
      <alignment vertical="center"/>
    </xf>
    <xf numFmtId="170" fontId="22" fillId="0" borderId="7" xfId="2" applyNumberFormat="1" applyFont="1" applyFill="1" applyBorder="1" applyAlignment="1">
      <alignment vertical="center"/>
    </xf>
    <xf numFmtId="165" fontId="16" fillId="0" borderId="18" xfId="1" applyNumberFormat="1" applyFont="1" applyFill="1" applyBorder="1" applyAlignment="1">
      <alignment vertical="center"/>
    </xf>
    <xf numFmtId="0" fontId="4" fillId="0" borderId="6" xfId="0" applyFont="1" applyBorder="1" applyAlignment="1">
      <alignment horizontal="center" vertical="center"/>
    </xf>
    <xf numFmtId="165" fontId="4" fillId="0" borderId="0" xfId="1" applyNumberFormat="1" applyFont="1" applyBorder="1" applyAlignment="1">
      <alignment vertical="center"/>
    </xf>
    <xf numFmtId="10" fontId="4" fillId="0" borderId="7" xfId="2" applyNumberFormat="1" applyFont="1" applyBorder="1" applyAlignment="1">
      <alignment vertical="center"/>
    </xf>
    <xf numFmtId="165" fontId="13" fillId="0" borderId="0" xfId="1" applyNumberFormat="1" applyFont="1" applyAlignment="1">
      <alignment vertical="center"/>
    </xf>
    <xf numFmtId="165" fontId="22" fillId="0" borderId="6" xfId="1" applyNumberFormat="1" applyFont="1" applyFill="1" applyBorder="1" applyAlignment="1">
      <alignment vertical="center"/>
    </xf>
    <xf numFmtId="165" fontId="22" fillId="0" borderId="0" xfId="1" applyNumberFormat="1" applyFont="1" applyFill="1" applyBorder="1" applyAlignment="1">
      <alignment vertical="center"/>
    </xf>
    <xf numFmtId="165" fontId="22" fillId="0" borderId="7" xfId="1" applyNumberFormat="1" applyFont="1" applyFill="1" applyBorder="1" applyAlignment="1">
      <alignment vertical="center"/>
    </xf>
    <xf numFmtId="165" fontId="16" fillId="0" borderId="21" xfId="1" applyNumberFormat="1" applyFont="1" applyFill="1" applyBorder="1" applyAlignment="1">
      <alignment vertical="center"/>
    </xf>
    <xf numFmtId="165" fontId="14" fillId="7" borderId="20" xfId="1" applyNumberFormat="1" applyFont="1" applyFill="1" applyBorder="1" applyAlignment="1">
      <alignment vertical="center"/>
    </xf>
    <xf numFmtId="165" fontId="6" fillId="0" borderId="6" xfId="1" applyNumberFormat="1" applyFont="1" applyBorder="1" applyAlignment="1">
      <alignment vertical="center"/>
    </xf>
    <xf numFmtId="165" fontId="6" fillId="0" borderId="0" xfId="1" applyNumberFormat="1" applyFont="1" applyBorder="1" applyAlignment="1">
      <alignment vertical="center"/>
    </xf>
    <xf numFmtId="165" fontId="6" fillId="0" borderId="0" xfId="1" applyNumberFormat="1" applyFont="1" applyAlignment="1">
      <alignment horizontal="right" vertical="center"/>
    </xf>
    <xf numFmtId="165" fontId="24" fillId="0" borderId="0" xfId="1" applyNumberFormat="1" applyFont="1" applyFill="1" applyAlignment="1">
      <alignment vertical="center"/>
    </xf>
    <xf numFmtId="165" fontId="7" fillId="0" borderId="0" xfId="1" applyNumberFormat="1" applyFont="1" applyAlignment="1">
      <alignment vertical="center"/>
    </xf>
    <xf numFmtId="165" fontId="6" fillId="0" borderId="0" xfId="1" applyNumberFormat="1" applyFont="1" applyAlignment="1">
      <alignment vertical="center"/>
    </xf>
    <xf numFmtId="165" fontId="14" fillId="7" borderId="20" xfId="1" applyNumberFormat="1" applyFont="1" applyFill="1" applyBorder="1" applyAlignment="1">
      <alignment horizontal="left" vertical="center"/>
    </xf>
    <xf numFmtId="165" fontId="6" fillId="0" borderId="1" xfId="1" applyNumberFormat="1" applyFont="1" applyBorder="1" applyAlignment="1">
      <alignment vertical="center"/>
    </xf>
    <xf numFmtId="165" fontId="6" fillId="0" borderId="2" xfId="1" applyNumberFormat="1" applyFont="1" applyBorder="1" applyAlignment="1">
      <alignment vertical="center"/>
    </xf>
    <xf numFmtId="170" fontId="22" fillId="0" borderId="3" xfId="2" applyNumberFormat="1" applyFont="1" applyFill="1" applyBorder="1" applyAlignment="1">
      <alignment vertical="center"/>
    </xf>
    <xf numFmtId="165" fontId="6" fillId="11" borderId="0" xfId="1" applyNumberFormat="1" applyFont="1" applyFill="1" applyAlignment="1">
      <alignment horizontal="center" vertical="center"/>
    </xf>
    <xf numFmtId="165" fontId="6" fillId="0" borderId="12" xfId="1" applyNumberFormat="1" applyFont="1" applyBorder="1" applyAlignment="1">
      <alignment vertical="center"/>
    </xf>
    <xf numFmtId="165" fontId="28" fillId="7" borderId="20" xfId="1" applyNumberFormat="1" applyFont="1" applyFill="1" applyBorder="1" applyAlignment="1">
      <alignment vertical="center"/>
    </xf>
    <xf numFmtId="165" fontId="14" fillId="7" borderId="20" xfId="0" applyNumberFormat="1" applyFont="1" applyFill="1" applyBorder="1" applyAlignment="1">
      <alignment vertical="center"/>
    </xf>
    <xf numFmtId="165" fontId="23" fillId="7" borderId="20" xfId="1" applyNumberFormat="1" applyFont="1" applyFill="1" applyBorder="1" applyAlignment="1">
      <alignment vertical="center"/>
    </xf>
    <xf numFmtId="0" fontId="28" fillId="7" borderId="20" xfId="0" applyFont="1" applyFill="1" applyBorder="1" applyAlignment="1">
      <alignment vertical="center"/>
    </xf>
    <xf numFmtId="165" fontId="29" fillId="0" borderId="0" xfId="1" applyNumberFormat="1" applyFont="1" applyAlignment="1">
      <alignment vertical="center"/>
    </xf>
    <xf numFmtId="165" fontId="4" fillId="0" borderId="0" xfId="1" applyNumberFormat="1" applyFont="1" applyFill="1" applyBorder="1" applyAlignment="1">
      <alignment vertical="center"/>
    </xf>
    <xf numFmtId="165" fontId="13" fillId="0" borderId="0" xfId="1" applyNumberFormat="1" applyFont="1" applyFill="1" applyAlignment="1">
      <alignment vertical="center"/>
    </xf>
    <xf numFmtId="165" fontId="22" fillId="12" borderId="0" xfId="1" applyNumberFormat="1" applyFont="1" applyFill="1" applyAlignment="1">
      <alignment vertical="center"/>
    </xf>
    <xf numFmtId="165" fontId="6" fillId="0" borderId="8" xfId="1" applyNumberFormat="1" applyFont="1" applyBorder="1" applyAlignment="1">
      <alignment vertical="center"/>
    </xf>
    <xf numFmtId="165" fontId="6" fillId="0" borderId="9" xfId="1" applyNumberFormat="1" applyFont="1" applyBorder="1" applyAlignment="1">
      <alignment vertical="center"/>
    </xf>
    <xf numFmtId="165" fontId="22" fillId="0" borderId="10" xfId="1" applyNumberFormat="1" applyFont="1" applyFill="1" applyBorder="1" applyAlignment="1">
      <alignment vertical="center"/>
    </xf>
    <xf numFmtId="10" fontId="22" fillId="0" borderId="0" xfId="2" applyNumberFormat="1" applyFont="1" applyFill="1" applyAlignment="1">
      <alignment vertical="center"/>
    </xf>
    <xf numFmtId="165" fontId="4" fillId="0" borderId="0" xfId="3" applyNumberFormat="1" applyFont="1" applyAlignment="1">
      <alignment vertical="center"/>
    </xf>
    <xf numFmtId="168" fontId="4" fillId="0" borderId="0" xfId="1" applyNumberFormat="1" applyFont="1" applyAlignment="1">
      <alignment vertical="center"/>
    </xf>
    <xf numFmtId="165" fontId="28" fillId="7" borderId="20" xfId="0" applyNumberFormat="1" applyFont="1" applyFill="1" applyBorder="1" applyAlignment="1">
      <alignment vertical="center"/>
    </xf>
    <xf numFmtId="0" fontId="4" fillId="0" borderId="0" xfId="0" applyFont="1" applyBorder="1" applyAlignment="1">
      <alignment horizontal="center" vertical="center"/>
    </xf>
    <xf numFmtId="10" fontId="4" fillId="0" borderId="0" xfId="2" applyNumberFormat="1" applyFont="1" applyBorder="1" applyAlignment="1">
      <alignment vertical="center"/>
    </xf>
    <xf numFmtId="0" fontId="7" fillId="0" borderId="0" xfId="0" applyFont="1" applyAlignment="1">
      <alignment vertical="center"/>
    </xf>
    <xf numFmtId="165" fontId="28" fillId="7" borderId="20" xfId="0" applyNumberFormat="1" applyFont="1" applyFill="1" applyBorder="1" applyAlignment="1">
      <alignment horizontal="left" vertical="center"/>
    </xf>
    <xf numFmtId="165" fontId="16" fillId="0" borderId="0" xfId="1" applyNumberFormat="1" applyFont="1" applyFill="1" applyBorder="1" applyAlignment="1">
      <alignment vertical="center"/>
    </xf>
    <xf numFmtId="165" fontId="16" fillId="0" borderId="5" xfId="1" applyNumberFormat="1" applyFont="1" applyFill="1" applyBorder="1" applyAlignment="1">
      <alignment vertical="center"/>
    </xf>
    <xf numFmtId="10" fontId="4" fillId="0" borderId="10" xfId="2" applyNumberFormat="1" applyFont="1" applyBorder="1" applyAlignment="1">
      <alignment vertical="center"/>
    </xf>
    <xf numFmtId="165" fontId="4" fillId="0" borderId="6" xfId="1" applyNumberFormat="1" applyFont="1" applyBorder="1" applyAlignment="1">
      <alignment vertical="center"/>
    </xf>
    <xf numFmtId="0" fontId="14" fillId="7" borderId="20" xfId="0" applyFont="1" applyFill="1" applyBorder="1" applyAlignment="1">
      <alignment horizontal="left" vertical="center"/>
    </xf>
    <xf numFmtId="170" fontId="4" fillId="0" borderId="0" xfId="3" applyNumberFormat="1" applyFont="1" applyAlignment="1">
      <alignment vertical="center"/>
    </xf>
    <xf numFmtId="165" fontId="4" fillId="0" borderId="7" xfId="1" applyNumberFormat="1" applyFont="1" applyBorder="1" applyAlignment="1">
      <alignment vertical="center"/>
    </xf>
    <xf numFmtId="165" fontId="16" fillId="0" borderId="0" xfId="1" applyNumberFormat="1" applyFont="1" applyFill="1" applyAlignment="1">
      <alignment vertical="center"/>
    </xf>
    <xf numFmtId="165" fontId="30" fillId="13" borderId="20" xfId="0" applyNumberFormat="1" applyFont="1" applyFill="1" applyBorder="1" applyAlignment="1">
      <alignment vertical="center"/>
    </xf>
    <xf numFmtId="170" fontId="4" fillId="0" borderId="0" xfId="2" applyNumberFormat="1" applyFont="1" applyAlignment="1">
      <alignment vertical="center"/>
    </xf>
    <xf numFmtId="165" fontId="14" fillId="13" borderId="20" xfId="0" applyNumberFormat="1" applyFont="1" applyFill="1" applyBorder="1" applyAlignment="1">
      <alignment vertical="center"/>
    </xf>
    <xf numFmtId="10" fontId="6" fillId="0" borderId="0" xfId="3" applyNumberFormat="1" applyFont="1" applyAlignment="1">
      <alignment vertical="center"/>
    </xf>
    <xf numFmtId="0" fontId="32" fillId="0" borderId="6" xfId="0" applyFont="1" applyBorder="1" applyAlignment="1">
      <alignment horizontal="center" vertical="center"/>
    </xf>
    <xf numFmtId="0" fontId="4" fillId="0" borderId="8" xfId="0" applyFont="1" applyBorder="1" applyAlignment="1">
      <alignment horizontal="center" vertical="center"/>
    </xf>
    <xf numFmtId="165" fontId="4" fillId="0" borderId="9" xfId="1" applyNumberFormat="1" applyFont="1" applyFill="1" applyBorder="1" applyAlignment="1">
      <alignment vertical="center"/>
    </xf>
    <xf numFmtId="0" fontId="4" fillId="0" borderId="15" xfId="3" applyFont="1" applyBorder="1" applyAlignment="1">
      <alignment horizontal="center" vertical="center"/>
    </xf>
    <xf numFmtId="0" fontId="4" fillId="0" borderId="12" xfId="0" applyFont="1" applyBorder="1" applyAlignment="1">
      <alignment horizontal="center" vertical="center"/>
    </xf>
    <xf numFmtId="0" fontId="4" fillId="0" borderId="18" xfId="3" applyFont="1" applyBorder="1" applyAlignment="1">
      <alignment horizontal="center" vertical="center"/>
    </xf>
    <xf numFmtId="165" fontId="33" fillId="13" borderId="20" xfId="0" applyNumberFormat="1" applyFont="1" applyFill="1" applyBorder="1" applyAlignment="1">
      <alignment vertical="center"/>
    </xf>
    <xf numFmtId="165" fontId="15" fillId="0" borderId="21" xfId="1" applyNumberFormat="1" applyFont="1" applyBorder="1" applyAlignment="1">
      <alignment vertical="center"/>
    </xf>
    <xf numFmtId="165" fontId="15" fillId="0" borderId="21" xfId="1" applyNumberFormat="1" applyFont="1" applyFill="1" applyBorder="1" applyAlignment="1">
      <alignment vertical="center"/>
    </xf>
    <xf numFmtId="10" fontId="15" fillId="0" borderId="21" xfId="1" applyNumberFormat="1" applyFont="1" applyFill="1" applyBorder="1" applyAlignment="1">
      <alignment vertical="center"/>
    </xf>
    <xf numFmtId="165" fontId="22" fillId="0" borderId="5" xfId="1" applyNumberFormat="1" applyFont="1" applyFill="1" applyBorder="1" applyAlignment="1">
      <alignment vertical="center"/>
    </xf>
    <xf numFmtId="165" fontId="33" fillId="13" borderId="22" xfId="0" applyNumberFormat="1" applyFont="1" applyFill="1" applyBorder="1"/>
    <xf numFmtId="165" fontId="14" fillId="0" borderId="8" xfId="1" applyNumberFormat="1" applyFont="1" applyBorder="1" applyAlignment="1">
      <alignment vertical="center"/>
    </xf>
    <xf numFmtId="10" fontId="15" fillId="0" borderId="9" xfId="1" applyNumberFormat="1" applyFont="1" applyBorder="1" applyAlignment="1">
      <alignment vertical="center"/>
    </xf>
    <xf numFmtId="165" fontId="15" fillId="0" borderId="9" xfId="1" applyNumberFormat="1" applyFont="1" applyBorder="1" applyAlignment="1">
      <alignment vertical="center"/>
    </xf>
    <xf numFmtId="165" fontId="14" fillId="0" borderId="10" xfId="1" applyNumberFormat="1" applyFont="1" applyBorder="1" applyAlignment="1">
      <alignment vertical="center"/>
    </xf>
    <xf numFmtId="166" fontId="15" fillId="0" borderId="9" xfId="1" applyNumberFormat="1" applyFont="1" applyBorder="1" applyAlignment="1">
      <alignment vertical="center"/>
    </xf>
    <xf numFmtId="43" fontId="15" fillId="0" borderId="9" xfId="1" applyFont="1" applyBorder="1" applyAlignment="1">
      <alignment vertical="center"/>
    </xf>
    <xf numFmtId="10" fontId="15" fillId="0" borderId="9" xfId="2" applyNumberFormat="1" applyFont="1" applyBorder="1" applyAlignment="1">
      <alignment vertical="center"/>
    </xf>
    <xf numFmtId="10" fontId="15" fillId="0" borderId="10" xfId="1" applyNumberFormat="1" applyFont="1" applyBorder="1" applyAlignment="1">
      <alignment vertical="center"/>
    </xf>
    <xf numFmtId="165" fontId="15" fillId="0" borderId="8" xfId="1" applyNumberFormat="1" applyFont="1" applyBorder="1" applyAlignment="1">
      <alignment vertical="center"/>
    </xf>
    <xf numFmtId="165" fontId="15" fillId="0" borderId="10" xfId="1" applyNumberFormat="1" applyFont="1" applyBorder="1" applyAlignment="1">
      <alignment vertical="center"/>
    </xf>
    <xf numFmtId="10" fontId="14" fillId="0" borderId="9" xfId="2" applyNumberFormat="1" applyFont="1" applyBorder="1" applyAlignment="1">
      <alignment vertical="center"/>
    </xf>
    <xf numFmtId="10" fontId="14" fillId="0" borderId="10" xfId="2" applyNumberFormat="1" applyFont="1" applyBorder="1" applyAlignment="1">
      <alignment vertical="center"/>
    </xf>
    <xf numFmtId="0" fontId="4" fillId="0" borderId="5" xfId="3" applyFont="1" applyBorder="1" applyAlignment="1">
      <alignment horizontal="center" vertical="center"/>
    </xf>
    <xf numFmtId="0" fontId="32" fillId="0" borderId="9" xfId="0" applyFont="1" applyBorder="1" applyAlignment="1">
      <alignment horizontal="center" vertical="center"/>
    </xf>
    <xf numFmtId="165" fontId="4" fillId="0" borderId="9" xfId="1" applyNumberFormat="1" applyFont="1" applyBorder="1" applyAlignment="1">
      <alignment vertical="center"/>
    </xf>
    <xf numFmtId="0" fontId="4" fillId="0" borderId="0" xfId="3" applyFont="1" applyBorder="1" applyAlignment="1">
      <alignment vertical="center"/>
    </xf>
    <xf numFmtId="10" fontId="4" fillId="0" borderId="0" xfId="3" applyNumberFormat="1" applyFont="1" applyAlignment="1">
      <alignment vertical="center"/>
    </xf>
    <xf numFmtId="1" fontId="4" fillId="0" borderId="0" xfId="3" applyNumberFormat="1" applyFont="1" applyFill="1" applyAlignment="1">
      <alignment vertical="center"/>
    </xf>
    <xf numFmtId="10" fontId="4" fillId="0" borderId="0" xfId="3" applyNumberFormat="1" applyFont="1" applyFill="1" applyAlignment="1">
      <alignment vertical="center"/>
    </xf>
    <xf numFmtId="10" fontId="6" fillId="0" borderId="0" xfId="3" applyNumberFormat="1" applyFont="1" applyFill="1" applyAlignment="1">
      <alignment vertical="center"/>
    </xf>
    <xf numFmtId="0" fontId="34" fillId="14" borderId="11" xfId="3" applyFont="1" applyFill="1" applyBorder="1" applyAlignment="1">
      <alignment horizontal="center" vertical="center"/>
    </xf>
    <xf numFmtId="0" fontId="35" fillId="15" borderId="1" xfId="0" applyFont="1" applyFill="1" applyBorder="1" applyAlignment="1">
      <alignment horizontal="center" vertical="center"/>
    </xf>
    <xf numFmtId="165" fontId="34" fillId="14" borderId="1" xfId="1" applyNumberFormat="1" applyFont="1" applyFill="1" applyBorder="1" applyAlignment="1">
      <alignment vertical="center"/>
    </xf>
    <xf numFmtId="10" fontId="34" fillId="14" borderId="2" xfId="1" applyNumberFormat="1" applyFont="1" applyFill="1" applyBorder="1" applyAlignment="1">
      <alignment vertical="center"/>
    </xf>
    <xf numFmtId="165" fontId="34" fillId="14" borderId="2" xfId="1" applyNumberFormat="1" applyFont="1" applyFill="1" applyBorder="1" applyAlignment="1">
      <alignment vertical="center"/>
    </xf>
    <xf numFmtId="165" fontId="34" fillId="14" borderId="3" xfId="1" applyNumberFormat="1" applyFont="1" applyFill="1" applyBorder="1" applyAlignment="1">
      <alignment vertical="center"/>
    </xf>
    <xf numFmtId="43" fontId="34" fillId="14" borderId="2" xfId="1" applyNumberFormat="1" applyFont="1" applyFill="1" applyBorder="1" applyAlignment="1">
      <alignment vertical="center"/>
    </xf>
    <xf numFmtId="10" fontId="34" fillId="14" borderId="3" xfId="1" applyNumberFormat="1" applyFont="1" applyFill="1" applyBorder="1" applyAlignment="1">
      <alignment vertical="center"/>
    </xf>
    <xf numFmtId="0" fontId="36" fillId="0" borderId="0" xfId="0" applyFont="1" applyAlignment="1">
      <alignment vertical="center"/>
    </xf>
    <xf numFmtId="170" fontId="34" fillId="14" borderId="2" xfId="1" applyNumberFormat="1" applyFont="1" applyFill="1" applyBorder="1" applyAlignment="1">
      <alignment vertical="center"/>
    </xf>
    <xf numFmtId="170" fontId="34" fillId="14" borderId="2" xfId="2" applyNumberFormat="1" applyFont="1" applyFill="1" applyBorder="1" applyAlignment="1">
      <alignment vertical="center"/>
    </xf>
    <xf numFmtId="10" fontId="34" fillId="14" borderId="3" xfId="2" applyNumberFormat="1" applyFont="1" applyFill="1" applyBorder="1" applyAlignment="1">
      <alignment vertical="center"/>
    </xf>
    <xf numFmtId="170" fontId="4" fillId="0" borderId="11" xfId="2" applyNumberFormat="1" applyFont="1" applyBorder="1" applyAlignment="1">
      <alignment vertical="center"/>
    </xf>
    <xf numFmtId="165" fontId="4" fillId="0" borderId="11" xfId="0" applyNumberFormat="1" applyFont="1" applyBorder="1" applyAlignment="1">
      <alignment vertical="center"/>
    </xf>
    <xf numFmtId="165" fontId="22" fillId="0" borderId="11" xfId="1" applyNumberFormat="1" applyFont="1" applyFill="1" applyBorder="1" applyAlignment="1">
      <alignment vertical="center"/>
    </xf>
    <xf numFmtId="164" fontId="22" fillId="0" borderId="0" xfId="1" applyNumberFormat="1" applyFont="1" applyFill="1" applyBorder="1" applyAlignment="1">
      <alignment vertical="center"/>
    </xf>
    <xf numFmtId="10" fontId="4" fillId="0" borderId="0" xfId="2" applyNumberFormat="1" applyFont="1" applyAlignment="1">
      <alignment vertical="center"/>
    </xf>
    <xf numFmtId="165" fontId="37" fillId="0" borderId="0" xfId="1" applyNumberFormat="1" applyFont="1" applyAlignment="1">
      <alignment vertical="center"/>
    </xf>
    <xf numFmtId="1" fontId="38" fillId="0" borderId="0" xfId="3" applyNumberFormat="1" applyFont="1" applyAlignment="1">
      <alignment vertical="center"/>
    </xf>
    <xf numFmtId="165" fontId="22" fillId="0" borderId="0" xfId="1" applyNumberFormat="1" applyFont="1" applyAlignment="1">
      <alignment vertical="center"/>
    </xf>
    <xf numFmtId="165" fontId="24" fillId="0" borderId="0" xfId="1" applyNumberFormat="1" applyFont="1" applyAlignment="1">
      <alignment vertical="center"/>
    </xf>
    <xf numFmtId="1" fontId="3" fillId="0" borderId="0" xfId="3" applyNumberFormat="1" applyFont="1" applyAlignment="1">
      <alignment vertical="center"/>
    </xf>
    <xf numFmtId="165" fontId="37" fillId="0" borderId="1" xfId="1" applyNumberFormat="1" applyFont="1" applyBorder="1" applyAlignment="1">
      <alignment vertical="center"/>
    </xf>
    <xf numFmtId="0" fontId="39" fillId="0" borderId="3" xfId="0" applyFont="1" applyBorder="1" applyAlignment="1">
      <alignment horizontal="left" vertical="center"/>
    </xf>
    <xf numFmtId="1" fontId="12" fillId="10" borderId="1" xfId="3" applyNumberFormat="1" applyFont="1" applyFill="1" applyBorder="1" applyAlignment="1">
      <alignment horizontal="center" vertical="center" wrapText="1"/>
    </xf>
    <xf numFmtId="165" fontId="38" fillId="0" borderId="1" xfId="1" applyNumberFormat="1" applyFont="1" applyBorder="1" applyAlignment="1">
      <alignment vertical="center"/>
    </xf>
    <xf numFmtId="1" fontId="38" fillId="0" borderId="3" xfId="3" applyNumberFormat="1" applyFont="1" applyBorder="1" applyAlignment="1">
      <alignment vertical="center"/>
    </xf>
    <xf numFmtId="0" fontId="6" fillId="0" borderId="0" xfId="0" applyFont="1" applyAlignment="1">
      <alignment horizontal="center" vertical="center"/>
    </xf>
    <xf numFmtId="0" fontId="6" fillId="0" borderId="0" xfId="3" applyFont="1" applyFill="1" applyAlignment="1">
      <alignment vertical="center"/>
    </xf>
    <xf numFmtId="164" fontId="6" fillId="0" borderId="0" xfId="1" applyNumberFormat="1" applyFont="1" applyFill="1" applyAlignment="1">
      <alignment vertical="center"/>
    </xf>
    <xf numFmtId="0" fontId="14" fillId="0" borderId="0" xfId="3" applyFont="1" applyAlignment="1">
      <alignment vertical="center"/>
    </xf>
    <xf numFmtId="1" fontId="14" fillId="0" borderId="0" xfId="3" applyNumberFormat="1" applyFont="1" applyFill="1" applyBorder="1" applyAlignment="1">
      <alignment vertical="center"/>
    </xf>
    <xf numFmtId="0" fontId="14" fillId="0" borderId="0" xfId="0" applyFont="1" applyAlignment="1">
      <alignment vertical="center"/>
    </xf>
    <xf numFmtId="0" fontId="13" fillId="6" borderId="0" xfId="0" applyFont="1" applyFill="1" applyAlignment="1">
      <alignment horizontal="center" vertical="center"/>
    </xf>
    <xf numFmtId="1" fontId="14" fillId="0" borderId="0" xfId="3" applyNumberFormat="1" applyFont="1" applyAlignment="1">
      <alignment horizontal="center" vertical="center"/>
    </xf>
    <xf numFmtId="1" fontId="14" fillId="0" borderId="0" xfId="3" applyNumberFormat="1" applyFont="1" applyFill="1" applyBorder="1" applyAlignment="1">
      <alignment horizontal="center" vertical="center"/>
    </xf>
    <xf numFmtId="0" fontId="13" fillId="16" borderId="0" xfId="0" applyFont="1" applyFill="1" applyAlignment="1">
      <alignment horizontal="center" vertical="center"/>
    </xf>
    <xf numFmtId="165" fontId="14" fillId="0" borderId="0" xfId="1" applyNumberFormat="1" applyFont="1" applyAlignment="1">
      <alignment horizontal="center" vertical="center"/>
    </xf>
    <xf numFmtId="43" fontId="6" fillId="0" borderId="0" xfId="3" applyNumberFormat="1" applyFont="1" applyAlignment="1">
      <alignment vertical="center"/>
    </xf>
    <xf numFmtId="1" fontId="14" fillId="0" borderId="0" xfId="3" applyNumberFormat="1" applyFont="1" applyAlignment="1">
      <alignment vertical="center"/>
    </xf>
    <xf numFmtId="1" fontId="14" fillId="0" borderId="0" xfId="3" applyNumberFormat="1" applyFont="1" applyFill="1" applyAlignment="1">
      <alignment vertical="center"/>
    </xf>
    <xf numFmtId="1" fontId="22" fillId="0" borderId="0" xfId="3" applyNumberFormat="1" applyFont="1" applyFill="1" applyBorder="1" applyAlignment="1">
      <alignment vertical="center"/>
    </xf>
    <xf numFmtId="0" fontId="40" fillId="0" borderId="0" xfId="0" applyFont="1" applyAlignment="1">
      <alignment vertical="center"/>
    </xf>
    <xf numFmtId="0" fontId="6" fillId="0" borderId="11" xfId="3" applyFont="1" applyBorder="1" applyAlignment="1">
      <alignment horizontal="center" vertical="center"/>
    </xf>
    <xf numFmtId="1" fontId="6" fillId="0" borderId="0" xfId="3" applyNumberFormat="1" applyFont="1" applyFill="1" applyBorder="1" applyAlignment="1">
      <alignment vertical="center"/>
    </xf>
    <xf numFmtId="165" fontId="14" fillId="17" borderId="1" xfId="1" applyNumberFormat="1" applyFont="1" applyFill="1" applyBorder="1" applyAlignment="1">
      <alignment horizontal="center" vertical="center"/>
    </xf>
    <xf numFmtId="1" fontId="14" fillId="17" borderId="3" xfId="3" applyNumberFormat="1" applyFont="1" applyFill="1" applyBorder="1" applyAlignment="1">
      <alignment horizontal="center" vertical="center"/>
    </xf>
    <xf numFmtId="165" fontId="14" fillId="17" borderId="1" xfId="0" applyNumberFormat="1" applyFont="1" applyFill="1" applyBorder="1" applyAlignment="1">
      <alignment horizontal="left" vertical="center"/>
    </xf>
    <xf numFmtId="165" fontId="14" fillId="17" borderId="3" xfId="0" applyNumberFormat="1" applyFont="1" applyFill="1" applyBorder="1" applyAlignment="1">
      <alignment horizontal="center" vertical="center"/>
    </xf>
    <xf numFmtId="165" fontId="14" fillId="17" borderId="1" xfId="0" applyNumberFormat="1" applyFont="1" applyFill="1" applyBorder="1" applyAlignment="1">
      <alignment horizontal="center" vertical="center"/>
    </xf>
    <xf numFmtId="165" fontId="14" fillId="17" borderId="14" xfId="0" applyNumberFormat="1" applyFont="1" applyFill="1" applyBorder="1" applyAlignment="1">
      <alignment horizontal="center" vertical="center"/>
    </xf>
    <xf numFmtId="165" fontId="14" fillId="17" borderId="14" xfId="0" applyNumberFormat="1" applyFont="1" applyFill="1" applyBorder="1" applyAlignment="1">
      <alignment vertical="center"/>
    </xf>
    <xf numFmtId="1" fontId="14" fillId="17" borderId="3" xfId="3" applyNumberFormat="1" applyFont="1" applyFill="1" applyBorder="1" applyAlignment="1">
      <alignment vertical="center"/>
    </xf>
    <xf numFmtId="0" fontId="6" fillId="18" borderId="19" xfId="3" applyFont="1" applyFill="1" applyBorder="1" applyAlignment="1">
      <alignment vertical="center"/>
    </xf>
    <xf numFmtId="165" fontId="14" fillId="18" borderId="19" xfId="0" applyNumberFormat="1" applyFont="1" applyFill="1" applyBorder="1" applyAlignment="1">
      <alignment horizontal="center" vertical="center"/>
    </xf>
    <xf numFmtId="0" fontId="6" fillId="18" borderId="13" xfId="3" applyFont="1" applyFill="1" applyBorder="1" applyAlignment="1">
      <alignment vertical="center"/>
    </xf>
    <xf numFmtId="1" fontId="14" fillId="17" borderId="1" xfId="3" applyNumberFormat="1" applyFont="1" applyFill="1" applyBorder="1" applyAlignment="1">
      <alignment horizontal="left" vertical="center"/>
    </xf>
    <xf numFmtId="1" fontId="14" fillId="17" borderId="2" xfId="3" applyNumberFormat="1" applyFont="1" applyFill="1" applyBorder="1" applyAlignment="1">
      <alignment horizontal="left" vertical="center"/>
    </xf>
    <xf numFmtId="0" fontId="14" fillId="17" borderId="2" xfId="3" applyFont="1" applyFill="1" applyBorder="1" applyAlignment="1">
      <alignment vertical="center"/>
    </xf>
    <xf numFmtId="0" fontId="14" fillId="17" borderId="3" xfId="3" applyFont="1" applyFill="1" applyBorder="1" applyAlignment="1">
      <alignment vertical="center"/>
    </xf>
    <xf numFmtId="1" fontId="14" fillId="17" borderId="2" xfId="3" applyNumberFormat="1" applyFont="1" applyFill="1" applyBorder="1" applyAlignment="1">
      <alignment vertical="center"/>
    </xf>
    <xf numFmtId="1" fontId="6" fillId="17" borderId="3" xfId="3" applyNumberFormat="1" applyFont="1" applyFill="1" applyBorder="1" applyAlignment="1">
      <alignment vertical="center"/>
    </xf>
    <xf numFmtId="0" fontId="14" fillId="0" borderId="11" xfId="0" applyFont="1" applyFill="1" applyBorder="1" applyAlignment="1">
      <alignment horizontal="center" vertical="center"/>
    </xf>
    <xf numFmtId="165" fontId="28" fillId="0" borderId="19" xfId="1" applyNumberFormat="1" applyFont="1" applyFill="1" applyBorder="1" applyAlignment="1">
      <alignment vertical="center"/>
    </xf>
    <xf numFmtId="0" fontId="16" fillId="0" borderId="13" xfId="3" applyFont="1" applyFill="1" applyBorder="1" applyAlignment="1">
      <alignment vertical="center"/>
    </xf>
    <xf numFmtId="0" fontId="35" fillId="15" borderId="11" xfId="0" applyFont="1" applyFill="1" applyBorder="1" applyAlignment="1">
      <alignment horizontal="center" vertical="center"/>
    </xf>
    <xf numFmtId="165" fontId="41" fillId="0" borderId="0" xfId="0" applyNumberFormat="1" applyFont="1" applyAlignment="1">
      <alignment horizontal="right" vertical="center"/>
    </xf>
    <xf numFmtId="165" fontId="28" fillId="0" borderId="0" xfId="1" applyNumberFormat="1" applyFont="1" applyFill="1" applyAlignment="1">
      <alignment vertical="center"/>
    </xf>
    <xf numFmtId="165" fontId="28" fillId="0" borderId="0" xfId="1" applyNumberFormat="1" applyFont="1" applyFill="1" applyBorder="1" applyAlignment="1">
      <alignment vertical="center"/>
    </xf>
    <xf numFmtId="165" fontId="21" fillId="0" borderId="0" xfId="1" applyNumberFormat="1" applyFont="1" applyFill="1" applyBorder="1" applyAlignment="1">
      <alignment vertical="center"/>
    </xf>
    <xf numFmtId="0" fontId="16" fillId="0" borderId="12" xfId="3" applyFont="1" applyFill="1" applyBorder="1" applyAlignment="1">
      <alignment vertical="center"/>
    </xf>
    <xf numFmtId="0" fontId="4" fillId="0" borderId="13" xfId="3" applyFont="1" applyBorder="1" applyAlignment="1">
      <alignment vertical="center"/>
    </xf>
    <xf numFmtId="165" fontId="14" fillId="0" borderId="19" xfId="1" applyNumberFormat="1" applyFont="1" applyFill="1" applyBorder="1" applyAlignment="1">
      <alignment vertical="center"/>
    </xf>
    <xf numFmtId="165" fontId="14" fillId="0" borderId="12" xfId="1" applyNumberFormat="1" applyFont="1" applyFill="1" applyBorder="1" applyAlignment="1">
      <alignment vertical="center"/>
    </xf>
    <xf numFmtId="165" fontId="14" fillId="0" borderId="13" xfId="1" applyNumberFormat="1" applyFont="1" applyFill="1" applyBorder="1" applyAlignment="1">
      <alignment vertical="center"/>
    </xf>
    <xf numFmtId="165" fontId="14" fillId="0" borderId="19" xfId="3" applyNumberFormat="1" applyFont="1" applyFill="1" applyBorder="1" applyAlignment="1">
      <alignment vertical="center"/>
    </xf>
    <xf numFmtId="1" fontId="4" fillId="0" borderId="13" xfId="3" applyNumberFormat="1" applyFont="1" applyFill="1" applyBorder="1" applyAlignment="1">
      <alignment vertical="center"/>
    </xf>
    <xf numFmtId="0" fontId="0" fillId="0" borderId="0" xfId="0" applyAlignment="1">
      <alignment horizontal="center" vertical="center"/>
    </xf>
    <xf numFmtId="0" fontId="14" fillId="0" borderId="0" xfId="0" applyFont="1" applyFill="1" applyAlignment="1">
      <alignment horizontal="center" vertical="center"/>
    </xf>
    <xf numFmtId="0" fontId="15" fillId="0" borderId="0" xfId="0" applyFont="1" applyFill="1" applyAlignment="1">
      <alignment horizontal="center" vertical="center"/>
    </xf>
    <xf numFmtId="1" fontId="4" fillId="0" borderId="6" xfId="3" applyNumberFormat="1" applyFont="1" applyBorder="1" applyAlignment="1">
      <alignment vertical="center"/>
    </xf>
    <xf numFmtId="0" fontId="16" fillId="0" borderId="7" xfId="3" applyFont="1" applyFill="1" applyBorder="1" applyAlignment="1">
      <alignment vertical="center"/>
    </xf>
    <xf numFmtId="1" fontId="42" fillId="0" borderId="0" xfId="0" applyNumberFormat="1" applyFont="1" applyAlignment="1">
      <alignment vertical="center"/>
    </xf>
    <xf numFmtId="0" fontId="3" fillId="16" borderId="6" xfId="0" applyFont="1" applyFill="1" applyBorder="1" applyAlignment="1">
      <alignment horizontal="left" vertical="center"/>
    </xf>
    <xf numFmtId="0" fontId="5" fillId="6" borderId="7" xfId="0" applyFont="1" applyFill="1" applyBorder="1" applyAlignment="1">
      <alignment vertical="center"/>
    </xf>
    <xf numFmtId="165" fontId="14" fillId="0" borderId="0" xfId="1" applyNumberFormat="1" applyFont="1" applyAlignment="1">
      <alignment vertical="center"/>
    </xf>
    <xf numFmtId="0" fontId="5" fillId="0" borderId="7" xfId="0" applyFont="1" applyBorder="1" applyAlignment="1">
      <alignment vertical="center"/>
    </xf>
    <xf numFmtId="0" fontId="4" fillId="0" borderId="6" xfId="3" applyFont="1" applyBorder="1" applyAlignment="1">
      <alignment vertical="center"/>
    </xf>
    <xf numFmtId="1" fontId="26" fillId="0" borderId="0" xfId="3" applyNumberFormat="1" applyFont="1" applyFill="1" applyBorder="1" applyAlignment="1">
      <alignment vertical="center"/>
    </xf>
    <xf numFmtId="1" fontId="19" fillId="0" borderId="0" xfId="3" applyNumberFormat="1" applyFont="1" applyFill="1" applyBorder="1" applyAlignment="1">
      <alignment vertical="center"/>
    </xf>
    <xf numFmtId="0" fontId="5" fillId="6" borderId="0" xfId="0" applyFont="1" applyFill="1" applyBorder="1" applyAlignment="1">
      <alignment vertical="center"/>
    </xf>
    <xf numFmtId="0" fontId="4" fillId="0" borderId="7" xfId="3" applyFont="1" applyBorder="1" applyAlignment="1">
      <alignment vertical="center"/>
    </xf>
    <xf numFmtId="165" fontId="14" fillId="0" borderId="6" xfId="1" applyNumberFormat="1" applyFont="1" applyFill="1" applyBorder="1" applyAlignment="1">
      <alignment vertical="center"/>
    </xf>
    <xf numFmtId="165" fontId="14" fillId="0" borderId="0" xfId="1" applyNumberFormat="1" applyFont="1" applyFill="1" applyBorder="1" applyAlignment="1">
      <alignment vertical="center"/>
    </xf>
    <xf numFmtId="0" fontId="16" fillId="0" borderId="0" xfId="3" applyFont="1" applyFill="1" applyBorder="1" applyAlignment="1">
      <alignment vertical="center"/>
    </xf>
    <xf numFmtId="165" fontId="14" fillId="0" borderId="7" xfId="1" applyNumberFormat="1" applyFont="1" applyFill="1" applyBorder="1" applyAlignment="1">
      <alignment vertical="center"/>
    </xf>
    <xf numFmtId="0" fontId="14" fillId="0" borderId="6" xfId="3" applyFont="1" applyFill="1" applyBorder="1" applyAlignment="1">
      <alignment vertical="center"/>
    </xf>
    <xf numFmtId="1" fontId="4" fillId="0" borderId="7" xfId="3" applyNumberFormat="1" applyFont="1" applyFill="1" applyBorder="1" applyAlignment="1">
      <alignment vertical="center"/>
    </xf>
    <xf numFmtId="0" fontId="14" fillId="0" borderId="11" xfId="0" applyFont="1" applyBorder="1" applyAlignment="1">
      <alignment horizontal="center" vertical="center"/>
    </xf>
    <xf numFmtId="165" fontId="28" fillId="0" borderId="6" xfId="1" applyNumberFormat="1" applyFont="1" applyFill="1" applyBorder="1" applyAlignment="1">
      <alignment vertical="center"/>
    </xf>
    <xf numFmtId="165" fontId="43" fillId="0" borderId="6" xfId="1" applyNumberFormat="1" applyFont="1" applyFill="1" applyBorder="1" applyAlignment="1">
      <alignment vertical="center"/>
    </xf>
    <xf numFmtId="1" fontId="6" fillId="0" borderId="6" xfId="3" applyNumberFormat="1" applyFont="1" applyBorder="1" applyAlignment="1">
      <alignment vertical="center"/>
    </xf>
    <xf numFmtId="165" fontId="14" fillId="0" borderId="6" xfId="3" applyNumberFormat="1" applyFont="1" applyFill="1" applyBorder="1" applyAlignment="1">
      <alignment vertical="center"/>
    </xf>
    <xf numFmtId="0" fontId="6" fillId="0" borderId="0" xfId="3" applyFont="1"/>
    <xf numFmtId="0" fontId="14" fillId="0" borderId="0" xfId="0" applyFont="1" applyAlignment="1">
      <alignment horizontal="center" vertical="center"/>
    </xf>
    <xf numFmtId="165" fontId="27" fillId="0" borderId="6" xfId="1" applyNumberFormat="1" applyFont="1" applyFill="1" applyBorder="1" applyAlignment="1">
      <alignment horizontal="center" vertical="center"/>
    </xf>
    <xf numFmtId="165" fontId="27" fillId="0" borderId="6" xfId="0" applyNumberFormat="1" applyFont="1" applyFill="1" applyBorder="1" applyAlignment="1">
      <alignment horizontal="center" vertical="center"/>
    </xf>
    <xf numFmtId="165" fontId="27" fillId="0" borderId="6" xfId="0" applyNumberFormat="1" applyFont="1" applyBorder="1" applyAlignment="1">
      <alignment horizontal="left"/>
    </xf>
    <xf numFmtId="165" fontId="27" fillId="0" borderId="6" xfId="0" applyNumberFormat="1" applyFont="1" applyBorder="1" applyAlignment="1">
      <alignment horizontal="center" vertical="center"/>
    </xf>
    <xf numFmtId="0" fontId="5" fillId="0" borderId="0" xfId="0" applyFont="1" applyBorder="1" applyAlignment="1">
      <alignment vertical="center"/>
    </xf>
    <xf numFmtId="166" fontId="14" fillId="0" borderId="6" xfId="3" applyNumberFormat="1" applyFont="1" applyFill="1" applyBorder="1" applyAlignment="1">
      <alignment vertical="center"/>
    </xf>
    <xf numFmtId="166" fontId="14" fillId="0" borderId="0" xfId="3" applyNumberFormat="1" applyFont="1" applyFill="1" applyBorder="1" applyAlignment="1">
      <alignment vertical="center"/>
    </xf>
    <xf numFmtId="0" fontId="4" fillId="0" borderId="6" xfId="3" applyFont="1" applyFill="1" applyBorder="1" applyAlignment="1">
      <alignment vertical="center"/>
    </xf>
    <xf numFmtId="170" fontId="28" fillId="0" borderId="8" xfId="2" applyNumberFormat="1" applyFont="1" applyFill="1" applyBorder="1" applyAlignment="1">
      <alignment vertical="center"/>
    </xf>
    <xf numFmtId="0" fontId="16" fillId="0" borderId="10" xfId="3" applyFont="1" applyFill="1" applyBorder="1" applyAlignment="1">
      <alignment vertical="center"/>
    </xf>
    <xf numFmtId="170" fontId="28" fillId="0" borderId="8" xfId="2" applyNumberFormat="1" applyFont="1" applyFill="1" applyBorder="1" applyAlignment="1">
      <alignment horizontal="right" vertical="center"/>
    </xf>
    <xf numFmtId="10" fontId="28" fillId="0" borderId="8" xfId="2" applyNumberFormat="1" applyFont="1" applyFill="1" applyBorder="1" applyAlignment="1">
      <alignment vertical="center"/>
    </xf>
    <xf numFmtId="10" fontId="28" fillId="0" borderId="0" xfId="2" applyNumberFormat="1" applyFont="1" applyFill="1" applyAlignment="1">
      <alignment vertical="center"/>
    </xf>
    <xf numFmtId="1" fontId="4" fillId="0" borderId="8" xfId="3" applyNumberFormat="1" applyFont="1" applyBorder="1" applyAlignment="1">
      <alignment horizontal="center" vertical="center"/>
    </xf>
    <xf numFmtId="170" fontId="28" fillId="0" borderId="0" xfId="2" applyNumberFormat="1" applyFont="1" applyFill="1" applyBorder="1" applyAlignment="1">
      <alignment vertical="center"/>
    </xf>
    <xf numFmtId="170" fontId="21" fillId="0" borderId="0" xfId="2" applyNumberFormat="1" applyFont="1" applyFill="1" applyBorder="1" applyAlignment="1">
      <alignment vertical="center"/>
    </xf>
    <xf numFmtId="0" fontId="16" fillId="0" borderId="9" xfId="3" applyFont="1" applyFill="1" applyBorder="1" applyAlignment="1">
      <alignment vertical="center"/>
    </xf>
    <xf numFmtId="0" fontId="4" fillId="0" borderId="10" xfId="3" applyFont="1" applyBorder="1" applyAlignment="1">
      <alignment vertical="center"/>
    </xf>
    <xf numFmtId="10" fontId="14" fillId="0" borderId="8" xfId="2" applyNumberFormat="1" applyFont="1" applyFill="1" applyBorder="1" applyAlignment="1">
      <alignment horizontal="center" vertical="center"/>
    </xf>
    <xf numFmtId="170" fontId="14" fillId="0" borderId="9" xfId="2" applyNumberFormat="1" applyFont="1" applyFill="1" applyBorder="1" applyAlignment="1">
      <alignment vertical="center"/>
    </xf>
    <xf numFmtId="170" fontId="44" fillId="0" borderId="10" xfId="2" applyNumberFormat="1" applyFont="1" applyFill="1" applyBorder="1" applyAlignment="1">
      <alignment vertical="center"/>
    </xf>
    <xf numFmtId="171" fontId="14" fillId="0" borderId="8" xfId="2" applyNumberFormat="1" applyFont="1" applyFill="1" applyBorder="1" applyAlignment="1">
      <alignment horizontal="center" vertical="center"/>
    </xf>
    <xf numFmtId="1" fontId="4" fillId="0" borderId="10" xfId="3" applyNumberFormat="1" applyFont="1" applyFill="1" applyBorder="1" applyAlignment="1">
      <alignment vertical="center"/>
    </xf>
    <xf numFmtId="165" fontId="28" fillId="19" borderId="19" xfId="1" applyNumberFormat="1" applyFont="1" applyFill="1" applyBorder="1" applyAlignment="1">
      <alignment vertical="center"/>
    </xf>
    <xf numFmtId="0" fontId="45" fillId="19" borderId="12" xfId="3" applyFont="1" applyFill="1" applyBorder="1" applyAlignment="1">
      <alignment vertical="center"/>
    </xf>
    <xf numFmtId="165" fontId="14" fillId="19" borderId="12" xfId="1" applyNumberFormat="1" applyFont="1" applyFill="1" applyBorder="1" applyAlignment="1">
      <alignment vertical="center"/>
    </xf>
    <xf numFmtId="0" fontId="4" fillId="19" borderId="13" xfId="3" applyFont="1" applyFill="1" applyBorder="1" applyAlignment="1">
      <alignment vertical="center"/>
    </xf>
    <xf numFmtId="165" fontId="32" fillId="19" borderId="1" xfId="3" applyNumberFormat="1" applyFont="1" applyFill="1" applyBorder="1" applyAlignment="1">
      <alignment vertical="center"/>
    </xf>
    <xf numFmtId="0" fontId="6" fillId="19" borderId="2" xfId="3" applyFont="1" applyFill="1" applyBorder="1" applyAlignment="1">
      <alignment vertical="center"/>
    </xf>
    <xf numFmtId="0" fontId="4" fillId="19" borderId="3" xfId="3" applyFont="1" applyFill="1" applyBorder="1" applyAlignment="1">
      <alignment vertical="center"/>
    </xf>
    <xf numFmtId="165" fontId="28" fillId="19" borderId="6" xfId="1" applyNumberFormat="1" applyFont="1" applyFill="1" applyBorder="1" applyAlignment="1">
      <alignment vertical="center"/>
    </xf>
    <xf numFmtId="0" fontId="45" fillId="19" borderId="0" xfId="3" applyFont="1" applyFill="1" applyBorder="1" applyAlignment="1">
      <alignment vertical="center"/>
    </xf>
    <xf numFmtId="165" fontId="14" fillId="19" borderId="0" xfId="1" applyNumberFormat="1" applyFont="1" applyFill="1" applyBorder="1" applyAlignment="1">
      <alignment vertical="center"/>
    </xf>
    <xf numFmtId="0" fontId="4" fillId="19" borderId="7" xfId="3" applyFont="1" applyFill="1" applyBorder="1" applyAlignment="1">
      <alignment vertical="center"/>
    </xf>
    <xf numFmtId="1" fontId="26" fillId="19" borderId="6" xfId="3" applyNumberFormat="1" applyFont="1" applyFill="1" applyBorder="1" applyAlignment="1">
      <alignment vertical="center"/>
    </xf>
    <xf numFmtId="1" fontId="4" fillId="19" borderId="0" xfId="3" applyNumberFormat="1" applyFont="1" applyFill="1" applyBorder="1" applyAlignment="1">
      <alignment vertical="center"/>
    </xf>
    <xf numFmtId="10" fontId="28" fillId="19" borderId="8" xfId="2" applyNumberFormat="1" applyFont="1" applyFill="1" applyBorder="1" applyAlignment="1">
      <alignment vertical="center"/>
    </xf>
    <xf numFmtId="0" fontId="45" fillId="19" borderId="9" xfId="3" applyFont="1" applyFill="1" applyBorder="1" applyAlignment="1">
      <alignment vertical="center"/>
    </xf>
    <xf numFmtId="170" fontId="44" fillId="19" borderId="9" xfId="2" applyNumberFormat="1" applyFont="1" applyFill="1" applyBorder="1" applyAlignment="1">
      <alignment vertical="center"/>
    </xf>
    <xf numFmtId="0" fontId="4" fillId="19" borderId="10" xfId="3" applyFont="1" applyFill="1" applyBorder="1" applyAlignment="1">
      <alignment vertical="center"/>
    </xf>
    <xf numFmtId="1" fontId="14" fillId="18" borderId="1" xfId="3" applyNumberFormat="1" applyFont="1" applyFill="1" applyBorder="1" applyAlignment="1">
      <alignment horizontal="left" vertical="center"/>
    </xf>
    <xf numFmtId="0" fontId="4" fillId="18" borderId="2" xfId="3" applyFont="1" applyFill="1" applyBorder="1" applyAlignment="1">
      <alignment vertical="center"/>
    </xf>
    <xf numFmtId="0" fontId="14" fillId="18" borderId="3" xfId="3" applyFont="1" applyFill="1" applyBorder="1" applyAlignment="1">
      <alignment vertical="center"/>
    </xf>
    <xf numFmtId="0" fontId="4" fillId="0" borderId="12" xfId="3" applyFont="1" applyBorder="1" applyAlignment="1">
      <alignment vertical="center"/>
    </xf>
    <xf numFmtId="165" fontId="14" fillId="0" borderId="6" xfId="3" applyNumberFormat="1" applyFont="1" applyBorder="1" applyAlignment="1">
      <alignment vertical="center"/>
    </xf>
    <xf numFmtId="10" fontId="14" fillId="0" borderId="8" xfId="2" applyNumberFormat="1" applyFont="1" applyBorder="1" applyAlignment="1">
      <alignment horizontal="center" vertical="center"/>
    </xf>
    <xf numFmtId="0" fontId="4" fillId="0" borderId="9" xfId="3" applyFont="1" applyBorder="1" applyAlignment="1">
      <alignment vertical="center"/>
    </xf>
    <xf numFmtId="165" fontId="0" fillId="0" borderId="0" xfId="0" applyNumberFormat="1"/>
    <xf numFmtId="0" fontId="6" fillId="0" borderId="0" xfId="0" applyFont="1"/>
    <xf numFmtId="0" fontId="6" fillId="7" borderId="1" xfId="0" applyFont="1" applyFill="1" applyBorder="1"/>
    <xf numFmtId="0" fontId="6" fillId="20" borderId="2" xfId="0" applyFont="1" applyFill="1" applyBorder="1"/>
    <xf numFmtId="0" fontId="6" fillId="7" borderId="2" xfId="0" applyFont="1" applyFill="1" applyBorder="1"/>
    <xf numFmtId="0" fontId="10" fillId="7" borderId="2" xfId="0" applyFont="1" applyFill="1" applyBorder="1" applyAlignment="1">
      <alignment horizontal="center"/>
    </xf>
    <xf numFmtId="0" fontId="6" fillId="7" borderId="3" xfId="0" applyFont="1" applyFill="1" applyBorder="1"/>
    <xf numFmtId="0" fontId="3" fillId="0" borderId="0" xfId="0" applyFont="1"/>
    <xf numFmtId="15" fontId="6" fillId="4" borderId="11" xfId="0" applyNumberFormat="1" applyFont="1" applyFill="1" applyBorder="1" applyAlignment="1">
      <alignment horizontal="center" vertical="center"/>
    </xf>
    <xf numFmtId="0" fontId="6" fillId="21" borderId="1" xfId="0" applyFont="1" applyFill="1" applyBorder="1" applyAlignment="1">
      <alignment horizontal="center" vertical="center"/>
    </xf>
    <xf numFmtId="0" fontId="6" fillId="21" borderId="1" xfId="0" applyFont="1" applyFill="1" applyBorder="1"/>
    <xf numFmtId="0" fontId="6" fillId="21" borderId="2" xfId="0" applyFont="1" applyFill="1" applyBorder="1"/>
    <xf numFmtId="0" fontId="6" fillId="21" borderId="2" xfId="0" applyFont="1" applyFill="1" applyBorder="1" applyAlignment="1">
      <alignment horizontal="center" vertical="center"/>
    </xf>
    <xf numFmtId="0" fontId="6" fillId="21" borderId="3" xfId="0" applyFont="1" applyFill="1" applyBorder="1"/>
    <xf numFmtId="0" fontId="6" fillId="21" borderId="11" xfId="0" applyFont="1" applyFill="1" applyBorder="1" applyAlignment="1">
      <alignment horizontal="center" vertical="center"/>
    </xf>
    <xf numFmtId="1" fontId="16" fillId="10" borderId="11" xfId="0" applyNumberFormat="1" applyFont="1" applyFill="1" applyBorder="1" applyAlignment="1">
      <alignment horizontal="center" vertical="center" wrapText="1"/>
    </xf>
    <xf numFmtId="1" fontId="16" fillId="10" borderId="1" xfId="3" applyNumberFormat="1" applyFont="1" applyFill="1" applyBorder="1" applyAlignment="1">
      <alignment horizontal="center" vertical="center" wrapText="1"/>
    </xf>
    <xf numFmtId="1" fontId="16" fillId="10" borderId="11" xfId="3" applyNumberFormat="1" applyFont="1" applyFill="1" applyBorder="1" applyAlignment="1">
      <alignment horizontal="center" vertical="center" wrapText="1"/>
    </xf>
    <xf numFmtId="1" fontId="22" fillId="3" borderId="11" xfId="3" applyNumberFormat="1" applyFont="1" applyFill="1" applyBorder="1" applyAlignment="1">
      <alignment horizontal="center" vertical="center" wrapText="1"/>
    </xf>
    <xf numFmtId="0" fontId="6" fillId="0" borderId="15" xfId="0" applyFont="1" applyBorder="1" applyAlignment="1">
      <alignment horizontal="center"/>
    </xf>
    <xf numFmtId="165" fontId="6" fillId="0" borderId="19" xfId="1" applyNumberFormat="1" applyFont="1" applyBorder="1" applyAlignment="1">
      <alignment vertical="center"/>
    </xf>
    <xf numFmtId="165" fontId="6" fillId="0" borderId="12" xfId="1" applyNumberFormat="1" applyFont="1" applyBorder="1"/>
    <xf numFmtId="165" fontId="50" fillId="0" borderId="12" xfId="1" applyNumberFormat="1" applyFont="1" applyBorder="1"/>
    <xf numFmtId="165" fontId="17" fillId="0" borderId="12" xfId="1" applyNumberFormat="1" applyFont="1" applyBorder="1"/>
    <xf numFmtId="10" fontId="22" fillId="0" borderId="13" xfId="2" applyNumberFormat="1" applyFont="1" applyBorder="1"/>
    <xf numFmtId="0" fontId="6" fillId="0" borderId="18" xfId="0" applyFont="1" applyBorder="1" applyAlignment="1">
      <alignment horizontal="center"/>
    </xf>
    <xf numFmtId="165" fontId="6" fillId="0" borderId="0" xfId="1" applyNumberFormat="1" applyFont="1" applyBorder="1"/>
    <xf numFmtId="165" fontId="50" fillId="0" borderId="0" xfId="1" applyNumberFormat="1" applyFont="1" applyBorder="1"/>
    <xf numFmtId="165" fontId="17" fillId="0" borderId="0" xfId="1" applyNumberFormat="1" applyFont="1" applyBorder="1"/>
    <xf numFmtId="10" fontId="22" fillId="0" borderId="7" xfId="2" applyNumberFormat="1" applyFont="1" applyBorder="1"/>
    <xf numFmtId="0" fontId="6" fillId="0" borderId="6" xfId="3" applyFont="1" applyBorder="1" applyAlignment="1">
      <alignment vertical="center"/>
    </xf>
    <xf numFmtId="0" fontId="6" fillId="0" borderId="5" xfId="0" applyFont="1" applyBorder="1" applyAlignment="1">
      <alignment horizontal="center"/>
    </xf>
    <xf numFmtId="165" fontId="6" fillId="0" borderId="9" xfId="1" applyNumberFormat="1" applyFont="1" applyBorder="1"/>
    <xf numFmtId="165" fontId="50" fillId="0" borderId="9" xfId="1" applyNumberFormat="1" applyFont="1" applyBorder="1"/>
    <xf numFmtId="165" fontId="17" fillId="0" borderId="9" xfId="1" applyNumberFormat="1" applyFont="1" applyBorder="1"/>
    <xf numFmtId="10" fontId="22" fillId="0" borderId="10" xfId="2" applyNumberFormat="1" applyFont="1" applyBorder="1"/>
    <xf numFmtId="10" fontId="22" fillId="0" borderId="0" xfId="2" applyNumberFormat="1" applyFont="1" applyBorder="1"/>
    <xf numFmtId="165" fontId="6" fillId="0" borderId="0" xfId="1" applyNumberFormat="1" applyFont="1"/>
    <xf numFmtId="170" fontId="6" fillId="0" borderId="0" xfId="2" applyNumberFormat="1" applyFont="1"/>
    <xf numFmtId="165" fontId="6" fillId="0" borderId="0" xfId="0" applyNumberFormat="1" applyFont="1"/>
    <xf numFmtId="10" fontId="6" fillId="0" borderId="0" xfId="2" applyNumberFormat="1" applyFont="1"/>
    <xf numFmtId="0" fontId="22" fillId="0" borderId="1" xfId="3" applyFont="1" applyBorder="1" applyAlignment="1">
      <alignment vertical="center"/>
    </xf>
    <xf numFmtId="165" fontId="22" fillId="0" borderId="2" xfId="3" applyNumberFormat="1" applyFont="1" applyBorder="1" applyAlignment="1">
      <alignment vertical="center"/>
    </xf>
    <xf numFmtId="10" fontId="6" fillId="0" borderId="3" xfId="2" applyNumberFormat="1" applyFont="1" applyBorder="1"/>
    <xf numFmtId="10" fontId="6" fillId="0" borderId="0" xfId="0" applyNumberFormat="1" applyFont="1"/>
    <xf numFmtId="0" fontId="6" fillId="20" borderId="1" xfId="0" applyFont="1" applyFill="1" applyBorder="1"/>
    <xf numFmtId="0" fontId="51" fillId="20" borderId="2" xfId="0" applyFont="1" applyFill="1" applyBorder="1" applyAlignment="1">
      <alignment horizontal="center" vertical="center"/>
    </xf>
    <xf numFmtId="0" fontId="6" fillId="20" borderId="3" xfId="0" applyFont="1" applyFill="1" applyBorder="1"/>
    <xf numFmtId="0" fontId="15" fillId="20" borderId="2" xfId="0" applyFont="1" applyFill="1" applyBorder="1" applyAlignment="1">
      <alignment horizontal="center" vertical="center"/>
    </xf>
    <xf numFmtId="0" fontId="6" fillId="21" borderId="15" xfId="0" applyFont="1" applyFill="1" applyBorder="1" applyAlignment="1">
      <alignment horizontal="center"/>
    </xf>
    <xf numFmtId="0" fontId="6" fillId="0" borderId="19" xfId="0" applyFont="1" applyBorder="1"/>
    <xf numFmtId="0" fontId="6" fillId="0" borderId="19" xfId="0" applyFont="1" applyBorder="1" applyAlignment="1">
      <alignment horizontal="center"/>
    </xf>
    <xf numFmtId="165" fontId="6" fillId="0" borderId="12" xfId="2" applyNumberFormat="1" applyFont="1" applyBorder="1"/>
    <xf numFmtId="10" fontId="6" fillId="0" borderId="13" xfId="0" applyNumberFormat="1" applyFont="1" applyBorder="1"/>
    <xf numFmtId="165" fontId="6" fillId="0" borderId="13" xfId="0" applyNumberFormat="1" applyFont="1" applyBorder="1"/>
    <xf numFmtId="0" fontId="6" fillId="0" borderId="6" xfId="0" applyFont="1" applyBorder="1" applyAlignment="1">
      <alignment horizontal="center"/>
    </xf>
    <xf numFmtId="165" fontId="6" fillId="0" borderId="0" xfId="2" applyNumberFormat="1" applyFont="1" applyBorder="1"/>
    <xf numFmtId="10" fontId="6" fillId="0" borderId="7" xfId="0" applyNumberFormat="1" applyFont="1" applyBorder="1"/>
    <xf numFmtId="165" fontId="6" fillId="0" borderId="7" xfId="0" applyNumberFormat="1" applyFont="1" applyBorder="1"/>
    <xf numFmtId="0" fontId="6" fillId="0" borderId="8" xfId="0" applyFont="1" applyBorder="1" applyAlignment="1">
      <alignment horizontal="center"/>
    </xf>
    <xf numFmtId="10" fontId="6" fillId="0" borderId="10" xfId="0" applyNumberFormat="1" applyFont="1" applyBorder="1"/>
    <xf numFmtId="165" fontId="6" fillId="0" borderId="10" xfId="0" applyNumberFormat="1" applyFont="1" applyBorder="1"/>
    <xf numFmtId="0" fontId="6" fillId="0" borderId="1" xfId="0" applyFont="1" applyBorder="1"/>
    <xf numFmtId="0" fontId="6" fillId="0" borderId="2" xfId="0" applyFont="1" applyBorder="1"/>
    <xf numFmtId="165" fontId="6" fillId="0" borderId="2" xfId="0" applyNumberFormat="1" applyFont="1" applyBorder="1"/>
    <xf numFmtId="10" fontId="6" fillId="0" borderId="2" xfId="2" applyNumberFormat="1" applyFont="1" applyBorder="1"/>
    <xf numFmtId="0" fontId="6" fillId="0" borderId="3" xfId="0" applyFont="1" applyBorder="1"/>
    <xf numFmtId="0" fontId="4" fillId="0" borderId="0" xfId="6" applyAlignment="1">
      <alignment vertical="center"/>
    </xf>
    <xf numFmtId="0" fontId="4" fillId="0" borderId="0" xfId="6" applyFont="1" applyAlignment="1">
      <alignment horizontal="center" vertical="center"/>
    </xf>
    <xf numFmtId="0" fontId="4" fillId="0" borderId="0" xfId="6" applyFont="1" applyFill="1" applyAlignment="1">
      <alignment vertical="center"/>
    </xf>
    <xf numFmtId="0" fontId="4" fillId="0" borderId="0" xfId="6" applyFill="1" applyAlignment="1">
      <alignment vertical="center"/>
    </xf>
    <xf numFmtId="0" fontId="52" fillId="0" borderId="0" xfId="6" applyFont="1" applyFill="1" applyBorder="1" applyAlignment="1">
      <alignment vertical="center"/>
    </xf>
    <xf numFmtId="0" fontId="4" fillId="0" borderId="0" xfId="6"/>
    <xf numFmtId="0" fontId="4" fillId="7" borderId="1" xfId="6" applyFill="1" applyBorder="1"/>
    <xf numFmtId="0" fontId="8" fillId="7" borderId="2" xfId="6" applyFont="1" applyFill="1" applyBorder="1" applyAlignment="1">
      <alignment vertical="center"/>
    </xf>
    <xf numFmtId="0" fontId="52" fillId="7" borderId="2" xfId="6" applyFont="1" applyFill="1" applyBorder="1" applyAlignment="1">
      <alignment vertical="center"/>
    </xf>
    <xf numFmtId="0" fontId="53" fillId="7" borderId="2" xfId="6" applyFont="1" applyFill="1" applyBorder="1" applyAlignment="1">
      <alignment horizontal="center" vertical="center"/>
    </xf>
    <xf numFmtId="0" fontId="4" fillId="7" borderId="2" xfId="6" applyFill="1" applyBorder="1" applyAlignment="1">
      <alignment vertical="center"/>
    </xf>
    <xf numFmtId="0" fontId="4" fillId="7" borderId="3" xfId="6" applyFill="1" applyBorder="1" applyAlignment="1">
      <alignment vertical="center"/>
    </xf>
    <xf numFmtId="0" fontId="52" fillId="7" borderId="1" xfId="6" applyFont="1" applyFill="1" applyBorder="1" applyAlignment="1">
      <alignment vertical="center"/>
    </xf>
    <xf numFmtId="0" fontId="54" fillId="7" borderId="2" xfId="6" applyFont="1" applyFill="1" applyBorder="1" applyAlignment="1">
      <alignment horizontal="center" vertical="center"/>
    </xf>
    <xf numFmtId="0" fontId="52" fillId="7" borderId="3" xfId="6" applyFont="1" applyFill="1" applyBorder="1" applyAlignment="1">
      <alignment vertical="center"/>
    </xf>
    <xf numFmtId="0" fontId="4" fillId="7" borderId="1" xfId="6" applyFill="1" applyBorder="1" applyAlignment="1">
      <alignment vertical="center"/>
    </xf>
    <xf numFmtId="0" fontId="8" fillId="7" borderId="3" xfId="6" applyFont="1" applyFill="1" applyBorder="1" applyAlignment="1">
      <alignment vertical="center"/>
    </xf>
    <xf numFmtId="0" fontId="13" fillId="0" borderId="0" xfId="6" applyFont="1" applyAlignment="1">
      <alignment horizontal="left" vertical="center"/>
    </xf>
    <xf numFmtId="0" fontId="16" fillId="0" borderId="0" xfId="6" applyFont="1" applyAlignment="1">
      <alignment vertical="center"/>
    </xf>
    <xf numFmtId="0" fontId="16" fillId="0" borderId="0" xfId="6" applyFont="1" applyAlignment="1">
      <alignment horizontal="center" vertical="center"/>
    </xf>
    <xf numFmtId="0" fontId="4" fillId="4" borderId="6" xfId="6" applyFont="1" applyFill="1" applyBorder="1" applyAlignment="1">
      <alignment vertical="center"/>
    </xf>
    <xf numFmtId="0" fontId="4" fillId="4" borderId="0" xfId="6" applyFont="1" applyFill="1" applyAlignment="1">
      <alignment horizontal="center" vertical="center"/>
    </xf>
    <xf numFmtId="0" fontId="4" fillId="4" borderId="7" xfId="6" applyFont="1" applyFill="1" applyBorder="1" applyAlignment="1">
      <alignment vertical="center"/>
    </xf>
    <xf numFmtId="0" fontId="4" fillId="3" borderId="5" xfId="6" applyFont="1" applyFill="1" applyBorder="1" applyAlignment="1">
      <alignment vertical="center"/>
    </xf>
    <xf numFmtId="0" fontId="4" fillId="0" borderId="0" xfId="6" applyFont="1" applyAlignment="1">
      <alignment vertical="center"/>
    </xf>
    <xf numFmtId="0" fontId="4" fillId="4" borderId="8" xfId="6" applyFont="1" applyFill="1" applyBorder="1" applyAlignment="1">
      <alignment vertical="center"/>
    </xf>
    <xf numFmtId="0" fontId="4" fillId="4" borderId="9" xfId="6" applyFont="1" applyFill="1" applyBorder="1" applyAlignment="1">
      <alignment horizontal="center" vertical="center"/>
    </xf>
    <xf numFmtId="0" fontId="4" fillId="4" borderId="10" xfId="6" applyFont="1" applyFill="1" applyBorder="1" applyAlignment="1">
      <alignment vertical="center"/>
    </xf>
    <xf numFmtId="0" fontId="4" fillId="0" borderId="0" xfId="6" applyAlignment="1">
      <alignment horizontal="center" vertical="center"/>
    </xf>
    <xf numFmtId="15" fontId="1" fillId="0" borderId="11" xfId="6" applyNumberFormat="1" applyFont="1" applyFill="1" applyBorder="1" applyAlignment="1">
      <alignment horizontal="center" vertical="center"/>
    </xf>
    <xf numFmtId="17" fontId="1" fillId="0" borderId="0" xfId="6" applyNumberFormat="1" applyFont="1" applyAlignment="1">
      <alignment horizontal="center" vertical="center"/>
    </xf>
    <xf numFmtId="0" fontId="11" fillId="0" borderId="0" xfId="6" applyFont="1" applyBorder="1" applyAlignment="1">
      <alignment horizontal="center" vertical="center"/>
    </xf>
    <xf numFmtId="0" fontId="4" fillId="0" borderId="0" xfId="6" applyFill="1" applyAlignment="1">
      <alignment horizontal="center" vertical="center"/>
    </xf>
    <xf numFmtId="15" fontId="1" fillId="0" borderId="0" xfId="6" applyNumberFormat="1" applyFont="1" applyFill="1" applyBorder="1" applyAlignment="1">
      <alignment horizontal="center" vertical="center"/>
    </xf>
    <xf numFmtId="17" fontId="1" fillId="0" borderId="0" xfId="6" applyNumberFormat="1" applyFont="1" applyFill="1" applyAlignment="1">
      <alignment horizontal="center" vertical="center"/>
    </xf>
    <xf numFmtId="0" fontId="4" fillId="22" borderId="11" xfId="6" applyFill="1" applyBorder="1" applyAlignment="1">
      <alignment vertical="center"/>
    </xf>
    <xf numFmtId="0" fontId="1" fillId="0" borderId="0" xfId="6" applyFont="1" applyAlignment="1">
      <alignment vertical="center"/>
    </xf>
    <xf numFmtId="15" fontId="1" fillId="0" borderId="0" xfId="6" applyNumberFormat="1" applyFont="1" applyFill="1" applyAlignment="1">
      <alignment horizontal="center" vertical="center"/>
    </xf>
    <xf numFmtId="0" fontId="4" fillId="0" borderId="1" xfId="6" applyBorder="1" applyAlignment="1">
      <alignment vertical="center"/>
    </xf>
    <xf numFmtId="0" fontId="4" fillId="0" borderId="3" xfId="6" applyBorder="1" applyAlignment="1">
      <alignment vertical="center"/>
    </xf>
    <xf numFmtId="0" fontId="4" fillId="0" borderId="0" xfId="6" applyBorder="1" applyAlignment="1">
      <alignment vertical="center"/>
    </xf>
    <xf numFmtId="15" fontId="1" fillId="0" borderId="0" xfId="6" applyNumberFormat="1" applyFont="1" applyAlignment="1">
      <alignment vertical="center"/>
    </xf>
    <xf numFmtId="0" fontId="4" fillId="0" borderId="0" xfId="6" applyFill="1" applyBorder="1" applyAlignment="1">
      <alignment vertical="center"/>
    </xf>
    <xf numFmtId="0" fontId="4" fillId="0" borderId="0" xfId="6" applyFont="1" applyFill="1" applyAlignment="1">
      <alignment horizontal="center" vertical="center"/>
    </xf>
    <xf numFmtId="0" fontId="16" fillId="3" borderId="11" xfId="6" applyFont="1" applyFill="1" applyBorder="1" applyAlignment="1">
      <alignment horizontal="center" vertical="center"/>
    </xf>
    <xf numFmtId="0" fontId="14" fillId="3" borderId="1" xfId="6" applyFont="1" applyFill="1" applyBorder="1" applyAlignment="1">
      <alignment horizontal="center" vertical="center"/>
    </xf>
    <xf numFmtId="0" fontId="14" fillId="3" borderId="2" xfId="6" applyFont="1" applyFill="1" applyBorder="1" applyAlignment="1">
      <alignment horizontal="center" vertical="center"/>
    </xf>
    <xf numFmtId="0" fontId="14" fillId="3" borderId="2" xfId="6" applyFont="1" applyFill="1" applyBorder="1" applyAlignment="1">
      <alignment horizontal="left" vertical="center"/>
    </xf>
    <xf numFmtId="0" fontId="14" fillId="3" borderId="3" xfId="6" applyFont="1" applyFill="1" applyBorder="1" applyAlignment="1">
      <alignment horizontal="center" vertical="center"/>
    </xf>
    <xf numFmtId="0" fontId="14" fillId="23" borderId="1" xfId="6" applyFont="1" applyFill="1" applyBorder="1" applyAlignment="1">
      <alignment horizontal="center" vertical="center"/>
    </xf>
    <xf numFmtId="0" fontId="14" fillId="23" borderId="2" xfId="6" applyFont="1" applyFill="1" applyBorder="1" applyAlignment="1">
      <alignment horizontal="center" vertical="center"/>
    </xf>
    <xf numFmtId="0" fontId="14" fillId="23" borderId="3" xfId="6" applyFont="1" applyFill="1" applyBorder="1" applyAlignment="1">
      <alignment horizontal="center" vertical="center"/>
    </xf>
    <xf numFmtId="0" fontId="14" fillId="23" borderId="11" xfId="6" applyFont="1" applyFill="1" applyBorder="1" applyAlignment="1">
      <alignment horizontal="center" vertical="center"/>
    </xf>
    <xf numFmtId="0" fontId="14" fillId="0" borderId="0" xfId="6" applyFont="1" applyFill="1" applyBorder="1" applyAlignment="1">
      <alignment horizontal="center" vertical="center"/>
    </xf>
    <xf numFmtId="0" fontId="34" fillId="14" borderId="11" xfId="6" applyFont="1" applyFill="1" applyBorder="1" applyAlignment="1">
      <alignment horizontal="center" vertical="center"/>
    </xf>
    <xf numFmtId="0" fontId="55" fillId="0" borderId="0" xfId="6" applyFont="1" applyAlignment="1">
      <alignment horizontal="center" vertical="center"/>
    </xf>
    <xf numFmtId="0" fontId="16" fillId="10" borderId="5" xfId="6" applyFont="1" applyFill="1" applyBorder="1" applyAlignment="1">
      <alignment horizontal="center" vertical="center" wrapText="1"/>
    </xf>
    <xf numFmtId="0" fontId="16" fillId="10" borderId="5" xfId="6" applyFont="1" applyFill="1" applyBorder="1" applyAlignment="1">
      <alignment horizontal="center" vertical="center"/>
    </xf>
    <xf numFmtId="0" fontId="16" fillId="24" borderId="5" xfId="6" applyFont="1" applyFill="1" applyBorder="1" applyAlignment="1">
      <alignment horizontal="center" vertical="center"/>
    </xf>
    <xf numFmtId="0" fontId="16" fillId="24" borderId="10" xfId="6" applyFont="1" applyFill="1" applyBorder="1" applyAlignment="1">
      <alignment horizontal="center" vertical="center"/>
    </xf>
    <xf numFmtId="0" fontId="12" fillId="0" borderId="18" xfId="6" applyFont="1" applyFill="1" applyBorder="1" applyAlignment="1">
      <alignment horizontal="center" vertical="center"/>
    </xf>
    <xf numFmtId="0" fontId="14" fillId="14" borderId="5" xfId="6" applyFont="1" applyFill="1" applyBorder="1" applyAlignment="1">
      <alignment horizontal="center" vertical="center"/>
    </xf>
    <xf numFmtId="0" fontId="56" fillId="6" borderId="11" xfId="6" applyFont="1" applyFill="1" applyBorder="1" applyAlignment="1">
      <alignment horizontal="center" vertical="center"/>
    </xf>
    <xf numFmtId="0" fontId="15" fillId="0" borderId="0" xfId="6" applyFont="1" applyAlignment="1">
      <alignment vertical="center"/>
    </xf>
    <xf numFmtId="0" fontId="57" fillId="0" borderId="0" xfId="6" applyFont="1" applyFill="1" applyBorder="1" applyAlignment="1">
      <alignment horizontal="center" vertical="center"/>
    </xf>
    <xf numFmtId="0" fontId="56" fillId="16" borderId="11" xfId="6" applyFont="1" applyFill="1" applyBorder="1" applyAlignment="1">
      <alignment horizontal="center" vertical="center"/>
    </xf>
    <xf numFmtId="0" fontId="15" fillId="0" borderId="0" xfId="6" applyFont="1" applyFill="1" applyBorder="1" applyAlignment="1">
      <alignment vertical="center"/>
    </xf>
    <xf numFmtId="0" fontId="10" fillId="2" borderId="23" xfId="6" applyFont="1" applyFill="1" applyBorder="1" applyAlignment="1">
      <alignment horizontal="center" vertical="center"/>
    </xf>
    <xf numFmtId="0" fontId="10" fillId="0" borderId="0" xfId="6" applyFont="1" applyFill="1" applyBorder="1" applyAlignment="1">
      <alignment horizontal="center" vertical="center"/>
    </xf>
    <xf numFmtId="0" fontId="1" fillId="0" borderId="2" xfId="6" applyFont="1" applyBorder="1" applyAlignment="1">
      <alignment horizontal="center" vertical="center"/>
    </xf>
    <xf numFmtId="0" fontId="13" fillId="6" borderId="11" xfId="6" applyFont="1" applyFill="1" applyBorder="1" applyAlignment="1">
      <alignment horizontal="center" vertical="center"/>
    </xf>
    <xf numFmtId="0" fontId="16" fillId="25" borderId="1" xfId="6" applyFont="1" applyFill="1" applyBorder="1" applyAlignment="1">
      <alignment vertical="center"/>
    </xf>
    <xf numFmtId="0" fontId="16" fillId="25" borderId="2" xfId="6" applyFont="1" applyFill="1" applyBorder="1" applyAlignment="1">
      <alignment vertical="center"/>
    </xf>
    <xf numFmtId="0" fontId="16" fillId="25" borderId="2" xfId="6" applyFont="1" applyFill="1" applyBorder="1" applyAlignment="1">
      <alignment horizontal="center" vertical="center"/>
    </xf>
    <xf numFmtId="0" fontId="16" fillId="25" borderId="3" xfId="6" applyFont="1" applyFill="1" applyBorder="1" applyAlignment="1">
      <alignment vertical="center"/>
    </xf>
    <xf numFmtId="0" fontId="15" fillId="0" borderId="0" xfId="6" applyFont="1" applyFill="1" applyAlignment="1">
      <alignment vertical="center"/>
    </xf>
    <xf numFmtId="165" fontId="4" fillId="0" borderId="0" xfId="7" applyNumberFormat="1" applyFont="1" applyAlignment="1">
      <alignment vertical="center"/>
    </xf>
    <xf numFmtId="165" fontId="58" fillId="4" borderId="11" xfId="7" applyNumberFormat="1" applyFont="1" applyFill="1" applyBorder="1" applyAlignment="1">
      <alignment horizontal="center" vertical="center"/>
    </xf>
    <xf numFmtId="165" fontId="4" fillId="0" borderId="0" xfId="7" applyNumberFormat="1" applyFont="1" applyFill="1" applyBorder="1" applyAlignment="1">
      <alignment vertical="center"/>
    </xf>
    <xf numFmtId="0" fontId="4" fillId="22" borderId="11" xfId="6" applyFont="1" applyFill="1" applyBorder="1" applyAlignment="1">
      <alignment vertical="center"/>
    </xf>
    <xf numFmtId="165" fontId="4" fillId="0" borderId="2" xfId="7" applyNumberFormat="1" applyFont="1" applyFill="1" applyBorder="1" applyAlignment="1">
      <alignment vertical="center"/>
    </xf>
    <xf numFmtId="0" fontId="35" fillId="15" borderId="1" xfId="6" applyFont="1" applyFill="1" applyBorder="1" applyAlignment="1">
      <alignment horizontal="center" vertical="center"/>
    </xf>
    <xf numFmtId="165" fontId="14" fillId="4" borderId="11" xfId="7" applyNumberFormat="1" applyFont="1" applyFill="1" applyBorder="1" applyAlignment="1">
      <alignment vertical="center"/>
    </xf>
    <xf numFmtId="165" fontId="59" fillId="0" borderId="0" xfId="7" applyNumberFormat="1" applyFont="1" applyFill="1" applyAlignment="1">
      <alignment horizontal="center" vertical="center"/>
    </xf>
    <xf numFmtId="165" fontId="58" fillId="4" borderId="11" xfId="7" applyNumberFormat="1" applyFont="1" applyFill="1" applyBorder="1" applyAlignment="1">
      <alignment horizontal="left" vertical="center"/>
    </xf>
    <xf numFmtId="165" fontId="4" fillId="0" borderId="15" xfId="7" applyNumberFormat="1" applyFont="1" applyBorder="1" applyAlignment="1">
      <alignment vertical="center"/>
    </xf>
    <xf numFmtId="165" fontId="58" fillId="0" borderId="0" xfId="7" applyNumberFormat="1" applyFont="1" applyFill="1" applyBorder="1" applyAlignment="1">
      <alignment horizontal="center" vertical="center"/>
    </xf>
    <xf numFmtId="0" fontId="4" fillId="0" borderId="0" xfId="6" applyFont="1" applyBorder="1" applyAlignment="1">
      <alignment vertical="center"/>
    </xf>
    <xf numFmtId="165" fontId="14" fillId="0" borderId="0" xfId="7" applyNumberFormat="1" applyFont="1" applyFill="1" applyBorder="1" applyAlignment="1">
      <alignment vertical="center"/>
    </xf>
    <xf numFmtId="165" fontId="16" fillId="0" borderId="0" xfId="7" applyNumberFormat="1" applyFont="1" applyAlignment="1">
      <alignment horizontal="center" vertical="center"/>
    </xf>
    <xf numFmtId="165" fontId="58" fillId="0" borderId="0" xfId="7" applyNumberFormat="1" applyFont="1" applyFill="1" applyBorder="1" applyAlignment="1">
      <alignment horizontal="left" vertical="center"/>
    </xf>
    <xf numFmtId="0" fontId="4" fillId="0" borderId="18" xfId="6" applyFont="1" applyBorder="1" applyAlignment="1">
      <alignment vertical="center"/>
    </xf>
    <xf numFmtId="165" fontId="4" fillId="0" borderId="0" xfId="6" applyNumberFormat="1" applyFont="1" applyFill="1" applyBorder="1" applyAlignment="1">
      <alignment vertical="center"/>
    </xf>
    <xf numFmtId="165" fontId="4" fillId="0" borderId="2" xfId="7" applyNumberFormat="1" applyFont="1" applyBorder="1" applyAlignment="1">
      <alignment vertical="center"/>
    </xf>
    <xf numFmtId="165" fontId="4" fillId="0" borderId="18" xfId="7" applyNumberFormat="1" applyFont="1" applyBorder="1" applyAlignment="1">
      <alignment vertical="center"/>
    </xf>
    <xf numFmtId="0" fontId="16" fillId="10" borderId="11" xfId="6" applyFont="1" applyFill="1" applyBorder="1" applyAlignment="1">
      <alignment horizontal="center" vertical="center"/>
    </xf>
    <xf numFmtId="165" fontId="4" fillId="0" borderId="1" xfId="7" applyNumberFormat="1" applyFont="1" applyBorder="1" applyAlignment="1">
      <alignment vertical="center"/>
    </xf>
    <xf numFmtId="165" fontId="14" fillId="10" borderId="11" xfId="7" applyNumberFormat="1" applyFont="1" applyFill="1" applyBorder="1" applyAlignment="1">
      <alignment vertical="center"/>
    </xf>
    <xf numFmtId="0" fontId="16" fillId="10" borderId="11" xfId="6" applyFont="1" applyFill="1" applyBorder="1" applyAlignment="1">
      <alignment horizontal="left" vertical="center"/>
    </xf>
    <xf numFmtId="0" fontId="1" fillId="0" borderId="0" xfId="6" applyFont="1" applyFill="1" applyAlignment="1">
      <alignment vertical="center"/>
    </xf>
    <xf numFmtId="165" fontId="55" fillId="0" borderId="0" xfId="7" applyNumberFormat="1" applyFont="1" applyFill="1" applyAlignment="1">
      <alignment horizontal="center" vertical="center"/>
    </xf>
    <xf numFmtId="165" fontId="37" fillId="0" borderId="0" xfId="7" applyNumberFormat="1" applyFont="1" applyFill="1" applyBorder="1" applyAlignment="1">
      <alignment horizontal="center" vertical="center"/>
    </xf>
    <xf numFmtId="0" fontId="1" fillId="0" borderId="0" xfId="6" applyFont="1" applyAlignment="1">
      <alignment horizontal="center" vertical="center"/>
    </xf>
    <xf numFmtId="165" fontId="4" fillId="0" borderId="0" xfId="7" applyNumberFormat="1" applyBorder="1" applyAlignment="1">
      <alignment vertical="center"/>
    </xf>
    <xf numFmtId="165" fontId="26" fillId="0" borderId="1" xfId="7" applyNumberFormat="1" applyFont="1" applyFill="1" applyBorder="1" applyAlignment="1">
      <alignment vertical="center"/>
    </xf>
    <xf numFmtId="165" fontId="26" fillId="0" borderId="2" xfId="7" applyNumberFormat="1" applyFont="1" applyFill="1" applyBorder="1" applyAlignment="1">
      <alignment vertical="center"/>
    </xf>
    <xf numFmtId="165" fontId="0" fillId="0" borderId="2" xfId="7" applyNumberFormat="1" applyFont="1" applyBorder="1" applyAlignment="1">
      <alignment horizontal="center" vertical="center"/>
    </xf>
    <xf numFmtId="0" fontId="35" fillId="15" borderId="2" xfId="6" applyFont="1" applyFill="1" applyBorder="1" applyAlignment="1">
      <alignment horizontal="center" vertical="center"/>
    </xf>
    <xf numFmtId="165" fontId="59" fillId="0" borderId="0" xfId="7" applyNumberFormat="1" applyFont="1" applyAlignment="1">
      <alignment vertical="center"/>
    </xf>
    <xf numFmtId="165" fontId="4" fillId="0" borderId="5" xfId="7" applyNumberFormat="1" applyFont="1" applyBorder="1" applyAlignment="1">
      <alignment vertical="center"/>
    </xf>
    <xf numFmtId="0" fontId="38" fillId="0" borderId="0" xfId="6" applyFont="1" applyAlignment="1">
      <alignment vertical="center"/>
    </xf>
    <xf numFmtId="0" fontId="14" fillId="0" borderId="0" xfId="6" applyFont="1" applyAlignment="1">
      <alignment vertical="center"/>
    </xf>
    <xf numFmtId="170" fontId="4" fillId="0" borderId="0" xfId="8" applyNumberFormat="1" applyFont="1" applyFill="1" applyBorder="1" applyAlignment="1">
      <alignment vertical="center"/>
    </xf>
    <xf numFmtId="9" fontId="1" fillId="10" borderId="2" xfId="8" applyFont="1" applyFill="1" applyBorder="1" applyAlignment="1">
      <alignment vertical="center"/>
    </xf>
    <xf numFmtId="1" fontId="55" fillId="22" borderId="0" xfId="6" applyNumberFormat="1" applyFont="1" applyFill="1" applyAlignment="1">
      <alignment horizontal="center" vertical="center"/>
    </xf>
    <xf numFmtId="170" fontId="14" fillId="10" borderId="11" xfId="8" applyNumberFormat="1" applyFont="1" applyFill="1" applyBorder="1" applyAlignment="1">
      <alignment horizontal="right" vertical="center"/>
    </xf>
    <xf numFmtId="170" fontId="4" fillId="0" borderId="0" xfId="8" applyNumberFormat="1" applyFont="1" applyAlignment="1">
      <alignment vertical="center"/>
    </xf>
    <xf numFmtId="170" fontId="16" fillId="10" borderId="11" xfId="8" applyNumberFormat="1" applyFont="1" applyFill="1" applyBorder="1" applyAlignment="1">
      <alignment horizontal="right" vertical="center"/>
    </xf>
    <xf numFmtId="0" fontId="4" fillId="0" borderId="0" xfId="6" applyFont="1" applyAlignment="1">
      <alignment horizontal="right"/>
    </xf>
    <xf numFmtId="0" fontId="4" fillId="0" borderId="0" xfId="6" applyFont="1" applyAlignment="1">
      <alignment horizontal="right" vertical="center"/>
    </xf>
    <xf numFmtId="165" fontId="1" fillId="0" borderId="0" xfId="6" applyNumberFormat="1" applyFont="1" applyAlignment="1">
      <alignment vertical="center"/>
    </xf>
    <xf numFmtId="165" fontId="1" fillId="0" borderId="1" xfId="6" applyNumberFormat="1" applyFont="1" applyBorder="1" applyAlignment="1">
      <alignment vertical="center"/>
    </xf>
    <xf numFmtId="165" fontId="1" fillId="0" borderId="2" xfId="6" applyNumberFormat="1" applyFont="1" applyBorder="1" applyAlignment="1">
      <alignment vertical="center"/>
    </xf>
    <xf numFmtId="165" fontId="7" fillId="0" borderId="2" xfId="6" applyNumberFormat="1" applyFont="1" applyBorder="1" applyAlignment="1">
      <alignment vertical="center"/>
    </xf>
    <xf numFmtId="0" fontId="22" fillId="0" borderId="0" xfId="6" applyFont="1" applyAlignment="1">
      <alignment vertical="center"/>
    </xf>
    <xf numFmtId="170" fontId="1" fillId="0" borderId="0" xfId="8" applyNumberFormat="1" applyFont="1" applyAlignment="1">
      <alignment vertical="center"/>
    </xf>
    <xf numFmtId="170" fontId="1" fillId="0" borderId="1" xfId="8" applyNumberFormat="1" applyFont="1" applyBorder="1" applyAlignment="1">
      <alignment vertical="center"/>
    </xf>
    <xf numFmtId="170" fontId="1" fillId="0" borderId="2" xfId="8" applyNumberFormat="1" applyFont="1" applyBorder="1" applyAlignment="1">
      <alignment vertical="center"/>
    </xf>
    <xf numFmtId="170" fontId="22" fillId="0" borderId="2" xfId="8" applyNumberFormat="1" applyFont="1" applyBorder="1" applyAlignment="1">
      <alignment vertical="center"/>
    </xf>
    <xf numFmtId="164" fontId="22" fillId="0" borderId="0" xfId="6" applyNumberFormat="1" applyFont="1" applyAlignment="1">
      <alignment vertical="center"/>
    </xf>
    <xf numFmtId="165" fontId="4" fillId="0" borderId="0" xfId="6" applyNumberFormat="1" applyAlignment="1">
      <alignment vertical="center"/>
    </xf>
    <xf numFmtId="165" fontId="59" fillId="0" borderId="0" xfId="7" applyNumberFormat="1" applyFont="1" applyFill="1" applyAlignment="1">
      <alignment vertical="center"/>
    </xf>
    <xf numFmtId="165" fontId="4" fillId="0" borderId="0" xfId="7" applyNumberFormat="1" applyFont="1" applyFill="1" applyAlignment="1">
      <alignment vertical="center"/>
    </xf>
    <xf numFmtId="165" fontId="16" fillId="0" borderId="0" xfId="7" applyNumberFormat="1" applyFont="1" applyAlignment="1">
      <alignment vertical="center"/>
    </xf>
    <xf numFmtId="165" fontId="4" fillId="0" borderId="0" xfId="6" applyNumberFormat="1" applyFont="1" applyAlignment="1">
      <alignment vertical="center"/>
    </xf>
    <xf numFmtId="165" fontId="4" fillId="22" borderId="11" xfId="6" applyNumberFormat="1" applyFont="1" applyFill="1" applyBorder="1" applyAlignment="1">
      <alignment vertical="center"/>
    </xf>
    <xf numFmtId="0" fontId="16" fillId="0" borderId="0" xfId="6" applyFont="1" applyAlignment="1">
      <alignment horizontal="left" vertical="center"/>
    </xf>
    <xf numFmtId="0" fontId="4" fillId="0" borderId="18" xfId="6" applyBorder="1"/>
    <xf numFmtId="0" fontId="22" fillId="0" borderId="0" xfId="6" applyFont="1" applyFill="1" applyAlignment="1">
      <alignment horizontal="center" vertical="center"/>
    </xf>
    <xf numFmtId="0" fontId="1" fillId="0" borderId="0" xfId="6" applyFont="1" applyBorder="1" applyAlignment="1">
      <alignment vertical="center"/>
    </xf>
    <xf numFmtId="165" fontId="4" fillId="22" borderId="11" xfId="7" applyNumberFormat="1" applyFill="1" applyBorder="1" applyAlignment="1">
      <alignment vertical="center"/>
    </xf>
    <xf numFmtId="165" fontId="26" fillId="0" borderId="2" xfId="7" applyNumberFormat="1" applyFont="1" applyBorder="1" applyAlignment="1">
      <alignment vertical="center"/>
    </xf>
    <xf numFmtId="165" fontId="4" fillId="0" borderId="2" xfId="7" applyNumberFormat="1" applyFont="1" applyBorder="1" applyAlignment="1">
      <alignment horizontal="center" vertical="center"/>
    </xf>
    <xf numFmtId="170" fontId="1" fillId="10" borderId="12" xfId="8" applyNumberFormat="1" applyFont="1" applyFill="1" applyBorder="1" applyAlignment="1">
      <alignment vertical="center"/>
    </xf>
    <xf numFmtId="0" fontId="60" fillId="26" borderId="11" xfId="6" applyFont="1" applyFill="1" applyBorder="1" applyAlignment="1">
      <alignment horizontal="center" vertical="center"/>
    </xf>
    <xf numFmtId="165" fontId="22" fillId="0" borderId="0" xfId="6" applyNumberFormat="1" applyFont="1" applyAlignment="1">
      <alignment vertical="center"/>
    </xf>
    <xf numFmtId="0" fontId="4" fillId="9" borderId="0" xfId="6" applyFill="1" applyAlignment="1">
      <alignment vertical="center"/>
    </xf>
    <xf numFmtId="0" fontId="10" fillId="2" borderId="24" xfId="6" applyFont="1" applyFill="1" applyBorder="1" applyAlignment="1">
      <alignment horizontal="center" vertical="center"/>
    </xf>
    <xf numFmtId="0" fontId="10" fillId="0" borderId="25" xfId="6" applyFont="1" applyFill="1" applyBorder="1" applyAlignment="1">
      <alignment horizontal="center" vertical="center"/>
    </xf>
    <xf numFmtId="0" fontId="14" fillId="0" borderId="0" xfId="6" applyFont="1" applyFill="1" applyAlignment="1">
      <alignment vertical="center"/>
    </xf>
    <xf numFmtId="165" fontId="4" fillId="0" borderId="0" xfId="6" applyNumberFormat="1" applyFont="1" applyFill="1" applyAlignment="1">
      <alignment vertical="center"/>
    </xf>
    <xf numFmtId="166" fontId="4" fillId="0" borderId="0" xfId="7" applyNumberFormat="1" applyFont="1" applyBorder="1" applyAlignment="1">
      <alignment vertical="center"/>
    </xf>
    <xf numFmtId="165" fontId="4" fillId="0" borderId="0" xfId="7" applyNumberFormat="1" applyFont="1" applyBorder="1" applyAlignment="1">
      <alignment vertical="center"/>
    </xf>
    <xf numFmtId="0" fontId="4" fillId="0" borderId="0" xfId="6" applyFont="1" applyFill="1" applyBorder="1" applyAlignment="1">
      <alignment vertical="center"/>
    </xf>
    <xf numFmtId="166" fontId="4" fillId="0" borderId="2" xfId="7" applyNumberFormat="1" applyFont="1" applyBorder="1" applyAlignment="1">
      <alignment vertical="center"/>
    </xf>
    <xf numFmtId="165" fontId="16" fillId="0" borderId="0" xfId="7" applyNumberFormat="1" applyFont="1" applyAlignment="1">
      <alignment horizontal="left" vertical="center"/>
    </xf>
    <xf numFmtId="165" fontId="4" fillId="27" borderId="11" xfId="7" applyNumberFormat="1" applyFont="1" applyFill="1" applyBorder="1" applyAlignment="1">
      <alignment vertical="center"/>
    </xf>
    <xf numFmtId="0" fontId="60" fillId="26" borderId="1" xfId="6" applyFont="1" applyFill="1" applyBorder="1" applyAlignment="1">
      <alignment horizontal="center" vertical="center"/>
    </xf>
    <xf numFmtId="0" fontId="16" fillId="0" borderId="0" xfId="6" applyFont="1" applyFill="1" applyAlignment="1">
      <alignment horizontal="center" vertical="center"/>
    </xf>
    <xf numFmtId="165" fontId="17" fillId="0" borderId="11" xfId="6" applyNumberFormat="1" applyFont="1" applyFill="1" applyBorder="1" applyAlignment="1">
      <alignment horizontal="center" vertical="center"/>
    </xf>
    <xf numFmtId="0" fontId="16" fillId="0" borderId="0" xfId="6" applyFont="1" applyFill="1" applyAlignment="1">
      <alignment horizontal="left" vertical="center"/>
    </xf>
    <xf numFmtId="165" fontId="4" fillId="28" borderId="19" xfId="6" applyNumberFormat="1" applyFont="1" applyFill="1" applyBorder="1" applyAlignment="1">
      <alignment vertical="center"/>
    </xf>
    <xf numFmtId="165" fontId="4" fillId="0" borderId="2" xfId="7" applyNumberFormat="1" applyFont="1" applyFill="1" applyBorder="1" applyAlignment="1">
      <alignment horizontal="right" vertical="center"/>
    </xf>
    <xf numFmtId="165" fontId="4" fillId="0" borderId="2" xfId="7" applyNumberFormat="1" applyFont="1" applyBorder="1" applyAlignment="1">
      <alignment horizontal="right" vertical="center"/>
    </xf>
    <xf numFmtId="165" fontId="17" fillId="0" borderId="15" xfId="6" applyNumberFormat="1" applyFont="1" applyFill="1" applyBorder="1" applyAlignment="1">
      <alignment horizontal="center" vertical="center"/>
    </xf>
    <xf numFmtId="1" fontId="4" fillId="0" borderId="0" xfId="6" applyNumberFormat="1" applyFont="1" applyAlignment="1">
      <alignment vertical="center"/>
    </xf>
    <xf numFmtId="1" fontId="4" fillId="0" borderId="0" xfId="6" applyNumberFormat="1" applyFont="1" applyBorder="1" applyAlignment="1">
      <alignment vertical="center"/>
    </xf>
    <xf numFmtId="1" fontId="55" fillId="0" borderId="0" xfId="6" applyNumberFormat="1" applyFont="1" applyFill="1" applyAlignment="1">
      <alignment horizontal="center" vertical="center"/>
    </xf>
    <xf numFmtId="165" fontId="4" fillId="28" borderId="5" xfId="6" applyNumberFormat="1" applyFill="1" applyBorder="1" applyAlignment="1">
      <alignment vertical="center"/>
    </xf>
    <xf numFmtId="10" fontId="1" fillId="10" borderId="12" xfId="8" applyNumberFormat="1" applyFont="1" applyFill="1" applyBorder="1" applyAlignment="1">
      <alignment vertical="center"/>
    </xf>
    <xf numFmtId="165" fontId="1" fillId="0" borderId="0" xfId="6" applyNumberFormat="1" applyFont="1" applyBorder="1" applyAlignment="1">
      <alignment vertical="center"/>
    </xf>
    <xf numFmtId="170" fontId="1" fillId="0" borderId="9" xfId="8" applyNumberFormat="1" applyFont="1" applyBorder="1" applyAlignment="1">
      <alignment vertical="center"/>
    </xf>
    <xf numFmtId="170" fontId="22" fillId="0" borderId="9" xfId="8" applyNumberFormat="1" applyFont="1" applyBorder="1" applyAlignment="1">
      <alignment vertical="center"/>
    </xf>
    <xf numFmtId="170" fontId="1" fillId="0" borderId="0" xfId="8" applyNumberFormat="1" applyFont="1" applyBorder="1" applyAlignment="1">
      <alignment vertical="center"/>
    </xf>
    <xf numFmtId="165" fontId="58" fillId="0" borderId="0" xfId="7" applyNumberFormat="1" applyFont="1" applyFill="1" applyBorder="1" applyAlignment="1">
      <alignment vertical="center"/>
    </xf>
    <xf numFmtId="165" fontId="4" fillId="0" borderId="1" xfId="7" applyNumberFormat="1" applyFont="1" applyFill="1" applyBorder="1" applyAlignment="1">
      <alignment vertical="center"/>
    </xf>
    <xf numFmtId="165" fontId="61" fillId="0" borderId="0" xfId="7" applyNumberFormat="1" applyFont="1" applyFill="1" applyAlignment="1">
      <alignment horizontal="center" vertical="center"/>
    </xf>
    <xf numFmtId="0" fontId="16" fillId="0" borderId="0" xfId="6" applyFont="1" applyFill="1" applyBorder="1" applyAlignment="1">
      <alignment vertical="center"/>
    </xf>
    <xf numFmtId="0" fontId="16" fillId="10" borderId="11" xfId="6" applyFont="1" applyFill="1" applyBorder="1" applyAlignment="1">
      <alignment vertical="center"/>
    </xf>
    <xf numFmtId="0" fontId="7" fillId="0" borderId="0" xfId="6" applyFont="1" applyFill="1" applyBorder="1" applyAlignment="1">
      <alignment vertical="center"/>
    </xf>
    <xf numFmtId="165" fontId="16" fillId="10" borderId="11" xfId="7" applyNumberFormat="1" applyFont="1" applyFill="1" applyBorder="1" applyAlignment="1">
      <alignment horizontal="center" vertical="center"/>
    </xf>
    <xf numFmtId="165" fontId="16" fillId="0" borderId="0" xfId="7" applyNumberFormat="1" applyFont="1" applyFill="1" applyBorder="1" applyAlignment="1">
      <alignment vertical="center"/>
    </xf>
    <xf numFmtId="165" fontId="1" fillId="0" borderId="0" xfId="6" applyNumberFormat="1" applyFont="1" applyFill="1" applyAlignment="1">
      <alignment horizontal="center" vertical="center"/>
    </xf>
    <xf numFmtId="165" fontId="16" fillId="10" borderId="11" xfId="7" applyNumberFormat="1" applyFont="1" applyFill="1" applyBorder="1" applyAlignment="1">
      <alignment vertical="center"/>
    </xf>
    <xf numFmtId="0" fontId="55" fillId="0" borderId="0" xfId="6" applyFont="1" applyFill="1" applyAlignment="1">
      <alignment horizontal="center" vertical="center"/>
    </xf>
    <xf numFmtId="170" fontId="1" fillId="10" borderId="1" xfId="8" applyNumberFormat="1" applyFont="1" applyFill="1" applyBorder="1" applyAlignment="1">
      <alignment vertical="center"/>
    </xf>
    <xf numFmtId="170" fontId="1" fillId="10" borderId="2" xfId="8" applyNumberFormat="1" applyFont="1" applyFill="1" applyBorder="1" applyAlignment="1">
      <alignment vertical="center"/>
    </xf>
    <xf numFmtId="165" fontId="14" fillId="0" borderId="0" xfId="6" applyNumberFormat="1" applyFont="1" applyAlignment="1">
      <alignment vertical="center"/>
    </xf>
    <xf numFmtId="0" fontId="4" fillId="0" borderId="2" xfId="6" applyBorder="1" applyAlignment="1">
      <alignment vertical="center"/>
    </xf>
    <xf numFmtId="0" fontId="16" fillId="0" borderId="1" xfId="6" applyFont="1" applyBorder="1" applyAlignment="1">
      <alignment vertical="center"/>
    </xf>
    <xf numFmtId="0" fontId="16" fillId="0" borderId="2" xfId="6" applyFont="1" applyBorder="1" applyAlignment="1">
      <alignment vertical="center"/>
    </xf>
    <xf numFmtId="0" fontId="45" fillId="0" borderId="2" xfId="6" applyFont="1" applyBorder="1" applyAlignment="1">
      <alignment horizontal="right" vertical="center"/>
    </xf>
    <xf numFmtId="172" fontId="45" fillId="0" borderId="2" xfId="6" applyNumberFormat="1" applyFont="1" applyBorder="1" applyAlignment="1">
      <alignment vertical="center"/>
    </xf>
    <xf numFmtId="10" fontId="58" fillId="0" borderId="2" xfId="8" applyNumberFormat="1" applyFont="1" applyBorder="1" applyAlignment="1">
      <alignment horizontal="left" vertical="center"/>
    </xf>
    <xf numFmtId="43" fontId="45" fillId="0" borderId="2" xfId="6" applyNumberFormat="1" applyFont="1" applyBorder="1" applyAlignment="1">
      <alignment vertical="center"/>
    </xf>
    <xf numFmtId="166" fontId="4" fillId="0" borderId="1" xfId="6" applyNumberFormat="1" applyBorder="1" applyAlignment="1">
      <alignment vertical="center"/>
    </xf>
    <xf numFmtId="166" fontId="4" fillId="0" borderId="2" xfId="6" applyNumberFormat="1" applyBorder="1" applyAlignment="1">
      <alignment vertical="center"/>
    </xf>
    <xf numFmtId="165" fontId="4" fillId="0" borderId="2" xfId="6" applyNumberFormat="1" applyBorder="1" applyAlignment="1">
      <alignment vertical="center"/>
    </xf>
    <xf numFmtId="166" fontId="4" fillId="0" borderId="0" xfId="6" applyNumberFormat="1" applyAlignment="1">
      <alignment vertical="center"/>
    </xf>
    <xf numFmtId="165" fontId="0" fillId="0" borderId="1" xfId="7" applyNumberFormat="1" applyFont="1" applyBorder="1" applyAlignment="1">
      <alignment vertical="center"/>
    </xf>
    <xf numFmtId="165" fontId="0" fillId="0" borderId="2" xfId="7" applyNumberFormat="1" applyFont="1" applyBorder="1" applyAlignment="1">
      <alignment vertical="center"/>
    </xf>
    <xf numFmtId="165" fontId="0" fillId="0" borderId="2" xfId="7" applyNumberFormat="1" applyFont="1" applyFill="1" applyBorder="1" applyAlignment="1">
      <alignment vertical="center"/>
    </xf>
    <xf numFmtId="0" fontId="60" fillId="26" borderId="2" xfId="6" applyFont="1" applyFill="1" applyBorder="1" applyAlignment="1">
      <alignment horizontal="center" vertical="center"/>
    </xf>
    <xf numFmtId="165" fontId="16" fillId="10" borderId="11" xfId="7" applyNumberFormat="1" applyFont="1" applyFill="1" applyBorder="1" applyAlignment="1">
      <alignment horizontal="left" vertical="center"/>
    </xf>
    <xf numFmtId="0" fontId="16" fillId="0" borderId="15" xfId="6" applyFont="1" applyBorder="1" applyAlignment="1">
      <alignment horizontal="center" vertical="center"/>
    </xf>
    <xf numFmtId="43" fontId="4" fillId="0" borderId="0" xfId="6" applyNumberFormat="1" applyFill="1" applyAlignment="1">
      <alignment vertical="center"/>
    </xf>
    <xf numFmtId="165" fontId="0" fillId="0" borderId="0" xfId="7" applyNumberFormat="1" applyFont="1" applyAlignment="1">
      <alignment vertical="center"/>
    </xf>
    <xf numFmtId="0" fontId="1" fillId="0" borderId="1" xfId="6" applyFont="1" applyBorder="1" applyAlignment="1">
      <alignment vertical="center"/>
    </xf>
    <xf numFmtId="0" fontId="1" fillId="0" borderId="2" xfId="6" applyFont="1" applyBorder="1" applyAlignment="1">
      <alignment vertical="center"/>
    </xf>
    <xf numFmtId="0" fontId="1" fillId="0" borderId="3" xfId="6" applyFont="1" applyBorder="1" applyAlignment="1">
      <alignment vertical="center"/>
    </xf>
    <xf numFmtId="0" fontId="1" fillId="0" borderId="2" xfId="6" applyFont="1" applyBorder="1" applyAlignment="1">
      <alignment horizontal="right" vertical="center"/>
    </xf>
    <xf numFmtId="165" fontId="1" fillId="0" borderId="2" xfId="7" applyNumberFormat="1" applyFont="1" applyBorder="1" applyAlignment="1">
      <alignment vertical="center"/>
    </xf>
    <xf numFmtId="165" fontId="14" fillId="0" borderId="5" xfId="6" applyNumberFormat="1" applyFont="1" applyBorder="1" applyAlignment="1">
      <alignment vertical="center"/>
    </xf>
    <xf numFmtId="0" fontId="4" fillId="0" borderId="19" xfId="6" applyBorder="1" applyAlignment="1">
      <alignment vertical="center"/>
    </xf>
    <xf numFmtId="0" fontId="4" fillId="0" borderId="12" xfId="6" applyBorder="1" applyAlignment="1">
      <alignment vertical="center"/>
    </xf>
    <xf numFmtId="0" fontId="4" fillId="0" borderId="13" xfId="6" applyBorder="1" applyAlignment="1">
      <alignment vertical="center"/>
    </xf>
    <xf numFmtId="0" fontId="4" fillId="0" borderId="6" xfId="6" applyFill="1" applyBorder="1" applyAlignment="1">
      <alignment vertical="center"/>
    </xf>
    <xf numFmtId="0" fontId="4" fillId="0" borderId="7" xfId="6" applyFill="1" applyBorder="1" applyAlignment="1">
      <alignment vertical="center"/>
    </xf>
    <xf numFmtId="43" fontId="4" fillId="0" borderId="0" xfId="7" applyNumberFormat="1" applyFont="1" applyFill="1" applyBorder="1" applyAlignment="1">
      <alignment vertical="center"/>
    </xf>
    <xf numFmtId="170" fontId="4" fillId="0" borderId="0" xfId="8" applyNumberFormat="1" applyFont="1" applyFill="1" applyAlignment="1">
      <alignment vertical="center"/>
    </xf>
    <xf numFmtId="170" fontId="4" fillId="22" borderId="11" xfId="8" applyNumberFormat="1" applyFont="1" applyFill="1" applyBorder="1" applyAlignment="1">
      <alignment vertical="center"/>
    </xf>
    <xf numFmtId="166" fontId="4" fillId="0" borderId="2" xfId="7" applyNumberFormat="1" applyFont="1" applyFill="1" applyBorder="1" applyAlignment="1">
      <alignment vertical="center"/>
    </xf>
    <xf numFmtId="165" fontId="1" fillId="0" borderId="2" xfId="7" applyNumberFormat="1" applyFont="1" applyFill="1" applyBorder="1" applyAlignment="1">
      <alignment vertical="center"/>
    </xf>
    <xf numFmtId="165" fontId="0" fillId="0" borderId="6" xfId="7" applyNumberFormat="1" applyFont="1" applyFill="1" applyBorder="1" applyAlignment="1">
      <alignment horizontal="center" vertical="center"/>
    </xf>
    <xf numFmtId="165" fontId="4" fillId="0" borderId="0" xfId="7" applyNumberFormat="1" applyFont="1" applyFill="1" applyBorder="1" applyAlignment="1">
      <alignment horizontal="center" vertical="center"/>
    </xf>
    <xf numFmtId="165" fontId="0" fillId="0" borderId="0" xfId="7" applyNumberFormat="1" applyFont="1" applyFill="1" applyBorder="1" applyAlignment="1">
      <alignment horizontal="center" vertical="center"/>
    </xf>
    <xf numFmtId="165" fontId="4" fillId="0" borderId="7" xfId="7" applyNumberFormat="1" applyFont="1" applyFill="1" applyBorder="1" applyAlignment="1">
      <alignment vertical="center"/>
    </xf>
    <xf numFmtId="43" fontId="38" fillId="0" borderId="11" xfId="7" applyNumberFormat="1" applyFont="1" applyFill="1" applyBorder="1" applyAlignment="1">
      <alignment horizontal="center" vertical="center"/>
    </xf>
    <xf numFmtId="166" fontId="4" fillId="0" borderId="0" xfId="6" applyNumberFormat="1" applyFont="1" applyBorder="1" applyAlignment="1">
      <alignment vertical="center"/>
    </xf>
    <xf numFmtId="165" fontId="4" fillId="0" borderId="6" xfId="7" applyNumberFormat="1" applyFont="1" applyBorder="1" applyAlignment="1">
      <alignment horizontal="center" vertical="center"/>
    </xf>
    <xf numFmtId="165" fontId="4" fillId="0" borderId="0" xfId="7" applyNumberFormat="1" applyFont="1" applyBorder="1" applyAlignment="1">
      <alignment horizontal="center" vertical="center"/>
    </xf>
    <xf numFmtId="165" fontId="4" fillId="0" borderId="7" xfId="7" applyNumberFormat="1" applyFont="1" applyBorder="1" applyAlignment="1">
      <alignment vertical="center"/>
    </xf>
    <xf numFmtId="165" fontId="4" fillId="0" borderId="11" xfId="6" applyNumberFormat="1" applyFont="1" applyFill="1" applyBorder="1" applyAlignment="1">
      <alignment vertical="center"/>
    </xf>
    <xf numFmtId="165" fontId="4" fillId="0" borderId="6" xfId="7" applyNumberFormat="1" applyFont="1" applyBorder="1" applyAlignment="1">
      <alignment vertical="center"/>
    </xf>
    <xf numFmtId="165" fontId="0" fillId="0" borderId="0" xfId="7" applyNumberFormat="1" applyFont="1" applyBorder="1" applyAlignment="1">
      <alignment vertical="center"/>
    </xf>
    <xf numFmtId="165" fontId="0" fillId="0" borderId="7" xfId="7" applyNumberFormat="1" applyFont="1" applyBorder="1" applyAlignment="1">
      <alignment vertical="center"/>
    </xf>
    <xf numFmtId="0" fontId="35" fillId="15" borderId="3" xfId="6" applyFont="1" applyFill="1" applyBorder="1" applyAlignment="1">
      <alignment horizontal="center" vertical="center"/>
    </xf>
    <xf numFmtId="43" fontId="4" fillId="0" borderId="7" xfId="7" applyFont="1" applyBorder="1" applyAlignment="1">
      <alignment vertical="center"/>
    </xf>
    <xf numFmtId="165" fontId="4" fillId="0" borderId="0" xfId="7" applyNumberFormat="1" applyFont="1" applyAlignment="1">
      <alignment horizontal="center" vertical="center"/>
    </xf>
    <xf numFmtId="165" fontId="62" fillId="21" borderId="11" xfId="7" applyNumberFormat="1" applyFont="1" applyFill="1" applyBorder="1" applyAlignment="1">
      <alignment vertical="center"/>
    </xf>
    <xf numFmtId="165" fontId="59" fillId="0" borderId="0" xfId="7" applyNumberFormat="1" applyFont="1" applyAlignment="1">
      <alignment horizontal="center" vertical="center"/>
    </xf>
    <xf numFmtId="0" fontId="4" fillId="0" borderId="0" xfId="6" applyFont="1" applyFill="1" applyAlignment="1">
      <alignment horizontal="right" vertical="center"/>
    </xf>
    <xf numFmtId="165" fontId="15" fillId="0" borderId="0" xfId="7" applyNumberFormat="1" applyFont="1" applyAlignment="1">
      <alignment vertical="center"/>
    </xf>
    <xf numFmtId="0" fontId="3" fillId="0" borderId="0" xfId="6" applyFont="1" applyAlignment="1">
      <alignment horizontal="center" vertical="center"/>
    </xf>
    <xf numFmtId="0" fontId="4" fillId="0" borderId="6" xfId="6" applyFont="1" applyBorder="1" applyAlignment="1">
      <alignment vertical="center"/>
    </xf>
    <xf numFmtId="170" fontId="0" fillId="0" borderId="3" xfId="8" applyNumberFormat="1" applyFont="1" applyFill="1" applyBorder="1" applyAlignment="1">
      <alignment vertical="center"/>
    </xf>
    <xf numFmtId="170" fontId="4" fillId="0" borderId="0" xfId="6" applyNumberFormat="1" applyAlignment="1">
      <alignment vertical="center"/>
    </xf>
    <xf numFmtId="170" fontId="4" fillId="22" borderId="11" xfId="6" applyNumberFormat="1" applyFill="1" applyBorder="1" applyAlignment="1">
      <alignment vertical="center"/>
    </xf>
    <xf numFmtId="10" fontId="1" fillId="10" borderId="2" xfId="8" applyNumberFormat="1" applyFont="1" applyFill="1" applyBorder="1" applyAlignment="1">
      <alignment vertical="center"/>
    </xf>
    <xf numFmtId="10" fontId="14" fillId="10" borderId="11" xfId="8" applyNumberFormat="1" applyFont="1" applyFill="1" applyBorder="1" applyAlignment="1">
      <alignment horizontal="right" vertical="center"/>
    </xf>
    <xf numFmtId="43" fontId="3" fillId="0" borderId="0" xfId="6" applyNumberFormat="1" applyFont="1" applyAlignment="1">
      <alignment horizontal="left" vertical="center"/>
    </xf>
    <xf numFmtId="0" fontId="4" fillId="0" borderId="8" xfId="6" applyBorder="1" applyAlignment="1">
      <alignment vertical="center"/>
    </xf>
    <xf numFmtId="0" fontId="4" fillId="0" borderId="9" xfId="6" applyBorder="1" applyAlignment="1">
      <alignment vertical="center"/>
    </xf>
    <xf numFmtId="43" fontId="0" fillId="0" borderId="10" xfId="7" applyFont="1" applyBorder="1" applyAlignment="1">
      <alignment vertical="center"/>
    </xf>
    <xf numFmtId="165" fontId="1" fillId="0" borderId="1" xfId="7" applyNumberFormat="1" applyFont="1" applyBorder="1" applyAlignment="1">
      <alignment vertical="center"/>
    </xf>
    <xf numFmtId="0" fontId="3" fillId="0" borderId="2" xfId="6" applyFont="1" applyBorder="1" applyAlignment="1">
      <alignment horizontal="left" vertical="center"/>
    </xf>
    <xf numFmtId="43" fontId="0" fillId="0" borderId="0" xfId="7" applyFont="1" applyAlignment="1">
      <alignment vertical="center"/>
    </xf>
    <xf numFmtId="10" fontId="4" fillId="0" borderId="0" xfId="6" applyNumberFormat="1" applyAlignment="1">
      <alignment vertical="center"/>
    </xf>
    <xf numFmtId="0" fontId="1" fillId="0" borderId="1" xfId="6" applyFont="1" applyBorder="1" applyAlignment="1">
      <alignment horizontal="center" vertical="center"/>
    </xf>
    <xf numFmtId="0" fontId="1" fillId="0" borderId="3" xfId="6" applyFont="1" applyBorder="1" applyAlignment="1">
      <alignment horizontal="center" vertical="center"/>
    </xf>
    <xf numFmtId="170" fontId="1" fillId="0" borderId="3" xfId="8" applyNumberFormat="1" applyFont="1" applyBorder="1" applyAlignment="1">
      <alignment vertical="center"/>
    </xf>
    <xf numFmtId="0" fontId="61" fillId="0" borderId="0" xfId="6" applyFont="1" applyAlignment="1">
      <alignment vertical="center"/>
    </xf>
    <xf numFmtId="167" fontId="14" fillId="14" borderId="11" xfId="6" applyNumberFormat="1" applyFont="1" applyFill="1" applyBorder="1" applyAlignment="1">
      <alignment horizontal="center" vertical="center"/>
    </xf>
    <xf numFmtId="0" fontId="59" fillId="16" borderId="11" xfId="6" applyFont="1" applyFill="1" applyBorder="1" applyAlignment="1">
      <alignment horizontal="center" vertical="center"/>
    </xf>
    <xf numFmtId="0" fontId="13" fillId="0" borderId="0" xfId="6" applyFont="1" applyAlignment="1">
      <alignment horizontal="center" vertical="center"/>
    </xf>
    <xf numFmtId="43" fontId="15" fillId="0" borderId="0" xfId="6" applyNumberFormat="1" applyFont="1" applyAlignment="1">
      <alignment vertical="center"/>
    </xf>
    <xf numFmtId="0" fontId="16" fillId="4" borderId="11" xfId="6" applyFont="1" applyFill="1" applyBorder="1" applyAlignment="1">
      <alignment horizontal="center" vertical="center"/>
    </xf>
    <xf numFmtId="0" fontId="22" fillId="0" borderId="0" xfId="6" applyFont="1" applyFill="1" applyAlignment="1">
      <alignment vertical="center"/>
    </xf>
    <xf numFmtId="165" fontId="22" fillId="0" borderId="0" xfId="6" applyNumberFormat="1" applyFont="1" applyFill="1" applyAlignment="1">
      <alignment vertical="center"/>
    </xf>
    <xf numFmtId="166" fontId="22" fillId="0" borderId="0" xfId="6" applyNumberFormat="1" applyFont="1" applyAlignment="1">
      <alignment vertical="center"/>
    </xf>
    <xf numFmtId="166" fontId="22" fillId="22" borderId="11" xfId="6" applyNumberFormat="1" applyFont="1" applyFill="1" applyBorder="1" applyAlignment="1">
      <alignment vertical="center"/>
    </xf>
    <xf numFmtId="164" fontId="22" fillId="0" borderId="2" xfId="6" applyNumberFormat="1" applyFont="1" applyBorder="1" applyAlignment="1">
      <alignment vertical="center"/>
    </xf>
    <xf numFmtId="43" fontId="22" fillId="0" borderId="2" xfId="6" applyNumberFormat="1" applyFont="1" applyBorder="1" applyAlignment="1">
      <alignment vertical="center"/>
    </xf>
    <xf numFmtId="166" fontId="22" fillId="0" borderId="2" xfId="6" applyNumberFormat="1" applyFont="1" applyBorder="1" applyAlignment="1">
      <alignment vertical="center"/>
    </xf>
    <xf numFmtId="165" fontId="22" fillId="0" borderId="2" xfId="6" applyNumberFormat="1" applyFont="1" applyBorder="1" applyAlignment="1">
      <alignment vertical="center"/>
    </xf>
    <xf numFmtId="165" fontId="4" fillId="0" borderId="2" xfId="6" applyNumberFormat="1" applyFont="1" applyBorder="1" applyAlignment="1">
      <alignment vertical="center"/>
    </xf>
    <xf numFmtId="165" fontId="14" fillId="0" borderId="11" xfId="6" applyNumberFormat="1" applyFont="1" applyBorder="1" applyAlignment="1">
      <alignment vertical="center"/>
    </xf>
    <xf numFmtId="0" fontId="16" fillId="4" borderId="11" xfId="6" applyFont="1" applyFill="1" applyBorder="1" applyAlignment="1">
      <alignment horizontal="left" vertical="center"/>
    </xf>
    <xf numFmtId="165" fontId="22" fillId="0" borderId="2" xfId="7" applyNumberFormat="1" applyFont="1" applyBorder="1" applyAlignment="1">
      <alignment vertical="center"/>
    </xf>
    <xf numFmtId="170" fontId="1" fillId="4" borderId="2" xfId="8" applyNumberFormat="1" applyFont="1" applyFill="1" applyBorder="1" applyAlignment="1">
      <alignment vertical="center"/>
    </xf>
    <xf numFmtId="170" fontId="22" fillId="4" borderId="2" xfId="8" applyNumberFormat="1" applyFont="1" applyFill="1" applyBorder="1" applyAlignment="1">
      <alignment vertical="center"/>
    </xf>
    <xf numFmtId="170" fontId="14" fillId="0" borderId="11" xfId="6" applyNumberFormat="1" applyFont="1" applyBorder="1" applyAlignment="1">
      <alignment vertical="center"/>
    </xf>
    <xf numFmtId="166" fontId="22" fillId="0" borderId="11" xfId="7" applyNumberFormat="1" applyFont="1" applyBorder="1" applyAlignment="1">
      <alignment vertical="center"/>
    </xf>
    <xf numFmtId="166" fontId="22" fillId="0" borderId="2" xfId="7" applyNumberFormat="1" applyFont="1" applyBorder="1" applyAlignment="1">
      <alignment vertical="center"/>
    </xf>
    <xf numFmtId="0" fontId="4" fillId="0" borderId="0" xfId="6" applyFont="1" applyAlignment="1">
      <alignment horizontal="left" vertical="center"/>
    </xf>
    <xf numFmtId="0" fontId="12" fillId="0" borderId="0" xfId="6" applyFont="1" applyAlignment="1">
      <alignment vertical="center"/>
    </xf>
    <xf numFmtId="0" fontId="12" fillId="0" borderId="0" xfId="6" applyFont="1" applyFill="1" applyAlignment="1">
      <alignment vertical="center"/>
    </xf>
    <xf numFmtId="165" fontId="16" fillId="0" borderId="2" xfId="7" applyNumberFormat="1" applyFont="1" applyBorder="1" applyAlignment="1">
      <alignment vertical="center"/>
    </xf>
    <xf numFmtId="43" fontId="22" fillId="0" borderId="0" xfId="6" applyNumberFormat="1" applyFont="1" applyAlignment="1">
      <alignment vertical="center"/>
    </xf>
    <xf numFmtId="173" fontId="1" fillId="0" borderId="1" xfId="8" applyNumberFormat="1" applyFont="1" applyBorder="1" applyAlignment="1">
      <alignment vertical="center"/>
    </xf>
    <xf numFmtId="10" fontId="1" fillId="0" borderId="2" xfId="8" applyNumberFormat="1" applyFont="1" applyBorder="1" applyAlignment="1">
      <alignment vertical="center"/>
    </xf>
    <xf numFmtId="170" fontId="22" fillId="10" borderId="2" xfId="8" applyNumberFormat="1" applyFont="1" applyFill="1" applyBorder="1" applyAlignment="1">
      <alignment vertical="center"/>
    </xf>
    <xf numFmtId="170" fontId="14" fillId="10" borderId="11" xfId="6" applyNumberFormat="1" applyFont="1" applyFill="1" applyBorder="1" applyAlignment="1">
      <alignment horizontal="right" vertical="center"/>
    </xf>
    <xf numFmtId="0" fontId="3" fillId="0" borderId="0" xfId="6" applyFont="1" applyAlignment="1">
      <alignment horizontal="left" vertical="center"/>
    </xf>
    <xf numFmtId="0" fontId="1" fillId="0" borderId="0" xfId="6" applyFont="1" applyFill="1" applyAlignment="1">
      <alignment horizontal="center" vertical="center"/>
    </xf>
    <xf numFmtId="0" fontId="22" fillId="0" borderId="11" xfId="6" applyFont="1" applyFill="1" applyBorder="1" applyAlignment="1">
      <alignment horizontal="center" vertical="center" wrapText="1"/>
    </xf>
    <xf numFmtId="0" fontId="22" fillId="0" borderId="11" xfId="6" applyFont="1" applyFill="1" applyBorder="1" applyAlignment="1">
      <alignment horizontal="center" vertical="center"/>
    </xf>
    <xf numFmtId="0" fontId="22" fillId="0" borderId="18" xfId="6" applyFont="1" applyFill="1" applyBorder="1" applyAlignment="1">
      <alignment horizontal="center" vertical="center"/>
    </xf>
    <xf numFmtId="165" fontId="4" fillId="0" borderId="11" xfId="6" applyNumberFormat="1" applyFill="1" applyBorder="1" applyAlignment="1">
      <alignment vertical="center"/>
    </xf>
    <xf numFmtId="0" fontId="1" fillId="0" borderId="11" xfId="6" applyFont="1" applyFill="1" applyBorder="1" applyAlignment="1">
      <alignment vertical="center"/>
    </xf>
    <xf numFmtId="0" fontId="1" fillId="0" borderId="3" xfId="6" applyFont="1" applyBorder="1" applyAlignment="1">
      <alignment horizontal="right" vertical="center"/>
    </xf>
    <xf numFmtId="165" fontId="1" fillId="0" borderId="0" xfId="7" applyNumberFormat="1" applyFont="1" applyAlignment="1">
      <alignment vertical="center"/>
    </xf>
    <xf numFmtId="165" fontId="1" fillId="0" borderId="0" xfId="7" applyNumberFormat="1" applyFont="1"/>
    <xf numFmtId="165" fontId="16" fillId="0" borderId="11" xfId="7" applyNumberFormat="1" applyFont="1" applyBorder="1" applyAlignment="1">
      <alignment vertical="center"/>
    </xf>
    <xf numFmtId="1" fontId="14" fillId="10" borderId="11" xfId="6" applyNumberFormat="1" applyFont="1" applyFill="1" applyBorder="1" applyAlignment="1">
      <alignment horizontal="center" vertical="center"/>
    </xf>
    <xf numFmtId="0" fontId="22" fillId="3" borderId="11" xfId="6" applyFont="1" applyFill="1" applyBorder="1" applyAlignment="1">
      <alignment horizontal="center" vertical="center"/>
    </xf>
    <xf numFmtId="166" fontId="1" fillId="0" borderId="0" xfId="7" applyNumberFormat="1" applyFont="1" applyAlignment="1">
      <alignment vertical="center"/>
    </xf>
    <xf numFmtId="0" fontId="63" fillId="0" borderId="0" xfId="6" applyFont="1" applyAlignment="1">
      <alignment vertical="center"/>
    </xf>
    <xf numFmtId="165" fontId="64" fillId="0" borderId="0" xfId="7" applyNumberFormat="1" applyFont="1" applyAlignment="1">
      <alignment vertical="center"/>
    </xf>
    <xf numFmtId="0" fontId="4" fillId="0" borderId="0" xfId="6" applyFont="1"/>
    <xf numFmtId="165" fontId="1" fillId="0" borderId="0" xfId="7" applyNumberFormat="1" applyFont="1" applyFill="1" applyBorder="1"/>
    <xf numFmtId="43" fontId="1" fillId="0" borderId="0" xfId="7" applyNumberFormat="1" applyFont="1" applyAlignment="1">
      <alignment vertical="center"/>
    </xf>
    <xf numFmtId="165" fontId="1" fillId="0" borderId="0" xfId="6" applyNumberFormat="1" applyFont="1" applyAlignment="1">
      <alignment horizontal="left" vertical="center" indent="2"/>
    </xf>
    <xf numFmtId="166" fontId="1" fillId="0" borderId="0" xfId="6" applyNumberFormat="1" applyFont="1" applyAlignment="1">
      <alignment vertical="center"/>
    </xf>
    <xf numFmtId="43" fontId="1" fillId="0" borderId="0" xfId="7" applyFont="1" applyAlignment="1">
      <alignment vertical="center"/>
    </xf>
    <xf numFmtId="43" fontId="1" fillId="0" borderId="0" xfId="6" applyNumberFormat="1" applyFont="1" applyAlignment="1">
      <alignment vertical="center"/>
    </xf>
    <xf numFmtId="0" fontId="4" fillId="0" borderId="0" xfId="6" applyAlignment="1">
      <alignment horizontal="right" vertical="center"/>
    </xf>
    <xf numFmtId="165" fontId="7" fillId="0" borderId="0" xfId="6" applyNumberFormat="1" applyFont="1" applyAlignment="1">
      <alignment vertical="center"/>
    </xf>
    <xf numFmtId="165" fontId="4" fillId="0" borderId="0" xfId="6" applyNumberFormat="1"/>
    <xf numFmtId="0" fontId="63" fillId="0" borderId="0" xfId="6" applyFont="1" applyAlignment="1">
      <alignment horizontal="center" vertical="center"/>
    </xf>
    <xf numFmtId="0" fontId="63" fillId="0" borderId="0" xfId="6" applyFont="1" applyFill="1" applyAlignment="1">
      <alignment vertical="center"/>
    </xf>
    <xf numFmtId="43" fontId="4" fillId="0" borderId="0" xfId="6" applyNumberFormat="1" applyAlignment="1">
      <alignment vertical="center"/>
    </xf>
    <xf numFmtId="17" fontId="4" fillId="0" borderId="0" xfId="6" applyNumberFormat="1" applyAlignment="1">
      <alignment horizontal="center" vertical="center"/>
    </xf>
    <xf numFmtId="167" fontId="4" fillId="0" borderId="0" xfId="6" applyNumberFormat="1" applyAlignment="1">
      <alignment vertical="center"/>
    </xf>
    <xf numFmtId="174" fontId="7" fillId="0" borderId="0" xfId="8" applyNumberFormat="1" applyFont="1" applyAlignment="1">
      <alignment vertical="center"/>
    </xf>
    <xf numFmtId="43" fontId="1" fillId="0" borderId="0" xfId="6" applyNumberFormat="1" applyFont="1"/>
  </cellXfs>
  <cellStyles count="9">
    <cellStyle name="Comma" xfId="1" builtinId="3"/>
    <cellStyle name="Comma 2" xfId="7"/>
    <cellStyle name="Followed Hyperlink_SumSOEsIOCs1983-2010 Mar14.xls" xfId="4"/>
    <cellStyle name="Hyperlink_SumSOEsIOCs1983-2010 Mar14.xls" xfId="5"/>
    <cellStyle name="Normal" xfId="0" builtinId="0"/>
    <cellStyle name="Normal 2" xfId="6"/>
    <cellStyle name="Normal_SumGas.xls" xfId="3"/>
    <cellStyle name="Percent" xfId="2" builtinId="5"/>
    <cellStyle name="Percent 2" xfId="8"/>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6.xml"/><Relationship Id="rId12" Type="http://schemas.openxmlformats.org/officeDocument/2006/relationships/externalLink" Target="externalLinks/externalLink7.xml"/><Relationship Id="rId13" Type="http://schemas.openxmlformats.org/officeDocument/2006/relationships/externalLink" Target="externalLinks/externalLink8.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chartsheet" Target="chartsheets/sheet1.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chartsheet" Target="chartsheets/sheet2.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externalLink" Target="externalLinks/externalLink4.xml"/><Relationship Id="rId10" Type="http://schemas.openxmlformats.org/officeDocument/2006/relationships/externalLink" Target="externalLinks/externalLink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94212821485133"/>
          <c:y val="0.069473633977571"/>
          <c:w val="0.875099373201579"/>
          <c:h val="0.867646066968902"/>
        </c:manualLayout>
      </c:layout>
      <c:lineChart>
        <c:grouping val="standard"/>
        <c:varyColors val="0"/>
        <c:ser>
          <c:idx val="0"/>
          <c:order val="0"/>
          <c:tx>
            <c:v> Global CO2 emissions from fossil fuels &amp; cement</c:v>
          </c:tx>
          <c:spPr>
            <a:ln w="38100">
              <a:solidFill>
                <a:srgbClr val="000000"/>
              </a:solidFill>
              <a:prstDash val="solid"/>
            </a:ln>
          </c:spPr>
          <c:marker>
            <c:symbol val="none"/>
          </c:marker>
          <c:cat>
            <c:numRef>
              <c:f>'[6]Sum Oil, Gas, Coal, &amp; Cement'!$AI$10:$IA$10</c:f>
              <c:numCache>
                <c:formatCode>General</c:formatCode>
                <c:ptCount val="201"/>
                <c:pt idx="0">
                  <c:v>1820.0</c:v>
                </c:pt>
                <c:pt idx="1">
                  <c:v>1821.0</c:v>
                </c:pt>
                <c:pt idx="2">
                  <c:v>1822.0</c:v>
                </c:pt>
                <c:pt idx="3">
                  <c:v>1823.0</c:v>
                </c:pt>
                <c:pt idx="4">
                  <c:v>1824.0</c:v>
                </c:pt>
                <c:pt idx="5">
                  <c:v>1825.0</c:v>
                </c:pt>
                <c:pt idx="6">
                  <c:v>1826.0</c:v>
                </c:pt>
                <c:pt idx="7">
                  <c:v>1827.0</c:v>
                </c:pt>
                <c:pt idx="8">
                  <c:v>1828.0</c:v>
                </c:pt>
                <c:pt idx="9">
                  <c:v>1829.0</c:v>
                </c:pt>
                <c:pt idx="10">
                  <c:v>1830.0</c:v>
                </c:pt>
                <c:pt idx="11">
                  <c:v>1831.0</c:v>
                </c:pt>
                <c:pt idx="12">
                  <c:v>1832.0</c:v>
                </c:pt>
                <c:pt idx="13">
                  <c:v>1833.0</c:v>
                </c:pt>
                <c:pt idx="14">
                  <c:v>1834.0</c:v>
                </c:pt>
                <c:pt idx="15">
                  <c:v>1835.0</c:v>
                </c:pt>
                <c:pt idx="16">
                  <c:v>1836.0</c:v>
                </c:pt>
                <c:pt idx="17">
                  <c:v>1837.0</c:v>
                </c:pt>
                <c:pt idx="18">
                  <c:v>1838.0</c:v>
                </c:pt>
                <c:pt idx="19">
                  <c:v>1839.0</c:v>
                </c:pt>
                <c:pt idx="20">
                  <c:v>1840.0</c:v>
                </c:pt>
                <c:pt idx="21">
                  <c:v>1841.0</c:v>
                </c:pt>
                <c:pt idx="22">
                  <c:v>1842.0</c:v>
                </c:pt>
                <c:pt idx="23">
                  <c:v>1843.0</c:v>
                </c:pt>
                <c:pt idx="24">
                  <c:v>1844.0</c:v>
                </c:pt>
                <c:pt idx="25">
                  <c:v>1845.0</c:v>
                </c:pt>
                <c:pt idx="26">
                  <c:v>1846.0</c:v>
                </c:pt>
                <c:pt idx="27">
                  <c:v>1847.0</c:v>
                </c:pt>
                <c:pt idx="28">
                  <c:v>1848.0</c:v>
                </c:pt>
                <c:pt idx="29">
                  <c:v>1849.0</c:v>
                </c:pt>
                <c:pt idx="30">
                  <c:v>1850.0</c:v>
                </c:pt>
                <c:pt idx="31">
                  <c:v>1851.0</c:v>
                </c:pt>
                <c:pt idx="32">
                  <c:v>1852.0</c:v>
                </c:pt>
                <c:pt idx="33">
                  <c:v>1853.0</c:v>
                </c:pt>
                <c:pt idx="34">
                  <c:v>1854.0</c:v>
                </c:pt>
                <c:pt idx="35">
                  <c:v>1855.0</c:v>
                </c:pt>
                <c:pt idx="36">
                  <c:v>1856.0</c:v>
                </c:pt>
                <c:pt idx="37">
                  <c:v>1857.0</c:v>
                </c:pt>
                <c:pt idx="38">
                  <c:v>1858.0</c:v>
                </c:pt>
                <c:pt idx="39">
                  <c:v>1859.0</c:v>
                </c:pt>
                <c:pt idx="40">
                  <c:v>1860.0</c:v>
                </c:pt>
                <c:pt idx="41">
                  <c:v>1861.0</c:v>
                </c:pt>
                <c:pt idx="42">
                  <c:v>1862.0</c:v>
                </c:pt>
                <c:pt idx="43">
                  <c:v>1863.0</c:v>
                </c:pt>
                <c:pt idx="44">
                  <c:v>1864.0</c:v>
                </c:pt>
                <c:pt idx="45">
                  <c:v>1865.0</c:v>
                </c:pt>
                <c:pt idx="46">
                  <c:v>1866.0</c:v>
                </c:pt>
                <c:pt idx="47">
                  <c:v>1867.0</c:v>
                </c:pt>
                <c:pt idx="48">
                  <c:v>1868.0</c:v>
                </c:pt>
                <c:pt idx="49">
                  <c:v>1869.0</c:v>
                </c:pt>
                <c:pt idx="50">
                  <c:v>1870.0</c:v>
                </c:pt>
                <c:pt idx="51">
                  <c:v>1871.0</c:v>
                </c:pt>
                <c:pt idx="52">
                  <c:v>1872.0</c:v>
                </c:pt>
                <c:pt idx="53">
                  <c:v>1873.0</c:v>
                </c:pt>
                <c:pt idx="54">
                  <c:v>1874.0</c:v>
                </c:pt>
                <c:pt idx="55">
                  <c:v>1875.0</c:v>
                </c:pt>
                <c:pt idx="56">
                  <c:v>1876.0</c:v>
                </c:pt>
                <c:pt idx="57">
                  <c:v>1877.0</c:v>
                </c:pt>
                <c:pt idx="58">
                  <c:v>1878.0</c:v>
                </c:pt>
                <c:pt idx="59">
                  <c:v>1879.0</c:v>
                </c:pt>
                <c:pt idx="60">
                  <c:v>1880.0</c:v>
                </c:pt>
                <c:pt idx="61">
                  <c:v>1881.0</c:v>
                </c:pt>
                <c:pt idx="62">
                  <c:v>1882.0</c:v>
                </c:pt>
                <c:pt idx="63">
                  <c:v>1883.0</c:v>
                </c:pt>
                <c:pt idx="64">
                  <c:v>1884.0</c:v>
                </c:pt>
                <c:pt idx="65">
                  <c:v>1885.0</c:v>
                </c:pt>
                <c:pt idx="66">
                  <c:v>1886.0</c:v>
                </c:pt>
                <c:pt idx="67">
                  <c:v>1887.0</c:v>
                </c:pt>
                <c:pt idx="68">
                  <c:v>1888.0</c:v>
                </c:pt>
                <c:pt idx="69">
                  <c:v>1889.0</c:v>
                </c:pt>
                <c:pt idx="70">
                  <c:v>1890.0</c:v>
                </c:pt>
                <c:pt idx="71">
                  <c:v>1891.0</c:v>
                </c:pt>
                <c:pt idx="72">
                  <c:v>1892.0</c:v>
                </c:pt>
                <c:pt idx="73">
                  <c:v>1893.0</c:v>
                </c:pt>
                <c:pt idx="74">
                  <c:v>1894.0</c:v>
                </c:pt>
                <c:pt idx="75">
                  <c:v>1895.0</c:v>
                </c:pt>
                <c:pt idx="76">
                  <c:v>1896.0</c:v>
                </c:pt>
                <c:pt idx="77">
                  <c:v>1897.0</c:v>
                </c:pt>
                <c:pt idx="78">
                  <c:v>1898.0</c:v>
                </c:pt>
                <c:pt idx="79">
                  <c:v>1899.0</c:v>
                </c:pt>
                <c:pt idx="80">
                  <c:v>1900.0</c:v>
                </c:pt>
                <c:pt idx="81">
                  <c:v>1901.0</c:v>
                </c:pt>
                <c:pt idx="82">
                  <c:v>1902.0</c:v>
                </c:pt>
                <c:pt idx="83">
                  <c:v>1903.0</c:v>
                </c:pt>
                <c:pt idx="84">
                  <c:v>1904.0</c:v>
                </c:pt>
                <c:pt idx="85">
                  <c:v>1905.0</c:v>
                </c:pt>
                <c:pt idx="86">
                  <c:v>1906.0</c:v>
                </c:pt>
                <c:pt idx="87">
                  <c:v>1907.0</c:v>
                </c:pt>
                <c:pt idx="88">
                  <c:v>1908.0</c:v>
                </c:pt>
                <c:pt idx="89">
                  <c:v>1909.0</c:v>
                </c:pt>
                <c:pt idx="90">
                  <c:v>1910.0</c:v>
                </c:pt>
                <c:pt idx="91">
                  <c:v>1911.0</c:v>
                </c:pt>
                <c:pt idx="92">
                  <c:v>1912.0</c:v>
                </c:pt>
                <c:pt idx="93">
                  <c:v>1913.0</c:v>
                </c:pt>
                <c:pt idx="94">
                  <c:v>1914.0</c:v>
                </c:pt>
                <c:pt idx="95">
                  <c:v>1915.0</c:v>
                </c:pt>
                <c:pt idx="96">
                  <c:v>1916.0</c:v>
                </c:pt>
                <c:pt idx="97">
                  <c:v>1917.0</c:v>
                </c:pt>
                <c:pt idx="98">
                  <c:v>1918.0</c:v>
                </c:pt>
                <c:pt idx="99">
                  <c:v>1919.0</c:v>
                </c:pt>
                <c:pt idx="100">
                  <c:v>1920.0</c:v>
                </c:pt>
                <c:pt idx="101">
                  <c:v>1921.0</c:v>
                </c:pt>
                <c:pt idx="102">
                  <c:v>1922.0</c:v>
                </c:pt>
                <c:pt idx="103">
                  <c:v>1923.0</c:v>
                </c:pt>
                <c:pt idx="104">
                  <c:v>1924.0</c:v>
                </c:pt>
                <c:pt idx="105">
                  <c:v>1925.0</c:v>
                </c:pt>
                <c:pt idx="106">
                  <c:v>1926.0</c:v>
                </c:pt>
                <c:pt idx="107">
                  <c:v>1927.0</c:v>
                </c:pt>
                <c:pt idx="108">
                  <c:v>1928.0</c:v>
                </c:pt>
                <c:pt idx="109">
                  <c:v>1929.0</c:v>
                </c:pt>
                <c:pt idx="110">
                  <c:v>1930.0</c:v>
                </c:pt>
                <c:pt idx="111">
                  <c:v>1931.0</c:v>
                </c:pt>
                <c:pt idx="112">
                  <c:v>1932.0</c:v>
                </c:pt>
                <c:pt idx="113">
                  <c:v>1933.0</c:v>
                </c:pt>
                <c:pt idx="114">
                  <c:v>1934.0</c:v>
                </c:pt>
                <c:pt idx="115">
                  <c:v>1935.0</c:v>
                </c:pt>
                <c:pt idx="116">
                  <c:v>1936.0</c:v>
                </c:pt>
                <c:pt idx="117">
                  <c:v>1937.0</c:v>
                </c:pt>
                <c:pt idx="118">
                  <c:v>1938.0</c:v>
                </c:pt>
                <c:pt idx="119">
                  <c:v>1939.0</c:v>
                </c:pt>
                <c:pt idx="120">
                  <c:v>1940.0</c:v>
                </c:pt>
                <c:pt idx="121">
                  <c:v>1941.0</c:v>
                </c:pt>
                <c:pt idx="122">
                  <c:v>1942.0</c:v>
                </c:pt>
                <c:pt idx="123">
                  <c:v>1943.0</c:v>
                </c:pt>
                <c:pt idx="124">
                  <c:v>1944.0</c:v>
                </c:pt>
                <c:pt idx="125">
                  <c:v>1945.0</c:v>
                </c:pt>
                <c:pt idx="126">
                  <c:v>1946.0</c:v>
                </c:pt>
                <c:pt idx="127">
                  <c:v>1947.0</c:v>
                </c:pt>
                <c:pt idx="128">
                  <c:v>1948.0</c:v>
                </c:pt>
                <c:pt idx="129">
                  <c:v>1949.0</c:v>
                </c:pt>
                <c:pt idx="130">
                  <c:v>1950.0</c:v>
                </c:pt>
                <c:pt idx="131">
                  <c:v>1951.0</c:v>
                </c:pt>
                <c:pt idx="132">
                  <c:v>1952.0</c:v>
                </c:pt>
                <c:pt idx="133">
                  <c:v>1953.0</c:v>
                </c:pt>
                <c:pt idx="134">
                  <c:v>1954.0</c:v>
                </c:pt>
                <c:pt idx="135">
                  <c:v>1955.0</c:v>
                </c:pt>
                <c:pt idx="136">
                  <c:v>1956.0</c:v>
                </c:pt>
                <c:pt idx="137">
                  <c:v>1957.0</c:v>
                </c:pt>
                <c:pt idx="138">
                  <c:v>1958.0</c:v>
                </c:pt>
                <c:pt idx="139">
                  <c:v>1959.0</c:v>
                </c:pt>
                <c:pt idx="140">
                  <c:v>1960.0</c:v>
                </c:pt>
                <c:pt idx="141">
                  <c:v>1961.0</c:v>
                </c:pt>
                <c:pt idx="142">
                  <c:v>1962.0</c:v>
                </c:pt>
                <c:pt idx="143">
                  <c:v>1963.0</c:v>
                </c:pt>
                <c:pt idx="144">
                  <c:v>1964.0</c:v>
                </c:pt>
                <c:pt idx="145">
                  <c:v>1965.0</c:v>
                </c:pt>
                <c:pt idx="146">
                  <c:v>1966.0</c:v>
                </c:pt>
                <c:pt idx="147">
                  <c:v>1967.0</c:v>
                </c:pt>
                <c:pt idx="148">
                  <c:v>1968.0</c:v>
                </c:pt>
                <c:pt idx="149">
                  <c:v>1969.0</c:v>
                </c:pt>
                <c:pt idx="150">
                  <c:v>1970.0</c:v>
                </c:pt>
                <c:pt idx="151">
                  <c:v>1971.0</c:v>
                </c:pt>
                <c:pt idx="152">
                  <c:v>1972.0</c:v>
                </c:pt>
                <c:pt idx="153">
                  <c:v>1973.0</c:v>
                </c:pt>
                <c:pt idx="154">
                  <c:v>1974.0</c:v>
                </c:pt>
                <c:pt idx="155">
                  <c:v>1975.0</c:v>
                </c:pt>
                <c:pt idx="156">
                  <c:v>1976.0</c:v>
                </c:pt>
                <c:pt idx="157">
                  <c:v>1977.0</c:v>
                </c:pt>
                <c:pt idx="158">
                  <c:v>1978.0</c:v>
                </c:pt>
                <c:pt idx="159">
                  <c:v>1979.0</c:v>
                </c:pt>
                <c:pt idx="160">
                  <c:v>1980.0</c:v>
                </c:pt>
                <c:pt idx="161">
                  <c:v>1981.0</c:v>
                </c:pt>
                <c:pt idx="162">
                  <c:v>1982.0</c:v>
                </c:pt>
                <c:pt idx="163">
                  <c:v>1983.0</c:v>
                </c:pt>
                <c:pt idx="164">
                  <c:v>1984.0</c:v>
                </c:pt>
                <c:pt idx="165">
                  <c:v>1985.0</c:v>
                </c:pt>
                <c:pt idx="166">
                  <c:v>1986.0</c:v>
                </c:pt>
                <c:pt idx="167">
                  <c:v>1987.0</c:v>
                </c:pt>
                <c:pt idx="168">
                  <c:v>1988.0</c:v>
                </c:pt>
                <c:pt idx="169">
                  <c:v>1989.0</c:v>
                </c:pt>
                <c:pt idx="170">
                  <c:v>1990.0</c:v>
                </c:pt>
                <c:pt idx="171">
                  <c:v>1991.0</c:v>
                </c:pt>
                <c:pt idx="172">
                  <c:v>1992.0</c:v>
                </c:pt>
                <c:pt idx="173">
                  <c:v>1993.0</c:v>
                </c:pt>
                <c:pt idx="174">
                  <c:v>1994.0</c:v>
                </c:pt>
                <c:pt idx="175">
                  <c:v>1995.0</c:v>
                </c:pt>
                <c:pt idx="176">
                  <c:v>1996.0</c:v>
                </c:pt>
                <c:pt idx="177">
                  <c:v>1997.0</c:v>
                </c:pt>
                <c:pt idx="178">
                  <c:v>1998.0</c:v>
                </c:pt>
                <c:pt idx="179">
                  <c:v>1999.0</c:v>
                </c:pt>
                <c:pt idx="180">
                  <c:v>2000.0</c:v>
                </c:pt>
                <c:pt idx="181">
                  <c:v>2001.0</c:v>
                </c:pt>
                <c:pt idx="182">
                  <c:v>2002.0</c:v>
                </c:pt>
                <c:pt idx="183">
                  <c:v>2003.0</c:v>
                </c:pt>
                <c:pt idx="184">
                  <c:v>2004.0</c:v>
                </c:pt>
                <c:pt idx="185">
                  <c:v>2005.0</c:v>
                </c:pt>
                <c:pt idx="186">
                  <c:v>2006.0</c:v>
                </c:pt>
                <c:pt idx="187">
                  <c:v>2007.0</c:v>
                </c:pt>
                <c:pt idx="188">
                  <c:v>2008.0</c:v>
                </c:pt>
                <c:pt idx="189">
                  <c:v>2009.0</c:v>
                </c:pt>
                <c:pt idx="190">
                  <c:v>2010.0</c:v>
                </c:pt>
                <c:pt idx="191">
                  <c:v>2011.0</c:v>
                </c:pt>
                <c:pt idx="192">
                  <c:v>2012.0</c:v>
                </c:pt>
                <c:pt idx="193">
                  <c:v>2013.0</c:v>
                </c:pt>
                <c:pt idx="194">
                  <c:v>2014.0</c:v>
                </c:pt>
                <c:pt idx="195">
                  <c:v>2015.0</c:v>
                </c:pt>
                <c:pt idx="196">
                  <c:v>2016.0</c:v>
                </c:pt>
                <c:pt idx="197">
                  <c:v>2017.0</c:v>
                </c:pt>
                <c:pt idx="198">
                  <c:v>2018.0</c:v>
                </c:pt>
                <c:pt idx="199">
                  <c:v>2019.0</c:v>
                </c:pt>
                <c:pt idx="200">
                  <c:v>2020.0</c:v>
                </c:pt>
              </c:numCache>
            </c:numRef>
          </c:cat>
          <c:val>
            <c:numRef>
              <c:f>'[6]Sum Oil, Gas, Coal, &amp; Cement'!$AI$89:$IA$89</c:f>
              <c:numCache>
                <c:formatCode>_(* #,##0_);_(* \(#,##0\);_(* "-"??_);_(@_)</c:formatCode>
                <c:ptCount val="201"/>
                <c:pt idx="0">
                  <c:v>51.298674</c:v>
                </c:pt>
                <c:pt idx="1">
                  <c:v>51.298674</c:v>
                </c:pt>
                <c:pt idx="2">
                  <c:v>54.962865</c:v>
                </c:pt>
                <c:pt idx="3">
                  <c:v>58.627056</c:v>
                </c:pt>
                <c:pt idx="4">
                  <c:v>58.627056</c:v>
                </c:pt>
                <c:pt idx="5">
                  <c:v>62.29124700000001</c:v>
                </c:pt>
                <c:pt idx="6">
                  <c:v>62.29124700000001</c:v>
                </c:pt>
                <c:pt idx="7">
                  <c:v>65.955438</c:v>
                </c:pt>
                <c:pt idx="8">
                  <c:v>65.955438</c:v>
                </c:pt>
                <c:pt idx="9">
                  <c:v>65.955438</c:v>
                </c:pt>
                <c:pt idx="10">
                  <c:v>87.940584</c:v>
                </c:pt>
                <c:pt idx="11">
                  <c:v>84.276393</c:v>
                </c:pt>
                <c:pt idx="12">
                  <c:v>84.276393</c:v>
                </c:pt>
                <c:pt idx="13">
                  <c:v>87.940584</c:v>
                </c:pt>
                <c:pt idx="14">
                  <c:v>87.940584</c:v>
                </c:pt>
                <c:pt idx="15">
                  <c:v>91.604775</c:v>
                </c:pt>
                <c:pt idx="16">
                  <c:v>106.261539</c:v>
                </c:pt>
                <c:pt idx="17">
                  <c:v>106.261539</c:v>
                </c:pt>
                <c:pt idx="18">
                  <c:v>109.92573</c:v>
                </c:pt>
                <c:pt idx="19">
                  <c:v>113.589921</c:v>
                </c:pt>
                <c:pt idx="20">
                  <c:v>120.918303</c:v>
                </c:pt>
                <c:pt idx="21">
                  <c:v>124.582494</c:v>
                </c:pt>
                <c:pt idx="22">
                  <c:v>131.910876</c:v>
                </c:pt>
                <c:pt idx="23">
                  <c:v>135.575067</c:v>
                </c:pt>
                <c:pt idx="24">
                  <c:v>142.903449</c:v>
                </c:pt>
                <c:pt idx="25">
                  <c:v>157.560213</c:v>
                </c:pt>
                <c:pt idx="26">
                  <c:v>157.560213</c:v>
                </c:pt>
                <c:pt idx="27">
                  <c:v>168.552786</c:v>
                </c:pt>
                <c:pt idx="28">
                  <c:v>172.216977</c:v>
                </c:pt>
                <c:pt idx="29">
                  <c:v>183.20955</c:v>
                </c:pt>
                <c:pt idx="30">
                  <c:v>197.866314</c:v>
                </c:pt>
                <c:pt idx="31">
                  <c:v>197.866314</c:v>
                </c:pt>
                <c:pt idx="32">
                  <c:v>208.858887</c:v>
                </c:pt>
                <c:pt idx="33">
                  <c:v>216.187269</c:v>
                </c:pt>
                <c:pt idx="34">
                  <c:v>252.829179</c:v>
                </c:pt>
                <c:pt idx="35">
                  <c:v>260.157561</c:v>
                </c:pt>
                <c:pt idx="36">
                  <c:v>278.478516</c:v>
                </c:pt>
                <c:pt idx="37">
                  <c:v>282.142707</c:v>
                </c:pt>
                <c:pt idx="38">
                  <c:v>285.806898</c:v>
                </c:pt>
                <c:pt idx="39">
                  <c:v>304.127853</c:v>
                </c:pt>
                <c:pt idx="40">
                  <c:v>333.441381</c:v>
                </c:pt>
                <c:pt idx="41">
                  <c:v>348.098145</c:v>
                </c:pt>
                <c:pt idx="42">
                  <c:v>351.762336</c:v>
                </c:pt>
                <c:pt idx="43">
                  <c:v>377.411673</c:v>
                </c:pt>
                <c:pt idx="44">
                  <c:v>410.389392</c:v>
                </c:pt>
                <c:pt idx="45">
                  <c:v>436.038729</c:v>
                </c:pt>
                <c:pt idx="46">
                  <c:v>447.031302</c:v>
                </c:pt>
                <c:pt idx="47">
                  <c:v>476.34483</c:v>
                </c:pt>
                <c:pt idx="48">
                  <c:v>491.001594</c:v>
                </c:pt>
                <c:pt idx="49">
                  <c:v>520.315122</c:v>
                </c:pt>
                <c:pt idx="50">
                  <c:v>538.636077</c:v>
                </c:pt>
                <c:pt idx="51">
                  <c:v>575.277987</c:v>
                </c:pt>
                <c:pt idx="52">
                  <c:v>637.5692339999999</c:v>
                </c:pt>
                <c:pt idx="53">
                  <c:v>674.211144</c:v>
                </c:pt>
                <c:pt idx="54">
                  <c:v>637.5692339999999</c:v>
                </c:pt>
                <c:pt idx="55">
                  <c:v>688.8679079999999</c:v>
                </c:pt>
                <c:pt idx="56">
                  <c:v>699.860481</c:v>
                </c:pt>
                <c:pt idx="57">
                  <c:v>710.853054</c:v>
                </c:pt>
                <c:pt idx="58">
                  <c:v>718.181436</c:v>
                </c:pt>
                <c:pt idx="59">
                  <c:v>769.4801100000001</c:v>
                </c:pt>
                <c:pt idx="60">
                  <c:v>864.749076</c:v>
                </c:pt>
                <c:pt idx="61">
                  <c:v>890.398413</c:v>
                </c:pt>
                <c:pt idx="62">
                  <c:v>938.0328960000001</c:v>
                </c:pt>
                <c:pt idx="63">
                  <c:v>996.6599520000001</c:v>
                </c:pt>
                <c:pt idx="64">
                  <c:v>1007.652525</c:v>
                </c:pt>
                <c:pt idx="65">
                  <c:v>1018.645098</c:v>
                </c:pt>
                <c:pt idx="66">
                  <c:v>1033.301862</c:v>
                </c:pt>
                <c:pt idx="67">
                  <c:v>1080.936345</c:v>
                </c:pt>
                <c:pt idx="68">
                  <c:v>1198.190457</c:v>
                </c:pt>
                <c:pt idx="69">
                  <c:v>1198.190457</c:v>
                </c:pt>
                <c:pt idx="70">
                  <c:v>1304.451996</c:v>
                </c:pt>
                <c:pt idx="71">
                  <c:v>1359.414861</c:v>
                </c:pt>
                <c:pt idx="72">
                  <c:v>1370.407434</c:v>
                </c:pt>
                <c:pt idx="73">
                  <c:v>1355.75067</c:v>
                </c:pt>
                <c:pt idx="74">
                  <c:v>1403.385153</c:v>
                </c:pt>
                <c:pt idx="75">
                  <c:v>1487.661546</c:v>
                </c:pt>
                <c:pt idx="76">
                  <c:v>1535.296029</c:v>
                </c:pt>
                <c:pt idx="77">
                  <c:v>1612.24404</c:v>
                </c:pt>
                <c:pt idx="78">
                  <c:v>1700.184624</c:v>
                </c:pt>
                <c:pt idx="79">
                  <c:v>1861.409028</c:v>
                </c:pt>
                <c:pt idx="80">
                  <c:v>1956.677994</c:v>
                </c:pt>
                <c:pt idx="81">
                  <c:v>2026.297623</c:v>
                </c:pt>
                <c:pt idx="82">
                  <c:v>2073.932106</c:v>
                </c:pt>
                <c:pt idx="83">
                  <c:v>2260.805847</c:v>
                </c:pt>
                <c:pt idx="84">
                  <c:v>2286.455184</c:v>
                </c:pt>
                <c:pt idx="85">
                  <c:v>2433.022824000001</c:v>
                </c:pt>
                <c:pt idx="86">
                  <c:v>2594.247228</c:v>
                </c:pt>
                <c:pt idx="87">
                  <c:v>2869.061553</c:v>
                </c:pt>
                <c:pt idx="88">
                  <c:v>2744.479059</c:v>
                </c:pt>
                <c:pt idx="89">
                  <c:v>2876.389935</c:v>
                </c:pt>
                <c:pt idx="90">
                  <c:v>3000.972429</c:v>
                </c:pt>
                <c:pt idx="91">
                  <c:v>3059.599485</c:v>
                </c:pt>
                <c:pt idx="92">
                  <c:v>3220.823889000001</c:v>
                </c:pt>
                <c:pt idx="93">
                  <c:v>3458.996304</c:v>
                </c:pt>
                <c:pt idx="94">
                  <c:v>3114.56235</c:v>
                </c:pt>
                <c:pt idx="95">
                  <c:v>3070.592058</c:v>
                </c:pt>
                <c:pt idx="96">
                  <c:v>3297.7719</c:v>
                </c:pt>
                <c:pt idx="97">
                  <c:v>3502.966596</c:v>
                </c:pt>
                <c:pt idx="98">
                  <c:v>3429.682776</c:v>
                </c:pt>
                <c:pt idx="99">
                  <c:v>2953.337946</c:v>
                </c:pt>
                <c:pt idx="100">
                  <c:v>3415.026012</c:v>
                </c:pt>
                <c:pt idx="101">
                  <c:v>2942.345373</c:v>
                </c:pt>
                <c:pt idx="102">
                  <c:v>3096.241395</c:v>
                </c:pt>
                <c:pt idx="103">
                  <c:v>3554.26527</c:v>
                </c:pt>
                <c:pt idx="104">
                  <c:v>3524.951742</c:v>
                </c:pt>
                <c:pt idx="105">
                  <c:v>3572.586225</c:v>
                </c:pt>
                <c:pt idx="106">
                  <c:v>3605.563944</c:v>
                </c:pt>
                <c:pt idx="107">
                  <c:v>3891.370842</c:v>
                </c:pt>
                <c:pt idx="108">
                  <c:v>3906.027606000001</c:v>
                </c:pt>
                <c:pt idx="109">
                  <c:v>4195.498695</c:v>
                </c:pt>
                <c:pt idx="110">
                  <c:v>3854.728932</c:v>
                </c:pt>
                <c:pt idx="111">
                  <c:v>3440.675349</c:v>
                </c:pt>
                <c:pt idx="112">
                  <c:v>3103.569777</c:v>
                </c:pt>
                <c:pt idx="113">
                  <c:v>3275.786754</c:v>
                </c:pt>
                <c:pt idx="114">
                  <c:v>3565.257843</c:v>
                </c:pt>
                <c:pt idx="115">
                  <c:v>3759.459966</c:v>
                </c:pt>
                <c:pt idx="116">
                  <c:v>4140.535830000001</c:v>
                </c:pt>
                <c:pt idx="117">
                  <c:v>4430.006919</c:v>
                </c:pt>
                <c:pt idx="118">
                  <c:v>4188.170313</c:v>
                </c:pt>
                <c:pt idx="119">
                  <c:v>4364.051481</c:v>
                </c:pt>
                <c:pt idx="120">
                  <c:v>4759.784109</c:v>
                </c:pt>
                <c:pt idx="121">
                  <c:v>4884.366603</c:v>
                </c:pt>
                <c:pt idx="122">
                  <c:v>4913.680131</c:v>
                </c:pt>
                <c:pt idx="123">
                  <c:v>5096.889681</c:v>
                </c:pt>
                <c:pt idx="124">
                  <c:v>5067.576153</c:v>
                </c:pt>
                <c:pt idx="125">
                  <c:v>4254.125751</c:v>
                </c:pt>
                <c:pt idx="126">
                  <c:v>4536.268458</c:v>
                </c:pt>
                <c:pt idx="127">
                  <c:v>5104.218063</c:v>
                </c:pt>
                <c:pt idx="128">
                  <c:v>5382.696579</c:v>
                </c:pt>
                <c:pt idx="129">
                  <c:v>5199.487029</c:v>
                </c:pt>
                <c:pt idx="130">
                  <c:v>5976.295521</c:v>
                </c:pt>
                <c:pt idx="131">
                  <c:v>6474.625497</c:v>
                </c:pt>
                <c:pt idx="132">
                  <c:v>6577.222845000001</c:v>
                </c:pt>
                <c:pt idx="133">
                  <c:v>6742.11144</c:v>
                </c:pt>
                <c:pt idx="134">
                  <c:v>6833.716215</c:v>
                </c:pt>
                <c:pt idx="135">
                  <c:v>7489.606404</c:v>
                </c:pt>
                <c:pt idx="136">
                  <c:v>7976.943807</c:v>
                </c:pt>
                <c:pt idx="137">
                  <c:v>8317.71357</c:v>
                </c:pt>
                <c:pt idx="138">
                  <c:v>8537.56503</c:v>
                </c:pt>
                <c:pt idx="139">
                  <c:v>8849.021265</c:v>
                </c:pt>
                <c:pt idx="140">
                  <c:v>9332.694477</c:v>
                </c:pt>
                <c:pt idx="141">
                  <c:v>9358.343814</c:v>
                </c:pt>
                <c:pt idx="142">
                  <c:v>9684.456813000001</c:v>
                </c:pt>
                <c:pt idx="143">
                  <c:v>10234.085463</c:v>
                </c:pt>
                <c:pt idx="144">
                  <c:v>10769.057349</c:v>
                </c:pt>
                <c:pt idx="145">
                  <c:v>11274.715707</c:v>
                </c:pt>
                <c:pt idx="146">
                  <c:v>11791.366638</c:v>
                </c:pt>
                <c:pt idx="147">
                  <c:v>12172.442502</c:v>
                </c:pt>
                <c:pt idx="148">
                  <c:v>12842.989455</c:v>
                </c:pt>
                <c:pt idx="149">
                  <c:v>13693.081767</c:v>
                </c:pt>
                <c:pt idx="150">
                  <c:v>14828.980977</c:v>
                </c:pt>
                <c:pt idx="151">
                  <c:v>15429.908301</c:v>
                </c:pt>
                <c:pt idx="152">
                  <c:v>16148.089737</c:v>
                </c:pt>
                <c:pt idx="153">
                  <c:v>17001.84624</c:v>
                </c:pt>
                <c:pt idx="154">
                  <c:v>16928.56242</c:v>
                </c:pt>
                <c:pt idx="155">
                  <c:v>16906.577274</c:v>
                </c:pt>
                <c:pt idx="156">
                  <c:v>17800.639878</c:v>
                </c:pt>
                <c:pt idx="157">
                  <c:v>18291.641472</c:v>
                </c:pt>
                <c:pt idx="158">
                  <c:v>18962.188425</c:v>
                </c:pt>
                <c:pt idx="159">
                  <c:v>19464.182592</c:v>
                </c:pt>
                <c:pt idx="160">
                  <c:v>19365.249435</c:v>
                </c:pt>
                <c:pt idx="161">
                  <c:v>18841.270122</c:v>
                </c:pt>
                <c:pt idx="162">
                  <c:v>18705.695055</c:v>
                </c:pt>
                <c:pt idx="163">
                  <c:v>18877.912032</c:v>
                </c:pt>
                <c:pt idx="164">
                  <c:v>19427.540682</c:v>
                </c:pt>
                <c:pt idx="165">
                  <c:v>20116.40859</c:v>
                </c:pt>
                <c:pt idx="166">
                  <c:v>20402.215488</c:v>
                </c:pt>
                <c:pt idx="167">
                  <c:v>21065.434059</c:v>
                </c:pt>
                <c:pt idx="168">
                  <c:v>21871.556079</c:v>
                </c:pt>
                <c:pt idx="169">
                  <c:v>22194.004887</c:v>
                </c:pt>
                <c:pt idx="170">
                  <c:v>22549.43141400001</c:v>
                </c:pt>
                <c:pt idx="171">
                  <c:v>23033.104626</c:v>
                </c:pt>
                <c:pt idx="172">
                  <c:v>22318.587381</c:v>
                </c:pt>
                <c:pt idx="173">
                  <c:v>22567.752369</c:v>
                </c:pt>
                <c:pt idx="174">
                  <c:v>22732.64096400001</c:v>
                </c:pt>
                <c:pt idx="175">
                  <c:v>23216.314176</c:v>
                </c:pt>
                <c:pt idx="176">
                  <c:v>23938.159803</c:v>
                </c:pt>
                <c:pt idx="177">
                  <c:v>24081.063252</c:v>
                </c:pt>
                <c:pt idx="178">
                  <c:v>24000.45105</c:v>
                </c:pt>
                <c:pt idx="179">
                  <c:v>24319.235667</c:v>
                </c:pt>
                <c:pt idx="180">
                  <c:v>25004.439384</c:v>
                </c:pt>
                <c:pt idx="181">
                  <c:v>25227.955035</c:v>
                </c:pt>
                <c:pt idx="182">
                  <c:v>25799.568831</c:v>
                </c:pt>
                <c:pt idx="183">
                  <c:v>27067.378917</c:v>
                </c:pt>
                <c:pt idx="184">
                  <c:v>28349.845767</c:v>
                </c:pt>
                <c:pt idx="185">
                  <c:v>29291.542854</c:v>
                </c:pt>
                <c:pt idx="186">
                  <c:v>30247.896705</c:v>
                </c:pt>
                <c:pt idx="187">
                  <c:v>31171.272837</c:v>
                </c:pt>
                <c:pt idx="188">
                  <c:v>31823.498835</c:v>
                </c:pt>
                <c:pt idx="189">
                  <c:v>31361.810769</c:v>
                </c:pt>
                <c:pt idx="190">
                  <c:v>33021.689292</c:v>
                </c:pt>
                <c:pt idx="191">
                  <c:v>34095.297255</c:v>
                </c:pt>
                <c:pt idx="192">
                  <c:v>34641.26171400001</c:v>
                </c:pt>
                <c:pt idx="193">
                  <c:v>34868.441556</c:v>
                </c:pt>
                <c:pt idx="194">
                  <c:v>35124.934926</c:v>
                </c:pt>
                <c:pt idx="195">
                  <c:v>35095.621398</c:v>
                </c:pt>
                <c:pt idx="196">
                  <c:v>35106.61397100001</c:v>
                </c:pt>
                <c:pt idx="197">
                  <c:v>35586.622992</c:v>
                </c:pt>
                <c:pt idx="198">
                  <c:v>36304.804428</c:v>
                </c:pt>
                <c:pt idx="199">
                  <c:v>36327.53241175949</c:v>
                </c:pt>
              </c:numCache>
            </c:numRef>
          </c:val>
          <c:smooth val="0"/>
        </c:ser>
        <c:ser>
          <c:idx val="1"/>
          <c:order val="1"/>
          <c:tx>
            <c:v> CO2 emissions attributed to Carbon Majors</c:v>
          </c:tx>
          <c:spPr>
            <a:ln w="38100">
              <a:solidFill>
                <a:srgbClr val="DD2D32"/>
              </a:solidFill>
              <a:prstDash val="solid"/>
            </a:ln>
          </c:spPr>
          <c:marker>
            <c:symbol val="none"/>
          </c:marker>
          <c:cat>
            <c:numRef>
              <c:f>'[6]Sum Oil, Gas, Coal, &amp; Cement'!$AI$10:$IA$10</c:f>
              <c:numCache>
                <c:formatCode>General</c:formatCode>
                <c:ptCount val="201"/>
                <c:pt idx="0">
                  <c:v>1820.0</c:v>
                </c:pt>
                <c:pt idx="1">
                  <c:v>1821.0</c:v>
                </c:pt>
                <c:pt idx="2">
                  <c:v>1822.0</c:v>
                </c:pt>
                <c:pt idx="3">
                  <c:v>1823.0</c:v>
                </c:pt>
                <c:pt idx="4">
                  <c:v>1824.0</c:v>
                </c:pt>
                <c:pt idx="5">
                  <c:v>1825.0</c:v>
                </c:pt>
                <c:pt idx="6">
                  <c:v>1826.0</c:v>
                </c:pt>
                <c:pt idx="7">
                  <c:v>1827.0</c:v>
                </c:pt>
                <c:pt idx="8">
                  <c:v>1828.0</c:v>
                </c:pt>
                <c:pt idx="9">
                  <c:v>1829.0</c:v>
                </c:pt>
                <c:pt idx="10">
                  <c:v>1830.0</c:v>
                </c:pt>
                <c:pt idx="11">
                  <c:v>1831.0</c:v>
                </c:pt>
                <c:pt idx="12">
                  <c:v>1832.0</c:v>
                </c:pt>
                <c:pt idx="13">
                  <c:v>1833.0</c:v>
                </c:pt>
                <c:pt idx="14">
                  <c:v>1834.0</c:v>
                </c:pt>
                <c:pt idx="15">
                  <c:v>1835.0</c:v>
                </c:pt>
                <c:pt idx="16">
                  <c:v>1836.0</c:v>
                </c:pt>
                <c:pt idx="17">
                  <c:v>1837.0</c:v>
                </c:pt>
                <c:pt idx="18">
                  <c:v>1838.0</c:v>
                </c:pt>
                <c:pt idx="19">
                  <c:v>1839.0</c:v>
                </c:pt>
                <c:pt idx="20">
                  <c:v>1840.0</c:v>
                </c:pt>
                <c:pt idx="21">
                  <c:v>1841.0</c:v>
                </c:pt>
                <c:pt idx="22">
                  <c:v>1842.0</c:v>
                </c:pt>
                <c:pt idx="23">
                  <c:v>1843.0</c:v>
                </c:pt>
                <c:pt idx="24">
                  <c:v>1844.0</c:v>
                </c:pt>
                <c:pt idx="25">
                  <c:v>1845.0</c:v>
                </c:pt>
                <c:pt idx="26">
                  <c:v>1846.0</c:v>
                </c:pt>
                <c:pt idx="27">
                  <c:v>1847.0</c:v>
                </c:pt>
                <c:pt idx="28">
                  <c:v>1848.0</c:v>
                </c:pt>
                <c:pt idx="29">
                  <c:v>1849.0</c:v>
                </c:pt>
                <c:pt idx="30">
                  <c:v>1850.0</c:v>
                </c:pt>
                <c:pt idx="31">
                  <c:v>1851.0</c:v>
                </c:pt>
                <c:pt idx="32">
                  <c:v>1852.0</c:v>
                </c:pt>
                <c:pt idx="33">
                  <c:v>1853.0</c:v>
                </c:pt>
                <c:pt idx="34">
                  <c:v>1854.0</c:v>
                </c:pt>
                <c:pt idx="35">
                  <c:v>1855.0</c:v>
                </c:pt>
                <c:pt idx="36">
                  <c:v>1856.0</c:v>
                </c:pt>
                <c:pt idx="37">
                  <c:v>1857.0</c:v>
                </c:pt>
                <c:pt idx="38">
                  <c:v>1858.0</c:v>
                </c:pt>
                <c:pt idx="39">
                  <c:v>1859.0</c:v>
                </c:pt>
                <c:pt idx="40">
                  <c:v>1860.0</c:v>
                </c:pt>
                <c:pt idx="41">
                  <c:v>1861.0</c:v>
                </c:pt>
                <c:pt idx="42">
                  <c:v>1862.0</c:v>
                </c:pt>
                <c:pt idx="43">
                  <c:v>1863.0</c:v>
                </c:pt>
                <c:pt idx="44">
                  <c:v>1864.0</c:v>
                </c:pt>
                <c:pt idx="45">
                  <c:v>1865.0</c:v>
                </c:pt>
                <c:pt idx="46">
                  <c:v>1866.0</c:v>
                </c:pt>
                <c:pt idx="47">
                  <c:v>1867.0</c:v>
                </c:pt>
                <c:pt idx="48">
                  <c:v>1868.0</c:v>
                </c:pt>
                <c:pt idx="49">
                  <c:v>1869.0</c:v>
                </c:pt>
                <c:pt idx="50">
                  <c:v>1870.0</c:v>
                </c:pt>
                <c:pt idx="51">
                  <c:v>1871.0</c:v>
                </c:pt>
                <c:pt idx="52">
                  <c:v>1872.0</c:v>
                </c:pt>
                <c:pt idx="53">
                  <c:v>1873.0</c:v>
                </c:pt>
                <c:pt idx="54">
                  <c:v>1874.0</c:v>
                </c:pt>
                <c:pt idx="55">
                  <c:v>1875.0</c:v>
                </c:pt>
                <c:pt idx="56">
                  <c:v>1876.0</c:v>
                </c:pt>
                <c:pt idx="57">
                  <c:v>1877.0</c:v>
                </c:pt>
                <c:pt idx="58">
                  <c:v>1878.0</c:v>
                </c:pt>
                <c:pt idx="59">
                  <c:v>1879.0</c:v>
                </c:pt>
                <c:pt idx="60">
                  <c:v>1880.0</c:v>
                </c:pt>
                <c:pt idx="61">
                  <c:v>1881.0</c:v>
                </c:pt>
                <c:pt idx="62">
                  <c:v>1882.0</c:v>
                </c:pt>
                <c:pt idx="63">
                  <c:v>1883.0</c:v>
                </c:pt>
                <c:pt idx="64">
                  <c:v>1884.0</c:v>
                </c:pt>
                <c:pt idx="65">
                  <c:v>1885.0</c:v>
                </c:pt>
                <c:pt idx="66">
                  <c:v>1886.0</c:v>
                </c:pt>
                <c:pt idx="67">
                  <c:v>1887.0</c:v>
                </c:pt>
                <c:pt idx="68">
                  <c:v>1888.0</c:v>
                </c:pt>
                <c:pt idx="69">
                  <c:v>1889.0</c:v>
                </c:pt>
                <c:pt idx="70">
                  <c:v>1890.0</c:v>
                </c:pt>
                <c:pt idx="71">
                  <c:v>1891.0</c:v>
                </c:pt>
                <c:pt idx="72">
                  <c:v>1892.0</c:v>
                </c:pt>
                <c:pt idx="73">
                  <c:v>1893.0</c:v>
                </c:pt>
                <c:pt idx="74">
                  <c:v>1894.0</c:v>
                </c:pt>
                <c:pt idx="75">
                  <c:v>1895.0</c:v>
                </c:pt>
                <c:pt idx="76">
                  <c:v>1896.0</c:v>
                </c:pt>
                <c:pt idx="77">
                  <c:v>1897.0</c:v>
                </c:pt>
                <c:pt idx="78">
                  <c:v>1898.0</c:v>
                </c:pt>
                <c:pt idx="79">
                  <c:v>1899.0</c:v>
                </c:pt>
                <c:pt idx="80">
                  <c:v>1900.0</c:v>
                </c:pt>
                <c:pt idx="81">
                  <c:v>1901.0</c:v>
                </c:pt>
                <c:pt idx="82">
                  <c:v>1902.0</c:v>
                </c:pt>
                <c:pt idx="83">
                  <c:v>1903.0</c:v>
                </c:pt>
                <c:pt idx="84">
                  <c:v>1904.0</c:v>
                </c:pt>
                <c:pt idx="85">
                  <c:v>1905.0</c:v>
                </c:pt>
                <c:pt idx="86">
                  <c:v>1906.0</c:v>
                </c:pt>
                <c:pt idx="87">
                  <c:v>1907.0</c:v>
                </c:pt>
                <c:pt idx="88">
                  <c:v>1908.0</c:v>
                </c:pt>
                <c:pt idx="89">
                  <c:v>1909.0</c:v>
                </c:pt>
                <c:pt idx="90">
                  <c:v>1910.0</c:v>
                </c:pt>
                <c:pt idx="91">
                  <c:v>1911.0</c:v>
                </c:pt>
                <c:pt idx="92">
                  <c:v>1912.0</c:v>
                </c:pt>
                <c:pt idx="93">
                  <c:v>1913.0</c:v>
                </c:pt>
                <c:pt idx="94">
                  <c:v>1914.0</c:v>
                </c:pt>
                <c:pt idx="95">
                  <c:v>1915.0</c:v>
                </c:pt>
                <c:pt idx="96">
                  <c:v>1916.0</c:v>
                </c:pt>
                <c:pt idx="97">
                  <c:v>1917.0</c:v>
                </c:pt>
                <c:pt idx="98">
                  <c:v>1918.0</c:v>
                </c:pt>
                <c:pt idx="99">
                  <c:v>1919.0</c:v>
                </c:pt>
                <c:pt idx="100">
                  <c:v>1920.0</c:v>
                </c:pt>
                <c:pt idx="101">
                  <c:v>1921.0</c:v>
                </c:pt>
                <c:pt idx="102">
                  <c:v>1922.0</c:v>
                </c:pt>
                <c:pt idx="103">
                  <c:v>1923.0</c:v>
                </c:pt>
                <c:pt idx="104">
                  <c:v>1924.0</c:v>
                </c:pt>
                <c:pt idx="105">
                  <c:v>1925.0</c:v>
                </c:pt>
                <c:pt idx="106">
                  <c:v>1926.0</c:v>
                </c:pt>
                <c:pt idx="107">
                  <c:v>1927.0</c:v>
                </c:pt>
                <c:pt idx="108">
                  <c:v>1928.0</c:v>
                </c:pt>
                <c:pt idx="109">
                  <c:v>1929.0</c:v>
                </c:pt>
                <c:pt idx="110">
                  <c:v>1930.0</c:v>
                </c:pt>
                <c:pt idx="111">
                  <c:v>1931.0</c:v>
                </c:pt>
                <c:pt idx="112">
                  <c:v>1932.0</c:v>
                </c:pt>
                <c:pt idx="113">
                  <c:v>1933.0</c:v>
                </c:pt>
                <c:pt idx="114">
                  <c:v>1934.0</c:v>
                </c:pt>
                <c:pt idx="115">
                  <c:v>1935.0</c:v>
                </c:pt>
                <c:pt idx="116">
                  <c:v>1936.0</c:v>
                </c:pt>
                <c:pt idx="117">
                  <c:v>1937.0</c:v>
                </c:pt>
                <c:pt idx="118">
                  <c:v>1938.0</c:v>
                </c:pt>
                <c:pt idx="119">
                  <c:v>1939.0</c:v>
                </c:pt>
                <c:pt idx="120">
                  <c:v>1940.0</c:v>
                </c:pt>
                <c:pt idx="121">
                  <c:v>1941.0</c:v>
                </c:pt>
                <c:pt idx="122">
                  <c:v>1942.0</c:v>
                </c:pt>
                <c:pt idx="123">
                  <c:v>1943.0</c:v>
                </c:pt>
                <c:pt idx="124">
                  <c:v>1944.0</c:v>
                </c:pt>
                <c:pt idx="125">
                  <c:v>1945.0</c:v>
                </c:pt>
                <c:pt idx="126">
                  <c:v>1946.0</c:v>
                </c:pt>
                <c:pt idx="127">
                  <c:v>1947.0</c:v>
                </c:pt>
                <c:pt idx="128">
                  <c:v>1948.0</c:v>
                </c:pt>
                <c:pt idx="129">
                  <c:v>1949.0</c:v>
                </c:pt>
                <c:pt idx="130">
                  <c:v>1950.0</c:v>
                </c:pt>
                <c:pt idx="131">
                  <c:v>1951.0</c:v>
                </c:pt>
                <c:pt idx="132">
                  <c:v>1952.0</c:v>
                </c:pt>
                <c:pt idx="133">
                  <c:v>1953.0</c:v>
                </c:pt>
                <c:pt idx="134">
                  <c:v>1954.0</c:v>
                </c:pt>
                <c:pt idx="135">
                  <c:v>1955.0</c:v>
                </c:pt>
                <c:pt idx="136">
                  <c:v>1956.0</c:v>
                </c:pt>
                <c:pt idx="137">
                  <c:v>1957.0</c:v>
                </c:pt>
                <c:pt idx="138">
                  <c:v>1958.0</c:v>
                </c:pt>
                <c:pt idx="139">
                  <c:v>1959.0</c:v>
                </c:pt>
                <c:pt idx="140">
                  <c:v>1960.0</c:v>
                </c:pt>
                <c:pt idx="141">
                  <c:v>1961.0</c:v>
                </c:pt>
                <c:pt idx="142">
                  <c:v>1962.0</c:v>
                </c:pt>
                <c:pt idx="143">
                  <c:v>1963.0</c:v>
                </c:pt>
                <c:pt idx="144">
                  <c:v>1964.0</c:v>
                </c:pt>
                <c:pt idx="145">
                  <c:v>1965.0</c:v>
                </c:pt>
                <c:pt idx="146">
                  <c:v>1966.0</c:v>
                </c:pt>
                <c:pt idx="147">
                  <c:v>1967.0</c:v>
                </c:pt>
                <c:pt idx="148">
                  <c:v>1968.0</c:v>
                </c:pt>
                <c:pt idx="149">
                  <c:v>1969.0</c:v>
                </c:pt>
                <c:pt idx="150">
                  <c:v>1970.0</c:v>
                </c:pt>
                <c:pt idx="151">
                  <c:v>1971.0</c:v>
                </c:pt>
                <c:pt idx="152">
                  <c:v>1972.0</c:v>
                </c:pt>
                <c:pt idx="153">
                  <c:v>1973.0</c:v>
                </c:pt>
                <c:pt idx="154">
                  <c:v>1974.0</c:v>
                </c:pt>
                <c:pt idx="155">
                  <c:v>1975.0</c:v>
                </c:pt>
                <c:pt idx="156">
                  <c:v>1976.0</c:v>
                </c:pt>
                <c:pt idx="157">
                  <c:v>1977.0</c:v>
                </c:pt>
                <c:pt idx="158">
                  <c:v>1978.0</c:v>
                </c:pt>
                <c:pt idx="159">
                  <c:v>1979.0</c:v>
                </c:pt>
                <c:pt idx="160">
                  <c:v>1980.0</c:v>
                </c:pt>
                <c:pt idx="161">
                  <c:v>1981.0</c:v>
                </c:pt>
                <c:pt idx="162">
                  <c:v>1982.0</c:v>
                </c:pt>
                <c:pt idx="163">
                  <c:v>1983.0</c:v>
                </c:pt>
                <c:pt idx="164">
                  <c:v>1984.0</c:v>
                </c:pt>
                <c:pt idx="165">
                  <c:v>1985.0</c:v>
                </c:pt>
                <c:pt idx="166">
                  <c:v>1986.0</c:v>
                </c:pt>
                <c:pt idx="167">
                  <c:v>1987.0</c:v>
                </c:pt>
                <c:pt idx="168">
                  <c:v>1988.0</c:v>
                </c:pt>
                <c:pt idx="169">
                  <c:v>1989.0</c:v>
                </c:pt>
                <c:pt idx="170">
                  <c:v>1990.0</c:v>
                </c:pt>
                <c:pt idx="171">
                  <c:v>1991.0</c:v>
                </c:pt>
                <c:pt idx="172">
                  <c:v>1992.0</c:v>
                </c:pt>
                <c:pt idx="173">
                  <c:v>1993.0</c:v>
                </c:pt>
                <c:pt idx="174">
                  <c:v>1994.0</c:v>
                </c:pt>
                <c:pt idx="175">
                  <c:v>1995.0</c:v>
                </c:pt>
                <c:pt idx="176">
                  <c:v>1996.0</c:v>
                </c:pt>
                <c:pt idx="177">
                  <c:v>1997.0</c:v>
                </c:pt>
                <c:pt idx="178">
                  <c:v>1998.0</c:v>
                </c:pt>
                <c:pt idx="179">
                  <c:v>1999.0</c:v>
                </c:pt>
                <c:pt idx="180">
                  <c:v>2000.0</c:v>
                </c:pt>
                <c:pt idx="181">
                  <c:v>2001.0</c:v>
                </c:pt>
                <c:pt idx="182">
                  <c:v>2002.0</c:v>
                </c:pt>
                <c:pt idx="183">
                  <c:v>2003.0</c:v>
                </c:pt>
                <c:pt idx="184">
                  <c:v>2004.0</c:v>
                </c:pt>
                <c:pt idx="185">
                  <c:v>2005.0</c:v>
                </c:pt>
                <c:pt idx="186">
                  <c:v>2006.0</c:v>
                </c:pt>
                <c:pt idx="187">
                  <c:v>2007.0</c:v>
                </c:pt>
                <c:pt idx="188">
                  <c:v>2008.0</c:v>
                </c:pt>
                <c:pt idx="189">
                  <c:v>2009.0</c:v>
                </c:pt>
                <c:pt idx="190">
                  <c:v>2010.0</c:v>
                </c:pt>
                <c:pt idx="191">
                  <c:v>2011.0</c:v>
                </c:pt>
                <c:pt idx="192">
                  <c:v>2012.0</c:v>
                </c:pt>
                <c:pt idx="193">
                  <c:v>2013.0</c:v>
                </c:pt>
                <c:pt idx="194">
                  <c:v>2014.0</c:v>
                </c:pt>
                <c:pt idx="195">
                  <c:v>2015.0</c:v>
                </c:pt>
                <c:pt idx="196">
                  <c:v>2016.0</c:v>
                </c:pt>
                <c:pt idx="197">
                  <c:v>2017.0</c:v>
                </c:pt>
                <c:pt idx="198">
                  <c:v>2018.0</c:v>
                </c:pt>
                <c:pt idx="199">
                  <c:v>2019.0</c:v>
                </c:pt>
                <c:pt idx="200">
                  <c:v>2020.0</c:v>
                </c:pt>
              </c:numCache>
            </c:numRef>
          </c:cat>
          <c:val>
            <c:numRef>
              <c:f>'[6]Sum Oil, Gas, Coal, &amp; Cement'!$AI$85:$IA$85</c:f>
              <c:numCache>
                <c:formatCode>_(* #,##0.00_);_(* \(#,##0.00\);_(* "-"??_);_(@_)</c:formatCode>
                <c:ptCount val="201"/>
                <c:pt idx="34" formatCode="_(* #,##0.0_);_(* \(#,##0.0\);_(* &quot;-&quot;??_);_(@_)">
                  <c:v>0.0891293105355554</c:v>
                </c:pt>
                <c:pt idx="35" formatCode="_(* #,##0.0_);_(* \(#,##0.0\);_(* &quot;-&quot;??_);_(@_)">
                  <c:v>0.115902345787672</c:v>
                </c:pt>
                <c:pt idx="36" formatCode="_(* #,##0.0_);_(* \(#,##0.0\);_(* &quot;-&quot;??_);_(@_)">
                  <c:v>0.142675381039788</c:v>
                </c:pt>
                <c:pt idx="37" formatCode="_(* #,##0.0_);_(* \(#,##0.0\);_(* &quot;-&quot;??_);_(@_)">
                  <c:v>0.165844887362488</c:v>
                </c:pt>
                <c:pt idx="38" formatCode="_(* #,##0.0_);_(* \(#,##0.0\);_(* &quot;-&quot;??_);_(@_)">
                  <c:v>0.189014393685189</c:v>
                </c:pt>
                <c:pt idx="39" formatCode="_(* #,##0.0_);_(* \(#,##0.0\);_(* &quot;-&quot;??_);_(@_)">
                  <c:v>0.212183900007889</c:v>
                </c:pt>
                <c:pt idx="40" formatCode="_(* #,##0.0_);_(* \(#,##0.0\);_(* &quot;-&quot;??_);_(@_)">
                  <c:v>0.23535340633059</c:v>
                </c:pt>
                <c:pt idx="41" formatCode="_(* #,##0.0_);_(* \(#,##0.0\);_(* &quot;-&quot;??_);_(@_)">
                  <c:v>0.258522912653291</c:v>
                </c:pt>
                <c:pt idx="42" formatCode="_(* #,##0.0_);_(* \(#,##0.0\);_(* &quot;-&quot;??_);_(@_)">
                  <c:v>0.281692418975991</c:v>
                </c:pt>
                <c:pt idx="43" formatCode="_(* #,##0.0_);_(* \(#,##0.0\);_(* &quot;-&quot;??_);_(@_)">
                  <c:v>0.304861925298692</c:v>
                </c:pt>
                <c:pt idx="44" formatCode="_(* #,##0.0_);_(* \(#,##0.0\);_(* &quot;-&quot;??_);_(@_)">
                  <c:v>0.390609499180081</c:v>
                </c:pt>
                <c:pt idx="45" formatCode="_(* #,##0.0_);_(* \(#,##0.0\);_(* &quot;-&quot;??_);_(@_)">
                  <c:v>0.459273247596741</c:v>
                </c:pt>
                <c:pt idx="46" formatCode="_(* #,##0.0_);_(* \(#,##0.0\);_(* &quot;-&quot;??_);_(@_)">
                  <c:v>0.543132321072959</c:v>
                </c:pt>
                <c:pt idx="47" formatCode="_(* #,##0.0_);_(* \(#,##0.0\);_(* &quot;-&quot;??_);_(@_)">
                  <c:v>0.626991394549178</c:v>
                </c:pt>
                <c:pt idx="48" formatCode="_(* #,##0.0_);_(* \(#,##0.0\);_(* &quot;-&quot;??_);_(@_)">
                  <c:v>0.710850468025396</c:v>
                </c:pt>
                <c:pt idx="49" formatCode="_(* #,##0_);_(* \(#,##0\);_(* &quot;-&quot;??_);_(@_)">
                  <c:v>0.794709541501614</c:v>
                </c:pt>
                <c:pt idx="50" formatCode="_(* #,##0_);_(* \(#,##0\);_(* &quot;-&quot;??_);_(@_)">
                  <c:v>1.018250806205598</c:v>
                </c:pt>
                <c:pt idx="51" formatCode="_(* #,##0_);_(* \(#,##0\);_(* &quot;-&quot;??_);_(@_)">
                  <c:v>1.241792070909581</c:v>
                </c:pt>
                <c:pt idx="52" formatCode="_(* #,##0_);_(* \(#,##0\);_(* &quot;-&quot;??_);_(@_)">
                  <c:v>1.465333335613564</c:v>
                </c:pt>
                <c:pt idx="53" formatCode="_(* #,##0_);_(* \(#,##0\);_(* &quot;-&quot;??_);_(@_)">
                  <c:v>1.688874600317547</c:v>
                </c:pt>
                <c:pt idx="54" formatCode="_(* #,##0_);_(* \(#,##0\);_(* &quot;-&quot;??_);_(@_)">
                  <c:v>1.91241586502153</c:v>
                </c:pt>
                <c:pt idx="55" formatCode="_(* #,##0_);_(* \(#,##0\);_(* &quot;-&quot;??_);_(@_)">
                  <c:v>2.135957129725514</c:v>
                </c:pt>
                <c:pt idx="56" formatCode="_(* #,##0_);_(* \(#,##0\);_(* &quot;-&quot;??_);_(@_)">
                  <c:v>2.359498394429497</c:v>
                </c:pt>
                <c:pt idx="57" formatCode="_(* #,##0_);_(* \(#,##0\);_(* &quot;-&quot;??_);_(@_)">
                  <c:v>2.58303965913348</c:v>
                </c:pt>
                <c:pt idx="58" formatCode="_(* #,##0_);_(* \(#,##0\);_(* &quot;-&quot;??_);_(@_)">
                  <c:v>2.806580923837463</c:v>
                </c:pt>
                <c:pt idx="59" formatCode="_(* #,##0_);_(* \(#,##0\);_(* &quot;-&quot;??_);_(@_)">
                  <c:v>3.030122188541446</c:v>
                </c:pt>
                <c:pt idx="60" formatCode="_(* #,##0_);_(* \(#,##0\);_(* &quot;-&quot;??_);_(@_)">
                  <c:v>3.253663453245425</c:v>
                </c:pt>
                <c:pt idx="61" formatCode="_(* #,##0_);_(* \(#,##0\);_(* &quot;-&quot;??_);_(@_)">
                  <c:v>3.477204717949412</c:v>
                </c:pt>
                <c:pt idx="62" formatCode="_(* #,##0_);_(* \(#,##0\);_(* &quot;-&quot;??_);_(@_)">
                  <c:v>3.700745982653395</c:v>
                </c:pt>
                <c:pt idx="63" formatCode="_(* #,##0_);_(* \(#,##0\);_(* &quot;-&quot;??_);_(@_)">
                  <c:v>3.924287247357378</c:v>
                </c:pt>
                <c:pt idx="64" formatCode="_(* #,##0_);_(* \(#,##0\);_(* &quot;-&quot;??_);_(@_)">
                  <c:v>4.180787562738216</c:v>
                </c:pt>
                <c:pt idx="65" formatCode="_(* #,##0_);_(* \(#,##0\);_(* &quot;-&quot;??_);_(@_)">
                  <c:v>4.440354352248365</c:v>
                </c:pt>
                <c:pt idx="66" formatCode="_(* #,##0_);_(* \(#,##0\);_(* &quot;-&quot;??_);_(@_)">
                  <c:v>4.707887840989197</c:v>
                </c:pt>
                <c:pt idx="67" formatCode="_(* #,##0_);_(* \(#,##0\);_(* &quot;-&quot;??_);_(@_)">
                  <c:v>4.979132852105088</c:v>
                </c:pt>
                <c:pt idx="68" formatCode="_(* #,##0_);_(* \(#,##0\);_(* &quot;-&quot;??_);_(@_)">
                  <c:v>5.256987597446054</c:v>
                </c:pt>
                <c:pt idx="69" formatCode="_(* #,##0_);_(* \(#,##0\);_(* &quot;-&quot;??_);_(@_)">
                  <c:v>5.585363716620941</c:v>
                </c:pt>
                <c:pt idx="70" formatCode="_(* #,##0_);_(* \(#,##0\);_(* &quot;-&quot;??_);_(@_)">
                  <c:v>5.89829950383562</c:v>
                </c:pt>
                <c:pt idx="71" formatCode="_(* #,##0_);_(* \(#,##0\);_(* &quot;-&quot;??_);_(@_)">
                  <c:v>6.277697821961252</c:v>
                </c:pt>
                <c:pt idx="72" formatCode="_(* #,##0_);_(* \(#,##0\);_(* &quot;-&quot;??_);_(@_)">
                  <c:v>6.654450919929129</c:v>
                </c:pt>
                <c:pt idx="73" formatCode="_(* #,##0_);_(* \(#,##0\);_(* &quot;-&quot;??_);_(@_)">
                  <c:v>7.05861172017379</c:v>
                </c:pt>
                <c:pt idx="74" formatCode="_(* #,##0_);_(* \(#,##0\);_(* &quot;-&quot;??_);_(@_)">
                  <c:v>7.567020599714812</c:v>
                </c:pt>
                <c:pt idx="75" formatCode="_(* #,##0_);_(* \(#,##0\);_(* &quot;-&quot;??_);_(@_)">
                  <c:v>7.924119751633786</c:v>
                </c:pt>
                <c:pt idx="76" formatCode="_(* #,##0_);_(* \(#,##0\);_(* &quot;-&quot;??_);_(@_)">
                  <c:v>8.425298034071223</c:v>
                </c:pt>
                <c:pt idx="77" formatCode="_(* #,##0_);_(* \(#,##0\);_(* &quot;-&quot;??_);_(@_)">
                  <c:v>9.638947708613459</c:v>
                </c:pt>
                <c:pt idx="78" formatCode="_(* #,##0_);_(* \(#,##0\);_(* &quot;-&quot;??_);_(@_)">
                  <c:v>9.730787181979092</c:v>
                </c:pt>
                <c:pt idx="79" formatCode="_(* #,##0_);_(* \(#,##0\);_(* &quot;-&quot;??_);_(@_)">
                  <c:v>9.26076425633146</c:v>
                </c:pt>
                <c:pt idx="80" formatCode="_(* #,##0_);_(* \(#,##0\);_(* &quot;-&quot;??_);_(@_)">
                  <c:v>45.68388462121742</c:v>
                </c:pt>
                <c:pt idx="81" formatCode="_(* #,##0_);_(* \(#,##0\);_(* &quot;-&quot;??_);_(@_)">
                  <c:v>49.61799677003511</c:v>
                </c:pt>
                <c:pt idx="82" formatCode="_(* #,##0_);_(* \(#,##0\);_(* &quot;-&quot;??_);_(@_)">
                  <c:v>53.22404915873628</c:v>
                </c:pt>
                <c:pt idx="83" formatCode="_(* #,##0_);_(* \(#,##0\);_(* &quot;-&quot;??_);_(@_)">
                  <c:v>56.80563447996376</c:v>
                </c:pt>
                <c:pt idx="84" formatCode="_(* #,##0_);_(* \(#,##0\);_(* &quot;-&quot;??_);_(@_)">
                  <c:v>56.55577354927891</c:v>
                </c:pt>
                <c:pt idx="85" formatCode="_(* #,##0_);_(* \(#,##0\);_(* &quot;-&quot;??_);_(@_)">
                  <c:v>56.45557357516469</c:v>
                </c:pt>
                <c:pt idx="86" formatCode="_(* #,##0_);_(* \(#,##0\);_(* &quot;-&quot;??_);_(@_)">
                  <c:v>57.82532028921758</c:v>
                </c:pt>
                <c:pt idx="87" formatCode="_(* #,##0_);_(* \(#,##0\);_(* &quot;-&quot;??_);_(@_)">
                  <c:v>58.4670562512057</c:v>
                </c:pt>
                <c:pt idx="88" formatCode="_(* #,##0_);_(* \(#,##0\);_(* &quot;-&quot;??_);_(@_)">
                  <c:v>57.60181423665448</c:v>
                </c:pt>
                <c:pt idx="89" formatCode="_(* #,##0_);_(* \(#,##0\);_(* &quot;-&quot;??_);_(@_)">
                  <c:v>58.83659235345208</c:v>
                </c:pt>
                <c:pt idx="90" formatCode="_(* #,##0_);_(* \(#,##0\);_(* &quot;-&quot;??_);_(@_)">
                  <c:v>59.99851337978932</c:v>
                </c:pt>
                <c:pt idx="91" formatCode="_(* #,##0_);_(* \(#,##0\);_(* &quot;-&quot;??_);_(@_)">
                  <c:v>59.95656582578513</c:v>
                </c:pt>
                <c:pt idx="92" formatCode="_(* #,##0_);_(* \(#,##0\);_(* &quot;-&quot;??_);_(@_)">
                  <c:v>65.496984927382</c:v>
                </c:pt>
                <c:pt idx="93" formatCode="_(* #,##0_);_(* \(#,##0\);_(* &quot;-&quot;??_);_(@_)">
                  <c:v>126.5830259784058</c:v>
                </c:pt>
                <c:pt idx="94" formatCode="_(* #,##0_);_(* \(#,##0\);_(* &quot;-&quot;??_);_(@_)">
                  <c:v>119.1072401728812</c:v>
                </c:pt>
                <c:pt idx="95" formatCode="_(* #,##0_);_(* \(#,##0\);_(* &quot;-&quot;??_);_(@_)">
                  <c:v>117.1620998643522</c:v>
                </c:pt>
                <c:pt idx="96" formatCode="_(* #,##0_);_(* \(#,##0\);_(* &quot;-&quot;??_);_(@_)">
                  <c:v>127.8983958859443</c:v>
                </c:pt>
                <c:pt idx="97" formatCode="_(* #,##0_);_(* \(#,##0\);_(* &quot;-&quot;??_);_(@_)">
                  <c:v>128.1615112046488</c:v>
                </c:pt>
                <c:pt idx="98" formatCode="_(* #,##0_);_(* \(#,##0\);_(* &quot;-&quot;??_);_(@_)">
                  <c:v>121.6455413636709</c:v>
                </c:pt>
                <c:pt idx="99" formatCode="_(* #,##0_);_(* \(#,##0\);_(* &quot;-&quot;??_);_(@_)">
                  <c:v>128.3541330949895</c:v>
                </c:pt>
                <c:pt idx="100" formatCode="_(* #,##0_);_(* \(#,##0\);_(* &quot;-&quot;??_);_(@_)">
                  <c:v>137.357527558013</c:v>
                </c:pt>
                <c:pt idx="101" formatCode="_(* #,##0_);_(* \(#,##0\);_(* &quot;-&quot;??_);_(@_)">
                  <c:v>154.6926290371823</c:v>
                </c:pt>
                <c:pt idx="102" formatCode="_(* #,##0_);_(* \(#,##0\);_(* &quot;-&quot;??_);_(@_)">
                  <c:v>175.9703470600052</c:v>
                </c:pt>
                <c:pt idx="103" formatCode="_(* #,##0_);_(* \(#,##0\);_(* &quot;-&quot;??_);_(@_)">
                  <c:v>214.3104331650525</c:v>
                </c:pt>
                <c:pt idx="104" formatCode="_(* #,##0_);_(* \(#,##0\);_(* &quot;-&quot;??_);_(@_)">
                  <c:v>229.5570624152984</c:v>
                </c:pt>
                <c:pt idx="105" formatCode="_(* #,##0_);_(* \(#,##0\);_(* &quot;-&quot;??_);_(@_)">
                  <c:v>245.1995056953848</c:v>
                </c:pt>
                <c:pt idx="106" formatCode="_(* #,##0_);_(* \(#,##0\);_(* &quot;-&quot;??_);_(@_)">
                  <c:v>289.4137826427444</c:v>
                </c:pt>
                <c:pt idx="107" formatCode="_(* #,##0_);_(* \(#,##0\);_(* &quot;-&quot;??_);_(@_)">
                  <c:v>324.500235879828</c:v>
                </c:pt>
                <c:pt idx="108" formatCode="_(* #,##0_);_(* \(#,##0\);_(* &quot;-&quot;??_);_(@_)">
                  <c:v>354.7301489448453</c:v>
                </c:pt>
                <c:pt idx="109" formatCode="_(* #,##0_);_(* \(#,##0\);_(* &quot;-&quot;??_);_(@_)">
                  <c:v>380.3567492725059</c:v>
                </c:pt>
                <c:pt idx="110" formatCode="_(* #,##0_);_(* \(#,##0\);_(* &quot;-&quot;??_);_(@_)">
                  <c:v>404.3503280213478</c:v>
                </c:pt>
                <c:pt idx="111" formatCode="_(* #,##0_);_(* \(#,##0\);_(* &quot;-&quot;??_);_(@_)">
                  <c:v>409.0581306717335</c:v>
                </c:pt>
                <c:pt idx="112" formatCode="_(* #,##0_);_(* \(#,##0\);_(* &quot;-&quot;??_);_(@_)">
                  <c:v>460.9645919663196</c:v>
                </c:pt>
                <c:pt idx="113" formatCode="_(* #,##0_);_(* \(#,##0\);_(* &quot;-&quot;??_);_(@_)">
                  <c:v>512.3996530939062</c:v>
                </c:pt>
                <c:pt idx="114" formatCode="_(* #,##0_);_(* \(#,##0\);_(* &quot;-&quot;??_);_(@_)">
                  <c:v>608.918247036496</c:v>
                </c:pt>
                <c:pt idx="115" formatCode="_(* #,##0_);_(* \(#,##0\);_(* &quot;-&quot;??_);_(@_)">
                  <c:v>631.7511652237378</c:v>
                </c:pt>
                <c:pt idx="116" formatCode="_(* #,##0_);_(* \(#,##0\);_(* &quot;-&quot;??_);_(@_)">
                  <c:v>702.9694053526628</c:v>
                </c:pt>
                <c:pt idx="117" formatCode="_(* #,##0_);_(* \(#,##0\);_(* &quot;-&quot;??_);_(@_)">
                  <c:v>780.120782050156</c:v>
                </c:pt>
                <c:pt idx="118" formatCode="_(* #,##0_);_(* \(#,##0\);_(* &quot;-&quot;??_);_(@_)">
                  <c:v>877.4253391756637</c:v>
                </c:pt>
                <c:pt idx="119" formatCode="_(* #,##0_);_(* \(#,##0\);_(* &quot;-&quot;??_);_(@_)">
                  <c:v>957.9791012532373</c:v>
                </c:pt>
                <c:pt idx="120" formatCode="_(* #,##0_);_(* \(#,##0\);_(* &quot;-&quot;??_);_(@_)">
                  <c:v>1051.245942846858</c:v>
                </c:pt>
                <c:pt idx="121" formatCode="_(* #,##0_);_(* \(#,##0\);_(* &quot;-&quot;??_);_(@_)">
                  <c:v>1143.194846553039</c:v>
                </c:pt>
                <c:pt idx="122" formatCode="_(* #,##0_);_(* \(#,##0\);_(* &quot;-&quot;??_);_(@_)">
                  <c:v>1190.244517599531</c:v>
                </c:pt>
                <c:pt idx="123" formatCode="_(* #,##0_);_(* \(#,##0\);_(* &quot;-&quot;??_);_(@_)">
                  <c:v>1025.634610783777</c:v>
                </c:pt>
                <c:pt idx="124" formatCode="_(* #,##0_);_(* \(#,##0\);_(* &quot;-&quot;??_);_(@_)">
                  <c:v>1109.312608744015</c:v>
                </c:pt>
                <c:pt idx="125" formatCode="_(* #,##0_);_(* \(#,##0\);_(* &quot;-&quot;??_);_(@_)">
                  <c:v>1245.693550335647</c:v>
                </c:pt>
                <c:pt idx="126" formatCode="_(* #,##0_);_(* \(#,##0\);_(* &quot;-&quot;??_);_(@_)">
                  <c:v>1401.916619176194</c:v>
                </c:pt>
                <c:pt idx="127" formatCode="_(* #,##0_);_(* \(#,##0\);_(* &quot;-&quot;??_);_(@_)">
                  <c:v>2037.081520796341</c:v>
                </c:pt>
                <c:pt idx="128" formatCode="_(* #,##0_);_(* \(#,##0\);_(* &quot;-&quot;??_);_(@_)">
                  <c:v>2251.606391628844</c:v>
                </c:pt>
                <c:pt idx="129" formatCode="_(* #,##0_);_(* \(#,##0\);_(* &quot;-&quot;??_);_(@_)">
                  <c:v>2375.168059976199</c:v>
                </c:pt>
                <c:pt idx="130" formatCode="_(* #,##0_);_(* \(#,##0\);_(* &quot;-&quot;??_);_(@_)">
                  <c:v>2711.053203023372</c:v>
                </c:pt>
                <c:pt idx="131" formatCode="_(* #,##0_);_(* \(#,##0\);_(* &quot;-&quot;??_);_(@_)">
                  <c:v>2953.783329057804</c:v>
                </c:pt>
                <c:pt idx="132" formatCode="_(* #,##0_);_(* \(#,##0\);_(* &quot;-&quot;??_);_(@_)">
                  <c:v>3066.27320273527</c:v>
                </c:pt>
                <c:pt idx="133" formatCode="_(* #,##0_);_(* \(#,##0\);_(* &quot;-&quot;??_);_(@_)">
                  <c:v>3400.907092404138</c:v>
                </c:pt>
                <c:pt idx="134" formatCode="_(* #,##0_);_(* \(#,##0\);_(* &quot;-&quot;??_);_(@_)">
                  <c:v>3717.282206274917</c:v>
                </c:pt>
                <c:pt idx="135" formatCode="_(* #,##0_);_(* \(#,##0\);_(* &quot;-&quot;??_);_(@_)">
                  <c:v>4151.543403221801</c:v>
                </c:pt>
                <c:pt idx="136" formatCode="_(* #,##0_);_(* \(#,##0\);_(* &quot;-&quot;??_);_(@_)">
                  <c:v>4621.789314458354</c:v>
                </c:pt>
                <c:pt idx="137" formatCode="_(* #,##0_);_(* \(#,##0\);_(* &quot;-&quot;??_);_(@_)">
                  <c:v>4662.366276540262</c:v>
                </c:pt>
                <c:pt idx="138" formatCode="_(* #,##0_);_(* \(#,##0\);_(* &quot;-&quot;??_);_(@_)">
                  <c:v>5381.81716654557</c:v>
                </c:pt>
                <c:pt idx="139" formatCode="_(* #,##0_);_(* \(#,##0\);_(* &quot;-&quot;??_);_(@_)">
                  <c:v>5794.354780753357</c:v>
                </c:pt>
                <c:pt idx="140" formatCode="_(* #,##0_);_(* \(#,##0\);_(* &quot;-&quot;??_);_(@_)">
                  <c:v>6236.13657406691</c:v>
                </c:pt>
                <c:pt idx="141" formatCode="_(* #,##0_);_(* \(#,##0\);_(* &quot;-&quot;??_);_(@_)">
                  <c:v>6089.517803048416</c:v>
                </c:pt>
                <c:pt idx="142" formatCode="_(* #,##0_);_(* \(#,##0\);_(* &quot;-&quot;??_);_(@_)">
                  <c:v>6512.255385624455</c:v>
                </c:pt>
                <c:pt idx="143" formatCode="_(* #,##0_);_(* \(#,##0\);_(* &quot;-&quot;??_);_(@_)">
                  <c:v>6943.545346201531</c:v>
                </c:pt>
                <c:pt idx="144" formatCode="_(* #,##0_);_(* \(#,##0\);_(* &quot;-&quot;??_);_(@_)">
                  <c:v>7469.876133048932</c:v>
                </c:pt>
                <c:pt idx="145" formatCode="_(* #,##0_);_(* \(#,##0\);_(* &quot;-&quot;??_);_(@_)">
                  <c:v>8051.003871534815</c:v>
                </c:pt>
                <c:pt idx="146" formatCode="_(* #,##0_);_(* \(#,##0\);_(* &quot;-&quot;??_);_(@_)">
                  <c:v>8714.336790847447</c:v>
                </c:pt>
                <c:pt idx="147" formatCode="_(* #,##0_);_(* \(#,##0\);_(* &quot;-&quot;??_);_(@_)">
                  <c:v>8917.71356700601</c:v>
                </c:pt>
                <c:pt idx="148" formatCode="_(* #,##0_);_(* \(#,##0\);_(* &quot;-&quot;??_);_(@_)">
                  <c:v>9613.081723852525</c:v>
                </c:pt>
                <c:pt idx="149" formatCode="_(* #,##0_);_(* \(#,##0\);_(* &quot;-&quot;??_);_(@_)">
                  <c:v>10197.97051087361</c:v>
                </c:pt>
                <c:pt idx="150" formatCode="_(* #,##0_);_(* \(#,##0\);_(* &quot;-&quot;??_);_(@_)">
                  <c:v>11159.41738851571</c:v>
                </c:pt>
                <c:pt idx="151" formatCode="_(* #,##0_);_(* \(#,##0\);_(* &quot;-&quot;??_);_(@_)">
                  <c:v>11823.32570943157</c:v>
                </c:pt>
                <c:pt idx="152" formatCode="_(* #,##0_);_(* \(#,##0\);_(* &quot;-&quot;??_);_(@_)">
                  <c:v>12637.51503250867</c:v>
                </c:pt>
                <c:pt idx="153" formatCode="_(* #,##0_);_(* \(#,##0\);_(* &quot;-&quot;??_);_(@_)">
                  <c:v>13449.19711243944</c:v>
                </c:pt>
                <c:pt idx="154" formatCode="_(* #,##0_);_(* \(#,##0\);_(* &quot;-&quot;??_);_(@_)">
                  <c:v>13963.35808593319</c:v>
                </c:pt>
                <c:pt idx="155" formatCode="_(* #,##0_);_(* \(#,##0\);_(* &quot;-&quot;??_);_(@_)">
                  <c:v>13251.10559051847</c:v>
                </c:pt>
                <c:pt idx="156" formatCode="_(* #,##0_);_(* \(#,##0\);_(* &quot;-&quot;??_);_(@_)">
                  <c:v>14509.68114003807</c:v>
                </c:pt>
                <c:pt idx="157" formatCode="_(* #,##0_);_(* \(#,##0\);_(* &quot;-&quot;??_);_(@_)">
                  <c:v>14888.44930384743</c:v>
                </c:pt>
                <c:pt idx="158" formatCode="_(* #,##0_);_(* \(#,##0\);_(* &quot;-&quot;??_);_(@_)">
                  <c:v>15088.68164092735</c:v>
                </c:pt>
                <c:pt idx="159" formatCode="_(* #,##0_);_(* \(#,##0\);_(* &quot;-&quot;??_);_(@_)">
                  <c:v>15563.8396434645</c:v>
                </c:pt>
                <c:pt idx="160" formatCode="_(* #,##0_);_(* \(#,##0\);_(* &quot;-&quot;??_);_(@_)">
                  <c:v>15042.39357887969</c:v>
                </c:pt>
                <c:pt idx="161" formatCode="_(* #,##0_);_(* \(#,##0\);_(* &quot;-&quot;??_);_(@_)">
                  <c:v>14358.77183673873</c:v>
                </c:pt>
                <c:pt idx="162" formatCode="_(* #,##0_);_(* \(#,##0\);_(* &quot;-&quot;??_);_(@_)">
                  <c:v>13998.30227296586</c:v>
                </c:pt>
                <c:pt idx="163" formatCode="_(* #,##0_);_(* \(#,##0\);_(* &quot;-&quot;??_);_(@_)">
                  <c:v>13929.95196649365</c:v>
                </c:pt>
                <c:pt idx="164" formatCode="_(* #,##0_);_(* \(#,##0\);_(* &quot;-&quot;??_);_(@_)">
                  <c:v>14215.54580788107</c:v>
                </c:pt>
                <c:pt idx="165" formatCode="_(* #,##0_);_(* \(#,##0\);_(* &quot;-&quot;??_);_(@_)">
                  <c:v>14718.2040394502</c:v>
                </c:pt>
                <c:pt idx="166" formatCode="_(* #,##0_);_(* \(#,##0\);_(* &quot;-&quot;??_);_(@_)">
                  <c:v>15413.39109340764</c:v>
                </c:pt>
                <c:pt idx="167" formatCode="_(* #,##0_);_(* \(#,##0\);_(* &quot;-&quot;??_);_(@_)">
                  <c:v>15964.84459193183</c:v>
                </c:pt>
                <c:pt idx="168" formatCode="_(* #,##0_);_(* \(#,##0\);_(* &quot;-&quot;??_);_(@_)">
                  <c:v>16827.00277261233</c:v>
                </c:pt>
                <c:pt idx="169" formatCode="_(* #,##0_);_(* \(#,##0\);_(* &quot;-&quot;??_);_(@_)">
                  <c:v>17463.24489776638</c:v>
                </c:pt>
                <c:pt idx="170" formatCode="_(* #,##0_);_(* \(#,##0\);_(* &quot;-&quot;??_);_(@_)">
                  <c:v>18226.0797478927</c:v>
                </c:pt>
                <c:pt idx="171" formatCode="_(* #,##0_);_(* \(#,##0\);_(* &quot;-&quot;??_);_(@_)">
                  <c:v>18016.96994829617</c:v>
                </c:pt>
                <c:pt idx="172" formatCode="_(* #,##0_);_(* \(#,##0\);_(* &quot;-&quot;??_);_(@_)">
                  <c:v>16605.5787432825</c:v>
                </c:pt>
                <c:pt idx="173" formatCode="_(* #,##0_);_(* \(#,##0\);_(* &quot;-&quot;??_);_(@_)">
                  <c:v>16480.21129574477</c:v>
                </c:pt>
                <c:pt idx="174" formatCode="_(* #,##0_);_(* \(#,##0\);_(* &quot;-&quot;??_);_(@_)">
                  <c:v>17068.37357197448</c:v>
                </c:pt>
                <c:pt idx="175" formatCode="_(* #,##0_);_(* \(#,##0\);_(* &quot;-&quot;??_);_(@_)">
                  <c:v>17517.51828560076</c:v>
                </c:pt>
                <c:pt idx="176" formatCode="_(* #,##0_);_(* \(#,##0\);_(* &quot;-&quot;??_);_(@_)">
                  <c:v>18023.3281964482</c:v>
                </c:pt>
                <c:pt idx="177" formatCode="_(* #,##0_);_(* \(#,##0\);_(* &quot;-&quot;??_);_(@_)">
                  <c:v>18376.1086831528</c:v>
                </c:pt>
                <c:pt idx="178" formatCode="_(* #,##0_);_(* \(#,##0\);_(* &quot;-&quot;??_);_(@_)">
                  <c:v>18826.94690118511</c:v>
                </c:pt>
                <c:pt idx="179" formatCode="_(* #,##0_);_(* \(#,##0\);_(* &quot;-&quot;??_);_(@_)">
                  <c:v>19445.24831656235</c:v>
                </c:pt>
                <c:pt idx="180" formatCode="_(* #,##0_);_(* \(#,##0\);_(* &quot;-&quot;??_);_(@_)">
                  <c:v>19961.63029196654</c:v>
                </c:pt>
                <c:pt idx="181" formatCode="_(* #,##0_);_(* \(#,##0\);_(* &quot;-&quot;??_);_(@_)">
                  <c:v>20495.99246173387</c:v>
                </c:pt>
                <c:pt idx="182" formatCode="_(* #,##0_);_(* \(#,##0\);_(* &quot;-&quot;??_);_(@_)">
                  <c:v>20677.68565384681</c:v>
                </c:pt>
                <c:pt idx="183" formatCode="_(* #,##0_);_(* \(#,##0\);_(* &quot;-&quot;??_);_(@_)">
                  <c:v>22211.02290843178</c:v>
                </c:pt>
                <c:pt idx="184" formatCode="_(* #,##0_);_(* \(#,##0\);_(* &quot;-&quot;??_);_(@_)">
                  <c:v>23479.8548412245</c:v>
                </c:pt>
                <c:pt idx="185" formatCode="_(* #,##0_);_(* \(#,##0\);_(* &quot;-&quot;??_);_(@_)">
                  <c:v>24841.39122247594</c:v>
                </c:pt>
                <c:pt idx="186" formatCode="_(* #,##0_);_(* \(#,##0\);_(* &quot;-&quot;??_);_(@_)">
                  <c:v>25503.08808330688</c:v>
                </c:pt>
                <c:pt idx="187" formatCode="_(* #,##0_);_(* \(#,##0\);_(* &quot;-&quot;??_);_(@_)">
                  <c:v>26275.63090791065</c:v>
                </c:pt>
                <c:pt idx="188" formatCode="_(* #,##0_);_(* \(#,##0\);_(* &quot;-&quot;??_);_(@_)">
                  <c:v>27046.08955151077</c:v>
                </c:pt>
                <c:pt idx="189" formatCode="_(* #,##0_);_(* \(#,##0\);_(* &quot;-&quot;??_);_(@_)">
                  <c:v>27277.67640523561</c:v>
                </c:pt>
                <c:pt idx="190" formatCode="_(* #,##0_);_(* \(#,##0\);_(* &quot;-&quot;??_);_(@_)">
                  <c:v>28604.70404934734</c:v>
                </c:pt>
                <c:pt idx="191" formatCode="_(* #,##0_);_(* \(#,##0\);_(* &quot;-&quot;??_);_(@_)">
                  <c:v>29260.94409121688</c:v>
                </c:pt>
                <c:pt idx="192" formatCode="_(* #,##0_);_(* \(#,##0\);_(* &quot;-&quot;??_);_(@_)">
                  <c:v>30362.52147137055</c:v>
                </c:pt>
                <c:pt idx="193" formatCode="_(* #,##0_);_(* \(#,##0\);_(* &quot;-&quot;??_);_(@_)">
                  <c:v>30744.10760260939</c:v>
                </c:pt>
                <c:pt idx="194" formatCode="_(* #,##0_);_(* \(#,##0\);_(* &quot;-&quot;??_);_(@_)">
                  <c:v>30602.11066806785</c:v>
                </c:pt>
                <c:pt idx="195" formatCode="_(* #,##0_);_(* \(#,##0\);_(* &quot;-&quot;??_);_(@_)">
                  <c:v>30660.36812810938</c:v>
                </c:pt>
                <c:pt idx="196" formatCode="_(* #,##0_);_(* \(#,##0\);_(* &quot;-&quot;??_);_(@_)">
                  <c:v>29624.75137165161</c:v>
                </c:pt>
                <c:pt idx="197" formatCode="_(* #,##0_);_(* \(#,##0\);_(* &quot;-&quot;??_);_(@_)">
                  <c:v>29898.11598950914</c:v>
                </c:pt>
                <c:pt idx="198" formatCode="_(* #,##0_);_(* \(#,##0\);_(* &quot;-&quot;??_);_(@_)">
                  <c:v>30718.58244694502</c:v>
                </c:pt>
              </c:numCache>
            </c:numRef>
          </c:val>
          <c:smooth val="0"/>
        </c:ser>
        <c:dLbls>
          <c:showLegendKey val="0"/>
          <c:showVal val="0"/>
          <c:showCatName val="0"/>
          <c:showSerName val="0"/>
          <c:showPercent val="0"/>
          <c:showBubbleSize val="0"/>
        </c:dLbls>
        <c:marker val="1"/>
        <c:smooth val="0"/>
        <c:axId val="-2080708472"/>
        <c:axId val="-2080713560"/>
      </c:lineChart>
      <c:catAx>
        <c:axId val="-20807084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Geneva"/>
                <a:ea typeface="Geneva"/>
                <a:cs typeface="Geneva"/>
              </a:defRPr>
            </a:pPr>
            <a:endParaRPr lang="en-US"/>
          </a:p>
        </c:txPr>
        <c:crossAx val="-2080713560"/>
        <c:crosses val="autoZero"/>
        <c:auto val="1"/>
        <c:lblAlgn val="ctr"/>
        <c:lblOffset val="100"/>
        <c:tickLblSkip val="20"/>
        <c:tickMarkSkip val="10"/>
        <c:noMultiLvlLbl val="0"/>
      </c:catAx>
      <c:valAx>
        <c:axId val="-2080713560"/>
        <c:scaling>
          <c:orientation val="minMax"/>
          <c:max val="40000.0"/>
        </c:scaling>
        <c:delete val="0"/>
        <c:axPos val="l"/>
        <c:majorGridlines>
          <c:spPr>
            <a:ln w="12700">
              <a:solidFill>
                <a:srgbClr val="000000"/>
              </a:solidFill>
              <a:prstDash val="solid"/>
            </a:ln>
          </c:spPr>
        </c:majorGridlines>
        <c:title>
          <c:tx>
            <c:rich>
              <a:bodyPr rot="0" vert="horz"/>
              <a:lstStyle/>
              <a:p>
                <a:pPr algn="ctr">
                  <a:defRPr sz="1000" b="0" i="0" u="none" strike="noStrike" baseline="0">
                    <a:solidFill>
                      <a:srgbClr val="000000"/>
                    </a:solidFill>
                    <a:latin typeface="Calibri"/>
                    <a:ea typeface="Calibri"/>
                    <a:cs typeface="Calibri"/>
                  </a:defRPr>
                </a:pPr>
                <a:r>
                  <a:rPr lang="en-US"/>
                  <a:t>Million Tonnes CO2</a:t>
                </a:r>
              </a:p>
            </c:rich>
          </c:tx>
          <c:layout>
            <c:manualLayout>
              <c:xMode val="edge"/>
              <c:yMode val="edge"/>
              <c:x val="0.0354167874907988"/>
              <c:y val="0.0143572984749455"/>
            </c:manualLayout>
          </c:layout>
          <c:overlay val="0"/>
          <c:spPr>
            <a:noFill/>
            <a:ln w="25400">
              <a:noFill/>
            </a:ln>
          </c:spPr>
        </c:title>
        <c:numFmt formatCode="_(* #,##0_);_(* \(#,##0\);_(* &quot;-&quot;??_);_(@_)" sourceLinked="1"/>
        <c:majorTickMark val="out"/>
        <c:minorTickMark val="out"/>
        <c:tickLblPos val="nextTo"/>
        <c:spPr>
          <a:ln w="3175">
            <a:solidFill>
              <a:srgbClr val="000000"/>
            </a:solidFill>
            <a:prstDash val="solid"/>
          </a:ln>
        </c:spPr>
        <c:txPr>
          <a:bodyPr rot="0" vert="horz"/>
          <a:lstStyle/>
          <a:p>
            <a:pPr>
              <a:defRPr sz="1100" b="0" i="0" u="none" strike="noStrike" baseline="0">
                <a:solidFill>
                  <a:srgbClr val="000000"/>
                </a:solidFill>
                <a:latin typeface="Geneva"/>
                <a:ea typeface="Geneva"/>
                <a:cs typeface="Geneva"/>
              </a:defRPr>
            </a:pPr>
            <a:endParaRPr lang="en-US"/>
          </a:p>
        </c:txPr>
        <c:crossAx val="-2080708472"/>
        <c:crosses val="autoZero"/>
        <c:crossBetween val="between"/>
        <c:majorUnit val="4000.0"/>
      </c:valAx>
      <c:spPr>
        <a:solidFill>
          <a:srgbClr val="FFFFFF"/>
        </a:solidFill>
        <a:ln w="12700">
          <a:solidFill>
            <a:srgbClr val="000000"/>
          </a:solidFill>
          <a:prstDash val="solid"/>
        </a:ln>
      </c:spPr>
    </c:plotArea>
    <c:legend>
      <c:legendPos val="r"/>
      <c:legendEntry>
        <c:idx val="0"/>
        <c:txPr>
          <a:bodyPr/>
          <a:lstStyle/>
          <a:p>
            <a:pPr>
              <a:defRPr sz="925" b="0" i="0" u="none" strike="noStrike" baseline="0">
                <a:solidFill>
                  <a:srgbClr val="000000"/>
                </a:solidFill>
                <a:latin typeface="Geneva"/>
                <a:ea typeface="Geneva"/>
                <a:cs typeface="Geneva"/>
              </a:defRPr>
            </a:pPr>
            <a:endParaRPr lang="en-US"/>
          </a:p>
        </c:txPr>
      </c:legendEntry>
      <c:legendEntry>
        <c:idx val="1"/>
        <c:txPr>
          <a:bodyPr/>
          <a:lstStyle/>
          <a:p>
            <a:pPr>
              <a:defRPr sz="925" b="0" i="0" u="none" strike="noStrike" baseline="0">
                <a:solidFill>
                  <a:srgbClr val="000000"/>
                </a:solidFill>
                <a:latin typeface="Geneva"/>
                <a:ea typeface="Geneva"/>
                <a:cs typeface="Geneva"/>
              </a:defRPr>
            </a:pPr>
            <a:endParaRPr lang="en-US"/>
          </a:p>
        </c:txPr>
      </c:legendEntry>
      <c:layout>
        <c:manualLayout>
          <c:xMode val="edge"/>
          <c:yMode val="edge"/>
          <c:x val="0.136178202583034"/>
          <c:y val="0.191491602765341"/>
          <c:w val="0.500982021369142"/>
          <c:h val="0.102948381452318"/>
        </c:manualLayout>
      </c:layout>
      <c:overlay val="0"/>
      <c:spPr>
        <a:solidFill>
          <a:srgbClr val="FFFFFF"/>
        </a:solidFill>
        <a:ln w="12700">
          <a:solidFill>
            <a:srgbClr val="000000"/>
          </a:solidFill>
          <a:prstDash val="solid"/>
        </a:ln>
      </c:spPr>
      <c:txPr>
        <a:bodyPr/>
        <a:lstStyle/>
        <a:p>
          <a:pPr>
            <a:defRPr sz="925" b="0" i="0" u="none" strike="noStrike" baseline="0">
              <a:solidFill>
                <a:srgbClr val="000000"/>
              </a:solidFill>
              <a:latin typeface="Geneva"/>
              <a:ea typeface="Geneva"/>
              <a:cs typeface="Geneva"/>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100" b="0" i="0" u="none" strike="noStrike" baseline="0">
          <a:solidFill>
            <a:srgbClr val="000000"/>
          </a:solidFill>
          <a:latin typeface="Geneva"/>
          <a:ea typeface="Geneva"/>
          <a:cs typeface="Geneva"/>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latin typeface="+mn-lt"/>
              </a:defRPr>
            </a:pPr>
            <a:r>
              <a:rPr lang="en-US" sz="1600" b="1" i="0" baseline="0">
                <a:effectLst/>
                <a:latin typeface="+mn-lt"/>
              </a:rPr>
              <a:t>Top Twenty companies' cumulative operational &amp; product emissions </a:t>
            </a:r>
            <a:endParaRPr lang="en-US" sz="1600">
              <a:effectLst/>
              <a:latin typeface="+mn-lt"/>
            </a:endParaRPr>
          </a:p>
        </c:rich>
      </c:tx>
      <c:layout>
        <c:manualLayout>
          <c:xMode val="edge"/>
          <c:yMode val="edge"/>
          <c:x val="0.162916652085156"/>
          <c:y val="0.0217899233184087"/>
        </c:manualLayout>
      </c:layout>
      <c:overlay val="0"/>
      <c:spPr>
        <a:ln>
          <a:solidFill>
            <a:schemeClr val="tx1"/>
          </a:solidFill>
        </a:ln>
      </c:spPr>
    </c:title>
    <c:autoTitleDeleted val="0"/>
    <c:plotArea>
      <c:layout>
        <c:manualLayout>
          <c:layoutTarget val="inner"/>
          <c:xMode val="edge"/>
          <c:yMode val="edge"/>
          <c:x val="0.0845341498979294"/>
          <c:y val="0.100233460578242"/>
          <c:w val="0.896195625546807"/>
          <c:h val="0.747322320004117"/>
        </c:manualLayout>
      </c:layout>
      <c:barChart>
        <c:barDir val="col"/>
        <c:grouping val="stacked"/>
        <c:varyColors val="0"/>
        <c:ser>
          <c:idx val="0"/>
          <c:order val="0"/>
          <c:tx>
            <c:strRef>
              <c:f>'[7]Data for Chart Top 20 source'!$J$73</c:f>
              <c:strCache>
                <c:ptCount val="1"/>
                <c:pt idx="0">
                  <c:v>Scope 3: Product use</c:v>
                </c:pt>
              </c:strCache>
            </c:strRef>
          </c:tx>
          <c:spPr>
            <a:solidFill>
              <a:schemeClr val="tx1"/>
            </a:solidFill>
            <a:ln>
              <a:solidFill>
                <a:schemeClr val="tx1"/>
              </a:solidFill>
            </a:ln>
          </c:spPr>
          <c:invertIfNegative val="0"/>
          <c:cat>
            <c:strRef>
              <c:f>'[7]Data for Chart Top 20 source'!$I$74:$I$93</c:f>
              <c:strCache>
                <c:ptCount val="20"/>
                <c:pt idx="0">
                  <c:v>_x000c_Saudi Aramco</c:v>
                </c:pt>
                <c:pt idx="1">
                  <c:v>_x0007_Chevron</c:v>
                </c:pt>
                <c:pt idx="2">
                  <c:v>
ExxonMobil</c:v>
                </c:pt>
                <c:pt idx="3">
                  <c:v>_x0007_Gazprom</c:v>
                </c:pt>
                <c:pt idx="4">
                  <c:v>_x0002_BP</c:v>
                </c:pt>
                <c:pt idx="5">
                  <c:v>_x0011_Royal Dutch Shell</c:v>
                </c:pt>
                <c:pt idx="6">
                  <c:v>_x0011_Nat'l Iranian Oil</c:v>
                </c:pt>
                <c:pt idx="7">
                  <c:v>
Coal India</c:v>
                </c:pt>
                <c:pt idx="8">
                  <c:v>_x0005_Pemex</c:v>
                </c:pt>
                <c:pt idx="9">
                  <c:v>_x000e_ConocoPhillips</c:v>
                </c:pt>
                <c:pt idx="10">
                  <c:v>_x0007_Peabody</c:v>
                </c:pt>
                <c:pt idx="11">
                  <c:v>
PetroChina</c:v>
                </c:pt>
                <c:pt idx="12">
                  <c:v>_x0011_Petrol. de Venez.</c:v>
                </c:pt>
                <c:pt idx="13">
                  <c:v>_x0008_Total SA</c:v>
                </c:pt>
                <c:pt idx="14">
                  <c:v>	Abu Dhabi</c:v>
                </c:pt>
                <c:pt idx="15">
                  <c:v>_x0010_Kuwait Petroleum</c:v>
                </c:pt>
                <c:pt idx="16">
                  <c:v>_x0011_Iraq National Oil</c:v>
                </c:pt>
                <c:pt idx="17">
                  <c:v>	Sonatrach</c:v>
                </c:pt>
                <c:pt idx="18">
                  <c:v>_x0003_BHP</c:v>
                </c:pt>
                <c:pt idx="19">
                  <c:v>_x0006_CONSOL</c:v>
                </c:pt>
              </c:strCache>
            </c:strRef>
          </c:cat>
          <c:val>
            <c:numRef>
              <c:f>'[7]Data for Chart Top 20 source'!$J$74:$J$93</c:f>
              <c:numCache>
                <c:formatCode>General</c:formatCode>
                <c:ptCount val="20"/>
                <c:pt idx="0">
                  <c:v>56078.02897553056</c:v>
                </c:pt>
                <c:pt idx="1">
                  <c:v>48888.70393593314</c:v>
                </c:pt>
                <c:pt idx="2">
                  <c:v>45783.28222869655</c:v>
                </c:pt>
                <c:pt idx="3">
                  <c:v>33435.09268172368</c:v>
                </c:pt>
                <c:pt idx="4">
                  <c:v>35916.63887147355</c:v>
                </c:pt>
                <c:pt idx="5">
                  <c:v>33539.99885049746</c:v>
                </c:pt>
                <c:pt idx="6">
                  <c:v>34250.38047646627</c:v>
                </c:pt>
                <c:pt idx="7">
                  <c:v>21870.0805712093</c:v>
                </c:pt>
                <c:pt idx="8">
                  <c:v>21396.77754053718</c:v>
                </c:pt>
                <c:pt idx="9">
                  <c:v>16127.66512578483</c:v>
                </c:pt>
                <c:pt idx="10">
                  <c:v>14867.30406551693</c:v>
                </c:pt>
                <c:pt idx="11">
                  <c:v>14525.22359841921</c:v>
                </c:pt>
                <c:pt idx="12">
                  <c:v>14672.09502136963</c:v>
                </c:pt>
                <c:pt idx="13">
                  <c:v>13128.91513095603</c:v>
                </c:pt>
                <c:pt idx="14">
                  <c:v>12938.33242969002</c:v>
                </c:pt>
                <c:pt idx="15">
                  <c:v>13038.61247266041</c:v>
                </c:pt>
                <c:pt idx="16">
                  <c:v>12250.76714318099</c:v>
                </c:pt>
                <c:pt idx="17">
                  <c:v>10561.34578421327</c:v>
                </c:pt>
                <c:pt idx="18">
                  <c:v>9025.824417149564</c:v>
                </c:pt>
                <c:pt idx="19">
                  <c:v>8884.799288687616</c:v>
                </c:pt>
              </c:numCache>
            </c:numRef>
          </c:val>
        </c:ser>
        <c:ser>
          <c:idx val="1"/>
          <c:order val="1"/>
          <c:tx>
            <c:strRef>
              <c:f>'[7]Data for Chart Top 20 source'!$K$73</c:f>
              <c:strCache>
                <c:ptCount val="1"/>
                <c:pt idx="0">
                  <c:v>Scope 1 Operational</c:v>
                </c:pt>
              </c:strCache>
            </c:strRef>
          </c:tx>
          <c:spPr>
            <a:solidFill>
              <a:srgbClr val="FF0000"/>
            </a:solidFill>
            <a:ln>
              <a:solidFill>
                <a:schemeClr val="tx1"/>
              </a:solidFill>
            </a:ln>
          </c:spPr>
          <c:invertIfNegative val="0"/>
          <c:cat>
            <c:strRef>
              <c:f>'[7]Data for Chart Top 20 source'!$I$74:$I$93</c:f>
              <c:strCache>
                <c:ptCount val="20"/>
                <c:pt idx="0">
                  <c:v>_x000c_Saudi Aramco</c:v>
                </c:pt>
                <c:pt idx="1">
                  <c:v>_x0007_Chevron</c:v>
                </c:pt>
                <c:pt idx="2">
                  <c:v>
ExxonMobil</c:v>
                </c:pt>
                <c:pt idx="3">
                  <c:v>_x0007_Gazprom</c:v>
                </c:pt>
                <c:pt idx="4">
                  <c:v>_x0002_BP</c:v>
                </c:pt>
                <c:pt idx="5">
                  <c:v>_x0011_Royal Dutch Shell</c:v>
                </c:pt>
                <c:pt idx="6">
                  <c:v>_x0011_Nat'l Iranian Oil</c:v>
                </c:pt>
                <c:pt idx="7">
                  <c:v>
Coal India</c:v>
                </c:pt>
                <c:pt idx="8">
                  <c:v>_x0005_Pemex</c:v>
                </c:pt>
                <c:pt idx="9">
                  <c:v>_x000e_ConocoPhillips</c:v>
                </c:pt>
                <c:pt idx="10">
                  <c:v>_x0007_Peabody</c:v>
                </c:pt>
                <c:pt idx="11">
                  <c:v>
PetroChina</c:v>
                </c:pt>
                <c:pt idx="12">
                  <c:v>_x0011_Petrol. de Venez.</c:v>
                </c:pt>
                <c:pt idx="13">
                  <c:v>_x0008_Total SA</c:v>
                </c:pt>
                <c:pt idx="14">
                  <c:v>	Abu Dhabi</c:v>
                </c:pt>
                <c:pt idx="15">
                  <c:v>_x0010_Kuwait Petroleum</c:v>
                </c:pt>
                <c:pt idx="16">
                  <c:v>_x0011_Iraq National Oil</c:v>
                </c:pt>
                <c:pt idx="17">
                  <c:v>	Sonatrach</c:v>
                </c:pt>
                <c:pt idx="18">
                  <c:v>_x0003_BHP</c:v>
                </c:pt>
                <c:pt idx="19">
                  <c:v>_x0006_CONSOL</c:v>
                </c:pt>
              </c:strCache>
            </c:strRef>
          </c:cat>
          <c:val>
            <c:numRef>
              <c:f>'[7]Data for Chart Top 20 source'!$K$74:$K$93</c:f>
              <c:numCache>
                <c:formatCode>General</c:formatCode>
                <c:ptCount val="20"/>
                <c:pt idx="0">
                  <c:v>5331.894082378923</c:v>
                </c:pt>
                <c:pt idx="1">
                  <c:v>6349.878618699248</c:v>
                </c:pt>
                <c:pt idx="2">
                  <c:v>7033.694784694267</c:v>
                </c:pt>
                <c:pt idx="3">
                  <c:v>11321.49962627672</c:v>
                </c:pt>
                <c:pt idx="4">
                  <c:v>4671.305096161968</c:v>
                </c:pt>
                <c:pt idx="5">
                  <c:v>5164.012243137458</c:v>
                </c:pt>
                <c:pt idx="6">
                  <c:v>4310.13708670251</c:v>
                </c:pt>
                <c:pt idx="7">
                  <c:v>2470.648029022318</c:v>
                </c:pt>
                <c:pt idx="8">
                  <c:v>2675.311282294477</c:v>
                </c:pt>
                <c:pt idx="9">
                  <c:v>2911.522428754626</c:v>
                </c:pt>
                <c:pt idx="10">
                  <c:v>1679.549161547229</c:v>
                </c:pt>
                <c:pt idx="11">
                  <c:v>1989.995303646592</c:v>
                </c:pt>
                <c:pt idx="12">
                  <c:v>1592.009599678089</c:v>
                </c:pt>
                <c:pt idx="13">
                  <c:v>1829.017046498923</c:v>
                </c:pt>
                <c:pt idx="14">
                  <c:v>1599.446382830145</c:v>
                </c:pt>
                <c:pt idx="15">
                  <c:v>1179.742482577509</c:v>
                </c:pt>
                <c:pt idx="16">
                  <c:v>990.6827333002077</c:v>
                </c:pt>
                <c:pt idx="17">
                  <c:v>2187.910647484791</c:v>
                </c:pt>
                <c:pt idx="18">
                  <c:v>1133.52658023736</c:v>
                </c:pt>
                <c:pt idx="19">
                  <c:v>1043.890037170288</c:v>
                </c:pt>
              </c:numCache>
            </c:numRef>
          </c:val>
        </c:ser>
        <c:dLbls>
          <c:showLegendKey val="0"/>
          <c:showVal val="0"/>
          <c:showCatName val="0"/>
          <c:showSerName val="0"/>
          <c:showPercent val="0"/>
          <c:showBubbleSize val="0"/>
        </c:dLbls>
        <c:gapWidth val="60"/>
        <c:overlap val="100"/>
        <c:axId val="-2033788008"/>
        <c:axId val="-2033785000"/>
      </c:barChart>
      <c:catAx>
        <c:axId val="-2033788008"/>
        <c:scaling>
          <c:orientation val="minMax"/>
        </c:scaling>
        <c:delete val="0"/>
        <c:axPos val="b"/>
        <c:numFmt formatCode="General" sourceLinked="1"/>
        <c:majorTickMark val="out"/>
        <c:minorTickMark val="none"/>
        <c:tickLblPos val="nextTo"/>
        <c:txPr>
          <a:bodyPr/>
          <a:lstStyle/>
          <a:p>
            <a:pPr>
              <a:defRPr b="1" i="0"/>
            </a:pPr>
            <a:endParaRPr lang="en-US"/>
          </a:p>
        </c:txPr>
        <c:crossAx val="-2033785000"/>
        <c:crosses val="autoZero"/>
        <c:auto val="1"/>
        <c:lblAlgn val="ctr"/>
        <c:lblOffset val="100"/>
        <c:noMultiLvlLbl val="0"/>
      </c:catAx>
      <c:valAx>
        <c:axId val="-2033785000"/>
        <c:scaling>
          <c:orientation val="minMax"/>
          <c:max val="65000.0"/>
        </c:scaling>
        <c:delete val="0"/>
        <c:axPos val="l"/>
        <c:majorGridlines/>
        <c:title>
          <c:tx>
            <c:rich>
              <a:bodyPr rot="0" vert="horz"/>
              <a:lstStyle/>
              <a:p>
                <a:pPr algn="ctr">
                  <a:defRPr sz="1000" b="0" i="0" u="none" strike="noStrike" baseline="0">
                    <a:solidFill>
                      <a:srgbClr val="000000"/>
                    </a:solidFill>
                    <a:latin typeface="Calibri"/>
                    <a:ea typeface="Calibri"/>
                    <a:cs typeface="Calibri"/>
                  </a:defRPr>
                </a:pPr>
                <a:r>
                  <a:rPr lang="en-US"/>
                  <a:t>MtCO2e</a:t>
                </a:r>
              </a:p>
            </c:rich>
          </c:tx>
          <c:layout>
            <c:manualLayout>
              <c:xMode val="edge"/>
              <c:yMode val="edge"/>
              <c:x val="0.0133333333333333"/>
              <c:y val="0.0492894515636526"/>
            </c:manualLayout>
          </c:layout>
          <c:overlay val="0"/>
        </c:title>
        <c:numFmt formatCode="General" sourceLinked="1"/>
        <c:majorTickMark val="out"/>
        <c:minorTickMark val="none"/>
        <c:tickLblPos val="nextTo"/>
        <c:txPr>
          <a:bodyPr/>
          <a:lstStyle/>
          <a:p>
            <a:pPr>
              <a:defRPr sz="1200" b="1" i="0"/>
            </a:pPr>
            <a:endParaRPr lang="en-US"/>
          </a:p>
        </c:txPr>
        <c:crossAx val="-2033788008"/>
        <c:crosses val="autoZero"/>
        <c:crossBetween val="between"/>
        <c:majorUnit val="5000.0"/>
      </c:valAx>
    </c:plotArea>
    <c:legend>
      <c:legendPos val="r"/>
      <c:layout>
        <c:manualLayout>
          <c:xMode val="edge"/>
          <c:yMode val="edge"/>
          <c:x val="0.620878040244969"/>
          <c:y val="0.179508002676136"/>
          <c:w val="0.272455293088364"/>
          <c:h val="0.115843411730396"/>
        </c:manualLayout>
      </c:layout>
      <c:overlay val="0"/>
      <c:spPr>
        <a:solidFill>
          <a:schemeClr val="bg1"/>
        </a:solidFill>
        <a:ln>
          <a:solidFill>
            <a:schemeClr val="tx1"/>
          </a:solidFill>
        </a:ln>
      </c:spPr>
      <c:txPr>
        <a:bodyPr/>
        <a:lstStyle/>
        <a:p>
          <a:pPr>
            <a:defRPr sz="1600"/>
          </a:pPr>
          <a:endParaRPr lang="en-US"/>
        </a:p>
      </c:txPr>
    </c:legend>
    <c:plotVisOnly val="1"/>
    <c:dispBlanksAs val="gap"/>
    <c:showDLblsOverMax val="0"/>
  </c:chart>
  <c:spPr>
    <a:ln w="6350">
      <a:solidFill>
        <a:schemeClr val="tx1"/>
      </a:solidFill>
    </a:ln>
  </c:spPr>
  <c:txPr>
    <a:bodyPr/>
    <a:lstStyle/>
    <a:p>
      <a:pPr>
        <a:defRPr sz="1000" b="0" i="0" u="none" strike="noStrike" baseline="0">
          <a:solidFill>
            <a:srgbClr val="000000"/>
          </a:solidFill>
          <a:latin typeface="Calibri"/>
          <a:ea typeface="Calibri"/>
          <a:cs typeface="Calibri"/>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200" workbookViewId="0"/>
  </sheetViews>
  <pageMargins left="0.5" right="0.5" top="1" bottom="1" header="0.5" footer="0.5"/>
  <pageSetup orientation="landscape" horizontalDpi="4294967292" verticalDpi="4294967292"/>
  <headerFooter>
    <oddHeader>&amp;A</oddHeader>
    <oddFooter>&amp;F</oddFooter>
  </headerFooter>
  <drawing r:id="rId1"/>
</chartsheet>
</file>

<file path=xl/chartsheets/sheet2.xml><?xml version="1.0" encoding="utf-8"?>
<chartsheet xmlns="http://schemas.openxmlformats.org/spreadsheetml/2006/main" xmlns:r="http://schemas.openxmlformats.org/officeDocument/2006/relationships">
  <sheetPr/>
  <sheetViews>
    <sheetView zoomScale="200" workbookViewId="0"/>
  </sheetViews>
  <pageMargins left="0.75" right="0.75" top="1" bottom="1" header="0.5" footer="0.5"/>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8966200" cy="5829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238</xdr:col>
      <xdr:colOff>50800</xdr:colOff>
      <xdr:row>3</xdr:row>
      <xdr:rowOff>127000</xdr:rowOff>
    </xdr:from>
    <xdr:to>
      <xdr:col>238</xdr:col>
      <xdr:colOff>3556000</xdr:colOff>
      <xdr:row>5</xdr:row>
      <xdr:rowOff>76200</xdr:rowOff>
    </xdr:to>
    <xdr:pic>
      <xdr:nvPicPr>
        <xdr:cNvPr id="2" name="Picture 6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9479000" y="825500"/>
          <a:ext cx="3505200" cy="27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204</xdr:col>
      <xdr:colOff>266700</xdr:colOff>
      <xdr:row>3</xdr:row>
      <xdr:rowOff>38100</xdr:rowOff>
    </xdr:from>
    <xdr:to>
      <xdr:col>209</xdr:col>
      <xdr:colOff>406400</xdr:colOff>
      <xdr:row>4</xdr:row>
      <xdr:rowOff>139700</xdr:rowOff>
    </xdr:to>
    <xdr:pic>
      <xdr:nvPicPr>
        <xdr:cNvPr id="3" name="Picture 6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123700" y="736600"/>
          <a:ext cx="3505200" cy="27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179</xdr:col>
      <xdr:colOff>152400</xdr:colOff>
      <xdr:row>3</xdr:row>
      <xdr:rowOff>38100</xdr:rowOff>
    </xdr:from>
    <xdr:to>
      <xdr:col>184</xdr:col>
      <xdr:colOff>482600</xdr:colOff>
      <xdr:row>4</xdr:row>
      <xdr:rowOff>139700</xdr:rowOff>
    </xdr:to>
    <xdr:pic>
      <xdr:nvPicPr>
        <xdr:cNvPr id="4" name="Picture 6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423200" y="736600"/>
          <a:ext cx="3505200" cy="27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153</xdr:col>
      <xdr:colOff>12700</xdr:colOff>
      <xdr:row>3</xdr:row>
      <xdr:rowOff>25400</xdr:rowOff>
    </xdr:from>
    <xdr:to>
      <xdr:col>158</xdr:col>
      <xdr:colOff>406400</xdr:colOff>
      <xdr:row>4</xdr:row>
      <xdr:rowOff>127000</xdr:rowOff>
    </xdr:to>
    <xdr:pic>
      <xdr:nvPicPr>
        <xdr:cNvPr id="5" name="Picture 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697300" y="723900"/>
          <a:ext cx="3530600" cy="27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127</xdr:col>
      <xdr:colOff>0</xdr:colOff>
      <xdr:row>3</xdr:row>
      <xdr:rowOff>25400</xdr:rowOff>
    </xdr:from>
    <xdr:to>
      <xdr:col>132</xdr:col>
      <xdr:colOff>419100</xdr:colOff>
      <xdr:row>4</xdr:row>
      <xdr:rowOff>127000</xdr:rowOff>
    </xdr:to>
    <xdr:pic>
      <xdr:nvPicPr>
        <xdr:cNvPr id="6" name="Picture 6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517500" y="723900"/>
          <a:ext cx="3543300" cy="27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70</xdr:col>
      <xdr:colOff>0</xdr:colOff>
      <xdr:row>3</xdr:row>
      <xdr:rowOff>25400</xdr:rowOff>
    </xdr:from>
    <xdr:to>
      <xdr:col>76</xdr:col>
      <xdr:colOff>241300</xdr:colOff>
      <xdr:row>4</xdr:row>
      <xdr:rowOff>127000</xdr:rowOff>
    </xdr:to>
    <xdr:pic>
      <xdr:nvPicPr>
        <xdr:cNvPr id="7" name="Picture -10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662600" y="723900"/>
          <a:ext cx="3505200" cy="27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139700</xdr:colOff>
      <xdr:row>4</xdr:row>
      <xdr:rowOff>0</xdr:rowOff>
    </xdr:from>
    <xdr:to>
      <xdr:col>18</xdr:col>
      <xdr:colOff>63500</xdr:colOff>
      <xdr:row>5</xdr:row>
      <xdr:rowOff>127000</xdr:rowOff>
    </xdr:to>
    <xdr:pic>
      <xdr:nvPicPr>
        <xdr:cNvPr id="8" name="Picture -102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0" y="876300"/>
          <a:ext cx="3505200" cy="27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230</xdr:col>
      <xdr:colOff>605368</xdr:colOff>
      <xdr:row>93</xdr:row>
      <xdr:rowOff>148169</xdr:rowOff>
    </xdr:from>
    <xdr:to>
      <xdr:col>232</xdr:col>
      <xdr:colOff>287868</xdr:colOff>
      <xdr:row>96</xdr:row>
      <xdr:rowOff>19052</xdr:rowOff>
    </xdr:to>
    <xdr:sp macro="" textlink="">
      <xdr:nvSpPr>
        <xdr:cNvPr id="9" name="Donut 8"/>
        <xdr:cNvSpPr/>
      </xdr:nvSpPr>
      <xdr:spPr bwMode="auto">
        <a:xfrm>
          <a:off x="144280468" y="17953569"/>
          <a:ext cx="1054100" cy="366183"/>
        </a:xfrm>
        <a:prstGeom prst="donut">
          <a:avLst>
            <a:gd name="adj" fmla="val 25828"/>
          </a:avLst>
        </a:prstGeom>
        <a:solidFill>
          <a:srgbClr val="FF0000"/>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wrap="square"/>
        <a:lstStyle/>
        <a:p>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88900</xdr:colOff>
      <xdr:row>3</xdr:row>
      <xdr:rowOff>63500</xdr:rowOff>
    </xdr:from>
    <xdr:to>
      <xdr:col>3</xdr:col>
      <xdr:colOff>3594100</xdr:colOff>
      <xdr:row>4</xdr:row>
      <xdr:rowOff>152400</xdr:rowOff>
    </xdr:to>
    <xdr:pic>
      <xdr:nvPicPr>
        <xdr:cNvPr id="2" name="Picture 3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0600" y="825500"/>
          <a:ext cx="3505200" cy="27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127000</xdr:colOff>
      <xdr:row>3</xdr:row>
      <xdr:rowOff>63500</xdr:rowOff>
    </xdr:from>
    <xdr:to>
      <xdr:col>17</xdr:col>
      <xdr:colOff>3644900</xdr:colOff>
      <xdr:row>4</xdr:row>
      <xdr:rowOff>152400</xdr:rowOff>
    </xdr:to>
    <xdr:pic>
      <xdr:nvPicPr>
        <xdr:cNvPr id="3" name="Picture 4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348200" y="825500"/>
          <a:ext cx="3517900" cy="27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76200</xdr:colOff>
      <xdr:row>3</xdr:row>
      <xdr:rowOff>88900</xdr:rowOff>
    </xdr:from>
    <xdr:to>
      <xdr:col>31</xdr:col>
      <xdr:colOff>3594100</xdr:colOff>
      <xdr:row>5</xdr:row>
      <xdr:rowOff>12700</xdr:rowOff>
    </xdr:to>
    <xdr:pic>
      <xdr:nvPicPr>
        <xdr:cNvPr id="4" name="Picture 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32900" y="850900"/>
          <a:ext cx="3517900" cy="27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46</xdr:col>
      <xdr:colOff>63500</xdr:colOff>
      <xdr:row>3</xdr:row>
      <xdr:rowOff>88900</xdr:rowOff>
    </xdr:from>
    <xdr:to>
      <xdr:col>48</xdr:col>
      <xdr:colOff>850900</xdr:colOff>
      <xdr:row>5</xdr:row>
      <xdr:rowOff>88900</xdr:rowOff>
    </xdr:to>
    <xdr:pic>
      <xdr:nvPicPr>
        <xdr:cNvPr id="5" name="Picture 4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685700" y="850900"/>
          <a:ext cx="4483100" cy="35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58</xdr:col>
      <xdr:colOff>12700</xdr:colOff>
      <xdr:row>5</xdr:row>
      <xdr:rowOff>12700</xdr:rowOff>
    </xdr:from>
    <xdr:to>
      <xdr:col>61</xdr:col>
      <xdr:colOff>12700</xdr:colOff>
      <xdr:row>6</xdr:row>
      <xdr:rowOff>139700</xdr:rowOff>
    </xdr:to>
    <xdr:pic>
      <xdr:nvPicPr>
        <xdr:cNvPr id="6" name="Picture 4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474600" y="1130300"/>
          <a:ext cx="3568700" cy="27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AncillaryCH4&amp;CO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SumCo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SumCemen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SumOi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SumGa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SumSum.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SumRanking.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CDIAC%20Global%201751-2018.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eneral Non-CO2 data"/>
      <sheetName val="Oil &amp; Gas ancillary CH4"/>
      <sheetName val="Entity CDP Scopes 1-3"/>
      <sheetName val="Coal ancillary CH4"/>
      <sheetName val="Flaring &amp; Venting"/>
      <sheetName val="Oil Emissions Factor Calc (old)"/>
      <sheetName val="Gas Emissions Factor Calc (old)"/>
      <sheetName val="Coal C Coefficients (old)"/>
      <sheetName val="Non-fuel uses (old)"/>
    </sheetNames>
    <sheetDataSet>
      <sheetData sheetId="0">
        <row r="579">
          <cell r="P579">
            <v>21.161890680188257</v>
          </cell>
        </row>
        <row r="687">
          <cell r="P687">
            <v>195191.7162222706</v>
          </cell>
          <cell r="U687">
            <v>32337.053549406519</v>
          </cell>
          <cell r="V687">
            <v>73818.054687071359</v>
          </cell>
          <cell r="Z687">
            <v>89036.60798579274</v>
          </cell>
        </row>
      </sheetData>
      <sheetData sheetId="1">
        <row r="137">
          <cell r="E137">
            <v>1.9235119889981704</v>
          </cell>
          <cell r="F137">
            <v>9.8783125062777639</v>
          </cell>
        </row>
      </sheetData>
      <sheetData sheetId="2">
        <row r="832">
          <cell r="O832">
            <v>2291.1837232408698</v>
          </cell>
        </row>
      </sheetData>
      <sheetData sheetId="3">
        <row r="135">
          <cell r="F135">
            <v>4.0346184057547294</v>
          </cell>
        </row>
      </sheetData>
      <sheetData sheetId="4">
        <row r="139">
          <cell r="I139">
            <v>15.944631734315196</v>
          </cell>
          <cell r="J139">
            <v>1.7355635972620993</v>
          </cell>
          <cell r="L139">
            <v>3.8325929381156327</v>
          </cell>
          <cell r="M139">
            <v>28.533725425155183</v>
          </cell>
        </row>
      </sheetData>
      <sheetData sheetId="5"/>
      <sheetData sheetId="6"/>
      <sheetData sheetId="7"/>
      <sheetData sheetId="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al Production"/>
      <sheetName val="Coal Emissions"/>
      <sheetName val="Coal C Coefficients"/>
      <sheetName val="Non-energy uses"/>
      <sheetName val="Coal Emissions Factor Calc"/>
      <sheetName val="Top Twenty Coal"/>
    </sheetNames>
    <sheetDataSet>
      <sheetData sheetId="0"/>
      <sheetData sheetId="1">
        <row r="21">
          <cell r="GE21">
            <v>1299.9427514549679</v>
          </cell>
        </row>
        <row r="23">
          <cell r="GE23">
            <v>6975.2090346765663</v>
          </cell>
        </row>
        <row r="25">
          <cell r="GE25">
            <v>6607.9431932768712</v>
          </cell>
        </row>
        <row r="27">
          <cell r="GE27">
            <v>17742.13071909724</v>
          </cell>
        </row>
        <row r="29">
          <cell r="GE29">
            <v>918.21386237266427</v>
          </cell>
        </row>
        <row r="31">
          <cell r="GE31">
            <v>6806.8263468205023</v>
          </cell>
        </row>
        <row r="33">
          <cell r="GE33">
            <v>1085.5466564693327</v>
          </cell>
        </row>
        <row r="35">
          <cell r="GE35">
            <v>209345.54715338879</v>
          </cell>
        </row>
        <row r="37">
          <cell r="GE37">
            <v>1289.8253709393218</v>
          </cell>
        </row>
        <row r="39">
          <cell r="GE39">
            <v>21870.080571209295</v>
          </cell>
        </row>
        <row r="41">
          <cell r="GE41">
            <v>8724.8183731697518</v>
          </cell>
        </row>
        <row r="43">
          <cell r="GE43">
            <v>5348.3151729646761</v>
          </cell>
        </row>
        <row r="45">
          <cell r="GE45">
            <v>1611.1828721312456</v>
          </cell>
        </row>
        <row r="47">
          <cell r="GE47">
            <v>8634.4112984864823</v>
          </cell>
        </row>
        <row r="49">
          <cell r="GE49">
            <v>2369.9965699937011</v>
          </cell>
        </row>
        <row r="51">
          <cell r="GE51">
            <v>1317.3347465777626</v>
          </cell>
        </row>
        <row r="53">
          <cell r="GE53">
            <v>1551.8870178587069</v>
          </cell>
        </row>
        <row r="55">
          <cell r="GE55">
            <v>64852.261874396601</v>
          </cell>
        </row>
        <row r="57">
          <cell r="GE57">
            <v>4521.399324437898</v>
          </cell>
        </row>
        <row r="59">
          <cell r="GE59">
            <v>6060.6735539887686</v>
          </cell>
        </row>
        <row r="61">
          <cell r="GE61">
            <v>635.97925258616885</v>
          </cell>
        </row>
        <row r="63">
          <cell r="GE63">
            <v>1424.641512904642</v>
          </cell>
        </row>
        <row r="65">
          <cell r="GE65">
            <v>1568.368670026787</v>
          </cell>
        </row>
        <row r="67">
          <cell r="GE67">
            <v>1365.5667149397607</v>
          </cell>
        </row>
        <row r="69">
          <cell r="GE69">
            <v>3527.40406263677</v>
          </cell>
        </row>
        <row r="71">
          <cell r="GE71">
            <v>1725.0733447624491</v>
          </cell>
        </row>
        <row r="73">
          <cell r="GE73">
            <v>14867.304065516932</v>
          </cell>
        </row>
        <row r="75">
          <cell r="GE75">
            <v>24576.286893916789</v>
          </cell>
        </row>
        <row r="77">
          <cell r="GE77">
            <v>6088.9438079363454</v>
          </cell>
        </row>
        <row r="79">
          <cell r="GE79">
            <v>1049.1355645826932</v>
          </cell>
        </row>
        <row r="81">
          <cell r="GE81">
            <v>17659.017915658416</v>
          </cell>
        </row>
        <row r="83">
          <cell r="GE83">
            <v>6530.6522789369683</v>
          </cell>
        </row>
        <row r="85">
          <cell r="GE85">
            <v>4012.9843860523647</v>
          </cell>
        </row>
        <row r="87">
          <cell r="GE87">
            <v>978.24103869909675</v>
          </cell>
        </row>
        <row r="89">
          <cell r="GE89">
            <v>2513.3023886411961</v>
          </cell>
        </row>
        <row r="91">
          <cell r="GE91">
            <v>910.32856707416045</v>
          </cell>
        </row>
        <row r="93">
          <cell r="GE93">
            <v>792.43826829736531</v>
          </cell>
        </row>
        <row r="95">
          <cell r="GE95">
            <v>4292.1995157103156</v>
          </cell>
        </row>
        <row r="97">
          <cell r="GE97">
            <v>225.55353620554703</v>
          </cell>
        </row>
        <row r="99">
          <cell r="GE99">
            <v>1201.4024778330092</v>
          </cell>
        </row>
        <row r="101">
          <cell r="GE101">
            <v>2028.2341600490579</v>
          </cell>
        </row>
        <row r="103">
          <cell r="GE103">
            <v>231.96448643721283</v>
          </cell>
        </row>
        <row r="107">
          <cell r="T107">
            <v>8.9129310535555464E-2</v>
          </cell>
          <cell r="U107">
            <v>0.11590234578767164</v>
          </cell>
          <cell r="V107">
            <v>0.14267538103978783</v>
          </cell>
          <cell r="W107">
            <v>0.16584488736248837</v>
          </cell>
          <cell r="X107">
            <v>0.18901439368518894</v>
          </cell>
          <cell r="Y107">
            <v>0.2121839000078895</v>
          </cell>
          <cell r="Z107">
            <v>0.2353534063305901</v>
          </cell>
          <cell r="AA107">
            <v>0.25852291265329064</v>
          </cell>
          <cell r="AB107">
            <v>0.28169241897599123</v>
          </cell>
          <cell r="AC107">
            <v>0.30486192529869177</v>
          </cell>
          <cell r="AD107">
            <v>0.39060949918008153</v>
          </cell>
          <cell r="AE107">
            <v>0.45927324759674076</v>
          </cell>
          <cell r="AF107">
            <v>0.54313232107295906</v>
          </cell>
          <cell r="AG107">
            <v>0.62699139454917763</v>
          </cell>
          <cell r="AH107">
            <v>0.71085046802539598</v>
          </cell>
          <cell r="AI107">
            <v>0.79470954150161455</v>
          </cell>
          <cell r="AJ107">
            <v>1.0182508062055979</v>
          </cell>
          <cell r="AK107">
            <v>1.2417920709095811</v>
          </cell>
          <cell r="AL107">
            <v>1.4653333356135643</v>
          </cell>
          <cell r="AM107">
            <v>1.6888746003175472</v>
          </cell>
          <cell r="AN107">
            <v>1.9124158650215304</v>
          </cell>
          <cell r="AO107">
            <v>2.1359571297255138</v>
          </cell>
          <cell r="AP107">
            <v>2.3594983944294969</v>
          </cell>
          <cell r="AQ107">
            <v>2.5830396591334797</v>
          </cell>
          <cell r="AR107">
            <v>2.8065809238374628</v>
          </cell>
          <cell r="AS107">
            <v>3.0301221885414464</v>
          </cell>
          <cell r="AT107">
            <v>3.2536634532454247</v>
          </cell>
          <cell r="AU107">
            <v>3.4772047179494123</v>
          </cell>
          <cell r="AV107">
            <v>3.7007459826533955</v>
          </cell>
          <cell r="AW107">
            <v>3.9242872473573787</v>
          </cell>
          <cell r="AX107">
            <v>4.1478285120613627</v>
          </cell>
          <cell r="AY107">
            <v>4.371369776765345</v>
          </cell>
          <cell r="AZ107">
            <v>4.5949110414693282</v>
          </cell>
          <cell r="BA107">
            <v>4.8184523061733122</v>
          </cell>
          <cell r="BB107">
            <v>5.0419935708772945</v>
          </cell>
          <cell r="BC107">
            <v>5.2655348355812785</v>
          </cell>
          <cell r="BD107">
            <v>5.4890761002852599</v>
          </cell>
          <cell r="BE107">
            <v>5.712617364989244</v>
          </cell>
          <cell r="BF107">
            <v>5.9361586296932281</v>
          </cell>
          <cell r="BG107">
            <v>6.1596998943972103</v>
          </cell>
          <cell r="BH107">
            <v>6.3832411591011944</v>
          </cell>
          <cell r="BI107">
            <v>6.6067824238051767</v>
          </cell>
          <cell r="BJ107">
            <v>6.8303236885091607</v>
          </cell>
          <cell r="BK107">
            <v>7.0538649532131439</v>
          </cell>
          <cell r="BL107">
            <v>7.2774062179171262</v>
          </cell>
          <cell r="BM107">
            <v>7.5009474826211102</v>
          </cell>
          <cell r="BN107">
            <v>43.44227580717623</v>
          </cell>
          <cell r="BO107">
            <v>46.705337961377261</v>
          </cell>
          <cell r="BP107">
            <v>49.968400115578291</v>
          </cell>
          <cell r="BQ107">
            <v>53.231462269779321</v>
          </cell>
          <cell r="BR107">
            <v>52.665669086991691</v>
          </cell>
          <cell r="BS107">
            <v>52.099875904204062</v>
          </cell>
          <cell r="BT107">
            <v>51.534082721416432</v>
          </cell>
          <cell r="BU107">
            <v>50.968289538628802</v>
          </cell>
          <cell r="BV107">
            <v>50.402496355841166</v>
          </cell>
          <cell r="BW107">
            <v>50.512711722571787</v>
          </cell>
          <cell r="BX107">
            <v>50.066169919889724</v>
          </cell>
          <cell r="BY107">
            <v>49.563217418951417</v>
          </cell>
          <cell r="BZ107">
            <v>49.060264918013104</v>
          </cell>
          <cell r="CA107">
            <v>104.72351429264698</v>
          </cell>
          <cell r="CB107">
            <v>103.3634346899148</v>
          </cell>
          <cell r="CC107">
            <v>102.00335508718258</v>
          </cell>
          <cell r="CD107">
            <v>100.6432754844504</v>
          </cell>
          <cell r="CE107">
            <v>99.283195881718186</v>
          </cell>
          <cell r="CF107">
            <v>97.923116278985987</v>
          </cell>
          <cell r="CG107">
            <v>96.563036676253788</v>
          </cell>
          <cell r="CH107">
            <v>95.202957073521603</v>
          </cell>
          <cell r="CI107">
            <v>104.82729730949939</v>
          </cell>
          <cell r="CJ107">
            <v>114.45163754547718</v>
          </cell>
          <cell r="CK107">
            <v>124.07597778145498</v>
          </cell>
          <cell r="CL107">
            <v>133.70031801743278</v>
          </cell>
          <cell r="CM107">
            <v>143.3246582534106</v>
          </cell>
          <cell r="CN107">
            <v>152.9489984893884</v>
          </cell>
          <cell r="CO107">
            <v>162.5733387253662</v>
          </cell>
          <cell r="CP107">
            <v>169.99369558062656</v>
          </cell>
          <cell r="CQ107">
            <v>176.78691837915468</v>
          </cell>
          <cell r="CR107">
            <v>183.6069154970148</v>
          </cell>
          <cell r="CS107">
            <v>206.51042995134887</v>
          </cell>
          <cell r="CT107">
            <v>251.71670045082419</v>
          </cell>
          <cell r="CU107">
            <v>288.29042829027173</v>
          </cell>
          <cell r="CV107">
            <v>346.58777987269656</v>
          </cell>
          <cell r="CW107">
            <v>341.51769872888019</v>
          </cell>
          <cell r="CX107">
            <v>384.38565811826635</v>
          </cell>
          <cell r="CY107">
            <v>389.07576786405423</v>
          </cell>
          <cell r="CZ107">
            <v>466.26524926804865</v>
          </cell>
          <cell r="DA107">
            <v>545.1018944922057</v>
          </cell>
          <cell r="DB107">
            <v>623.9385397163627</v>
          </cell>
          <cell r="DC107">
            <v>687.65160294600162</v>
          </cell>
          <cell r="DD107">
            <v>751.36466617564042</v>
          </cell>
          <cell r="DE107">
            <v>518.38904737347161</v>
          </cell>
          <cell r="DF107">
            <v>504.94008740564232</v>
          </cell>
          <cell r="DG107">
            <v>577.55859693996308</v>
          </cell>
          <cell r="DH107">
            <v>643.97126461329265</v>
          </cell>
          <cell r="DI107">
            <v>1201.5590944402581</v>
          </cell>
          <cell r="DJ107">
            <v>1318.7125591787317</v>
          </cell>
          <cell r="DK107">
            <v>1440.1644111979376</v>
          </cell>
          <cell r="DL107">
            <v>1581.5871962511444</v>
          </cell>
          <cell r="DM107">
            <v>1653.5059034047947</v>
          </cell>
          <cell r="DN107">
            <v>1732.3908655482373</v>
          </cell>
          <cell r="DO107">
            <v>1978.6700177500356</v>
          </cell>
          <cell r="DP107">
            <v>2226.6350186333284</v>
          </cell>
          <cell r="DQ107">
            <v>2438.3035198563525</v>
          </cell>
          <cell r="DR107">
            <v>2685.6102176924028</v>
          </cell>
          <cell r="DS107">
            <v>2518.8696599852728</v>
          </cell>
          <cell r="DT107">
            <v>3094.6996096988337</v>
          </cell>
          <cell r="DU107">
            <v>3247.9498761699656</v>
          </cell>
          <cell r="DV107">
            <v>3401.1266699518765</v>
          </cell>
          <cell r="DW107">
            <v>3014.1605761564692</v>
          </cell>
          <cell r="DX107">
            <v>3103.8214890840322</v>
          </cell>
          <cell r="DY107">
            <v>3233.5056735298663</v>
          </cell>
          <cell r="DZ107">
            <v>3372.6101674242523</v>
          </cell>
          <cell r="EA107">
            <v>3586.7009878793183</v>
          </cell>
          <cell r="EB107">
            <v>3696.4813570500569</v>
          </cell>
          <cell r="EC107">
            <v>3466.3420625898948</v>
          </cell>
          <cell r="ED107">
            <v>3663.5640323833973</v>
          </cell>
          <cell r="EE107">
            <v>3722.3679913174956</v>
          </cell>
          <cell r="EF107">
            <v>4001.0950515634331</v>
          </cell>
          <cell r="EG107">
            <v>3992.0378611914311</v>
          </cell>
          <cell r="EH107">
            <v>4253.6640059656638</v>
          </cell>
          <cell r="EI107">
            <v>4394.3972803138395</v>
          </cell>
          <cell r="EJ107">
            <v>4500.0800566821317</v>
          </cell>
          <cell r="EK107">
            <v>4668.7982457342523</v>
          </cell>
          <cell r="EL107">
            <v>4763.3664543566047</v>
          </cell>
          <cell r="EM107">
            <v>4853.2923975034801</v>
          </cell>
          <cell r="EN107">
            <v>5022.8568443165068</v>
          </cell>
          <cell r="EO107">
            <v>5254.9023081186715</v>
          </cell>
          <cell r="EP107">
            <v>5278.9072856112871</v>
          </cell>
          <cell r="EQ107">
            <v>5248.4061578745195</v>
          </cell>
          <cell r="ER107">
            <v>5518.4431478259421</v>
          </cell>
          <cell r="ES107">
            <v>5608.3121027236739</v>
          </cell>
          <cell r="ET107">
            <v>5814.3115083030616</v>
          </cell>
          <cell r="EU107">
            <v>6244.8653290193597</v>
          </cell>
          <cell r="EV107">
            <v>6445.9788099490552</v>
          </cell>
          <cell r="EW107">
            <v>6663.7743545243538</v>
          </cell>
          <cell r="EX107">
            <v>6914.3665442616993</v>
          </cell>
          <cell r="EY107">
            <v>7102.3641899889953</v>
          </cell>
          <cell r="EZ107">
            <v>7241.0226846691048</v>
          </cell>
          <cell r="FA107">
            <v>6942.2200754186815</v>
          </cell>
          <cell r="FB107">
            <v>6868.260806335139</v>
          </cell>
          <cell r="FC107">
            <v>6554.4762385079312</v>
          </cell>
          <cell r="FD107">
            <v>6700.3156394857178</v>
          </cell>
          <cell r="FE107">
            <v>6940.5291449896868</v>
          </cell>
          <cell r="FF107">
            <v>6998.3162916629853</v>
          </cell>
          <cell r="FG107">
            <v>6986.2321194972192</v>
          </cell>
          <cell r="FH107">
            <v>7108.2259479373442</v>
          </cell>
          <cell r="FI107">
            <v>7492.5953328511196</v>
          </cell>
          <cell r="FJ107">
            <v>7696.2447900870957</v>
          </cell>
          <cell r="FK107">
            <v>8092.8237917120177</v>
          </cell>
          <cell r="FL107">
            <v>8319.2426697347782</v>
          </cell>
          <cell r="FM107">
            <v>9136.0426146858626</v>
          </cell>
          <cell r="FN107">
            <v>9846.1626552688613</v>
          </cell>
          <cell r="FO107">
            <v>10585.649841097969</v>
          </cell>
          <cell r="FP107">
            <v>11255.679567325951</v>
          </cell>
          <cell r="FQ107">
            <v>11782.672895788814</v>
          </cell>
          <cell r="FR107">
            <v>12267.479393687918</v>
          </cell>
          <cell r="FS107">
            <v>12728.956981933175</v>
          </cell>
          <cell r="FT107">
            <v>13539.261135450537</v>
          </cell>
          <cell r="FU107">
            <v>14157.924622385406</v>
          </cell>
          <cell r="FV107">
            <v>14798.114392176327</v>
          </cell>
          <cell r="FW107">
            <v>14994.728829118139</v>
          </cell>
          <cell r="FX107">
            <v>14714.734823139515</v>
          </cell>
          <cell r="FY107">
            <v>14338.538470003077</v>
          </cell>
          <cell r="FZ107">
            <v>13178.230005154608</v>
          </cell>
          <cell r="GA107">
            <v>13441.183604679276</v>
          </cell>
          <cell r="GB107">
            <v>13932.355086652151</v>
          </cell>
          <cell r="GE107">
            <v>477138.5693731152</v>
          </cell>
        </row>
        <row r="111">
          <cell r="GE111">
            <v>760840.15552223974</v>
          </cell>
        </row>
      </sheetData>
      <sheetData sheetId="2"/>
      <sheetData sheetId="3"/>
      <sheetData sheetId="4"/>
      <sheetData sheetId="5"/>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ement gross emissions"/>
      <sheetName val="Cement process emissions"/>
    </sheetNames>
    <sheetDataSet>
      <sheetData sheetId="0"/>
      <sheetData sheetId="1">
        <row r="21">
          <cell r="CL21">
            <v>26.776699029126213</v>
          </cell>
          <cell r="CU21">
            <v>770.32113307247857</v>
          </cell>
        </row>
        <row r="23">
          <cell r="CU23">
            <v>18650.267474599998</v>
          </cell>
        </row>
        <row r="25">
          <cell r="CU25">
            <v>890.27703560141913</v>
          </cell>
        </row>
        <row r="27">
          <cell r="CU27">
            <v>1262.5320494990235</v>
          </cell>
        </row>
        <row r="29">
          <cell r="CU29">
            <v>612.18830507159316</v>
          </cell>
        </row>
        <row r="31">
          <cell r="CU31">
            <v>1644.9204977449228</v>
          </cell>
        </row>
        <row r="33">
          <cell r="CU33">
            <v>517.76443063532918</v>
          </cell>
        </row>
        <row r="36">
          <cell r="F36">
            <v>4.7667099999999997E-2</v>
          </cell>
          <cell r="G36">
            <v>9.1667500000000013E-2</v>
          </cell>
          <cell r="H36">
            <v>8.8000800000000004E-2</v>
          </cell>
          <cell r="I36">
            <v>0.11733440000000001</v>
          </cell>
          <cell r="J36">
            <v>9.5334199999999994E-2</v>
          </cell>
          <cell r="K36">
            <v>0.13566790000000001</v>
          </cell>
          <cell r="L36">
            <v>0.11733440000000001</v>
          </cell>
          <cell r="M36">
            <v>0.18700169999999999</v>
          </cell>
          <cell r="N36">
            <v>0.51333800000000007</v>
          </cell>
          <cell r="O36">
            <v>0.52433809999999992</v>
          </cell>
          <cell r="P36">
            <v>1.1000100000000001E-2</v>
          </cell>
          <cell r="Q36">
            <v>0.26766909999999999</v>
          </cell>
          <cell r="R36">
            <v>0.32633629999999997</v>
          </cell>
          <cell r="S36">
            <v>0.59400540000000002</v>
          </cell>
          <cell r="T36">
            <v>0.78467379999999998</v>
          </cell>
          <cell r="U36">
            <v>0.76634029999999997</v>
          </cell>
          <cell r="V36">
            <v>0.58667199999999997</v>
          </cell>
          <cell r="W36">
            <v>2.2000200000000001E-2</v>
          </cell>
          <cell r="X36">
            <v>0.1026676</v>
          </cell>
          <cell r="Y36">
            <v>0.20900190000000002</v>
          </cell>
          <cell r="Z36">
            <v>9.9000900000000003E-2</v>
          </cell>
          <cell r="AA36">
            <v>0.2236687</v>
          </cell>
          <cell r="AB36">
            <v>0.39967030000000003</v>
          </cell>
          <cell r="AC36">
            <v>0.6453392</v>
          </cell>
          <cell r="AD36">
            <v>1.4263463000000001</v>
          </cell>
          <cell r="AE36">
            <v>1.9360176000000002</v>
          </cell>
          <cell r="AF36">
            <v>2.2953542000000002</v>
          </cell>
          <cell r="AG36">
            <v>2.2440204000000001</v>
          </cell>
          <cell r="AH36">
            <v>3.1863622999999999</v>
          </cell>
          <cell r="AI36">
            <v>3.4210311000000004</v>
          </cell>
          <cell r="AJ36">
            <v>4.6383754999999995</v>
          </cell>
          <cell r="AK36">
            <v>6.1197223000000003</v>
          </cell>
          <cell r="AL36">
            <v>6.7320612000000004</v>
          </cell>
          <cell r="AM36">
            <v>3.9893696000000003</v>
          </cell>
          <cell r="AN36">
            <v>3.9893696000000003</v>
          </cell>
          <cell r="AO36">
            <v>4.9867120000000007</v>
          </cell>
          <cell r="AP36">
            <v>5.2360476</v>
          </cell>
          <cell r="AQ36">
            <v>5.4853832000000002</v>
          </cell>
          <cell r="AR36">
            <v>5.4853832000000002</v>
          </cell>
          <cell r="AS36">
            <v>3.9857029000000002</v>
          </cell>
          <cell r="AT36">
            <v>4.4917075000000004</v>
          </cell>
          <cell r="AU36">
            <v>4.9830452999999997</v>
          </cell>
          <cell r="AV36">
            <v>4.9757119000000003</v>
          </cell>
          <cell r="AW36">
            <v>11.4437707</v>
          </cell>
          <cell r="AX36">
            <v>11.469437600000001</v>
          </cell>
          <cell r="AY36">
            <v>12.46678</v>
          </cell>
          <cell r="AZ36">
            <v>12.46678</v>
          </cell>
          <cell r="BA36">
            <v>24.444298821220158</v>
          </cell>
          <cell r="BB36">
            <v>34.611748698938996</v>
          </cell>
          <cell r="BC36">
            <v>39.447198332095489</v>
          </cell>
          <cell r="BD36">
            <v>45.346300187533153</v>
          </cell>
          <cell r="BE36">
            <v>50.219035265251989</v>
          </cell>
          <cell r="BF36">
            <v>52.357185198673747</v>
          </cell>
          <cell r="BG36">
            <v>54.143022709814325</v>
          </cell>
          <cell r="BH36">
            <v>58.609372532095492</v>
          </cell>
          <cell r="BI36">
            <v>65.400255543236071</v>
          </cell>
          <cell r="BJ36">
            <v>71.52013245437665</v>
          </cell>
          <cell r="BK36">
            <v>81.098171298938979</v>
          </cell>
          <cell r="BL36">
            <v>89.993894721220158</v>
          </cell>
          <cell r="BM36">
            <v>99.600339498938979</v>
          </cell>
          <cell r="BN36">
            <v>114.58317811671088</v>
          </cell>
          <cell r="BO36">
            <v>113.72782537665783</v>
          </cell>
          <cell r="BP36">
            <v>264.47747719893897</v>
          </cell>
          <cell r="BQ36">
            <v>286.82773176928208</v>
          </cell>
          <cell r="BR36">
            <v>316.80214037443614</v>
          </cell>
          <cell r="BS36">
            <v>347.97365971748172</v>
          </cell>
          <cell r="BT36">
            <v>376.27305669603049</v>
          </cell>
          <cell r="BU36">
            <v>405.31281364541741</v>
          </cell>
          <cell r="BV36">
            <v>414.98825408281942</v>
          </cell>
          <cell r="BW36">
            <v>425.56595518938764</v>
          </cell>
          <cell r="BX36">
            <v>438.06921886090356</v>
          </cell>
          <cell r="BY36">
            <v>456.86575870019647</v>
          </cell>
          <cell r="BZ36">
            <v>470.37050583502827</v>
          </cell>
          <cell r="CA36">
            <v>504.02772061242541</v>
          </cell>
          <cell r="CB36">
            <v>537.43055245563824</v>
          </cell>
          <cell r="CC36">
            <v>612.68747508357819</v>
          </cell>
          <cell r="CD36">
            <v>677.89894103016229</v>
          </cell>
          <cell r="CE36">
            <v>735.39038317956215</v>
          </cell>
          <cell r="CF36">
            <v>838.16609683657066</v>
          </cell>
          <cell r="CG36">
            <v>913.77261149354842</v>
          </cell>
          <cell r="CH36">
            <v>937.47247648902817</v>
          </cell>
          <cell r="CI36">
            <v>1033.5654545454545</v>
          </cell>
          <cell r="CJ36">
            <v>1155.5218009478676</v>
          </cell>
          <cell r="CK36">
            <v>1266.9921822541967</v>
          </cell>
          <cell r="CL36">
            <v>1324.8496116504855</v>
          </cell>
          <cell r="CM36">
            <v>1425.426697586179</v>
          </cell>
          <cell r="CN36">
            <v>1483.7312364136251</v>
          </cell>
          <cell r="CO36">
            <v>1375.0976997927548</v>
          </cell>
          <cell r="CP36">
            <v>1394.2469274165946</v>
          </cell>
          <cell r="CQ36">
            <v>1381.1768857911316</v>
          </cell>
          <cell r="CR36">
            <v>1409.4005005956838</v>
          </cell>
          <cell r="CU36">
            <v>24348.270926224763</v>
          </cell>
        </row>
        <row r="38">
          <cell r="F38">
            <v>1.3008901555623054E-2</v>
          </cell>
          <cell r="G38">
            <v>2.5017118376198185E-2</v>
          </cell>
          <cell r="H38">
            <v>2.4016433641150258E-2</v>
          </cell>
          <cell r="I38">
            <v>3.2021911521533677E-2</v>
          </cell>
          <cell r="J38">
            <v>2.6017803111246109E-2</v>
          </cell>
          <cell r="K38">
            <v>3.7025335196773312E-2</v>
          </cell>
          <cell r="L38">
            <v>3.2021911521533677E-2</v>
          </cell>
          <cell r="M38">
            <v>5.103492148744429E-2</v>
          </cell>
          <cell r="N38">
            <v>0.14009586290670983</v>
          </cell>
          <cell r="O38">
            <v>0.14309791711185357</v>
          </cell>
          <cell r="P38">
            <v>3.0020542051437823E-3</v>
          </cell>
          <cell r="Q38">
            <v>7.3049985658498698E-2</v>
          </cell>
          <cell r="R38">
            <v>8.9060941419265516E-2</v>
          </cell>
          <cell r="S38">
            <v>0.16211092707776423</v>
          </cell>
          <cell r="T38">
            <v>0.21414653330025643</v>
          </cell>
          <cell r="U38">
            <v>0.20914310962501681</v>
          </cell>
          <cell r="V38">
            <v>0.16010955760766837</v>
          </cell>
          <cell r="W38">
            <v>6.0041084102875645E-3</v>
          </cell>
          <cell r="X38">
            <v>2.8019172581341963E-2</v>
          </cell>
          <cell r="Y38">
            <v>5.7039029897731859E-2</v>
          </cell>
          <cell r="Z38">
            <v>2.7018487846294039E-2</v>
          </cell>
          <cell r="AA38">
            <v>6.1041768837923567E-2</v>
          </cell>
          <cell r="AB38">
            <v>0.10907463612022408</v>
          </cell>
          <cell r="AC38">
            <v>0.17612051336843521</v>
          </cell>
          <cell r="AD38">
            <v>0.38926636193364372</v>
          </cell>
          <cell r="AE38">
            <v>0.52836154010530567</v>
          </cell>
          <cell r="AF38">
            <v>0.62642864414000254</v>
          </cell>
          <cell r="AG38">
            <v>0.61241905784933159</v>
          </cell>
          <cell r="AH38">
            <v>0.86959503475664879</v>
          </cell>
          <cell r="AI38">
            <v>0.93363885779971634</v>
          </cell>
          <cell r="AJ38">
            <v>1.2658661898356278</v>
          </cell>
          <cell r="AK38">
            <v>1.6701428227949908</v>
          </cell>
          <cell r="AL38">
            <v>1.8372571735479946</v>
          </cell>
          <cell r="AM38">
            <v>1.088744991732145</v>
          </cell>
          <cell r="AN38">
            <v>1.088744991732145</v>
          </cell>
          <cell r="AO38">
            <v>1.3609312396651814</v>
          </cell>
          <cell r="AP38">
            <v>1.4289778016484402</v>
          </cell>
          <cell r="AQ38">
            <v>1.4970243636316993</v>
          </cell>
          <cell r="AR38">
            <v>1.4970243636316993</v>
          </cell>
          <cell r="AS38">
            <v>1.0877443069970971</v>
          </cell>
          <cell r="AT38">
            <v>1.2258388004337111</v>
          </cell>
          <cell r="AU38">
            <v>1.359930554930133</v>
          </cell>
          <cell r="AV38">
            <v>1.3579291854600375</v>
          </cell>
          <cell r="AW38">
            <v>3.123137058084581</v>
          </cell>
          <cell r="AX38">
            <v>3.1301418512299168</v>
          </cell>
          <cell r="AY38">
            <v>3.4023280991629528</v>
          </cell>
          <cell r="AZ38">
            <v>3.4023280991629528</v>
          </cell>
          <cell r="BA38">
            <v>6.6711311777197633</v>
          </cell>
          <cell r="BB38">
            <v>9.4459455576794422</v>
          </cell>
          <cell r="BC38">
            <v>10.765595552222983</v>
          </cell>
          <cell r="BD38">
            <v>12.375528510258649</v>
          </cell>
          <cell r="BE38">
            <v>13.705354132809122</v>
          </cell>
          <cell r="BF38">
            <v>14.288879918834402</v>
          </cell>
          <cell r="BG38">
            <v>14.776255579966852</v>
          </cell>
          <cell r="BH38">
            <v>15.995173977583452</v>
          </cell>
          <cell r="BI38">
            <v>17.848484302056324</v>
          </cell>
          <cell r="BJ38">
            <v>19.518669320015427</v>
          </cell>
          <cell r="BK38">
            <v>22.132626628617061</v>
          </cell>
          <cell r="BL38">
            <v>24.560372186171559</v>
          </cell>
          <cell r="BM38">
            <v>27.1820818016689</v>
          </cell>
          <cell r="BN38">
            <v>31.271071326988924</v>
          </cell>
          <cell r="BO38">
            <v>31.037635695480347</v>
          </cell>
          <cell r="BP38">
            <v>72.178954972308745</v>
          </cell>
          <cell r="BQ38">
            <v>78.278597313644966</v>
          </cell>
          <cell r="BR38">
            <v>86.458959255791015</v>
          </cell>
          <cell r="BS38">
            <v>94.966026530134954</v>
          </cell>
          <cell r="BT38">
            <v>102.68925847370687</v>
          </cell>
          <cell r="BU38">
            <v>110.61454319532399</v>
          </cell>
          <cell r="BV38">
            <v>113.25508252239564</v>
          </cell>
          <cell r="BW38">
            <v>116.14185919603744</v>
          </cell>
          <cell r="BX38">
            <v>119.55414411009239</v>
          </cell>
          <cell r="BY38">
            <v>124.68393669985993</v>
          </cell>
          <cell r="BZ38">
            <v>128.36953800580488</v>
          </cell>
          <cell r="CA38">
            <v>137.55498024323114</v>
          </cell>
          <cell r="CB38">
            <v>146.67099844294094</v>
          </cell>
          <cell r="CC38">
            <v>167.20948091504459</v>
          </cell>
          <cell r="CD38">
            <v>185.00644235798904</v>
          </cell>
          <cell r="CE38">
            <v>200.69652023586164</v>
          </cell>
          <cell r="CF38">
            <v>228.74519828157719</v>
          </cell>
          <cell r="CG38">
            <v>249.37908845187064</v>
          </cell>
          <cell r="CH38">
            <v>255.84705504953976</v>
          </cell>
          <cell r="CI38">
            <v>282.07193744688919</v>
          </cell>
          <cell r="CJ38">
            <v>315.35523146797414</v>
          </cell>
          <cell r="CK38">
            <v>345.77678463109498</v>
          </cell>
          <cell r="CL38">
            <v>361.56674465127099</v>
          </cell>
          <cell r="CM38">
            <v>389.01539182487454</v>
          </cell>
          <cell r="CN38">
            <v>404.92737316739903</v>
          </cell>
          <cell r="CO38">
            <v>375.28002764941971</v>
          </cell>
          <cell r="CP38">
            <v>380.50607280477317</v>
          </cell>
          <cell r="CQ38">
            <v>376.93910764780861</v>
          </cell>
          <cell r="CR38">
            <v>384.6416577617498</v>
          </cell>
        </row>
        <row r="40">
          <cell r="CU40">
            <v>39921.558069449005</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Oil Production"/>
      <sheetName val="Oil Emissions"/>
      <sheetName val="Non-Energy Uses Oil"/>
      <sheetName val="Oil Emissions Factor Calc"/>
      <sheetName val="Top Twenty calcs"/>
    </sheetNames>
    <sheetDataSet>
      <sheetData sheetId="0"/>
      <sheetData sheetId="1">
        <row r="13">
          <cell r="FA13">
            <v>10712.014490006744</v>
          </cell>
        </row>
        <row r="15">
          <cell r="FA15">
            <v>2877.4233301407412</v>
          </cell>
        </row>
        <row r="17">
          <cell r="FA17">
            <v>52.718207244228758</v>
          </cell>
        </row>
        <row r="19">
          <cell r="FA19">
            <v>795.93949408764865</v>
          </cell>
        </row>
        <row r="21">
          <cell r="FA21">
            <v>373.23172718018725</v>
          </cell>
        </row>
        <row r="23">
          <cell r="FA23">
            <v>432.78745812120667</v>
          </cell>
        </row>
        <row r="25">
          <cell r="FA25">
            <v>1526.4912623794246</v>
          </cell>
        </row>
        <row r="27">
          <cell r="FA27">
            <v>28146.41447523452</v>
          </cell>
        </row>
        <row r="29">
          <cell r="FA29">
            <v>1063.1495389992133</v>
          </cell>
        </row>
        <row r="31">
          <cell r="FA31">
            <v>206.3703834161999</v>
          </cell>
        </row>
        <row r="33">
          <cell r="FA33">
            <v>38483.646037210652</v>
          </cell>
        </row>
        <row r="35">
          <cell r="FA35">
            <v>2451.5159932638894</v>
          </cell>
        </row>
        <row r="37">
          <cell r="FA37">
            <v>10193.04556549892</v>
          </cell>
        </row>
        <row r="39">
          <cell r="FA39">
            <v>972.76409765060464</v>
          </cell>
        </row>
        <row r="41">
          <cell r="FA41">
            <v>2094.1647986610119</v>
          </cell>
        </row>
        <row r="43">
          <cell r="FA43">
            <v>2268.4459428906534</v>
          </cell>
        </row>
        <row r="45">
          <cell r="FA45">
            <v>629.14644100513271</v>
          </cell>
        </row>
        <row r="47">
          <cell r="FA47">
            <v>4172.8569940382085</v>
          </cell>
        </row>
        <row r="49">
          <cell r="FA49">
            <v>451.76350930699749</v>
          </cell>
        </row>
        <row r="51">
          <cell r="FA51">
            <v>31.044662997499739</v>
          </cell>
        </row>
        <row r="53">
          <cell r="FA53">
            <v>3945.2896269939347</v>
          </cell>
        </row>
        <row r="55">
          <cell r="FA55">
            <v>32036.636083320096</v>
          </cell>
        </row>
        <row r="57">
          <cell r="FA57">
            <v>35462.140776786953</v>
          </cell>
        </row>
        <row r="59">
          <cell r="FA59">
            <v>2936.7572552333231</v>
          </cell>
        </row>
        <row r="61">
          <cell r="FA61">
            <v>1753.1411441998409</v>
          </cell>
        </row>
        <row r="63">
          <cell r="FA63">
            <v>649.35297245419315</v>
          </cell>
        </row>
        <row r="65">
          <cell r="FA65">
            <v>497.26116369688674</v>
          </cell>
        </row>
        <row r="67">
          <cell r="FA67">
            <v>11945.79841446958</v>
          </cell>
        </row>
        <row r="69">
          <cell r="FA69">
            <v>12282.523475725906</v>
          </cell>
        </row>
        <row r="71">
          <cell r="FA71">
            <v>6547.1535716657072</v>
          </cell>
        </row>
        <row r="73">
          <cell r="FA73">
            <v>5336.1246170068134</v>
          </cell>
        </row>
        <row r="75">
          <cell r="FA75">
            <v>2166.0107314151473</v>
          </cell>
        </row>
        <row r="77">
          <cell r="FA77">
            <v>384.96740799118874</v>
          </cell>
        </row>
        <row r="81">
          <cell r="FA81">
            <v>28094.967887925071</v>
          </cell>
        </row>
        <row r="83">
          <cell r="FA83">
            <v>7063.9938071397019</v>
          </cell>
        </row>
        <row r="85">
          <cell r="FA85">
            <v>277.94484306867685</v>
          </cell>
        </row>
        <row r="87">
          <cell r="FA87">
            <v>236.63168700025085</v>
          </cell>
        </row>
        <row r="89">
          <cell r="FA89">
            <v>164.23421766489332</v>
          </cell>
        </row>
        <row r="91">
          <cell r="FA91">
            <v>2995.5792248380362</v>
          </cell>
        </row>
        <row r="93">
          <cell r="FA93">
            <v>3323.4662008207169</v>
          </cell>
        </row>
        <row r="95">
          <cell r="FA95">
            <v>360.3962157698308</v>
          </cell>
        </row>
        <row r="97">
          <cell r="FA97">
            <v>5214.3371417228682</v>
          </cell>
        </row>
        <row r="99">
          <cell r="FA99">
            <v>1820.7196020745355</v>
          </cell>
        </row>
        <row r="101">
          <cell r="FA101">
            <v>11356.71664939617</v>
          </cell>
        </row>
        <row r="103">
          <cell r="FA103">
            <v>7050.0243234350592</v>
          </cell>
        </row>
        <row r="105">
          <cell r="FA105">
            <v>12910.863524604014</v>
          </cell>
        </row>
        <row r="107">
          <cell r="FA107">
            <v>17610.952544314554</v>
          </cell>
        </row>
        <row r="109">
          <cell r="FA109">
            <v>2322.0549896479856</v>
          </cell>
        </row>
        <row r="111">
          <cell r="FA111">
            <v>1505.6189840715097</v>
          </cell>
        </row>
        <row r="113">
          <cell r="FA113">
            <v>3412.4374472646768</v>
          </cell>
        </row>
        <row r="115">
          <cell r="FA115">
            <v>272.72183387583345</v>
          </cell>
        </row>
        <row r="117">
          <cell r="FA117">
            <v>343.6669680443373</v>
          </cell>
        </row>
        <row r="119">
          <cell r="FA119">
            <v>193.07532140939989</v>
          </cell>
        </row>
        <row r="121">
          <cell r="FA121">
            <v>3913.5795782209234</v>
          </cell>
        </row>
        <row r="123">
          <cell r="FA123">
            <v>2148.848563706159</v>
          </cell>
        </row>
        <row r="125">
          <cell r="FA125">
            <v>6294.1347517535369</v>
          </cell>
        </row>
        <row r="127">
          <cell r="FA127">
            <v>22986.521969627767</v>
          </cell>
        </row>
        <row r="129">
          <cell r="FA129">
            <v>220.27060727589031</v>
          </cell>
        </row>
        <row r="131">
          <cell r="FA131">
            <v>51938.287801906677</v>
          </cell>
        </row>
        <row r="133">
          <cell r="FA133">
            <v>2671.6539559784974</v>
          </cell>
        </row>
        <row r="135">
          <cell r="FA135">
            <v>2629.5538996800947</v>
          </cell>
        </row>
        <row r="137">
          <cell r="FA137">
            <v>5706.7351850530704</v>
          </cell>
        </row>
        <row r="139">
          <cell r="FA139">
            <v>28.836154392978031</v>
          </cell>
        </row>
        <row r="141">
          <cell r="FA141">
            <v>1767.1976644692609</v>
          </cell>
        </row>
        <row r="143">
          <cell r="FA143">
            <v>1208.2431165684989</v>
          </cell>
        </row>
        <row r="145">
          <cell r="FA145">
            <v>535.58265083254457</v>
          </cell>
        </row>
        <row r="147">
          <cell r="FA147">
            <v>10160.6220533509</v>
          </cell>
        </row>
        <row r="149">
          <cell r="FA149">
            <v>369.44657486188675</v>
          </cell>
        </row>
        <row r="151">
          <cell r="FA151">
            <v>418.3017810986122</v>
          </cell>
        </row>
        <row r="153">
          <cell r="FA153">
            <v>238.18446949156984</v>
          </cell>
        </row>
        <row r="155">
          <cell r="FA155">
            <v>475.07820647486318</v>
          </cell>
        </row>
        <row r="157">
          <cell r="FA157">
            <v>2644.9063390700849</v>
          </cell>
        </row>
        <row r="160">
          <cell r="T160">
            <v>3.2441778466401207E-2</v>
          </cell>
          <cell r="U160">
            <v>6.7901904619799169E-2</v>
          </cell>
          <cell r="V160">
            <v>0.11120369751549039</v>
          </cell>
          <cell r="W160">
            <v>0.15815876270489115</v>
          </cell>
          <cell r="X160">
            <v>0.21161982636961618</v>
          </cell>
          <cell r="Y160">
            <v>0.31480936170082824</v>
          </cell>
          <cell r="Z160">
            <v>0.40280089167041988</v>
          </cell>
          <cell r="AA160">
            <v>0.55621186364001063</v>
          </cell>
          <cell r="AB160">
            <v>0.70701913056984944</v>
          </cell>
          <cell r="AC160">
            <v>0.88480395259537925</v>
          </cell>
          <cell r="AD160">
            <v>1.1652007438562795</v>
          </cell>
          <cell r="AE160">
            <v>1.2966625214405514</v>
          </cell>
          <cell r="AF160">
            <v>1.5699421954120552</v>
          </cell>
          <cell r="AG160">
            <v>2.5445114572703935</v>
          </cell>
          <cell r="AH160">
            <v>2.4148766452693469</v>
          </cell>
          <cell r="AI160">
            <v>1.7321975221289123</v>
          </cell>
          <cell r="AJ160">
            <v>1.7176330078586459</v>
          </cell>
          <cell r="AK160">
            <v>2.1795782634488923</v>
          </cell>
          <cell r="AL160">
            <v>2.4178989660884636</v>
          </cell>
          <cell r="AM160">
            <v>2.6054056137193129</v>
          </cell>
          <cell r="AN160">
            <v>2.847642687639822</v>
          </cell>
          <cell r="AO160">
            <v>3.0653498454935844</v>
          </cell>
          <cell r="AP160">
            <v>4.7070215028845119</v>
          </cell>
          <cell r="AQ160">
            <v>5.8268623997130895</v>
          </cell>
          <cell r="AR160">
            <v>5.5512067942984098</v>
          </cell>
          <cell r="AS160">
            <v>6.3564419779880073</v>
          </cell>
          <cell r="AT160">
            <v>7.8327370303498753</v>
          </cell>
          <cell r="AU160">
            <v>8.2712319380748873</v>
          </cell>
          <cell r="AV160">
            <v>14.032639624278708</v>
          </cell>
          <cell r="AW160">
            <v>19.293949652882276</v>
          </cell>
          <cell r="AX160">
            <v>13.236038612241998</v>
          </cell>
          <cell r="AY160">
            <v>12.518867737592583</v>
          </cell>
          <cell r="AZ160">
            <v>23.95187784510841</v>
          </cell>
          <cell r="BA160">
            <v>25.389211812186311</v>
          </cell>
          <cell r="BB160">
            <v>20.596824808521291</v>
          </cell>
          <cell r="BC160">
            <v>28.443395466872083</v>
          </cell>
          <cell r="BD160">
            <v>38.392186139252139</v>
          </cell>
          <cell r="BE160">
            <v>46.508913925885679</v>
          </cell>
          <cell r="BF160">
            <v>57.589890438583993</v>
          </cell>
          <cell r="BG160">
            <v>84.904100918531213</v>
          </cell>
          <cell r="BH160">
            <v>89.914988004510519</v>
          </cell>
          <cell r="BI160">
            <v>95.655342418802121</v>
          </cell>
          <cell r="BJ160">
            <v>124.26909330823358</v>
          </cell>
          <cell r="BK160">
            <v>148.32629377970977</v>
          </cell>
          <cell r="BL160">
            <v>169.71539665202434</v>
          </cell>
          <cell r="BM160">
            <v>186.25898136633566</v>
          </cell>
          <cell r="BN160">
            <v>199.75415135777783</v>
          </cell>
          <cell r="BO160">
            <v>181.8388877540321</v>
          </cell>
          <cell r="BP160">
            <v>187.11872916240802</v>
          </cell>
          <cell r="BQ160">
            <v>200.48335463642675</v>
          </cell>
          <cell r="BR160">
            <v>235.95585464649702</v>
          </cell>
          <cell r="BS160">
            <v>260.5335756809348</v>
          </cell>
          <cell r="BT160">
            <v>284.0462529391267</v>
          </cell>
          <cell r="BU160">
            <v>349.59281303420676</v>
          </cell>
          <cell r="BV160">
            <v>374.23504667507217</v>
          </cell>
          <cell r="BW160">
            <v>370.91896568629397</v>
          </cell>
          <cell r="BX160">
            <v>378.7807091221606</v>
          </cell>
          <cell r="BY160">
            <v>401.68122071903605</v>
          </cell>
          <cell r="BZ160">
            <v>383.12786638698606</v>
          </cell>
          <cell r="CA160">
            <v>445.94829863876186</v>
          </cell>
          <cell r="CB160">
            <v>536.81514937308464</v>
          </cell>
          <cell r="CC160">
            <v>596.60686620135345</v>
          </cell>
          <cell r="CD160">
            <v>676.57366288837397</v>
          </cell>
          <cell r="CE160">
            <v>744.22975560290047</v>
          </cell>
          <cell r="CF160">
            <v>830.04165496131873</v>
          </cell>
          <cell r="CG160">
            <v>822.51031966393703</v>
          </cell>
          <cell r="CH160">
            <v>985.94033199123953</v>
          </cell>
          <cell r="CI160">
            <v>1134.9504768754575</v>
          </cell>
          <cell r="CJ160">
            <v>1155.4355716255277</v>
          </cell>
          <cell r="CK160">
            <v>1226.3699504669191</v>
          </cell>
          <cell r="CL160">
            <v>1277.4717952249125</v>
          </cell>
          <cell r="CM160">
            <v>1477.0883314348716</v>
          </cell>
          <cell r="CN160">
            <v>1649.5122615001569</v>
          </cell>
          <cell r="CO160">
            <v>1820.1989814247772</v>
          </cell>
          <cell r="CP160">
            <v>1921.6643116706459</v>
          </cell>
          <cell r="CQ160">
            <v>2117.3589415461847</v>
          </cell>
          <cell r="CR160">
            <v>2349.9282642090616</v>
          </cell>
          <cell r="CS160">
            <v>2538.2308460520444</v>
          </cell>
          <cell r="CT160">
            <v>2806.0517772616995</v>
          </cell>
          <cell r="CU160">
            <v>3041.8919100806825</v>
          </cell>
          <cell r="CV160">
            <v>3355.7231164423151</v>
          </cell>
          <cell r="CW160">
            <v>3647.5981296206755</v>
          </cell>
          <cell r="CX160">
            <v>4110.862966143347</v>
          </cell>
          <cell r="CY160">
            <v>4435.6797135021707</v>
          </cell>
          <cell r="CZ160">
            <v>4839.4598105795039</v>
          </cell>
          <cell r="DA160">
            <v>5252.7725004137374</v>
          </cell>
          <cell r="DB160">
            <v>5798.9096386217379</v>
          </cell>
          <cell r="DC160">
            <v>6391.3718096692428</v>
          </cell>
          <cell r="DD160">
            <v>6855.5431328359</v>
          </cell>
          <cell r="DE160">
            <v>7440.8254533869858</v>
          </cell>
          <cell r="DF160">
            <v>7776.9226480980087</v>
          </cell>
          <cell r="DG160">
            <v>6873.5643389111174</v>
          </cell>
          <cell r="DH160">
            <v>7929.6119103739311</v>
          </cell>
          <cell r="DI160">
            <v>8154.2181805090659</v>
          </cell>
          <cell r="DJ160">
            <v>8115.4012907819633</v>
          </cell>
          <cell r="DK160">
            <v>8271.8621694803733</v>
          </cell>
          <cell r="DL160">
            <v>7742.783980714752</v>
          </cell>
          <cell r="DM160">
            <v>7060.0298650569512</v>
          </cell>
          <cell r="DN160">
            <v>6418.7940757164752</v>
          </cell>
          <cell r="DO160">
            <v>6163.3024575345471</v>
          </cell>
          <cell r="DP160">
            <v>6038.2720762779982</v>
          </cell>
          <cell r="DQ160">
            <v>5936.5312386207042</v>
          </cell>
          <cell r="DR160">
            <v>6328.4241288650965</v>
          </cell>
          <cell r="DS160">
            <v>6459.3142019883771</v>
          </cell>
          <cell r="DT160">
            <v>6886.5144010562071</v>
          </cell>
          <cell r="DU160">
            <v>7426.0699516852173</v>
          </cell>
          <cell r="DV160">
            <v>7850.3547467910648</v>
          </cell>
          <cell r="DW160">
            <v>7888.2242489732553</v>
          </cell>
          <cell r="DX160">
            <v>6522.1077307512041</v>
          </cell>
          <cell r="DY160">
            <v>6656.8880972602419</v>
          </cell>
          <cell r="DZ160">
            <v>6984.5492879587309</v>
          </cell>
          <cell r="EA160">
            <v>7134.5833367927671</v>
          </cell>
          <cell r="EB160">
            <v>7430.2169206364906</v>
          </cell>
          <cell r="EC160">
            <v>7682.4365094520153</v>
          </cell>
          <cell r="ED160">
            <v>7938.5513033038042</v>
          </cell>
          <cell r="EE160">
            <v>8000.4511427580774</v>
          </cell>
          <cell r="EF160">
            <v>8237.5073328433518</v>
          </cell>
          <cell r="EG160">
            <v>8236.2064657773608</v>
          </cell>
          <cell r="EH160">
            <v>7999.9861865439643</v>
          </cell>
          <cell r="EI160">
            <v>8473.3933939305844</v>
          </cell>
          <cell r="EJ160">
            <v>8832.8187672281601</v>
          </cell>
          <cell r="EK160">
            <v>9205.2222806726932</v>
          </cell>
          <cell r="EL160">
            <v>8963.994128499211</v>
          </cell>
          <cell r="EM160">
            <v>9016.3468371966519</v>
          </cell>
          <cell r="EN160">
            <v>9124.1567975375365</v>
          </cell>
          <cell r="EO160">
            <v>8934.5954497749772</v>
          </cell>
          <cell r="EP160">
            <v>9019.448981494761</v>
          </cell>
          <cell r="EQ160">
            <v>8930.7379682078335</v>
          </cell>
          <cell r="ER160">
            <v>9170.8211652300179</v>
          </cell>
          <cell r="ES160">
            <v>9171.3859278339405</v>
          </cell>
          <cell r="ET160">
            <v>9346.0382546521014</v>
          </cell>
          <cell r="EU160">
            <v>9780.6511629850938</v>
          </cell>
          <cell r="EV160">
            <v>9911.9264825366063</v>
          </cell>
          <cell r="EW160">
            <v>9681.6521774142802</v>
          </cell>
          <cell r="EX160">
            <v>9699.4298649827724</v>
          </cell>
          <cell r="FA160">
            <v>446764.48038819514</v>
          </cell>
        </row>
        <row r="164">
          <cell r="FA164">
            <v>565950.00323303626</v>
          </cell>
        </row>
      </sheetData>
      <sheetData sheetId="2"/>
      <sheetData sheetId="3"/>
      <sheetData sheetId="4"/>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Gas Production"/>
      <sheetName val="Gas Emissions"/>
      <sheetName val="Non-energy uses"/>
      <sheetName val="Gas Emissions Factor Calc"/>
      <sheetName val="Top Twenty"/>
    </sheetNames>
    <sheetDataSet>
      <sheetData sheetId="0"/>
      <sheetData sheetId="1">
        <row r="14">
          <cell r="ET14">
            <v>2226.3179396832797</v>
          </cell>
        </row>
        <row r="16">
          <cell r="ET16">
            <v>1804.3439331892407</v>
          </cell>
        </row>
        <row r="18">
          <cell r="ET18">
            <v>151.00377830146795</v>
          </cell>
        </row>
        <row r="20">
          <cell r="ET20">
            <v>638.1551777952551</v>
          </cell>
        </row>
        <row r="22">
          <cell r="ET22">
            <v>696.32794000566525</v>
          </cell>
        </row>
        <row r="24">
          <cell r="ET24">
            <v>1208.641689778714</v>
          </cell>
        </row>
        <row r="26">
          <cell r="ET26">
            <v>692.5068079496366</v>
          </cell>
        </row>
        <row r="28">
          <cell r="ET28">
            <v>6852.0105338663725</v>
          </cell>
        </row>
        <row r="30">
          <cell r="ET30">
            <v>577.1042735505398</v>
          </cell>
        </row>
        <row r="32">
          <cell r="ET32">
            <v>727.76329729517795</v>
          </cell>
        </row>
        <row r="34">
          <cell r="ET34">
            <v>9319.5112422531547</v>
          </cell>
        </row>
        <row r="36">
          <cell r="ET36">
            <v>453.23629681791095</v>
          </cell>
        </row>
        <row r="38">
          <cell r="ET38">
            <v>5934.6195602859125</v>
          </cell>
        </row>
        <row r="40">
          <cell r="ET40">
            <v>159.98091551786501</v>
          </cell>
        </row>
        <row r="42">
          <cell r="ET42">
            <v>1104.679868872576</v>
          </cell>
        </row>
        <row r="44">
          <cell r="ET44">
            <v>318.72575583831326</v>
          </cell>
        </row>
        <row r="46">
          <cell r="ET46">
            <v>1014.5370479687062</v>
          </cell>
        </row>
        <row r="48">
          <cell r="ET48">
            <v>1202.9743249599092</v>
          </cell>
        </row>
        <row r="50">
          <cell r="ET50">
            <v>2629.7638723236701</v>
          </cell>
        </row>
        <row r="52">
          <cell r="ET52">
            <v>605.82184188733629</v>
          </cell>
        </row>
        <row r="54">
          <cell r="ET54">
            <v>312.1321301729231</v>
          </cell>
        </row>
        <row r="56">
          <cell r="ET56">
            <v>1735.7712236929056</v>
          </cell>
        </row>
        <row r="58">
          <cell r="ET58">
            <v>12429.311398798694</v>
          </cell>
        </row>
        <row r="60">
          <cell r="ET60">
            <v>17936.539744358139</v>
          </cell>
        </row>
        <row r="62">
          <cell r="ET62">
            <v>30498.33542649035</v>
          </cell>
        </row>
        <row r="64">
          <cell r="ET64">
            <v>695.72997693365153</v>
          </cell>
        </row>
        <row r="66">
          <cell r="ET66">
            <v>269.54492357626219</v>
          </cell>
        </row>
        <row r="68">
          <cell r="ET68">
            <v>281.54991096935487</v>
          </cell>
        </row>
        <row r="70">
          <cell r="ET70">
            <v>304.96872871141443</v>
          </cell>
        </row>
        <row r="72">
          <cell r="ET72">
            <v>756.08899693450712</v>
          </cell>
        </row>
        <row r="74">
          <cell r="ET74">
            <v>460.43824153439596</v>
          </cell>
        </row>
        <row r="76">
          <cell r="ET76">
            <v>586.48484791659905</v>
          </cell>
        </row>
        <row r="78">
          <cell r="ET78">
            <v>920.61152127128332</v>
          </cell>
        </row>
        <row r="80">
          <cell r="ET80">
            <v>180.29036611822826</v>
          </cell>
        </row>
        <row r="84">
          <cell r="ET84">
            <v>6155.4125885411986</v>
          </cell>
        </row>
        <row r="86">
          <cell r="ET86">
            <v>1047.833857923046</v>
          </cell>
        </row>
        <row r="88">
          <cell r="ET88">
            <v>333.42027847312085</v>
          </cell>
        </row>
        <row r="90">
          <cell r="ET90">
            <v>1386.8518107852499</v>
          </cell>
        </row>
        <row r="92">
          <cell r="ET92">
            <v>119.64894313658023</v>
          </cell>
        </row>
        <row r="94">
          <cell r="ET94">
            <v>621.39404593080235</v>
          </cell>
        </row>
        <row r="96">
          <cell r="ET96">
            <v>1345.7126603804716</v>
          </cell>
        </row>
        <row r="98">
          <cell r="ET98">
            <v>257.07511598945234</v>
          </cell>
        </row>
        <row r="100">
          <cell r="ET100">
            <v>1541.9085321127004</v>
          </cell>
        </row>
        <row r="102">
          <cell r="ET102">
            <v>1189.9992736680404</v>
          </cell>
        </row>
        <row r="104">
          <cell r="ET104">
            <v>3168.5069490230389</v>
          </cell>
        </row>
        <row r="106">
          <cell r="ET106">
            <v>1166.0818680916127</v>
          </cell>
        </row>
        <row r="108">
          <cell r="ET108">
            <v>1761.2314967656107</v>
          </cell>
        </row>
        <row r="110">
          <cell r="ET110">
            <v>3785.8249962226246</v>
          </cell>
        </row>
        <row r="112">
          <cell r="ET112">
            <v>911.17585631971065</v>
          </cell>
        </row>
        <row r="114">
          <cell r="ET114">
            <v>12.864175380777919</v>
          </cell>
        </row>
        <row r="116">
          <cell r="ET116">
            <v>2971.6071966735417</v>
          </cell>
        </row>
        <row r="118">
          <cell r="ET118">
            <v>166.87611058310571</v>
          </cell>
        </row>
        <row r="120">
          <cell r="ET120">
            <v>171.01488407000508</v>
          </cell>
        </row>
        <row r="122">
          <cell r="ET122">
            <v>377.56708787832792</v>
          </cell>
        </row>
        <row r="124">
          <cell r="ET124">
            <v>2435.0004168611604</v>
          </cell>
        </row>
        <row r="126">
          <cell r="ET126">
            <v>1308.3431691329149</v>
          </cell>
        </row>
        <row r="128">
          <cell r="ET128">
            <v>1007.3996962138433</v>
          </cell>
        </row>
        <row r="130">
          <cell r="ET130">
            <v>7933.8066942706746</v>
          </cell>
        </row>
        <row r="132">
          <cell r="N132"/>
          <cell r="ET132">
            <v>243.60571493525845</v>
          </cell>
        </row>
        <row r="134">
          <cell r="ET134">
            <v>71.363685279306395</v>
          </cell>
        </row>
        <row r="136">
          <cell r="ET136">
            <v>4139.7411736238791</v>
          </cell>
        </row>
        <row r="138">
          <cell r="ET138">
            <v>528.84642794396768</v>
          </cell>
        </row>
        <row r="140">
          <cell r="ET140">
            <v>27.935216254584766</v>
          </cell>
        </row>
        <row r="142">
          <cell r="ET142">
            <v>4854.6105991602008</v>
          </cell>
        </row>
        <row r="144">
          <cell r="ET144">
            <v>396.82574648119311</v>
          </cell>
        </row>
        <row r="146">
          <cell r="ET146">
            <v>391.77323272912645</v>
          </cell>
        </row>
        <row r="148">
          <cell r="ET148">
            <v>190.95654773185217</v>
          </cell>
        </row>
        <row r="150">
          <cell r="ET150">
            <v>472.89333874617955</v>
          </cell>
        </row>
        <row r="152">
          <cell r="ET152">
            <v>2968.2930776051298</v>
          </cell>
        </row>
        <row r="154">
          <cell r="ET154">
            <v>1846.4072529403386</v>
          </cell>
        </row>
        <row r="156">
          <cell r="ET156">
            <v>405.56750802759092</v>
          </cell>
        </row>
        <row r="158">
          <cell r="ET158">
            <v>353.26574441540248</v>
          </cell>
        </row>
        <row r="160">
          <cell r="ET160">
            <v>294.65774425142604</v>
          </cell>
        </row>
        <row r="162">
          <cell r="ET162">
            <v>41.376958869612423</v>
          </cell>
        </row>
        <row r="165">
          <cell r="AC165">
            <v>0.49572841223112912</v>
          </cell>
          <cell r="AD165">
            <v>0.69711807970002537</v>
          </cell>
          <cell r="AE165">
            <v>0.79781291343447336</v>
          </cell>
          <cell r="AF165">
            <v>0.92561789471281142</v>
          </cell>
          <cell r="AG165">
            <v>0.99532970268281384</v>
          </cell>
          <cell r="AH165">
            <v>1.2393210305778228</v>
          </cell>
          <cell r="AI165">
            <v>1.5065496277961659</v>
          </cell>
          <cell r="AJ165">
            <v>1.5762614357661684</v>
          </cell>
          <cell r="AK165">
            <v>1.5568970446633899</v>
          </cell>
          <cell r="AL165">
            <v>1.86285442408729</v>
          </cell>
          <cell r="AM165">
            <v>1.9712950142628496</v>
          </cell>
          <cell r="AN165">
            <v>1.9867865271450722</v>
          </cell>
          <cell r="AO165">
            <v>2.1765575599523008</v>
          </cell>
          <cell r="AP165">
            <v>2.254015124363415</v>
          </cell>
          <cell r="AQ165">
            <v>2.2927439065689721</v>
          </cell>
          <cell r="AR165">
            <v>2.4360404007295329</v>
          </cell>
          <cell r="AS165">
            <v>2.916277300078439</v>
          </cell>
          <cell r="AT165">
            <v>3.0789381853417783</v>
          </cell>
          <cell r="AU165">
            <v>2.7923451970206572</v>
          </cell>
          <cell r="AV165">
            <v>2.8891671525345495</v>
          </cell>
          <cell r="AW165">
            <v>3.1447771150912249</v>
          </cell>
          <cell r="AX165">
            <v>2.6103199206545398</v>
          </cell>
          <cell r="AY165">
            <v>3.0053534991512199</v>
          </cell>
          <cell r="AZ165">
            <v>3.9697001760695887</v>
          </cell>
          <cell r="BA165">
            <v>4.5002844922857195</v>
          </cell>
          <cell r="BB165">
            <v>4.6861826468723926</v>
          </cell>
          <cell r="BC165">
            <v>10.196569122179984</v>
          </cell>
          <cell r="BD165">
            <v>11.216128938830369</v>
          </cell>
          <cell r="BE165">
            <v>12.246086251427704</v>
          </cell>
          <cell r="BF165">
            <v>14.224663354020116</v>
          </cell>
          <cell r="BG165">
            <v>17.685559572363754</v>
          </cell>
          <cell r="BH165">
            <v>17.661471858505333</v>
          </cell>
          <cell r="BI165">
            <v>19.017283221521637</v>
          </cell>
          <cell r="BJ165">
            <v>20.258409251035236</v>
          </cell>
          <cell r="BK165">
            <v>22.456074963164944</v>
          </cell>
          <cell r="BL165">
            <v>25.314841677579878</v>
          </cell>
          <cell r="BM165">
            <v>29.444041390250071</v>
          </cell>
          <cell r="BN165">
            <v>35.292482044008835</v>
          </cell>
          <cell r="BO165">
            <v>30.893385695625057</v>
          </cell>
          <cell r="BP165">
            <v>35.714421014586392</v>
          </cell>
          <cell r="BQ165">
            <v>42.087792752328994</v>
          </cell>
          <cell r="BR165">
            <v>46.782164926598341</v>
          </cell>
          <cell r="BS165">
            <v>48.773828419107048</v>
          </cell>
          <cell r="BT165">
            <v>53.327889134103636</v>
          </cell>
          <cell r="BU165">
            <v>58.310179074980411</v>
          </cell>
          <cell r="BV165">
            <v>61.886003128376913</v>
          </cell>
          <cell r="BW165">
            <v>70.359193323970231</v>
          </cell>
          <cell r="BX165">
            <v>79.079951189816342</v>
          </cell>
          <cell r="BY165">
            <v>89.363372260470641</v>
          </cell>
          <cell r="BZ165">
            <v>98.983244553622654</v>
          </cell>
          <cell r="CA165">
            <v>127.18481164616138</v>
          </cell>
          <cell r="CB165">
            <v>146.33127495313735</v>
          </cell>
          <cell r="CC165">
            <v>158.32264555895443</v>
          </cell>
          <cell r="CD165">
            <v>174.07497117379401</v>
          </cell>
          <cell r="CE165">
            <v>190.18114941103727</v>
          </cell>
          <cell r="CF165">
            <v>209.99144853298361</v>
          </cell>
          <cell r="CG165">
            <v>256.73402917971435</v>
          </cell>
          <cell r="CH165">
            <v>290.35028021142887</v>
          </cell>
          <cell r="CI165">
            <v>329.60259364643031</v>
          </cell>
          <cell r="CJ165">
            <v>388.49148049350367</v>
          </cell>
          <cell r="CK165">
            <v>440.11698691008354</v>
          </cell>
          <cell r="CL165">
            <v>491.81228364674018</v>
          </cell>
          <cell r="CM165">
            <v>552.6920552512737</v>
          </cell>
          <cell r="CN165">
            <v>613.59427242644131</v>
          </cell>
          <cell r="CO165">
            <v>681.61804082946287</v>
          </cell>
          <cell r="CP165">
            <v>751.75504325610802</v>
          </cell>
          <cell r="CQ165">
            <v>834.51253876491319</v>
          </cell>
          <cell r="CR165">
            <v>939.35050594758945</v>
          </cell>
          <cell r="CS165">
            <v>1026.6210028761398</v>
          </cell>
          <cell r="CT165">
            <v>1132.1285696063098</v>
          </cell>
          <cell r="CU165">
            <v>1259.7890637428827</v>
          </cell>
          <cell r="CV165">
            <v>1324.2658504854403</v>
          </cell>
          <cell r="CW165">
            <v>1405.0907212087427</v>
          </cell>
          <cell r="CX165">
            <v>1480.2972271045496</v>
          </cell>
          <cell r="CY165">
            <v>1547.2031640138416</v>
          </cell>
          <cell r="CZ165">
            <v>1571.9739941257772</v>
          </cell>
          <cell r="DA165">
            <v>1652.787766619896</v>
          </cell>
          <cell r="DB165">
            <v>1708.5102932627838</v>
          </cell>
          <cell r="DC165">
            <v>1772.6036543088476</v>
          </cell>
          <cell r="DD165">
            <v>1851.7505037852413</v>
          </cell>
          <cell r="DE165">
            <v>1841.6929130069793</v>
          </cell>
          <cell r="DF165">
            <v>1880.3597309670238</v>
          </cell>
          <cell r="DG165">
            <v>1896.8183203482231</v>
          </cell>
          <cell r="DH165">
            <v>1991.2096916842024</v>
          </cell>
          <cell r="DI165">
            <v>2191.3608202097566</v>
          </cell>
          <cell r="DJ165">
            <v>2356.9628372317361</v>
          </cell>
          <cell r="DK165">
            <v>2443.8484133355478</v>
          </cell>
          <cell r="DL165">
            <v>2634.5918080774786</v>
          </cell>
          <cell r="DM165">
            <v>2796.8815473204331</v>
          </cell>
          <cell r="DN165">
            <v>2697.9944391683862</v>
          </cell>
          <cell r="DO165">
            <v>2740.2978625962969</v>
          </cell>
          <cell r="DP165">
            <v>2769.1170826421885</v>
          </cell>
          <cell r="DQ165">
            <v>2789.5739768772214</v>
          </cell>
          <cell r="DR165">
            <v>2809.8549890192312</v>
          </cell>
          <cell r="DS165">
            <v>2890.852263653464</v>
          </cell>
          <cell r="DT165">
            <v>2918.2698433827777</v>
          </cell>
          <cell r="DU165">
            <v>3056.0307218872467</v>
          </cell>
          <cell r="DV165">
            <v>3153.9066724388549</v>
          </cell>
          <cell r="DW165">
            <v>3209.9520780722519</v>
          </cell>
          <cell r="DX165">
            <v>3361.9369796351498</v>
          </cell>
          <cell r="DY165">
            <v>3420.2276198188456</v>
          </cell>
          <cell r="DZ165">
            <v>3525.4924882224841</v>
          </cell>
          <cell r="EA165">
            <v>3687.0702665531999</v>
          </cell>
          <cell r="EB165">
            <v>3847.1173706626432</v>
          </cell>
          <cell r="EC165">
            <v>3975.2391549102445</v>
          </cell>
          <cell r="ED165">
            <v>4161.1329273957253</v>
          </cell>
          <cell r="EE165">
            <v>4294.8666911134724</v>
          </cell>
          <cell r="EF165">
            <v>4411.4199336745551</v>
          </cell>
          <cell r="EG165">
            <v>4563.5791818721236</v>
          </cell>
          <cell r="EH165">
            <v>4430.4104257843328</v>
          </cell>
          <cell r="EI165">
            <v>4738.4364811332043</v>
          </cell>
          <cell r="EJ165">
            <v>4754.6400102308635</v>
          </cell>
          <cell r="EK165">
            <v>4913.982407149434</v>
          </cell>
          <cell r="EL165">
            <v>4997.658023621183</v>
          </cell>
          <cell r="EM165">
            <v>4900.082810368117</v>
          </cell>
          <cell r="EN165">
            <v>5001.4515771221359</v>
          </cell>
          <cell r="EO165">
            <v>4973.6738117897476</v>
          </cell>
          <cell r="EP165">
            <v>5230.6548089995076</v>
          </cell>
          <cell r="EQ165">
            <v>5513.1746921833437</v>
          </cell>
          <cell r="ET165">
            <v>164090.50120904212</v>
          </cell>
        </row>
        <row r="169">
          <cell r="ET169">
            <v>230034.42082524049</v>
          </cell>
        </row>
      </sheetData>
      <sheetData sheetId="2"/>
      <sheetData sheetId="3"/>
      <sheetData sheetId="4"/>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um Oil, Gas, Coal, &amp; Cement"/>
      <sheetName val="1770-2010 chart"/>
      <sheetName val="1810-2015 chart white"/>
      <sheetName val="1810-2016 chart white"/>
      <sheetName val="1810-2017 chart white"/>
      <sheetName val="CDIAC &amp; CME 1810-2018 "/>
      <sheetName val="1810-2016 chart CDIAC only"/>
      <sheetName val="1820-2020 CDIAC title"/>
      <sheetName val="1820-2020 CDIAC no title"/>
      <sheetName val="1890-2018 FF chart CDIAC"/>
      <sheetName val="1810-2018 CDIAC white"/>
      <sheetName val="1810-2014 CDIAC cum white"/>
      <sheetName val="1810-2010 chart"/>
      <sheetName val="1810-2016 CDIAC by fuel"/>
      <sheetName val="1880-2016 CDIAC by fuel"/>
      <sheetName val="1900-2018 Global CO2 by fuel"/>
      <sheetName val="1900-2015 CarbonMajors by fuel"/>
      <sheetName val="1900-2018 CM CO2 by fuel"/>
      <sheetName val="Sheet2"/>
    </sheetNames>
    <sheetDataSet>
      <sheetData sheetId="0">
        <row r="10">
          <cell r="AI10">
            <v>1820</v>
          </cell>
          <cell r="AJ10">
            <v>1821</v>
          </cell>
          <cell r="AK10">
            <v>1822</v>
          </cell>
          <cell r="AL10">
            <v>1823</v>
          </cell>
          <cell r="AM10">
            <v>1824</v>
          </cell>
          <cell r="AN10">
            <v>1825</v>
          </cell>
          <cell r="AO10">
            <v>1826</v>
          </cell>
          <cell r="AP10">
            <v>1827</v>
          </cell>
          <cell r="AQ10">
            <v>1828</v>
          </cell>
          <cell r="AR10">
            <v>1829</v>
          </cell>
          <cell r="AS10">
            <v>1830</v>
          </cell>
          <cell r="AT10">
            <v>1831</v>
          </cell>
          <cell r="AU10">
            <v>1832</v>
          </cell>
          <cell r="AV10">
            <v>1833</v>
          </cell>
          <cell r="AW10">
            <v>1834</v>
          </cell>
          <cell r="AX10">
            <v>1835</v>
          </cell>
          <cell r="AY10">
            <v>1836</v>
          </cell>
          <cell r="AZ10">
            <v>1837</v>
          </cell>
          <cell r="BA10">
            <v>1838</v>
          </cell>
          <cell r="BB10">
            <v>1839</v>
          </cell>
          <cell r="BC10">
            <v>1840</v>
          </cell>
          <cell r="BD10">
            <v>1841</v>
          </cell>
          <cell r="BE10">
            <v>1842</v>
          </cell>
          <cell r="BF10">
            <v>1843</v>
          </cell>
          <cell r="BG10">
            <v>1844</v>
          </cell>
          <cell r="BH10">
            <v>1845</v>
          </cell>
          <cell r="BI10">
            <v>1846</v>
          </cell>
          <cell r="BJ10">
            <v>1847</v>
          </cell>
          <cell r="BK10">
            <v>1848</v>
          </cell>
          <cell r="BL10">
            <v>1849</v>
          </cell>
          <cell r="BM10">
            <v>1850</v>
          </cell>
          <cell r="BN10">
            <v>1851</v>
          </cell>
          <cell r="BO10">
            <v>1852</v>
          </cell>
          <cell r="BP10">
            <v>1853</v>
          </cell>
          <cell r="BQ10">
            <v>1854</v>
          </cell>
          <cell r="BR10">
            <v>1855</v>
          </cell>
          <cell r="BS10">
            <v>1856</v>
          </cell>
          <cell r="BT10">
            <v>1857</v>
          </cell>
          <cell r="BU10">
            <v>1858</v>
          </cell>
          <cell r="BV10">
            <v>1859</v>
          </cell>
          <cell r="BW10">
            <v>1860</v>
          </cell>
          <cell r="BX10">
            <v>1861</v>
          </cell>
          <cell r="BY10">
            <v>1862</v>
          </cell>
          <cell r="BZ10">
            <v>1863</v>
          </cell>
          <cell r="CA10">
            <v>1864</v>
          </cell>
          <cell r="CB10">
            <v>1865</v>
          </cell>
          <cell r="CC10">
            <v>1866</v>
          </cell>
          <cell r="CD10">
            <v>1867</v>
          </cell>
          <cell r="CE10">
            <v>1868</v>
          </cell>
          <cell r="CF10">
            <v>1869</v>
          </cell>
          <cell r="CG10">
            <v>1870</v>
          </cell>
          <cell r="CH10">
            <v>1871</v>
          </cell>
          <cell r="CI10">
            <v>1872</v>
          </cell>
          <cell r="CJ10">
            <v>1873</v>
          </cell>
          <cell r="CK10">
            <v>1874</v>
          </cell>
          <cell r="CL10">
            <v>1875</v>
          </cell>
          <cell r="CM10">
            <v>1876</v>
          </cell>
          <cell r="CN10">
            <v>1877</v>
          </cell>
          <cell r="CO10">
            <v>1878</v>
          </cell>
          <cell r="CP10">
            <v>1879</v>
          </cell>
          <cell r="CQ10">
            <v>1880</v>
          </cell>
          <cell r="CR10">
            <v>1881</v>
          </cell>
          <cell r="CS10">
            <v>1882</v>
          </cell>
          <cell r="CT10">
            <v>1883</v>
          </cell>
          <cell r="CU10">
            <v>1884</v>
          </cell>
          <cell r="CV10">
            <v>1885</v>
          </cell>
          <cell r="CW10">
            <v>1886</v>
          </cell>
          <cell r="CX10">
            <v>1887</v>
          </cell>
          <cell r="CY10">
            <v>1888</v>
          </cell>
          <cell r="CZ10">
            <v>1889</v>
          </cell>
          <cell r="DA10">
            <v>1890</v>
          </cell>
          <cell r="DB10">
            <v>1891</v>
          </cell>
          <cell r="DC10">
            <v>1892</v>
          </cell>
          <cell r="DD10">
            <v>1893</v>
          </cell>
          <cell r="DE10">
            <v>1894</v>
          </cell>
          <cell r="DF10">
            <v>1895</v>
          </cell>
          <cell r="DG10">
            <v>1896</v>
          </cell>
          <cell r="DH10">
            <v>1897</v>
          </cell>
          <cell r="DI10">
            <v>1898</v>
          </cell>
          <cell r="DJ10">
            <v>1899</v>
          </cell>
          <cell r="DK10">
            <v>1900</v>
          </cell>
          <cell r="DL10">
            <v>1901</v>
          </cell>
          <cell r="DM10">
            <v>1902</v>
          </cell>
          <cell r="DN10">
            <v>1903</v>
          </cell>
          <cell r="DO10">
            <v>1904</v>
          </cell>
          <cell r="DP10">
            <v>1905</v>
          </cell>
          <cell r="DQ10">
            <v>1906</v>
          </cell>
          <cell r="DR10">
            <v>1907</v>
          </cell>
          <cell r="DS10">
            <v>1908</v>
          </cell>
          <cell r="DT10">
            <v>1909</v>
          </cell>
          <cell r="DU10">
            <v>1910</v>
          </cell>
          <cell r="DV10">
            <v>1911</v>
          </cell>
          <cell r="DW10">
            <v>1912</v>
          </cell>
          <cell r="DX10">
            <v>1913</v>
          </cell>
          <cell r="DY10">
            <v>1914</v>
          </cell>
          <cell r="DZ10">
            <v>1915</v>
          </cell>
          <cell r="EA10">
            <v>1916</v>
          </cell>
          <cell r="EB10">
            <v>1917</v>
          </cell>
          <cell r="EC10">
            <v>1918</v>
          </cell>
          <cell r="ED10">
            <v>1919</v>
          </cell>
          <cell r="EE10">
            <v>1920</v>
          </cell>
          <cell r="EF10">
            <v>1921</v>
          </cell>
          <cell r="EG10">
            <v>1922</v>
          </cell>
          <cell r="EH10">
            <v>1923</v>
          </cell>
          <cell r="EI10">
            <v>1924</v>
          </cell>
          <cell r="EJ10">
            <v>1925</v>
          </cell>
          <cell r="EK10">
            <v>1926</v>
          </cell>
          <cell r="EL10">
            <v>1927</v>
          </cell>
          <cell r="EM10">
            <v>1928</v>
          </cell>
          <cell r="EN10">
            <v>1929</v>
          </cell>
          <cell r="EO10">
            <v>1930</v>
          </cell>
          <cell r="EP10">
            <v>1931</v>
          </cell>
          <cell r="EQ10">
            <v>1932</v>
          </cell>
          <cell r="ER10">
            <v>1933</v>
          </cell>
          <cell r="ES10">
            <v>1934</v>
          </cell>
          <cell r="ET10">
            <v>1935</v>
          </cell>
          <cell r="EU10">
            <v>1936</v>
          </cell>
          <cell r="EV10">
            <v>1937</v>
          </cell>
          <cell r="EW10">
            <v>1938</v>
          </cell>
          <cell r="EX10">
            <v>1939</v>
          </cell>
          <cell r="EY10">
            <v>1940</v>
          </cell>
          <cell r="EZ10">
            <v>1941</v>
          </cell>
          <cell r="FA10">
            <v>1942</v>
          </cell>
          <cell r="FB10">
            <v>1943</v>
          </cell>
          <cell r="FC10">
            <v>1944</v>
          </cell>
          <cell r="FD10">
            <v>1945</v>
          </cell>
          <cell r="FE10">
            <v>1946</v>
          </cell>
          <cell r="FF10">
            <v>1947</v>
          </cell>
          <cell r="FG10">
            <v>1948</v>
          </cell>
          <cell r="FH10">
            <v>1949</v>
          </cell>
          <cell r="FI10">
            <v>1950</v>
          </cell>
          <cell r="FJ10">
            <v>1951</v>
          </cell>
          <cell r="FK10">
            <v>1952</v>
          </cell>
          <cell r="FL10">
            <v>1953</v>
          </cell>
          <cell r="FM10">
            <v>1954</v>
          </cell>
          <cell r="FN10">
            <v>1955</v>
          </cell>
          <cell r="FO10">
            <v>1956</v>
          </cell>
          <cell r="FP10">
            <v>1957</v>
          </cell>
          <cell r="FQ10">
            <v>1958</v>
          </cell>
          <cell r="FR10">
            <v>1959</v>
          </cell>
          <cell r="FS10">
            <v>1960</v>
          </cell>
          <cell r="FT10">
            <v>1961</v>
          </cell>
          <cell r="FU10">
            <v>1962</v>
          </cell>
          <cell r="FV10">
            <v>1963</v>
          </cell>
          <cell r="FW10">
            <v>1964</v>
          </cell>
          <cell r="FX10">
            <v>1965</v>
          </cell>
          <cell r="FY10">
            <v>1966</v>
          </cell>
          <cell r="FZ10">
            <v>1967</v>
          </cell>
          <cell r="GA10">
            <v>1968</v>
          </cell>
          <cell r="GB10">
            <v>1969</v>
          </cell>
          <cell r="GC10">
            <v>1970</v>
          </cell>
          <cell r="GD10">
            <v>1971</v>
          </cell>
          <cell r="GE10">
            <v>1972</v>
          </cell>
          <cell r="GF10">
            <v>1973</v>
          </cell>
          <cell r="GG10">
            <v>1974</v>
          </cell>
          <cell r="GH10">
            <v>1975</v>
          </cell>
          <cell r="GI10">
            <v>1976</v>
          </cell>
          <cell r="GJ10">
            <v>1977</v>
          </cell>
          <cell r="GK10">
            <v>1978</v>
          </cell>
          <cell r="GL10">
            <v>1979</v>
          </cell>
          <cell r="GM10">
            <v>1980</v>
          </cell>
          <cell r="GN10">
            <v>1981</v>
          </cell>
          <cell r="GO10">
            <v>1982</v>
          </cell>
          <cell r="GP10">
            <v>1983</v>
          </cell>
          <cell r="GQ10">
            <v>1984</v>
          </cell>
          <cell r="GR10">
            <v>1985</v>
          </cell>
          <cell r="GS10">
            <v>1986</v>
          </cell>
          <cell r="GT10">
            <v>1987</v>
          </cell>
          <cell r="GU10">
            <v>1988</v>
          </cell>
          <cell r="GV10">
            <v>1989</v>
          </cell>
          <cell r="GW10">
            <v>1990</v>
          </cell>
          <cell r="GX10">
            <v>1991</v>
          </cell>
          <cell r="GY10">
            <v>1992</v>
          </cell>
          <cell r="GZ10">
            <v>1993</v>
          </cell>
          <cell r="HA10">
            <v>1994</v>
          </cell>
          <cell r="HB10">
            <v>1995</v>
          </cell>
          <cell r="HC10">
            <v>1996</v>
          </cell>
          <cell r="HD10">
            <v>1997</v>
          </cell>
          <cell r="HE10">
            <v>1998</v>
          </cell>
          <cell r="HF10">
            <v>1999</v>
          </cell>
          <cell r="HG10">
            <v>2000</v>
          </cell>
          <cell r="HH10">
            <v>2001</v>
          </cell>
          <cell r="HI10">
            <v>2002</v>
          </cell>
          <cell r="HJ10">
            <v>2003</v>
          </cell>
          <cell r="HK10">
            <v>2004</v>
          </cell>
          <cell r="HL10">
            <v>2005</v>
          </cell>
          <cell r="HM10">
            <v>2006</v>
          </cell>
          <cell r="HN10">
            <v>2007</v>
          </cell>
          <cell r="HO10">
            <v>2008</v>
          </cell>
          <cell r="HP10">
            <v>2009</v>
          </cell>
          <cell r="HQ10">
            <v>2010</v>
          </cell>
          <cell r="HR10">
            <v>2011</v>
          </cell>
          <cell r="HS10">
            <v>2012</v>
          </cell>
          <cell r="HT10">
            <v>2013</v>
          </cell>
          <cell r="HU10">
            <v>2014</v>
          </cell>
          <cell r="HV10">
            <v>2015</v>
          </cell>
          <cell r="HW10">
            <v>2016</v>
          </cell>
          <cell r="HX10">
            <v>2017</v>
          </cell>
          <cell r="HY10">
            <v>2018</v>
          </cell>
          <cell r="HZ10">
            <v>2019</v>
          </cell>
          <cell r="IA10">
            <v>2020</v>
          </cell>
        </row>
        <row r="75">
          <cell r="IC75">
            <v>16807.644116999993</v>
          </cell>
        </row>
        <row r="85">
          <cell r="BQ85">
            <v>8.9129310535555464E-2</v>
          </cell>
          <cell r="BR85">
            <v>0.11590234578767164</v>
          </cell>
          <cell r="BS85">
            <v>0.14267538103978783</v>
          </cell>
          <cell r="BT85">
            <v>0.16584488736248837</v>
          </cell>
          <cell r="BU85">
            <v>0.18901439368518894</v>
          </cell>
          <cell r="BV85">
            <v>0.2121839000078895</v>
          </cell>
          <cell r="BW85">
            <v>0.2353534063305901</v>
          </cell>
          <cell r="BX85">
            <v>0.25852291265329064</v>
          </cell>
          <cell r="BY85">
            <v>0.28169241897599123</v>
          </cell>
          <cell r="BZ85">
            <v>0.30486192529869177</v>
          </cell>
          <cell r="CA85">
            <v>0.39060949918008153</v>
          </cell>
          <cell r="CB85">
            <v>0.45927324759674076</v>
          </cell>
          <cell r="CC85">
            <v>0.54313232107295906</v>
          </cell>
          <cell r="CD85">
            <v>0.62699139454917763</v>
          </cell>
          <cell r="CE85">
            <v>0.71085046802539598</v>
          </cell>
          <cell r="CF85">
            <v>0.79470954150161455</v>
          </cell>
          <cell r="CG85">
            <v>1.0182508062055979</v>
          </cell>
          <cell r="CH85">
            <v>1.2417920709095811</v>
          </cell>
          <cell r="CI85">
            <v>1.4653333356135643</v>
          </cell>
          <cell r="CJ85">
            <v>1.6888746003175472</v>
          </cell>
          <cell r="CK85">
            <v>1.9124158650215304</v>
          </cell>
          <cell r="CL85">
            <v>2.1359571297255138</v>
          </cell>
          <cell r="CM85">
            <v>2.3594983944294969</v>
          </cell>
          <cell r="CN85">
            <v>2.5830396591334797</v>
          </cell>
          <cell r="CO85">
            <v>2.8065809238374628</v>
          </cell>
          <cell r="CP85">
            <v>3.0301221885414464</v>
          </cell>
          <cell r="CQ85">
            <v>3.2536634532454247</v>
          </cell>
          <cell r="CR85">
            <v>3.4772047179494123</v>
          </cell>
          <cell r="CS85">
            <v>3.7007459826533955</v>
          </cell>
          <cell r="CT85">
            <v>3.9242872473573787</v>
          </cell>
          <cell r="CU85">
            <v>4.1807875627382165</v>
          </cell>
          <cell r="CV85">
            <v>4.4403543522483657</v>
          </cell>
          <cell r="CW85">
            <v>4.7078878409891969</v>
          </cell>
          <cell r="CX85">
            <v>4.9791328521050877</v>
          </cell>
          <cell r="CY85">
            <v>5.256987597446054</v>
          </cell>
          <cell r="CZ85">
            <v>5.5853637166209413</v>
          </cell>
          <cell r="DA85">
            <v>5.8982995038356192</v>
          </cell>
          <cell r="DB85">
            <v>6.2776978219612518</v>
          </cell>
          <cell r="DC85">
            <v>6.6544509199291291</v>
          </cell>
          <cell r="DD85">
            <v>7.058611720173789</v>
          </cell>
          <cell r="DE85">
            <v>7.5670205997148123</v>
          </cell>
          <cell r="DF85">
            <v>7.9241197516337865</v>
          </cell>
          <cell r="DG85">
            <v>8.4252980340712238</v>
          </cell>
          <cell r="DH85">
            <v>9.6389477086134594</v>
          </cell>
          <cell r="DI85">
            <v>9.7307871819790925</v>
          </cell>
          <cell r="DJ85">
            <v>9.2607642563314609</v>
          </cell>
          <cell r="DK85">
            <v>45.683884621217416</v>
          </cell>
          <cell r="DL85">
            <v>49.617996770035113</v>
          </cell>
          <cell r="DM85">
            <v>53.224049158736278</v>
          </cell>
          <cell r="DN85">
            <v>56.805634479963757</v>
          </cell>
          <cell r="DO85">
            <v>56.555773549278911</v>
          </cell>
          <cell r="DP85">
            <v>56.455573575164692</v>
          </cell>
          <cell r="DQ85">
            <v>57.825320289217579</v>
          </cell>
          <cell r="DR85">
            <v>58.467056251205697</v>
          </cell>
          <cell r="DS85">
            <v>57.601814236654484</v>
          </cell>
          <cell r="DT85">
            <v>58.836592353452083</v>
          </cell>
          <cell r="DU85">
            <v>59.99851337978933</v>
          </cell>
          <cell r="DV85">
            <v>59.956565825785127</v>
          </cell>
          <cell r="DW85">
            <v>65.496984927382002</v>
          </cell>
          <cell r="DX85">
            <v>126.58302597840583</v>
          </cell>
          <cell r="DY85">
            <v>119.10724017288123</v>
          </cell>
          <cell r="DZ85">
            <v>117.16209986435219</v>
          </cell>
          <cell r="EA85">
            <v>127.89839588594434</v>
          </cell>
          <cell r="EB85">
            <v>128.1615112046488</v>
          </cell>
          <cell r="EC85">
            <v>121.64554136367094</v>
          </cell>
          <cell r="ED85">
            <v>128.35413309498952</v>
          </cell>
          <cell r="EE85">
            <v>137.35752755801306</v>
          </cell>
          <cell r="EF85">
            <v>154.69262903718231</v>
          </cell>
          <cell r="EG85">
            <v>175.97034706000522</v>
          </cell>
          <cell r="EH85">
            <v>214.31043316505253</v>
          </cell>
          <cell r="EI85">
            <v>229.55706241529845</v>
          </cell>
          <cell r="EJ85">
            <v>245.19950569538477</v>
          </cell>
          <cell r="EK85">
            <v>289.41378264274442</v>
          </cell>
          <cell r="EL85">
            <v>324.50023587982804</v>
          </cell>
          <cell r="EM85">
            <v>354.73014894484527</v>
          </cell>
          <cell r="EN85">
            <v>380.35674927250591</v>
          </cell>
          <cell r="EO85">
            <v>404.35032802134782</v>
          </cell>
          <cell r="EP85">
            <v>409.05813067173347</v>
          </cell>
          <cell r="EQ85">
            <v>460.96459196631957</v>
          </cell>
          <cell r="ER85">
            <v>512.39965309390618</v>
          </cell>
          <cell r="ES85">
            <v>608.91824703649604</v>
          </cell>
          <cell r="ET85">
            <v>631.75116522373776</v>
          </cell>
          <cell r="EU85">
            <v>702.96940535266287</v>
          </cell>
          <cell r="EV85">
            <v>780.12078205015621</v>
          </cell>
          <cell r="EW85">
            <v>877.42533917566368</v>
          </cell>
          <cell r="EX85">
            <v>957.97910125323733</v>
          </cell>
          <cell r="EY85">
            <v>1051.2459428468578</v>
          </cell>
          <cell r="EZ85">
            <v>1143.194846553039</v>
          </cell>
          <cell r="FA85">
            <v>1190.2445175995313</v>
          </cell>
          <cell r="FB85">
            <v>1025.6346107837767</v>
          </cell>
          <cell r="FC85">
            <v>1109.3126087440151</v>
          </cell>
          <cell r="FD85">
            <v>1245.6935503356474</v>
          </cell>
          <cell r="FE85">
            <v>1401.9166191761944</v>
          </cell>
          <cell r="FF85">
            <v>2037.0815207963408</v>
          </cell>
          <cell r="FG85">
            <v>2251.6063916288444</v>
          </cell>
          <cell r="FH85">
            <v>2375.1680599761989</v>
          </cell>
          <cell r="FI85">
            <v>2711.0532030233717</v>
          </cell>
          <cell r="FJ85">
            <v>2953.7833290578042</v>
          </cell>
          <cell r="FK85">
            <v>3066.2732027352704</v>
          </cell>
          <cell r="FL85">
            <v>3400.9070924041375</v>
          </cell>
          <cell r="FM85">
            <v>3717.2822062749169</v>
          </cell>
          <cell r="FN85">
            <v>4151.5434032218009</v>
          </cell>
          <cell r="FO85">
            <v>4621.7893144583541</v>
          </cell>
          <cell r="FP85">
            <v>4662.3662765402623</v>
          </cell>
          <cell r="FQ85">
            <v>5381.8171665455702</v>
          </cell>
          <cell r="FR85">
            <v>5794.3547807533578</v>
          </cell>
          <cell r="FS85">
            <v>6236.1365740669107</v>
          </cell>
          <cell r="FT85">
            <v>6089.5178030484158</v>
          </cell>
          <cell r="FU85">
            <v>6512.2553856244549</v>
          </cell>
          <cell r="FV85">
            <v>6943.5453462015312</v>
          </cell>
          <cell r="FW85">
            <v>7469.8761330489324</v>
          </cell>
          <cell r="FX85">
            <v>8051.0038715348146</v>
          </cell>
          <cell r="FY85">
            <v>8714.3367908474465</v>
          </cell>
          <cell r="FZ85">
            <v>8917.7135670060125</v>
          </cell>
          <cell r="GA85">
            <v>9613.0817238525251</v>
          </cell>
          <cell r="GB85">
            <v>10197.970510873607</v>
          </cell>
          <cell r="GC85">
            <v>11159.417388515711</v>
          </cell>
          <cell r="GD85">
            <v>11823.325709431574</v>
          </cell>
          <cell r="GE85">
            <v>12637.515032508669</v>
          </cell>
          <cell r="GF85">
            <v>13449.197112439439</v>
          </cell>
          <cell r="GG85">
            <v>13963.358085933191</v>
          </cell>
          <cell r="GH85">
            <v>13251.105590518475</v>
          </cell>
          <cell r="GI85">
            <v>14509.681140038068</v>
          </cell>
          <cell r="GJ85">
            <v>14888.449303847434</v>
          </cell>
          <cell r="GK85">
            <v>15088.681640927351</v>
          </cell>
          <cell r="GL85">
            <v>15563.839643464496</v>
          </cell>
          <cell r="GM85">
            <v>15042.393578879693</v>
          </cell>
          <cell r="GN85">
            <v>14358.771836738733</v>
          </cell>
          <cell r="GO85">
            <v>13998.302272965855</v>
          </cell>
          <cell r="GP85">
            <v>13929.951966493649</v>
          </cell>
          <cell r="GQ85">
            <v>14215.545807881066</v>
          </cell>
          <cell r="GR85">
            <v>14718.204039450204</v>
          </cell>
          <cell r="GS85">
            <v>15413.391093407639</v>
          </cell>
          <cell r="GT85">
            <v>15964.844591931831</v>
          </cell>
          <cell r="GU85">
            <v>16827.002772612334</v>
          </cell>
          <cell r="GV85">
            <v>17463.244897766377</v>
          </cell>
          <cell r="GW85">
            <v>18226.079747892698</v>
          </cell>
          <cell r="GX85">
            <v>18016.96994829617</v>
          </cell>
          <cell r="GY85">
            <v>16605.578743282495</v>
          </cell>
          <cell r="GZ85">
            <v>16480.211295744772</v>
          </cell>
          <cell r="HA85">
            <v>17068.37357197448</v>
          </cell>
          <cell r="HB85">
            <v>17517.518285600756</v>
          </cell>
          <cell r="HC85">
            <v>18023.32819644819</v>
          </cell>
          <cell r="HD85">
            <v>18376.108683152794</v>
          </cell>
          <cell r="HE85">
            <v>18826.946901185111</v>
          </cell>
          <cell r="HF85">
            <v>19445.248316562349</v>
          </cell>
          <cell r="HG85">
            <v>19961.630291966536</v>
          </cell>
          <cell r="HH85">
            <v>20495.992461733873</v>
          </cell>
          <cell r="HI85">
            <v>20677.685653846809</v>
          </cell>
          <cell r="HJ85">
            <v>22211.022908431783</v>
          </cell>
          <cell r="HK85">
            <v>23479.8548412245</v>
          </cell>
          <cell r="HL85">
            <v>24841.391222475944</v>
          </cell>
          <cell r="HM85">
            <v>25503.088083306877</v>
          </cell>
          <cell r="HN85">
            <v>26275.63090791065</v>
          </cell>
          <cell r="HO85">
            <v>27046.089551510773</v>
          </cell>
          <cell r="HP85">
            <v>27277.676405235612</v>
          </cell>
          <cell r="HQ85">
            <v>28604.704049347343</v>
          </cell>
          <cell r="HR85">
            <v>29260.944091216883</v>
          </cell>
          <cell r="HS85">
            <v>30362.52147137055</v>
          </cell>
          <cell r="HT85">
            <v>30744.107602609394</v>
          </cell>
          <cell r="HU85">
            <v>30602.110668067853</v>
          </cell>
          <cell r="HV85">
            <v>30660.368128109385</v>
          </cell>
          <cell r="HW85">
            <v>29624.751371651608</v>
          </cell>
          <cell r="HX85">
            <v>29898.11598950914</v>
          </cell>
          <cell r="HY85">
            <v>30718.582446945024</v>
          </cell>
        </row>
        <row r="89">
          <cell r="AI89">
            <v>51.298674000000005</v>
          </cell>
          <cell r="AJ89">
            <v>51.298674000000005</v>
          </cell>
          <cell r="AK89">
            <v>54.962865000000001</v>
          </cell>
          <cell r="AL89">
            <v>58.627056000000003</v>
          </cell>
          <cell r="AM89">
            <v>58.627056000000003</v>
          </cell>
          <cell r="AN89">
            <v>62.291247000000006</v>
          </cell>
          <cell r="AO89">
            <v>62.291247000000006</v>
          </cell>
          <cell r="AP89">
            <v>65.955438000000001</v>
          </cell>
          <cell r="AQ89">
            <v>65.955438000000001</v>
          </cell>
          <cell r="AR89">
            <v>65.955438000000001</v>
          </cell>
          <cell r="AS89">
            <v>87.940584000000001</v>
          </cell>
          <cell r="AT89">
            <v>84.276392999999999</v>
          </cell>
          <cell r="AU89">
            <v>84.276392999999999</v>
          </cell>
          <cell r="AV89">
            <v>87.940584000000001</v>
          </cell>
          <cell r="AW89">
            <v>87.940584000000001</v>
          </cell>
          <cell r="AX89">
            <v>91.604775000000004</v>
          </cell>
          <cell r="AY89">
            <v>106.261539</v>
          </cell>
          <cell r="AZ89">
            <v>106.261539</v>
          </cell>
          <cell r="BA89">
            <v>109.92573</v>
          </cell>
          <cell r="BB89">
            <v>113.589921</v>
          </cell>
          <cell r="BC89">
            <v>120.91830300000001</v>
          </cell>
          <cell r="BD89">
            <v>124.58249400000001</v>
          </cell>
          <cell r="BE89">
            <v>131.910876</v>
          </cell>
          <cell r="BF89">
            <v>135.57506700000002</v>
          </cell>
          <cell r="BG89">
            <v>142.90344899999999</v>
          </cell>
          <cell r="BH89">
            <v>157.560213</v>
          </cell>
          <cell r="BI89">
            <v>157.560213</v>
          </cell>
          <cell r="BJ89">
            <v>168.552786</v>
          </cell>
          <cell r="BK89">
            <v>172.21697700000001</v>
          </cell>
          <cell r="BL89">
            <v>183.20955000000001</v>
          </cell>
          <cell r="BM89">
            <v>197.86631400000002</v>
          </cell>
          <cell r="BN89">
            <v>197.86631400000002</v>
          </cell>
          <cell r="BO89">
            <v>208.85888700000001</v>
          </cell>
          <cell r="BP89">
            <v>216.18726900000001</v>
          </cell>
          <cell r="BQ89">
            <v>252.82917900000001</v>
          </cell>
          <cell r="BR89">
            <v>260.15756099999999</v>
          </cell>
          <cell r="BS89">
            <v>278.47851600000001</v>
          </cell>
          <cell r="BT89">
            <v>282.14270700000003</v>
          </cell>
          <cell r="BU89">
            <v>285.80689799999999</v>
          </cell>
          <cell r="BV89">
            <v>304.12785300000002</v>
          </cell>
          <cell r="BW89">
            <v>333.44138100000004</v>
          </cell>
          <cell r="BX89">
            <v>348.09814500000005</v>
          </cell>
          <cell r="BY89">
            <v>351.762336</v>
          </cell>
          <cell r="BZ89">
            <v>377.41167300000001</v>
          </cell>
          <cell r="CA89">
            <v>410.38939200000004</v>
          </cell>
          <cell r="CB89">
            <v>436.03872900000005</v>
          </cell>
          <cell r="CC89">
            <v>447.03130200000004</v>
          </cell>
          <cell r="CD89">
            <v>476.34483</v>
          </cell>
          <cell r="CE89">
            <v>491.00159400000001</v>
          </cell>
          <cell r="CF89">
            <v>520.31512199999997</v>
          </cell>
          <cell r="CG89">
            <v>538.636077</v>
          </cell>
          <cell r="CH89">
            <v>575.27798699999994</v>
          </cell>
          <cell r="CI89">
            <v>637.56923399999994</v>
          </cell>
          <cell r="CJ89">
            <v>674.21114399999999</v>
          </cell>
          <cell r="CK89">
            <v>637.56923399999994</v>
          </cell>
          <cell r="CL89">
            <v>688.86790799999994</v>
          </cell>
          <cell r="CM89">
            <v>699.86048100000005</v>
          </cell>
          <cell r="CN89">
            <v>710.85305400000004</v>
          </cell>
          <cell r="CO89">
            <v>718.18143600000008</v>
          </cell>
          <cell r="CP89">
            <v>769.48011000000008</v>
          </cell>
          <cell r="CQ89">
            <v>864.74907600000006</v>
          </cell>
          <cell r="CR89">
            <v>890.39841300000001</v>
          </cell>
          <cell r="CS89">
            <v>938.03289600000005</v>
          </cell>
          <cell r="CT89">
            <v>996.65995200000009</v>
          </cell>
          <cell r="CU89">
            <v>1007.652525</v>
          </cell>
          <cell r="CV89">
            <v>1018.645098</v>
          </cell>
          <cell r="CW89">
            <v>1033.301862</v>
          </cell>
          <cell r="CX89">
            <v>1080.9363450000001</v>
          </cell>
          <cell r="CY89">
            <v>1198.1904569999999</v>
          </cell>
          <cell r="CZ89">
            <v>1198.1904570000002</v>
          </cell>
          <cell r="DA89">
            <v>1304.451996</v>
          </cell>
          <cell r="DB89">
            <v>1359.414861</v>
          </cell>
          <cell r="DC89">
            <v>1370.407434</v>
          </cell>
          <cell r="DD89">
            <v>1355.7506700000001</v>
          </cell>
          <cell r="DE89">
            <v>1403.3851529999999</v>
          </cell>
          <cell r="DF89">
            <v>1487.6615459999998</v>
          </cell>
          <cell r="DG89">
            <v>1535.2960289999999</v>
          </cell>
          <cell r="DH89">
            <v>1612.24404</v>
          </cell>
          <cell r="DI89">
            <v>1700.184624</v>
          </cell>
          <cell r="DJ89">
            <v>1861.409028</v>
          </cell>
          <cell r="DK89">
            <v>1956.6779940000001</v>
          </cell>
          <cell r="DL89">
            <v>2026.2976230000002</v>
          </cell>
          <cell r="DM89">
            <v>2073.9321059999997</v>
          </cell>
          <cell r="DN89">
            <v>2260.8058470000001</v>
          </cell>
          <cell r="DO89">
            <v>2286.4551839999999</v>
          </cell>
          <cell r="DP89">
            <v>2433.0228240000006</v>
          </cell>
          <cell r="DQ89">
            <v>2594.2472280000002</v>
          </cell>
          <cell r="DR89">
            <v>2869.0615530000005</v>
          </cell>
          <cell r="DS89">
            <v>2744.4790590000002</v>
          </cell>
          <cell r="DT89">
            <v>2876.3899350000002</v>
          </cell>
          <cell r="DU89">
            <v>3000.9724290000004</v>
          </cell>
          <cell r="DV89">
            <v>3059.5994849999997</v>
          </cell>
          <cell r="DW89">
            <v>3220.8238890000007</v>
          </cell>
          <cell r="DX89">
            <v>3458.9963040000002</v>
          </cell>
          <cell r="DY89">
            <v>3114.5623500000002</v>
          </cell>
          <cell r="DZ89">
            <v>3070.5920580000002</v>
          </cell>
          <cell r="EA89">
            <v>3297.7718999999997</v>
          </cell>
          <cell r="EB89">
            <v>3502.9665960000002</v>
          </cell>
          <cell r="EC89">
            <v>3429.6827760000001</v>
          </cell>
          <cell r="ED89">
            <v>2953.3379460000001</v>
          </cell>
          <cell r="EE89">
            <v>3415.0260120000003</v>
          </cell>
          <cell r="EF89">
            <v>2942.3453729999997</v>
          </cell>
          <cell r="EG89">
            <v>3096.2413950000005</v>
          </cell>
          <cell r="EH89">
            <v>3554.2652700000003</v>
          </cell>
          <cell r="EI89">
            <v>3524.9517419999997</v>
          </cell>
          <cell r="EJ89">
            <v>3572.586225</v>
          </cell>
          <cell r="EK89">
            <v>3605.563944</v>
          </cell>
          <cell r="EL89">
            <v>3891.3708420000003</v>
          </cell>
          <cell r="EM89">
            <v>3906.0276060000006</v>
          </cell>
          <cell r="EN89">
            <v>4195.4986950000002</v>
          </cell>
          <cell r="EO89">
            <v>3854.728932</v>
          </cell>
          <cell r="EP89">
            <v>3440.6753490000001</v>
          </cell>
          <cell r="EQ89">
            <v>3103.5697770000002</v>
          </cell>
          <cell r="ER89">
            <v>3275.7867539999997</v>
          </cell>
          <cell r="ES89">
            <v>3565.2578430000003</v>
          </cell>
          <cell r="ET89">
            <v>3759.4599660000003</v>
          </cell>
          <cell r="EU89">
            <v>4140.5358300000007</v>
          </cell>
          <cell r="EV89">
            <v>4430.0069190000004</v>
          </cell>
          <cell r="EW89">
            <v>4188.1703129999996</v>
          </cell>
          <cell r="EX89">
            <v>4364.0514809999995</v>
          </cell>
          <cell r="EY89">
            <v>4759.7841090000002</v>
          </cell>
          <cell r="EZ89">
            <v>4884.3666029999995</v>
          </cell>
          <cell r="FA89">
            <v>4913.680131000001</v>
          </cell>
          <cell r="FB89">
            <v>5096.8896809999997</v>
          </cell>
          <cell r="FC89">
            <v>5067.576153</v>
          </cell>
          <cell r="FD89">
            <v>4254.1257509999996</v>
          </cell>
          <cell r="FE89">
            <v>4536.2684580000005</v>
          </cell>
          <cell r="FF89">
            <v>5104.2180629999993</v>
          </cell>
          <cell r="FG89">
            <v>5382.6965790000004</v>
          </cell>
          <cell r="FH89">
            <v>5199.4870289999999</v>
          </cell>
          <cell r="FI89">
            <v>5976.295521</v>
          </cell>
          <cell r="FJ89">
            <v>6474.6254969999991</v>
          </cell>
          <cell r="FK89">
            <v>6577.2228450000011</v>
          </cell>
          <cell r="FL89">
            <v>6742.1114400000006</v>
          </cell>
          <cell r="FM89">
            <v>6833.7162150000004</v>
          </cell>
          <cell r="FN89">
            <v>7489.6064040000001</v>
          </cell>
          <cell r="FO89">
            <v>7976.9438069999997</v>
          </cell>
          <cell r="FP89">
            <v>8317.7135699999999</v>
          </cell>
          <cell r="FQ89">
            <v>8537.5650299999998</v>
          </cell>
          <cell r="FR89">
            <v>8849.0212650000012</v>
          </cell>
          <cell r="FS89">
            <v>9332.6944769999991</v>
          </cell>
          <cell r="FT89">
            <v>9358.3438139999998</v>
          </cell>
          <cell r="FU89">
            <v>9684.4568130000007</v>
          </cell>
          <cell r="FV89">
            <v>10234.085462999999</v>
          </cell>
          <cell r="FW89">
            <v>10769.057349000002</v>
          </cell>
          <cell r="FX89">
            <v>11274.715707000001</v>
          </cell>
          <cell r="FY89">
            <v>11791.366638</v>
          </cell>
          <cell r="FZ89">
            <v>12172.442502</v>
          </cell>
          <cell r="GA89">
            <v>12842.989455000001</v>
          </cell>
          <cell r="GB89">
            <v>13693.081767000001</v>
          </cell>
          <cell r="GC89">
            <v>14828.980976999999</v>
          </cell>
          <cell r="GD89">
            <v>15429.908300999999</v>
          </cell>
          <cell r="GE89">
            <v>16148.089737000002</v>
          </cell>
          <cell r="GF89">
            <v>17001.846240000003</v>
          </cell>
          <cell r="GG89">
            <v>16928.562420000002</v>
          </cell>
          <cell r="GH89">
            <v>16906.577273999999</v>
          </cell>
          <cell r="GI89">
            <v>17800.639878000002</v>
          </cell>
          <cell r="GJ89">
            <v>18291.641471999999</v>
          </cell>
          <cell r="GK89">
            <v>18962.188425</v>
          </cell>
          <cell r="GL89">
            <v>19464.182591999997</v>
          </cell>
          <cell r="GM89">
            <v>19365.249435000002</v>
          </cell>
          <cell r="GN89">
            <v>18841.270122000002</v>
          </cell>
          <cell r="GO89">
            <v>18705.695055000004</v>
          </cell>
          <cell r="GP89">
            <v>18877.912032</v>
          </cell>
          <cell r="GQ89">
            <v>19427.540682000003</v>
          </cell>
          <cell r="GR89">
            <v>20116.408589999999</v>
          </cell>
          <cell r="GS89">
            <v>20402.215488000002</v>
          </cell>
          <cell r="GT89">
            <v>21065.434059000003</v>
          </cell>
          <cell r="GU89">
            <v>21871.556078999998</v>
          </cell>
          <cell r="GV89">
            <v>22194.004886999999</v>
          </cell>
          <cell r="GW89">
            <v>22549.431414000006</v>
          </cell>
          <cell r="GX89">
            <v>23033.104626000004</v>
          </cell>
          <cell r="GY89">
            <v>22318.587381000001</v>
          </cell>
          <cell r="GZ89">
            <v>22567.752369000002</v>
          </cell>
          <cell r="HA89">
            <v>22732.640964000006</v>
          </cell>
          <cell r="HB89">
            <v>23216.314176000003</v>
          </cell>
          <cell r="HC89">
            <v>23938.159803000002</v>
          </cell>
          <cell r="HD89">
            <v>24081.063252</v>
          </cell>
          <cell r="HE89">
            <v>24000.451050000003</v>
          </cell>
          <cell r="HF89">
            <v>24319.235667000004</v>
          </cell>
          <cell r="HG89">
            <v>25004.439384000001</v>
          </cell>
          <cell r="HH89">
            <v>25227.955034999999</v>
          </cell>
          <cell r="HI89">
            <v>25799.568831000001</v>
          </cell>
          <cell r="HJ89">
            <v>27067.378917000002</v>
          </cell>
          <cell r="HK89">
            <v>28349.845767000003</v>
          </cell>
          <cell r="HL89">
            <v>29291.542853999999</v>
          </cell>
          <cell r="HM89">
            <v>30247.896705000003</v>
          </cell>
          <cell r="HN89">
            <v>31171.272837</v>
          </cell>
          <cell r="HO89">
            <v>31823.498835000002</v>
          </cell>
          <cell r="HP89">
            <v>31361.810769000003</v>
          </cell>
          <cell r="HQ89">
            <v>33021.689292000003</v>
          </cell>
          <cell r="HR89">
            <v>34095.297254999998</v>
          </cell>
          <cell r="HS89">
            <v>34641.261714000007</v>
          </cell>
          <cell r="HT89">
            <v>34868.441556000005</v>
          </cell>
          <cell r="HU89">
            <v>35124.934926000002</v>
          </cell>
          <cell r="HV89">
            <v>35095.621398000003</v>
          </cell>
          <cell r="HW89">
            <v>35106.613971000006</v>
          </cell>
          <cell r="HX89">
            <v>35586.622991999997</v>
          </cell>
          <cell r="HY89">
            <v>36304.804428000003</v>
          </cell>
          <cell r="HZ89">
            <v>36327.532411759494</v>
          </cell>
        </row>
      </sheetData>
      <sheetData sheetId="18"/>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um Alpha"/>
      <sheetName val="Sum Ranking"/>
      <sheetName val="Entity List"/>
      <sheetName val="Data for Chart Top 20 source"/>
      <sheetName val="Chart Top20 MtCO2e Oct20"/>
      <sheetName val="Chart Top20CO2&amp;CH4 Oct20"/>
      <sheetName val="CME &amp; not pie"/>
      <sheetName val="Sum IOC SOE N-S)"/>
      <sheetName val="CME by Type &amp; Unattrib pie wh"/>
      <sheetName val="Carbon Majors all sources white"/>
      <sheetName val="CDIAC all sources pie white"/>
      <sheetName val="CM all sources own fuel piwhite"/>
      <sheetName val="Chart Top20 MtCO2e Jun20"/>
      <sheetName val="Chart Top20CO2&amp;CH4 Jun20"/>
      <sheetName val="Top 20 Carbon Majors clmn"/>
      <sheetName val="Top 20 IOCs &amp; NOCs clmn"/>
      <sheetName val="Top 20 IOCs &amp; NOCs clmn white"/>
      <sheetName val="Top 20 IOCs clmn white"/>
      <sheetName val="Top 20 Investor-owned pie"/>
      <sheetName val="Top 20 IOCs &amp; NOCs pie"/>
    </sheetNames>
    <sheetDataSet>
      <sheetData sheetId="0" refreshError="1">
        <row r="127">
          <cell r="BB127">
            <v>6394.3796989115972</v>
          </cell>
        </row>
      </sheetData>
      <sheetData sheetId="1">
        <row r="13">
          <cell r="H13">
            <v>15.944631734315196</v>
          </cell>
          <cell r="V13">
            <v>1.7355635972620993</v>
          </cell>
        </row>
        <row r="20">
          <cell r="AW20">
            <v>56078.028975530557</v>
          </cell>
          <cell r="BA20">
            <v>835.32165599530583</v>
          </cell>
          <cell r="BB20">
            <v>317.18055302679829</v>
          </cell>
          <cell r="BC20">
            <v>237.05973742815135</v>
          </cell>
          <cell r="BE20">
            <v>3942.332135928667</v>
          </cell>
        </row>
        <row r="21">
          <cell r="AW21">
            <v>48888.703935933139</v>
          </cell>
          <cell r="BA21">
            <v>629.78216831339171</v>
          </cell>
          <cell r="BB21">
            <v>413.41252491825367</v>
          </cell>
          <cell r="BC21">
            <v>533.6760911825944</v>
          </cell>
          <cell r="BE21">
            <v>4773.0078342850084</v>
          </cell>
        </row>
        <row r="22">
          <cell r="AW22">
            <v>45783.282228696553</v>
          </cell>
          <cell r="BA22">
            <v>532.38422475760274</v>
          </cell>
          <cell r="BB22">
            <v>477.4379438909865</v>
          </cell>
          <cell r="BC22">
            <v>711.75688842223587</v>
          </cell>
          <cell r="BE22">
            <v>5312.1157276234426</v>
          </cell>
        </row>
        <row r="23">
          <cell r="AW23">
            <v>33435.092681723676</v>
          </cell>
          <cell r="BA23">
            <v>99.757313671079345</v>
          </cell>
          <cell r="BB23">
            <v>881.48652410112584</v>
          </cell>
          <cell r="BC23">
            <v>1746.4684590100831</v>
          </cell>
          <cell r="BE23">
            <v>8593.7873294944293</v>
          </cell>
        </row>
        <row r="24">
          <cell r="AW24">
            <v>35916.638871473559</v>
          </cell>
          <cell r="BA24">
            <v>460.67631349964785</v>
          </cell>
          <cell r="BB24">
            <v>303.38713653467346</v>
          </cell>
          <cell r="BC24">
            <v>392.37617761290272</v>
          </cell>
          <cell r="BE24">
            <v>3514.8654685147444</v>
          </cell>
        </row>
        <row r="25">
          <cell r="AW25">
            <v>33539.998850497461</v>
          </cell>
          <cell r="BA25">
            <v>389.27956490263711</v>
          </cell>
          <cell r="BB25">
            <v>350.62479183245455</v>
          </cell>
          <cell r="BC25">
            <v>523.53669528472983</v>
          </cell>
          <cell r="BE25">
            <v>3900.5711911176372</v>
          </cell>
        </row>
        <row r="26">
          <cell r="AW26">
            <v>34250.380476466271</v>
          </cell>
          <cell r="BA26">
            <v>458.64702657517739</v>
          </cell>
          <cell r="BB26">
            <v>283.31342820382537</v>
          </cell>
          <cell r="BC26">
            <v>352.48592382990637</v>
          </cell>
          <cell r="BE26">
            <v>3215.6907080936007</v>
          </cell>
        </row>
        <row r="28">
          <cell r="AW28">
            <v>21870.080571209295</v>
          </cell>
          <cell r="BE28">
            <v>2470.648029022318</v>
          </cell>
        </row>
        <row r="29">
          <cell r="AW29">
            <v>21396.777540537179</v>
          </cell>
          <cell r="BA29">
            <v>287.37069285864573</v>
          </cell>
          <cell r="BB29">
            <v>175.51930330473505</v>
          </cell>
          <cell r="BC29">
            <v>216.79294475500652</v>
          </cell>
          <cell r="BE29">
            <v>1995.6283413760905</v>
          </cell>
        </row>
        <row r="32">
          <cell r="AW32">
            <v>16127.665125784832</v>
          </cell>
          <cell r="BA32">
            <v>172.82426746540671</v>
          </cell>
          <cell r="BB32">
            <v>208.40259948817544</v>
          </cell>
          <cell r="BC32">
            <v>339.84234658463004</v>
          </cell>
          <cell r="BE32">
            <v>2190.4532152164138</v>
          </cell>
        </row>
        <row r="33">
          <cell r="AW33">
            <v>14867.304065516932</v>
          </cell>
          <cell r="BE33">
            <v>1679.5491615472286</v>
          </cell>
        </row>
        <row r="34">
          <cell r="AW34">
            <v>14525.223598419208</v>
          </cell>
          <cell r="BA34">
            <v>186.5778100039843</v>
          </cell>
          <cell r="BB34">
            <v>133.93497932177556</v>
          </cell>
          <cell r="BC34">
            <v>181.44260567796525</v>
          </cell>
          <cell r="BE34">
            <v>1488.0399086428667</v>
          </cell>
        </row>
        <row r="35">
          <cell r="AW35">
            <v>14672.095021369625</v>
          </cell>
          <cell r="BA35">
            <v>208.91569354395153</v>
          </cell>
          <cell r="BB35">
            <v>99.736580308217071</v>
          </cell>
          <cell r="BC35">
            <v>100.85584065825938</v>
          </cell>
          <cell r="BE35">
            <v>1182.501485167661</v>
          </cell>
        </row>
        <row r="36">
          <cell r="AW36">
            <v>13128.915130956029</v>
          </cell>
          <cell r="BA36">
            <v>167.15903824373814</v>
          </cell>
          <cell r="BB36">
            <v>123.63798798630825</v>
          </cell>
          <cell r="BC36">
            <v>169.97748121796067</v>
          </cell>
          <cell r="BE36">
            <v>1368.2425390509159</v>
          </cell>
        </row>
        <row r="37">
          <cell r="AW37">
            <v>12938.332429690025</v>
          </cell>
          <cell r="BA37">
            <v>174.6630425478516</v>
          </cell>
          <cell r="BB37">
            <v>104.57993588741209</v>
          </cell>
          <cell r="BC37">
            <v>127.48873035240932</v>
          </cell>
          <cell r="BE37">
            <v>1192.7146740424716</v>
          </cell>
        </row>
        <row r="38">
          <cell r="AW38">
            <v>13038.612472660414</v>
          </cell>
          <cell r="BA38">
            <v>197.15255412790063</v>
          </cell>
          <cell r="BB38">
            <v>68.647948570816808</v>
          </cell>
          <cell r="BC38">
            <v>43.296972339143998</v>
          </cell>
          <cell r="BE38">
            <v>870.64500753964751</v>
          </cell>
        </row>
        <row r="39">
          <cell r="AW39">
            <v>12250.767143180994</v>
          </cell>
          <cell r="BA39">
            <v>191.00064911493868</v>
          </cell>
          <cell r="BB39">
            <v>54.485276611759168</v>
          </cell>
          <cell r="BC39">
            <v>17.463847066757111</v>
          </cell>
          <cell r="BE39">
            <v>727.73296050675276</v>
          </cell>
        </row>
        <row r="40">
          <cell r="AW40">
            <v>10561.34578421327</v>
          </cell>
          <cell r="BA40">
            <v>99.41727636571548</v>
          </cell>
          <cell r="BB40">
            <v>160.39171885241566</v>
          </cell>
          <cell r="BC40">
            <v>277.99629631081814</v>
          </cell>
          <cell r="BE40">
            <v>1650.105355955842</v>
          </cell>
        </row>
        <row r="41">
          <cell r="AW41">
            <v>9025.8244171495644</v>
          </cell>
          <cell r="BA41">
            <v>25.541230631023407</v>
          </cell>
          <cell r="BB41">
            <v>25.610218745376201</v>
          </cell>
          <cell r="BC41">
            <v>39.655977312233659</v>
          </cell>
          <cell r="BE41">
            <v>1042.7191535487268</v>
          </cell>
        </row>
        <row r="42">
          <cell r="AW42">
            <v>8884.7992886876164</v>
          </cell>
          <cell r="BA42">
            <v>0.27765705322946982</v>
          </cell>
          <cell r="BB42">
            <v>4.5648515166517081</v>
          </cell>
          <cell r="BC42">
            <v>9.1612089344661207</v>
          </cell>
          <cell r="BE42">
            <v>1029.8863196659411</v>
          </cell>
        </row>
        <row r="44">
          <cell r="AW44">
            <v>8216.1061915266728</v>
          </cell>
          <cell r="BA44">
            <v>114.43385079682385</v>
          </cell>
          <cell r="BB44">
            <v>60.292533282918754</v>
          </cell>
          <cell r="BC44">
            <v>66.774962461612432</v>
          </cell>
          <cell r="BE44">
            <v>702.23236747353678</v>
          </cell>
        </row>
        <row r="45">
          <cell r="AW45">
            <v>8111.8276650627477</v>
          </cell>
          <cell r="BA45">
            <v>114.45136212811566</v>
          </cell>
          <cell r="BB45">
            <v>56.972016373293442</v>
          </cell>
          <cell r="BC45">
            <v>60.003562737261305</v>
          </cell>
          <cell r="BE45">
            <v>670.27819828100746</v>
          </cell>
        </row>
        <row r="46">
          <cell r="AW46">
            <v>7301.5344479673804</v>
          </cell>
          <cell r="BA46">
            <v>102.10606694350719</v>
          </cell>
          <cell r="BB46">
            <v>52.867722726269342</v>
          </cell>
          <cell r="BC46">
            <v>57.688125284556946</v>
          </cell>
          <cell r="BE46">
            <v>617.63107485233229</v>
          </cell>
        </row>
        <row r="47">
          <cell r="AW47">
            <v>6802.6208663618781</v>
          </cell>
          <cell r="BA47">
            <v>71.098790496100705</v>
          </cell>
          <cell r="BB47">
            <v>91.029822512993718</v>
          </cell>
          <cell r="BC47">
            <v>150.59181405908069</v>
          </cell>
          <cell r="BE47">
            <v>952.11675453831197</v>
          </cell>
        </row>
        <row r="48">
          <cell r="AW48">
            <v>6975.2090346765663</v>
          </cell>
          <cell r="BE48">
            <v>787.98458914819707</v>
          </cell>
        </row>
        <row r="49">
          <cell r="AW49">
            <v>6384.0446439382185</v>
          </cell>
          <cell r="BA49">
            <v>59.567471688930581</v>
          </cell>
          <cell r="BB49">
            <v>97.869507483445886</v>
          </cell>
          <cell r="BC49">
            <v>170.16726221228203</v>
          </cell>
          <cell r="BE49">
            <v>1005.7132085326248</v>
          </cell>
        </row>
        <row r="50">
          <cell r="AW50">
            <v>6756.2456738355686</v>
          </cell>
          <cell r="BA50">
            <v>85.816765781975477</v>
          </cell>
          <cell r="BB50">
            <v>63.980826392328986</v>
          </cell>
          <cell r="BC50">
            <v>88.296445702881314</v>
          </cell>
          <cell r="BE50">
            <v>707.3162416064547</v>
          </cell>
        </row>
        <row r="51">
          <cell r="AW51">
            <v>7007.5918132001034</v>
          </cell>
          <cell r="BA51">
            <v>105.19107245901058</v>
          </cell>
          <cell r="BB51">
            <v>38.230592902708267</v>
          </cell>
          <cell r="BC51">
            <v>26.366713294897579</v>
          </cell>
          <cell r="BE51">
            <v>479.9726744016105</v>
          </cell>
        </row>
        <row r="52">
          <cell r="AW52">
            <v>6348.5799950820838</v>
          </cell>
          <cell r="BA52">
            <v>66.626683220491486</v>
          </cell>
          <cell r="BB52">
            <v>84.478790759097819</v>
          </cell>
          <cell r="BC52">
            <v>139.43880432342016</v>
          </cell>
          <cell r="BE52">
            <v>884.2823446597705</v>
          </cell>
        </row>
        <row r="53">
          <cell r="AW53">
            <v>6607.9431932768712</v>
          </cell>
          <cell r="BE53">
            <v>746.49481848974335</v>
          </cell>
        </row>
        <row r="54">
          <cell r="AW54">
            <v>6530.6522789369683</v>
          </cell>
          <cell r="BE54">
            <v>737.76331681312854</v>
          </cell>
        </row>
        <row r="55">
          <cell r="AW55">
            <v>6088.9438079363454</v>
          </cell>
          <cell r="BE55">
            <v>687.86381325497564</v>
          </cell>
        </row>
        <row r="57">
          <cell r="AW57">
            <v>5681.0608506868402</v>
          </cell>
          <cell r="BA57">
            <v>65.918731536648551</v>
          </cell>
          <cell r="BB57">
            <v>64.648708660976794</v>
          </cell>
          <cell r="BC57">
            <v>99.397873747690184</v>
          </cell>
          <cell r="BE57">
            <v>692.58846956979789</v>
          </cell>
        </row>
        <row r="58">
          <cell r="AW58">
            <v>5922.6094649234128</v>
          </cell>
          <cell r="BA58">
            <v>86.100423658977206</v>
          </cell>
          <cell r="BB58">
            <v>37.185791140511427</v>
          </cell>
          <cell r="BC58">
            <v>33.584694844820788</v>
          </cell>
          <cell r="BE58">
            <v>449.61224793849919</v>
          </cell>
        </row>
        <row r="59">
          <cell r="AW59">
            <v>5317.7465159161502</v>
          </cell>
          <cell r="BA59">
            <v>49.011008990204942</v>
          </cell>
          <cell r="BB59">
            <v>62.512646697232917</v>
          </cell>
          <cell r="BC59">
            <v>103.32464786862103</v>
          </cell>
          <cell r="BE59">
            <v>725.8878231349006</v>
          </cell>
        </row>
        <row r="60">
          <cell r="AW60">
            <v>5342.0466155312879</v>
          </cell>
          <cell r="BA60">
            <v>48.841876456680779</v>
          </cell>
          <cell r="BB60">
            <v>29.211522870095941</v>
          </cell>
          <cell r="BC60">
            <v>35.583748642628649</v>
          </cell>
          <cell r="BE60">
            <v>528.09035429556116</v>
          </cell>
        </row>
        <row r="61">
          <cell r="AW61">
            <v>5348.3151729646761</v>
          </cell>
          <cell r="BE61">
            <v>604.19550342537605</v>
          </cell>
        </row>
        <row r="62">
          <cell r="AW62">
            <v>4669.1788612011887</v>
          </cell>
          <cell r="BA62">
            <v>55.327014559261045</v>
          </cell>
          <cell r="BB62">
            <v>51.135688643782956</v>
          </cell>
          <cell r="BC62">
            <v>77.061409528719977</v>
          </cell>
          <cell r="BE62">
            <v>551.21072398564434</v>
          </cell>
        </row>
        <row r="63">
          <cell r="AW63">
            <v>4465.6677224177984</v>
          </cell>
          <cell r="BA63">
            <v>45.893716373109321</v>
          </cell>
          <cell r="BB63">
            <v>61.11364554878255</v>
          </cell>
          <cell r="BC63">
            <v>102.00141534105008</v>
          </cell>
          <cell r="BE63">
            <v>637.25610192234763</v>
          </cell>
        </row>
        <row r="64">
          <cell r="AW64">
            <v>4521.399324437898</v>
          </cell>
          <cell r="BE64">
            <v>510.77938615603603</v>
          </cell>
        </row>
        <row r="127">
          <cell r="AW127">
            <v>1112341.8218965766</v>
          </cell>
          <cell r="BA127">
            <v>7408.2846123173631</v>
          </cell>
          <cell r="BB127">
            <v>6394.3796989115954</v>
          </cell>
          <cell r="BC127">
            <v>9396.5418367007096</v>
          </cell>
          <cell r="BE127">
            <v>123350.25188158812</v>
          </cell>
          <cell r="BG127">
            <v>1258891.2799260945</v>
          </cell>
        </row>
        <row r="133">
          <cell r="I133">
            <v>16105.013337050867</v>
          </cell>
          <cell r="AW133">
            <v>195191.7162222706</v>
          </cell>
          <cell r="BB133">
            <v>1612851.1509870163</v>
          </cell>
          <cell r="BG133">
            <v>1808042.8672092869</v>
          </cell>
        </row>
      </sheetData>
      <sheetData sheetId="2" refreshError="1"/>
      <sheetData sheetId="3">
        <row r="73">
          <cell r="J73" t="str">
            <v>Scope 3: Product use</v>
          </cell>
          <cell r="K73" t="str">
            <v>Scope 1 Operational</v>
          </cell>
        </row>
        <row r="74">
          <cell r="I74" t="str">
            <v>Saudi Aramco</v>
          </cell>
          <cell r="J74">
            <v>56078.028975530557</v>
          </cell>
          <cell r="K74">
            <v>5331.8940823789226</v>
          </cell>
        </row>
        <row r="75">
          <cell r="I75" t="str">
            <v>Chevron</v>
          </cell>
          <cell r="J75">
            <v>48888.703935933139</v>
          </cell>
          <cell r="K75">
            <v>6349.8786186992484</v>
          </cell>
        </row>
        <row r="76">
          <cell r="I76" t="str">
            <v>ExxonMobil</v>
          </cell>
          <cell r="J76">
            <v>45783.282228696553</v>
          </cell>
          <cell r="K76">
            <v>7033.6947846942676</v>
          </cell>
        </row>
        <row r="77">
          <cell r="I77" t="str">
            <v>Gazprom</v>
          </cell>
          <cell r="J77">
            <v>33435.092681723676</v>
          </cell>
          <cell r="K77">
            <v>11321.499626276718</v>
          </cell>
        </row>
        <row r="78">
          <cell r="I78" t="str">
            <v>BP</v>
          </cell>
          <cell r="J78">
            <v>35916.638871473559</v>
          </cell>
          <cell r="K78">
            <v>4671.3050961619683</v>
          </cell>
        </row>
        <row r="79">
          <cell r="I79" t="str">
            <v>Royal Dutch Shell</v>
          </cell>
          <cell r="J79">
            <v>33539.998850497461</v>
          </cell>
          <cell r="K79">
            <v>5164.0122431374584</v>
          </cell>
        </row>
        <row r="80">
          <cell r="I80" t="str">
            <v>Nat'l Iranian Oil</v>
          </cell>
          <cell r="J80">
            <v>34250.380476466271</v>
          </cell>
          <cell r="K80">
            <v>4310.1370867025098</v>
          </cell>
        </row>
        <row r="81">
          <cell r="I81" t="str">
            <v>Coal India</v>
          </cell>
          <cell r="J81">
            <v>21870.080571209295</v>
          </cell>
          <cell r="K81">
            <v>2470.648029022318</v>
          </cell>
        </row>
        <row r="82">
          <cell r="I82" t="str">
            <v>Pemex</v>
          </cell>
          <cell r="J82">
            <v>21396.777540537179</v>
          </cell>
          <cell r="K82">
            <v>2675.3112822944777</v>
          </cell>
        </row>
        <row r="83">
          <cell r="I83" t="str">
            <v>ConocoPhillips</v>
          </cell>
          <cell r="J83">
            <v>16127.665125784832</v>
          </cell>
          <cell r="K83">
            <v>2911.5224287546262</v>
          </cell>
        </row>
        <row r="84">
          <cell r="I84" t="str">
            <v>Peabody</v>
          </cell>
          <cell r="J84">
            <v>14867.304065516932</v>
          </cell>
          <cell r="K84">
            <v>1679.5491615472286</v>
          </cell>
        </row>
        <row r="85">
          <cell r="I85" t="str">
            <v>PetroChina</v>
          </cell>
          <cell r="J85">
            <v>14525.223598419208</v>
          </cell>
          <cell r="K85">
            <v>1989.9953036465918</v>
          </cell>
        </row>
        <row r="86">
          <cell r="I86" t="str">
            <v>Petrol. de Venez.</v>
          </cell>
          <cell r="J86">
            <v>14672.095021369625</v>
          </cell>
          <cell r="K86">
            <v>1592.009599678089</v>
          </cell>
        </row>
        <row r="87">
          <cell r="I87" t="str">
            <v>Total SA</v>
          </cell>
          <cell r="J87">
            <v>13128.915130956029</v>
          </cell>
          <cell r="K87">
            <v>1829.0170464989228</v>
          </cell>
        </row>
        <row r="88">
          <cell r="I88" t="str">
            <v>Abu Dhabi</v>
          </cell>
          <cell r="J88">
            <v>12938.332429690025</v>
          </cell>
          <cell r="K88">
            <v>1599.4463828301446</v>
          </cell>
        </row>
        <row r="89">
          <cell r="I89" t="str">
            <v>Kuwait Petroleum</v>
          </cell>
          <cell r="J89">
            <v>13038.612472660414</v>
          </cell>
          <cell r="K89">
            <v>1179.742482577509</v>
          </cell>
        </row>
        <row r="90">
          <cell r="I90" t="str">
            <v>Iraq National Oil</v>
          </cell>
          <cell r="J90">
            <v>12250.767143180994</v>
          </cell>
          <cell r="K90">
            <v>990.6827333002077</v>
          </cell>
        </row>
        <row r="91">
          <cell r="I91" t="str">
            <v>Sonatrach</v>
          </cell>
          <cell r="J91">
            <v>10561.34578421327</v>
          </cell>
          <cell r="K91">
            <v>2187.9106474847913</v>
          </cell>
        </row>
        <row r="92">
          <cell r="I92" t="str">
            <v>BHP</v>
          </cell>
          <cell r="J92">
            <v>9025.8244171495644</v>
          </cell>
          <cell r="K92">
            <v>1133.5265802373601</v>
          </cell>
        </row>
        <row r="93">
          <cell r="I93" t="str">
            <v>CONSOL</v>
          </cell>
          <cell r="J93">
            <v>8884.7992886876164</v>
          </cell>
          <cell r="K93">
            <v>1043.8900371702885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CDIAC global carbon 1751-2018"/>
      <sheetName val="Global CO2 1751-2018"/>
    </sheetNames>
    <sheetDataSet>
      <sheetData sheetId="0"/>
      <sheetData sheetId="1">
        <row r="13">
          <cell r="FS13">
            <v>23</v>
          </cell>
          <cell r="FT13">
            <v>24</v>
          </cell>
          <cell r="FU13">
            <v>26</v>
          </cell>
          <cell r="FV13">
            <v>27</v>
          </cell>
          <cell r="FW13">
            <v>27</v>
          </cell>
          <cell r="FX13">
            <v>31</v>
          </cell>
          <cell r="FY13">
            <v>32</v>
          </cell>
          <cell r="FZ13">
            <v>35</v>
          </cell>
          <cell r="GA13">
            <v>35</v>
          </cell>
          <cell r="GB13">
            <v>25</v>
          </cell>
          <cell r="GC13">
            <v>24</v>
          </cell>
          <cell r="GD13">
            <v>24</v>
          </cell>
          <cell r="GE13">
            <v>23</v>
          </cell>
          <cell r="GF13">
            <v>25</v>
          </cell>
          <cell r="GG13">
            <v>31</v>
          </cell>
          <cell r="GH13">
            <v>36</v>
          </cell>
          <cell r="GI13">
            <v>39</v>
          </cell>
          <cell r="GJ13">
            <v>52</v>
          </cell>
          <cell r="GK13">
            <v>56</v>
          </cell>
          <cell r="GL13">
            <v>67</v>
          </cell>
          <cell r="GM13">
            <v>76</v>
          </cell>
          <cell r="GN13">
            <v>88</v>
          </cell>
          <cell r="GO13">
            <v>95</v>
          </cell>
          <cell r="GP13">
            <v>110</v>
          </cell>
          <cell r="GQ13">
            <v>107</v>
          </cell>
          <cell r="GR13">
            <v>92</v>
          </cell>
          <cell r="GS13">
            <v>108</v>
          </cell>
          <cell r="GT13">
            <v>104</v>
          </cell>
          <cell r="GU13">
            <v>106</v>
          </cell>
          <cell r="GV13">
            <v>98</v>
          </cell>
          <cell r="GW13">
            <v>86</v>
          </cell>
          <cell r="GX13">
            <v>65</v>
          </cell>
          <cell r="GY13">
            <v>64</v>
          </cell>
          <cell r="GZ13">
            <v>58</v>
          </cell>
          <cell r="HA13">
            <v>51</v>
          </cell>
          <cell r="HB13">
            <v>50</v>
          </cell>
          <cell r="HC13">
            <v>46</v>
          </cell>
          <cell r="HD13">
            <v>45</v>
          </cell>
          <cell r="HE13">
            <v>51</v>
          </cell>
          <cell r="HF13">
            <v>41</v>
          </cell>
          <cell r="HG13">
            <v>68</v>
          </cell>
          <cell r="HH13">
            <v>72</v>
          </cell>
          <cell r="HI13">
            <v>63</v>
          </cell>
          <cell r="HJ13">
            <v>62</v>
          </cell>
          <cell r="HK13">
            <v>63</v>
          </cell>
          <cell r="HL13">
            <v>63</v>
          </cell>
          <cell r="HM13">
            <v>64</v>
          </cell>
          <cell r="HN13">
            <v>65</v>
          </cell>
          <cell r="HO13">
            <v>62</v>
          </cell>
          <cell r="HP13">
            <v>60</v>
          </cell>
          <cell r="HQ13">
            <v>72</v>
          </cell>
          <cell r="HR13">
            <v>73</v>
          </cell>
          <cell r="HS13">
            <v>76</v>
          </cell>
          <cell r="HT13">
            <v>76</v>
          </cell>
          <cell r="HU13">
            <v>82</v>
          </cell>
          <cell r="HV13">
            <v>88</v>
          </cell>
          <cell r="HW13">
            <v>88</v>
          </cell>
          <cell r="HX13">
            <v>92</v>
          </cell>
          <cell r="HY13">
            <v>96</v>
          </cell>
          <cell r="HZ13">
            <v>94</v>
          </cell>
          <cell r="IA13">
            <v>96</v>
          </cell>
          <cell r="IB13">
            <v>94</v>
          </cell>
          <cell r="IC13">
            <v>95</v>
          </cell>
          <cell r="ID13">
            <v>95</v>
          </cell>
          <cell r="IE13">
            <v>98</v>
          </cell>
          <cell r="IF13">
            <v>99</v>
          </cell>
          <cell r="IG13">
            <v>101</v>
          </cell>
          <cell r="IH13">
            <v>110</v>
          </cell>
          <cell r="II13">
            <v>117</v>
          </cell>
          <cell r="IJ13">
            <v>117.220404217352</v>
          </cell>
        </row>
        <row r="15">
          <cell r="EW15">
            <v>10</v>
          </cell>
          <cell r="EX15">
            <v>10</v>
          </cell>
          <cell r="EY15">
            <v>10</v>
          </cell>
          <cell r="EZ15">
            <v>8</v>
          </cell>
          <cell r="FA15">
            <v>7</v>
          </cell>
          <cell r="FB15">
            <v>7</v>
          </cell>
          <cell r="FC15">
            <v>8</v>
          </cell>
          <cell r="FD15">
            <v>9</v>
          </cell>
          <cell r="FE15">
            <v>11</v>
          </cell>
          <cell r="FF15">
            <v>11</v>
          </cell>
          <cell r="FG15">
            <v>12</v>
          </cell>
          <cell r="FH15">
            <v>13</v>
          </cell>
          <cell r="FI15">
            <v>11</v>
          </cell>
          <cell r="FJ15">
            <v>12</v>
          </cell>
          <cell r="FK15">
            <v>11</v>
          </cell>
          <cell r="FL15">
            <v>10</v>
          </cell>
          <cell r="FM15">
            <v>7</v>
          </cell>
          <cell r="FN15">
            <v>7</v>
          </cell>
          <cell r="FO15">
            <v>10</v>
          </cell>
          <cell r="FP15">
            <v>12</v>
          </cell>
          <cell r="FQ15">
            <v>14</v>
          </cell>
          <cell r="FR15">
            <v>16</v>
          </cell>
          <cell r="FS15">
            <v>18</v>
          </cell>
          <cell r="FT15">
            <v>20</v>
          </cell>
          <cell r="FU15">
            <v>22</v>
          </cell>
          <cell r="FV15">
            <v>24</v>
          </cell>
          <cell r="FW15">
            <v>27</v>
          </cell>
          <cell r="FX15">
            <v>30</v>
          </cell>
          <cell r="FY15">
            <v>32</v>
          </cell>
          <cell r="FZ15">
            <v>34</v>
          </cell>
          <cell r="GA15">
            <v>36</v>
          </cell>
          <cell r="GB15">
            <v>40</v>
          </cell>
          <cell r="GC15">
            <v>43</v>
          </cell>
          <cell r="GD15">
            <v>45</v>
          </cell>
          <cell r="GE15">
            <v>48</v>
          </cell>
          <cell r="GF15">
            <v>51</v>
          </cell>
          <cell r="GG15">
            <v>56</v>
          </cell>
          <cell r="GH15">
            <v>59</v>
          </cell>
          <cell r="GI15">
            <v>63</v>
          </cell>
          <cell r="GJ15">
            <v>65</v>
          </cell>
          <cell r="GK15">
            <v>70</v>
          </cell>
          <cell r="GL15">
            <v>73</v>
          </cell>
          <cell r="GM15">
            <v>77</v>
          </cell>
          <cell r="GN15">
            <v>82</v>
          </cell>
          <cell r="GO15">
            <v>87</v>
          </cell>
          <cell r="GP15">
            <v>92</v>
          </cell>
          <cell r="GQ15">
            <v>92</v>
          </cell>
          <cell r="GR15">
            <v>91</v>
          </cell>
          <cell r="GS15">
            <v>97</v>
          </cell>
          <cell r="GT15">
            <v>102</v>
          </cell>
          <cell r="GU15">
            <v>108</v>
          </cell>
          <cell r="GV15">
            <v>110</v>
          </cell>
          <cell r="GW15">
            <v>110</v>
          </cell>
          <cell r="GX15">
            <v>110</v>
          </cell>
          <cell r="GY15">
            <v>110</v>
          </cell>
          <cell r="GZ15">
            <v>112</v>
          </cell>
          <cell r="HA15">
            <v>114</v>
          </cell>
          <cell r="HB15">
            <v>115</v>
          </cell>
          <cell r="HC15">
            <v>120</v>
          </cell>
          <cell r="HD15">
            <v>125</v>
          </cell>
          <cell r="HE15">
            <v>133</v>
          </cell>
          <cell r="HF15">
            <v>136</v>
          </cell>
          <cell r="HG15">
            <v>136</v>
          </cell>
          <cell r="HH15">
            <v>140</v>
          </cell>
          <cell r="HI15">
            <v>146</v>
          </cell>
          <cell r="HJ15">
            <v>152</v>
          </cell>
          <cell r="HK15">
            <v>162</v>
          </cell>
          <cell r="HL15">
            <v>171</v>
          </cell>
          <cell r="HM15">
            <v>174</v>
          </cell>
          <cell r="HN15">
            <v>180</v>
          </cell>
          <cell r="HO15">
            <v>179</v>
          </cell>
          <cell r="HP15">
            <v>187</v>
          </cell>
          <cell r="HQ15">
            <v>195</v>
          </cell>
          <cell r="HR15">
            <v>204</v>
          </cell>
          <cell r="HS15">
            <v>215</v>
          </cell>
          <cell r="HT15">
            <v>231</v>
          </cell>
          <cell r="HU15">
            <v>247</v>
          </cell>
          <cell r="HV15">
            <v>261</v>
          </cell>
          <cell r="HW15">
            <v>285</v>
          </cell>
          <cell r="HX15">
            <v>306</v>
          </cell>
          <cell r="HY15">
            <v>310</v>
          </cell>
          <cell r="HZ15">
            <v>319</v>
          </cell>
          <cell r="IA15">
            <v>339</v>
          </cell>
          <cell r="IB15">
            <v>364</v>
          </cell>
          <cell r="IC15">
            <v>374</v>
          </cell>
          <cell r="ID15">
            <v>390</v>
          </cell>
          <cell r="IE15">
            <v>405</v>
          </cell>
          <cell r="IF15">
            <v>390</v>
          </cell>
          <cell r="IG15">
            <v>399</v>
          </cell>
          <cell r="IH15">
            <v>403</v>
          </cell>
          <cell r="II15">
            <v>413</v>
          </cell>
          <cell r="IJ15">
            <v>426.79054801290602</v>
          </cell>
        </row>
        <row r="17">
          <cell r="CQ17">
            <v>1</v>
          </cell>
          <cell r="CR17">
            <v>1</v>
          </cell>
          <cell r="CS17">
            <v>1</v>
          </cell>
          <cell r="CT17">
            <v>1</v>
          </cell>
          <cell r="CU17">
            <v>1</v>
          </cell>
          <cell r="CV17">
            <v>1</v>
          </cell>
          <cell r="CW17">
            <v>1</v>
          </cell>
          <cell r="CX17">
            <v>2</v>
          </cell>
          <cell r="CY17">
            <v>2</v>
          </cell>
          <cell r="CZ17">
            <v>3</v>
          </cell>
          <cell r="DA17">
            <v>3</v>
          </cell>
          <cell r="DB17">
            <v>4</v>
          </cell>
          <cell r="DC17">
            <v>4</v>
          </cell>
          <cell r="DD17">
            <v>3</v>
          </cell>
          <cell r="DE17">
            <v>4</v>
          </cell>
          <cell r="DF17">
            <v>4</v>
          </cell>
          <cell r="DG17">
            <v>5</v>
          </cell>
          <cell r="DH17">
            <v>5</v>
          </cell>
          <cell r="DI17">
            <v>5</v>
          </cell>
          <cell r="DJ17">
            <v>6</v>
          </cell>
          <cell r="DK17">
            <v>8</v>
          </cell>
          <cell r="DL17">
            <v>9</v>
          </cell>
          <cell r="DM17">
            <v>9</v>
          </cell>
          <cell r="DN17">
            <v>10</v>
          </cell>
          <cell r="DO17">
            <v>9</v>
          </cell>
          <cell r="DP17">
            <v>11</v>
          </cell>
          <cell r="DQ17">
            <v>12</v>
          </cell>
          <cell r="DR17">
            <v>13</v>
          </cell>
          <cell r="DS17">
            <v>13</v>
          </cell>
          <cell r="DT17">
            <v>14</v>
          </cell>
          <cell r="DU17">
            <v>16</v>
          </cell>
          <cell r="DV17">
            <v>18</v>
          </cell>
          <cell r="DW17">
            <v>19</v>
          </cell>
          <cell r="DX17">
            <v>20</v>
          </cell>
          <cell r="DY17">
            <v>23</v>
          </cell>
          <cell r="DZ17">
            <v>23</v>
          </cell>
          <cell r="EA17">
            <v>23</v>
          </cell>
          <cell r="EB17">
            <v>28</v>
          </cell>
          <cell r="EC17">
            <v>30</v>
          </cell>
          <cell r="ED17">
            <v>32</v>
          </cell>
          <cell r="EE17">
            <v>34</v>
          </cell>
          <cell r="EF17">
            <v>36</v>
          </cell>
          <cell r="EG17">
            <v>37</v>
          </cell>
          <cell r="EH17">
            <v>41</v>
          </cell>
          <cell r="EI17">
            <v>42</v>
          </cell>
          <cell r="EJ17">
            <v>45</v>
          </cell>
          <cell r="EK17">
            <v>48</v>
          </cell>
          <cell r="EL17">
            <v>54</v>
          </cell>
          <cell r="EM17">
            <v>53</v>
          </cell>
          <cell r="EN17">
            <v>61</v>
          </cell>
          <cell r="EO17">
            <v>78</v>
          </cell>
          <cell r="EP17">
            <v>84</v>
          </cell>
          <cell r="EQ17">
            <v>94</v>
          </cell>
          <cell r="ER17">
            <v>111</v>
          </cell>
          <cell r="ES17">
            <v>110</v>
          </cell>
          <cell r="ET17">
            <v>116</v>
          </cell>
          <cell r="EU17">
            <v>119</v>
          </cell>
          <cell r="EV17">
            <v>136</v>
          </cell>
          <cell r="EW17">
            <v>143</v>
          </cell>
          <cell r="EX17">
            <v>160</v>
          </cell>
          <cell r="EY17">
            <v>152</v>
          </cell>
          <cell r="EZ17">
            <v>147</v>
          </cell>
          <cell r="FA17">
            <v>141</v>
          </cell>
          <cell r="FB17">
            <v>154</v>
          </cell>
          <cell r="FC17">
            <v>162</v>
          </cell>
          <cell r="FD17">
            <v>176</v>
          </cell>
          <cell r="FE17">
            <v>192</v>
          </cell>
          <cell r="FF17">
            <v>219</v>
          </cell>
          <cell r="FG17">
            <v>214</v>
          </cell>
          <cell r="FH17">
            <v>222</v>
          </cell>
          <cell r="FI17">
            <v>229</v>
          </cell>
          <cell r="FJ17">
            <v>236</v>
          </cell>
          <cell r="FK17">
            <v>222</v>
          </cell>
          <cell r="FL17">
            <v>239</v>
          </cell>
          <cell r="FM17">
            <v>275</v>
          </cell>
          <cell r="FN17">
            <v>275</v>
          </cell>
          <cell r="FO17">
            <v>292</v>
          </cell>
          <cell r="FP17">
            <v>322</v>
          </cell>
          <cell r="FQ17">
            <v>364</v>
          </cell>
          <cell r="FR17">
            <v>362</v>
          </cell>
          <cell r="FS17">
            <v>423</v>
          </cell>
          <cell r="FT17">
            <v>479</v>
          </cell>
          <cell r="FU17">
            <v>504</v>
          </cell>
          <cell r="FV17">
            <v>533</v>
          </cell>
          <cell r="FW17">
            <v>557</v>
          </cell>
          <cell r="FX17">
            <v>625</v>
          </cell>
          <cell r="FY17">
            <v>679</v>
          </cell>
          <cell r="FZ17">
            <v>714</v>
          </cell>
          <cell r="GA17">
            <v>731</v>
          </cell>
          <cell r="GB17">
            <v>794</v>
          </cell>
          <cell r="GC17">
            <v>852</v>
          </cell>
          <cell r="GD17">
            <v>902</v>
          </cell>
          <cell r="GE17">
            <v>970</v>
          </cell>
          <cell r="GF17">
            <v>1039</v>
          </cell>
          <cell r="GG17">
            <v>1119</v>
          </cell>
          <cell r="GH17">
            <v>1204</v>
          </cell>
          <cell r="GI17">
            <v>1296</v>
          </cell>
          <cell r="GJ17">
            <v>1382</v>
          </cell>
          <cell r="GK17">
            <v>1505</v>
          </cell>
          <cell r="GL17">
            <v>1628</v>
          </cell>
          <cell r="GM17">
            <v>1854</v>
          </cell>
          <cell r="GN17">
            <v>1961</v>
          </cell>
          <cell r="GO17">
            <v>2115</v>
          </cell>
          <cell r="GP17">
            <v>2262</v>
          </cell>
          <cell r="GQ17">
            <v>2230</v>
          </cell>
          <cell r="GR17">
            <v>2201</v>
          </cell>
          <cell r="GS17">
            <v>2315</v>
          </cell>
          <cell r="GT17">
            <v>2400</v>
          </cell>
          <cell r="GU17">
            <v>2488</v>
          </cell>
          <cell r="GV17">
            <v>2526</v>
          </cell>
          <cell r="GW17">
            <v>2435</v>
          </cell>
          <cell r="GX17">
            <v>2316</v>
          </cell>
          <cell r="GY17">
            <v>2261</v>
          </cell>
          <cell r="GZ17">
            <v>2242</v>
          </cell>
          <cell r="HA17">
            <v>2253</v>
          </cell>
          <cell r="HB17">
            <v>2257</v>
          </cell>
          <cell r="HC17">
            <v>2325</v>
          </cell>
          <cell r="HD17">
            <v>2352</v>
          </cell>
          <cell r="HE17">
            <v>2435</v>
          </cell>
          <cell r="HF17">
            <v>2475</v>
          </cell>
          <cell r="HG17">
            <v>2516</v>
          </cell>
          <cell r="HH17">
            <v>2641</v>
          </cell>
          <cell r="HI17">
            <v>2500</v>
          </cell>
          <cell r="HJ17">
            <v>2507</v>
          </cell>
          <cell r="HK17">
            <v>2517</v>
          </cell>
          <cell r="HL17">
            <v>2542</v>
          </cell>
          <cell r="HM17">
            <v>2626</v>
          </cell>
          <cell r="HN17">
            <v>2667</v>
          </cell>
          <cell r="HO17">
            <v>2694</v>
          </cell>
          <cell r="HP17">
            <v>2758</v>
          </cell>
          <cell r="HQ17">
            <v>2806</v>
          </cell>
          <cell r="HR17">
            <v>2830</v>
          </cell>
          <cell r="HS17">
            <v>2827</v>
          </cell>
          <cell r="HT17">
            <v>2899</v>
          </cell>
          <cell r="HU17">
            <v>3000</v>
          </cell>
          <cell r="HV17">
            <v>3022</v>
          </cell>
          <cell r="HW17">
            <v>3046</v>
          </cell>
          <cell r="HX17">
            <v>3063</v>
          </cell>
          <cell r="HY17">
            <v>3057</v>
          </cell>
          <cell r="HZ17">
            <v>2999</v>
          </cell>
          <cell r="IA17">
            <v>3081</v>
          </cell>
          <cell r="IB17">
            <v>3083</v>
          </cell>
          <cell r="IC17">
            <v>3145</v>
          </cell>
          <cell r="ID17">
            <v>3174</v>
          </cell>
          <cell r="IE17">
            <v>3205</v>
          </cell>
          <cell r="IF17">
            <v>3252</v>
          </cell>
          <cell r="IG17">
            <v>3267</v>
          </cell>
          <cell r="IH17">
            <v>3323</v>
          </cell>
          <cell r="II17">
            <v>3344</v>
          </cell>
          <cell r="IJ17">
            <v>3371.75524206816</v>
          </cell>
        </row>
        <row r="19">
          <cell r="DF19">
            <v>1</v>
          </cell>
          <cell r="DG19">
            <v>2</v>
          </cell>
          <cell r="DH19">
            <v>3</v>
          </cell>
          <cell r="DI19">
            <v>5</v>
          </cell>
          <cell r="DJ19">
            <v>3</v>
          </cell>
          <cell r="DK19">
            <v>3</v>
          </cell>
          <cell r="DL19">
            <v>2</v>
          </cell>
          <cell r="DM19">
            <v>2</v>
          </cell>
          <cell r="DN19">
            <v>2</v>
          </cell>
          <cell r="DO19">
            <v>2</v>
          </cell>
          <cell r="DP19">
            <v>2</v>
          </cell>
          <cell r="DQ19">
            <v>2</v>
          </cell>
          <cell r="DR19">
            <v>2</v>
          </cell>
          <cell r="DS19">
            <v>2</v>
          </cell>
          <cell r="DT19">
            <v>3</v>
          </cell>
          <cell r="DU19">
            <v>3</v>
          </cell>
          <cell r="DV19">
            <v>4</v>
          </cell>
          <cell r="DW19">
            <v>4</v>
          </cell>
          <cell r="DX19">
            <v>4</v>
          </cell>
          <cell r="DY19">
            <v>4</v>
          </cell>
          <cell r="DZ19">
            <v>5</v>
          </cell>
          <cell r="EA19">
            <v>5</v>
          </cell>
          <cell r="EB19">
            <v>5</v>
          </cell>
          <cell r="EC19">
            <v>5</v>
          </cell>
          <cell r="ED19">
            <v>6</v>
          </cell>
          <cell r="EE19">
            <v>7</v>
          </cell>
          <cell r="EF19">
            <v>7</v>
          </cell>
          <cell r="EG19">
            <v>8</v>
          </cell>
          <cell r="EH19">
            <v>8</v>
          </cell>
          <cell r="EI19">
            <v>8</v>
          </cell>
          <cell r="EJ19">
            <v>9</v>
          </cell>
          <cell r="EK19">
            <v>10</v>
          </cell>
          <cell r="EL19">
            <v>11</v>
          </cell>
          <cell r="EM19">
            <v>10</v>
          </cell>
          <cell r="EN19">
            <v>10</v>
          </cell>
          <cell r="EO19">
            <v>11</v>
          </cell>
          <cell r="EP19">
            <v>10</v>
          </cell>
          <cell r="EQ19">
            <v>11</v>
          </cell>
          <cell r="ER19">
            <v>14</v>
          </cell>
          <cell r="ES19">
            <v>16</v>
          </cell>
          <cell r="ET19">
            <v>17</v>
          </cell>
          <cell r="EU19">
            <v>19</v>
          </cell>
          <cell r="EV19">
            <v>21</v>
          </cell>
          <cell r="EW19">
            <v>23</v>
          </cell>
          <cell r="EX19">
            <v>28</v>
          </cell>
          <cell r="EY19">
            <v>28</v>
          </cell>
          <cell r="EZ19">
            <v>25</v>
          </cell>
          <cell r="FA19">
            <v>24</v>
          </cell>
          <cell r="FB19">
            <v>25</v>
          </cell>
          <cell r="FC19">
            <v>28</v>
          </cell>
          <cell r="FD19">
            <v>30</v>
          </cell>
          <cell r="FE19">
            <v>34</v>
          </cell>
          <cell r="FF19">
            <v>38</v>
          </cell>
          <cell r="FG19">
            <v>37</v>
          </cell>
          <cell r="FH19">
            <v>38</v>
          </cell>
          <cell r="FI19">
            <v>42</v>
          </cell>
          <cell r="FJ19">
            <v>42</v>
          </cell>
          <cell r="FK19">
            <v>45</v>
          </cell>
          <cell r="FL19">
            <v>50</v>
          </cell>
          <cell r="FM19">
            <v>54</v>
          </cell>
          <cell r="FN19">
            <v>59</v>
          </cell>
          <cell r="FO19">
            <v>61</v>
          </cell>
          <cell r="FP19">
            <v>67</v>
          </cell>
          <cell r="FQ19">
            <v>76</v>
          </cell>
          <cell r="FR19">
            <v>81</v>
          </cell>
          <cell r="FS19">
            <v>97</v>
          </cell>
          <cell r="FT19">
            <v>115</v>
          </cell>
          <cell r="FU19">
            <v>124</v>
          </cell>
          <cell r="FV19">
            <v>131</v>
          </cell>
          <cell r="FW19">
            <v>138</v>
          </cell>
          <cell r="FX19">
            <v>150</v>
          </cell>
          <cell r="FY19">
            <v>161</v>
          </cell>
          <cell r="FZ19">
            <v>178</v>
          </cell>
          <cell r="GA19">
            <v>192</v>
          </cell>
          <cell r="GB19">
            <v>207</v>
          </cell>
          <cell r="GC19">
            <v>228</v>
          </cell>
          <cell r="GD19">
            <v>241</v>
          </cell>
          <cell r="GE19">
            <v>264</v>
          </cell>
          <cell r="GF19">
            <v>286</v>
          </cell>
          <cell r="GG19">
            <v>315</v>
          </cell>
          <cell r="GH19">
            <v>337</v>
          </cell>
          <cell r="GI19">
            <v>366</v>
          </cell>
          <cell r="GJ19">
            <v>392</v>
          </cell>
          <cell r="GK19">
            <v>427</v>
          </cell>
          <cell r="GL19">
            <v>467</v>
          </cell>
          <cell r="GM19">
            <v>490</v>
          </cell>
          <cell r="GN19">
            <v>529</v>
          </cell>
          <cell r="GO19">
            <v>561</v>
          </cell>
          <cell r="GP19">
            <v>583</v>
          </cell>
          <cell r="GQ19">
            <v>595</v>
          </cell>
          <cell r="GR19">
            <v>599</v>
          </cell>
          <cell r="GS19">
            <v>634</v>
          </cell>
          <cell r="GT19">
            <v>646</v>
          </cell>
          <cell r="GU19">
            <v>680</v>
          </cell>
          <cell r="GV19">
            <v>718</v>
          </cell>
          <cell r="GW19">
            <v>739</v>
          </cell>
          <cell r="GX19">
            <v>748</v>
          </cell>
          <cell r="GY19">
            <v>732</v>
          </cell>
          <cell r="GZ19">
            <v>744</v>
          </cell>
          <cell r="HA19">
            <v>803</v>
          </cell>
          <cell r="HB19">
            <v>836</v>
          </cell>
          <cell r="HC19">
            <v>820</v>
          </cell>
          <cell r="HD19">
            <v>889</v>
          </cell>
          <cell r="HE19">
            <v>932</v>
          </cell>
          <cell r="HF19">
            <v>981</v>
          </cell>
          <cell r="HG19">
            <v>1054</v>
          </cell>
          <cell r="HH19">
            <v>1075</v>
          </cell>
          <cell r="HI19">
            <v>1083</v>
          </cell>
          <cell r="HJ19">
            <v>1112</v>
          </cell>
          <cell r="HK19">
            <v>1122</v>
          </cell>
          <cell r="HL19">
            <v>1152</v>
          </cell>
          <cell r="HM19">
            <v>1203</v>
          </cell>
          <cell r="HN19">
            <v>1207</v>
          </cell>
          <cell r="HO19">
            <v>1227</v>
          </cell>
          <cell r="HP19">
            <v>1263</v>
          </cell>
          <cell r="HQ19">
            <v>1295</v>
          </cell>
          <cell r="HR19">
            <v>1308</v>
          </cell>
          <cell r="HS19">
            <v>1347</v>
          </cell>
          <cell r="HT19">
            <v>1394</v>
          </cell>
          <cell r="HU19">
            <v>1439</v>
          </cell>
          <cell r="HV19">
            <v>1474</v>
          </cell>
          <cell r="HW19">
            <v>1508</v>
          </cell>
          <cell r="HX19">
            <v>1559</v>
          </cell>
          <cell r="HY19">
            <v>1603</v>
          </cell>
          <cell r="HZ19">
            <v>1573</v>
          </cell>
          <cell r="IA19">
            <v>1694</v>
          </cell>
          <cell r="IB19">
            <v>1739</v>
          </cell>
          <cell r="IC19">
            <v>1773</v>
          </cell>
          <cell r="ID19">
            <v>1785</v>
          </cell>
          <cell r="IE19">
            <v>1799</v>
          </cell>
          <cell r="IF19">
            <v>1846</v>
          </cell>
          <cell r="IG19">
            <v>1894</v>
          </cell>
          <cell r="IH19">
            <v>1942</v>
          </cell>
          <cell r="II19">
            <v>2044</v>
          </cell>
          <cell r="IJ19">
            <v>2078.52451728287</v>
          </cell>
        </row>
        <row r="21">
          <cell r="M21">
            <v>145</v>
          </cell>
          <cell r="O21">
            <v>5</v>
          </cell>
          <cell r="P21">
            <v>6</v>
          </cell>
          <cell r="Q21">
            <v>6</v>
          </cell>
          <cell r="R21">
            <v>6</v>
          </cell>
          <cell r="S21">
            <v>6</v>
          </cell>
          <cell r="T21">
            <v>6</v>
          </cell>
          <cell r="U21">
            <v>6</v>
          </cell>
          <cell r="V21">
            <v>7</v>
          </cell>
          <cell r="W21">
            <v>7</v>
          </cell>
          <cell r="X21">
            <v>7</v>
          </cell>
          <cell r="Y21">
            <v>8</v>
          </cell>
          <cell r="Z21">
            <v>8</v>
          </cell>
          <cell r="AA21">
            <v>10</v>
          </cell>
          <cell r="AB21">
            <v>9</v>
          </cell>
          <cell r="AC21">
            <v>9</v>
          </cell>
          <cell r="AD21">
            <v>9</v>
          </cell>
          <cell r="AE21">
            <v>10</v>
          </cell>
          <cell r="AF21">
            <v>10</v>
          </cell>
          <cell r="AG21">
            <v>10</v>
          </cell>
          <cell r="AH21">
            <v>10</v>
          </cell>
          <cell r="AI21">
            <v>10</v>
          </cell>
          <cell r="AJ21">
            <v>11</v>
          </cell>
          <cell r="AK21">
            <v>11</v>
          </cell>
          <cell r="AL21">
            <v>11</v>
          </cell>
          <cell r="AM21">
            <v>11</v>
          </cell>
          <cell r="AN21">
            <v>12</v>
          </cell>
          <cell r="AO21">
            <v>13</v>
          </cell>
          <cell r="AP21">
            <v>14</v>
          </cell>
          <cell r="AQ21">
            <v>14</v>
          </cell>
          <cell r="AR21">
            <v>14</v>
          </cell>
          <cell r="AS21">
            <v>14</v>
          </cell>
          <cell r="AT21">
            <v>14</v>
          </cell>
          <cell r="AU21">
            <v>15</v>
          </cell>
          <cell r="AV21">
            <v>16</v>
          </cell>
          <cell r="AW21">
            <v>16</v>
          </cell>
          <cell r="AX21">
            <v>17</v>
          </cell>
          <cell r="AY21">
            <v>17</v>
          </cell>
          <cell r="AZ21">
            <v>18</v>
          </cell>
          <cell r="BA21">
            <v>18</v>
          </cell>
          <cell r="BB21">
            <v>18</v>
          </cell>
          <cell r="BC21">
            <v>24</v>
          </cell>
          <cell r="BD21">
            <v>23</v>
          </cell>
          <cell r="BE21">
            <v>23</v>
          </cell>
          <cell r="BF21">
            <v>24</v>
          </cell>
          <cell r="BG21">
            <v>24</v>
          </cell>
          <cell r="BH21">
            <v>25</v>
          </cell>
          <cell r="BI21">
            <v>29</v>
          </cell>
          <cell r="BJ21">
            <v>29</v>
          </cell>
          <cell r="BK21">
            <v>30</v>
          </cell>
          <cell r="BL21">
            <v>31</v>
          </cell>
          <cell r="BM21">
            <v>33</v>
          </cell>
          <cell r="BN21">
            <v>34</v>
          </cell>
          <cell r="BO21">
            <v>36</v>
          </cell>
          <cell r="BP21">
            <v>37</v>
          </cell>
          <cell r="BQ21">
            <v>39</v>
          </cell>
          <cell r="BR21">
            <v>43</v>
          </cell>
          <cell r="BS21">
            <v>43</v>
          </cell>
          <cell r="BT21">
            <v>46</v>
          </cell>
          <cell r="BU21">
            <v>47</v>
          </cell>
          <cell r="BV21">
            <v>50</v>
          </cell>
          <cell r="BW21">
            <v>54</v>
          </cell>
          <cell r="BX21">
            <v>54</v>
          </cell>
          <cell r="BY21">
            <v>57</v>
          </cell>
          <cell r="BZ21">
            <v>59</v>
          </cell>
          <cell r="CA21">
            <v>69</v>
          </cell>
          <cell r="CB21">
            <v>71</v>
          </cell>
          <cell r="CC21">
            <v>76</v>
          </cell>
          <cell r="CD21">
            <v>77</v>
          </cell>
          <cell r="CE21">
            <v>78</v>
          </cell>
          <cell r="CF21">
            <v>83</v>
          </cell>
          <cell r="CG21">
            <v>91</v>
          </cell>
          <cell r="CH21">
            <v>95</v>
          </cell>
          <cell r="CI21">
            <v>96</v>
          </cell>
          <cell r="CJ21">
            <v>103</v>
          </cell>
          <cell r="CK21">
            <v>112</v>
          </cell>
          <cell r="CL21">
            <v>119</v>
          </cell>
          <cell r="CM21">
            <v>122</v>
          </cell>
          <cell r="CN21">
            <v>130</v>
          </cell>
          <cell r="CO21">
            <v>134</v>
          </cell>
          <cell r="CP21">
            <v>142</v>
          </cell>
          <cell r="CQ21">
            <v>146</v>
          </cell>
          <cell r="CR21">
            <v>156</v>
          </cell>
          <cell r="CS21">
            <v>173</v>
          </cell>
          <cell r="CT21">
            <v>183</v>
          </cell>
          <cell r="CU21">
            <v>173</v>
          </cell>
          <cell r="CV21">
            <v>187</v>
          </cell>
          <cell r="CW21">
            <v>190</v>
          </cell>
          <cell r="CX21">
            <v>192</v>
          </cell>
          <cell r="CY21">
            <v>194</v>
          </cell>
          <cell r="CZ21">
            <v>207</v>
          </cell>
          <cell r="DA21">
            <v>233</v>
          </cell>
          <cell r="DB21">
            <v>239</v>
          </cell>
          <cell r="DC21">
            <v>252</v>
          </cell>
          <cell r="DD21">
            <v>269</v>
          </cell>
          <cell r="DE21">
            <v>271</v>
          </cell>
          <cell r="DF21">
            <v>273</v>
          </cell>
          <cell r="DG21">
            <v>275</v>
          </cell>
          <cell r="DH21">
            <v>287</v>
          </cell>
          <cell r="DI21">
            <v>317</v>
          </cell>
          <cell r="DJ21">
            <v>318</v>
          </cell>
          <cell r="DK21">
            <v>345</v>
          </cell>
          <cell r="DL21">
            <v>360</v>
          </cell>
          <cell r="DM21">
            <v>363</v>
          </cell>
          <cell r="DN21">
            <v>358</v>
          </cell>
          <cell r="DO21">
            <v>372</v>
          </cell>
          <cell r="DP21">
            <v>393</v>
          </cell>
          <cell r="DQ21">
            <v>405</v>
          </cell>
          <cell r="DR21">
            <v>425</v>
          </cell>
          <cell r="DS21">
            <v>449</v>
          </cell>
          <cell r="DT21">
            <v>491</v>
          </cell>
          <cell r="DU21">
            <v>515</v>
          </cell>
          <cell r="DV21">
            <v>531</v>
          </cell>
          <cell r="DW21">
            <v>543</v>
          </cell>
          <cell r="DX21">
            <v>593</v>
          </cell>
          <cell r="DY21">
            <v>597</v>
          </cell>
          <cell r="DZ21">
            <v>636</v>
          </cell>
          <cell r="EA21">
            <v>680</v>
          </cell>
          <cell r="EB21">
            <v>750</v>
          </cell>
          <cell r="EC21">
            <v>714</v>
          </cell>
          <cell r="ED21">
            <v>747</v>
          </cell>
          <cell r="EE21">
            <v>778</v>
          </cell>
          <cell r="EF21">
            <v>792</v>
          </cell>
          <cell r="EG21">
            <v>834</v>
          </cell>
          <cell r="EH21">
            <v>895</v>
          </cell>
          <cell r="EI21">
            <v>800</v>
          </cell>
          <cell r="EJ21">
            <v>784</v>
          </cell>
          <cell r="EK21">
            <v>842</v>
          </cell>
          <cell r="EL21">
            <v>891</v>
          </cell>
          <cell r="EM21">
            <v>873</v>
          </cell>
          <cell r="EN21">
            <v>735</v>
          </cell>
          <cell r="EO21">
            <v>843</v>
          </cell>
          <cell r="EP21">
            <v>709</v>
          </cell>
          <cell r="EQ21">
            <v>740</v>
          </cell>
          <cell r="ER21">
            <v>845</v>
          </cell>
          <cell r="ES21">
            <v>836</v>
          </cell>
          <cell r="ET21">
            <v>842</v>
          </cell>
          <cell r="EU21">
            <v>846</v>
          </cell>
          <cell r="EV21">
            <v>905</v>
          </cell>
          <cell r="EW21">
            <v>890</v>
          </cell>
          <cell r="EX21">
            <v>947</v>
          </cell>
          <cell r="EY21">
            <v>862</v>
          </cell>
          <cell r="EZ21">
            <v>759</v>
          </cell>
          <cell r="FA21">
            <v>675</v>
          </cell>
          <cell r="FB21">
            <v>708</v>
          </cell>
          <cell r="FC21">
            <v>775</v>
          </cell>
          <cell r="FD21">
            <v>811</v>
          </cell>
          <cell r="FE21">
            <v>893</v>
          </cell>
          <cell r="FF21">
            <v>941</v>
          </cell>
          <cell r="FG21">
            <v>880</v>
          </cell>
          <cell r="FH21">
            <v>918</v>
          </cell>
          <cell r="FI21">
            <v>1017</v>
          </cell>
          <cell r="FJ21">
            <v>1043</v>
          </cell>
          <cell r="FK21">
            <v>1063</v>
          </cell>
          <cell r="FL21">
            <v>1092</v>
          </cell>
          <cell r="FM21">
            <v>1047</v>
          </cell>
          <cell r="FN21">
            <v>820</v>
          </cell>
          <cell r="FO21">
            <v>875</v>
          </cell>
          <cell r="FP21">
            <v>992</v>
          </cell>
          <cell r="FQ21">
            <v>1015</v>
          </cell>
          <cell r="FR21">
            <v>960</v>
          </cell>
          <cell r="FS21">
            <v>1070</v>
          </cell>
          <cell r="FT21">
            <v>1129</v>
          </cell>
          <cell r="FU21">
            <v>1119</v>
          </cell>
          <cell r="FV21">
            <v>1125</v>
          </cell>
          <cell r="FW21">
            <v>1116</v>
          </cell>
          <cell r="FX21">
            <v>1208</v>
          </cell>
          <cell r="FY21">
            <v>1273</v>
          </cell>
          <cell r="FZ21">
            <v>1309</v>
          </cell>
          <cell r="GA21">
            <v>1336</v>
          </cell>
          <cell r="GB21">
            <v>1349</v>
          </cell>
          <cell r="GC21">
            <v>1400</v>
          </cell>
          <cell r="GD21">
            <v>1342</v>
          </cell>
          <cell r="GE21">
            <v>1338</v>
          </cell>
          <cell r="GF21">
            <v>1392</v>
          </cell>
          <cell r="GG21">
            <v>1418</v>
          </cell>
          <cell r="GH21">
            <v>1441</v>
          </cell>
          <cell r="GI21">
            <v>1454</v>
          </cell>
          <cell r="GJ21">
            <v>1431</v>
          </cell>
          <cell r="GK21">
            <v>1447</v>
          </cell>
          <cell r="GL21">
            <v>1502</v>
          </cell>
          <cell r="GM21">
            <v>1550</v>
          </cell>
          <cell r="GN21">
            <v>1551</v>
          </cell>
          <cell r="GO21">
            <v>1549</v>
          </cell>
          <cell r="GP21">
            <v>1593</v>
          </cell>
          <cell r="GQ21">
            <v>1596</v>
          </cell>
          <cell r="GR21">
            <v>1631</v>
          </cell>
          <cell r="GS21">
            <v>1704</v>
          </cell>
          <cell r="GT21">
            <v>1740</v>
          </cell>
          <cell r="GU21">
            <v>1793</v>
          </cell>
          <cell r="GV21">
            <v>1860</v>
          </cell>
          <cell r="GW21">
            <v>1915</v>
          </cell>
          <cell r="GX21">
            <v>1903</v>
          </cell>
          <cell r="GY21">
            <v>1938</v>
          </cell>
          <cell r="GZ21">
            <v>1996</v>
          </cell>
          <cell r="HA21">
            <v>2081</v>
          </cell>
          <cell r="HB21">
            <v>2232</v>
          </cell>
          <cell r="HC21">
            <v>2257</v>
          </cell>
          <cell r="HD21">
            <v>2338</v>
          </cell>
          <cell r="HE21">
            <v>2418</v>
          </cell>
          <cell r="HF21">
            <v>2424</v>
          </cell>
          <cell r="HG21">
            <v>2380</v>
          </cell>
          <cell r="HH21">
            <v>2358</v>
          </cell>
          <cell r="HI21">
            <v>2299</v>
          </cell>
          <cell r="HJ21">
            <v>2326</v>
          </cell>
          <cell r="HK21">
            <v>2340</v>
          </cell>
          <cell r="HL21">
            <v>2408</v>
          </cell>
          <cell r="HM21">
            <v>2466</v>
          </cell>
          <cell r="HN21">
            <v>2453</v>
          </cell>
          <cell r="HO21">
            <v>2388</v>
          </cell>
          <cell r="HP21">
            <v>2369</v>
          </cell>
          <cell r="HQ21">
            <v>2456</v>
          </cell>
          <cell r="HR21">
            <v>2470</v>
          </cell>
          <cell r="HS21">
            <v>2576</v>
          </cell>
          <cell r="HT21">
            <v>2787</v>
          </cell>
          <cell r="HU21">
            <v>2969</v>
          </cell>
          <cell r="HV21">
            <v>3149</v>
          </cell>
          <cell r="HW21">
            <v>3328</v>
          </cell>
          <cell r="HX21">
            <v>3487</v>
          </cell>
          <cell r="HY21">
            <v>3619</v>
          </cell>
          <cell r="HZ21">
            <v>3574</v>
          </cell>
          <cell r="IA21">
            <v>3802</v>
          </cell>
          <cell r="IB21">
            <v>4025</v>
          </cell>
          <cell r="IC21">
            <v>4067</v>
          </cell>
          <cell r="ID21">
            <v>4072</v>
          </cell>
          <cell r="IE21">
            <v>4079</v>
          </cell>
          <cell r="IF21">
            <v>3991</v>
          </cell>
          <cell r="IG21">
            <v>3920</v>
          </cell>
          <cell r="IH21">
            <v>3934</v>
          </cell>
          <cell r="II21">
            <v>3990</v>
          </cell>
          <cell r="IJ21">
            <v>3919.9120174138702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304"/>
  <sheetViews>
    <sheetView tabSelected="1" topLeftCell="GZ1" zoomScale="75" zoomScaleNormal="75" zoomScaleSheetLayoutView="100" zoomScalePageLayoutView="75" workbookViewId="0">
      <pane ySplit="11" topLeftCell="A59" activePane="bottomLeft" state="frozen"/>
      <selection activeCell="GC1" sqref="GC1"/>
      <selection pane="bottomLeft" activeCell="IA95" sqref="IA95"/>
    </sheetView>
  </sheetViews>
  <sheetFormatPr baseColWidth="10" defaultColWidth="9.28515625" defaultRowHeight="13" x14ac:dyDescent="0"/>
  <cols>
    <col min="1" max="1" width="2.5703125" style="557" customWidth="1"/>
    <col min="2" max="2" width="54.7109375" style="585" customWidth="1"/>
    <col min="3" max="3" width="2.7109375" style="560" customWidth="1"/>
    <col min="4" max="4" width="16.7109375" style="557" customWidth="1"/>
    <col min="5" max="8" width="6.7109375" style="557" customWidth="1"/>
    <col min="9" max="11" width="7.7109375" style="557" customWidth="1"/>
    <col min="12" max="20" width="6.7109375" style="557" customWidth="1"/>
    <col min="21" max="34" width="6" style="557" customWidth="1"/>
    <col min="35" max="35" width="8" style="557" customWidth="1"/>
    <col min="36" max="64" width="6" style="557" customWidth="1"/>
    <col min="65" max="65" width="8" style="557" customWidth="1"/>
    <col min="66" max="71" width="6" style="557" customWidth="1"/>
    <col min="72" max="93" width="6.140625" style="557" customWidth="1"/>
    <col min="94" max="94" width="8" style="557" customWidth="1"/>
    <col min="95" max="96" width="6.140625" style="557" customWidth="1"/>
    <col min="97" max="106" width="6.5703125" style="557" customWidth="1"/>
    <col min="107" max="107" width="7.5703125" style="557" customWidth="1"/>
    <col min="108" max="116" width="6.5703125" style="557" customWidth="1"/>
    <col min="117" max="118" width="6.7109375" style="557" bestFit="1" customWidth="1"/>
    <col min="119" max="119" width="7.28515625" style="557" bestFit="1" customWidth="1"/>
    <col min="120" max="121" width="6.7109375" style="557" bestFit="1" customWidth="1"/>
    <col min="122" max="122" width="8" style="557" customWidth="1"/>
    <col min="123" max="127" width="6.7109375" style="557" bestFit="1" customWidth="1"/>
    <col min="128" max="128" width="7.42578125" style="557" customWidth="1"/>
    <col min="129" max="129" width="7.28515625" style="557" bestFit="1" customWidth="1"/>
    <col min="130" max="130" width="6.7109375" style="557" bestFit="1" customWidth="1"/>
    <col min="131" max="131" width="7" style="557" bestFit="1" customWidth="1"/>
    <col min="132" max="133" width="6.7109375" style="557" bestFit="1" customWidth="1"/>
    <col min="134" max="134" width="6.42578125" style="557" customWidth="1"/>
    <col min="135" max="136" width="7" style="557" bestFit="1" customWidth="1"/>
    <col min="137" max="137" width="7.85546875" style="557" bestFit="1" customWidth="1"/>
    <col min="138" max="138" width="7" style="557" bestFit="1" customWidth="1"/>
    <col min="139" max="139" width="6.28515625" style="557" customWidth="1"/>
    <col min="140" max="141" width="6.42578125" style="557" customWidth="1"/>
    <col min="142" max="144" width="7" style="557" bestFit="1" customWidth="1"/>
    <col min="145" max="145" width="7.140625" style="557" customWidth="1"/>
    <col min="146" max="147" width="7" style="557" bestFit="1" customWidth="1"/>
    <col min="148" max="148" width="7.85546875" style="557" bestFit="1" customWidth="1"/>
    <col min="149" max="149" width="8" style="557" customWidth="1"/>
    <col min="150" max="150" width="7" style="557" bestFit="1" customWidth="1"/>
    <col min="151" max="151" width="7.140625" style="557" customWidth="1"/>
    <col min="152" max="152" width="6.42578125" style="557" customWidth="1"/>
    <col min="153" max="156" width="7" style="557" bestFit="1" customWidth="1"/>
    <col min="157" max="157" width="7.28515625" style="557" bestFit="1" customWidth="1"/>
    <col min="158" max="159" width="7" style="557" bestFit="1" customWidth="1"/>
    <col min="160" max="173" width="7.140625" style="557" customWidth="1"/>
    <col min="174" max="174" width="7.7109375" style="557" customWidth="1"/>
    <col min="175" max="175" width="8" style="557" customWidth="1"/>
    <col min="176" max="187" width="7.140625" style="557" customWidth="1"/>
    <col min="188" max="198" width="7.5703125" style="557" customWidth="1"/>
    <col min="199" max="199" width="7.7109375" style="557" customWidth="1"/>
    <col min="200" max="200" width="8.140625" style="557" customWidth="1"/>
    <col min="201" max="210" width="7.5703125" style="557" customWidth="1"/>
    <col min="211" max="213" width="7.42578125" style="557" customWidth="1"/>
    <col min="214" max="221" width="7.85546875" style="557" customWidth="1"/>
    <col min="222" max="222" width="7.5703125" style="557" customWidth="1"/>
    <col min="223" max="223" width="8" style="557" customWidth="1"/>
    <col min="224" max="224" width="7.5703125" style="557" customWidth="1"/>
    <col min="225" max="227" width="7.85546875" style="557" customWidth="1"/>
    <col min="228" max="235" width="7.7109375" style="557" customWidth="1"/>
    <col min="236" max="236" width="2.7109375" style="560" customWidth="1"/>
    <col min="237" max="237" width="20.7109375" style="557" customWidth="1"/>
    <col min="238" max="238" width="2.7109375" style="557" customWidth="1"/>
    <col min="239" max="239" width="40.28515625" style="557" customWidth="1"/>
    <col min="240" max="241" width="1.7109375" style="557" customWidth="1"/>
    <col min="242" max="242" width="18.5703125" style="557" customWidth="1"/>
    <col min="243" max="243" width="2.28515625" style="557" customWidth="1"/>
    <col min="244" max="244" width="18.5703125" style="557" customWidth="1"/>
    <col min="245" max="245" width="2.28515625" style="557" customWidth="1"/>
    <col min="246" max="246" width="18.5703125" style="557" customWidth="1"/>
    <col min="247" max="247" width="2.28515625" style="557" customWidth="1"/>
    <col min="248" max="248" width="18.5703125" style="557" customWidth="1"/>
    <col min="249" max="249" width="2.28515625" style="557" customWidth="1"/>
    <col min="250" max="250" width="18.5703125" style="557" customWidth="1"/>
    <col min="251" max="251" width="2.28515625" style="557" customWidth="1"/>
    <col min="252" max="254" width="13" style="557" customWidth="1"/>
    <col min="255" max="16384" width="9.28515625" style="557"/>
  </cols>
  <sheetData>
    <row r="1" spans="1:251" ht="13" customHeight="1">
      <c r="B1" s="558"/>
      <c r="C1" s="559"/>
    </row>
    <row r="2" spans="1:251" s="561" customFormat="1" ht="28" customHeight="1">
      <c r="B2" s="562"/>
      <c r="C2" s="563"/>
      <c r="D2" s="564"/>
      <c r="E2" s="565"/>
      <c r="F2" s="565"/>
      <c r="G2" s="565"/>
      <c r="H2" s="564"/>
      <c r="I2" s="565"/>
      <c r="J2" s="566" t="s">
        <v>356</v>
      </c>
      <c r="K2" s="565"/>
      <c r="L2" s="565"/>
      <c r="M2" s="567"/>
      <c r="N2" s="567"/>
      <c r="O2" s="567"/>
      <c r="P2" s="567"/>
      <c r="Q2" s="567"/>
      <c r="R2" s="568"/>
      <c r="V2" s="557"/>
      <c r="W2" s="557"/>
      <c r="X2" s="557"/>
      <c r="Y2" s="569"/>
      <c r="Z2" s="570"/>
      <c r="AA2" s="565"/>
      <c r="AB2" s="565"/>
      <c r="AC2" s="565"/>
      <c r="AD2" s="565"/>
      <c r="AE2" s="565"/>
      <c r="AF2" s="565"/>
      <c r="AG2" s="564"/>
      <c r="AH2" s="565"/>
      <c r="AI2" s="566" t="s">
        <v>356</v>
      </c>
      <c r="AJ2" s="565"/>
      <c r="AK2" s="565"/>
      <c r="AL2" s="567"/>
      <c r="AM2" s="567"/>
      <c r="AN2" s="567"/>
      <c r="AO2" s="567"/>
      <c r="AP2" s="567"/>
      <c r="AQ2" s="567"/>
      <c r="AR2" s="567"/>
      <c r="AS2" s="568"/>
      <c r="BC2" s="569"/>
      <c r="BD2" s="570"/>
      <c r="BE2" s="565"/>
      <c r="BF2" s="565"/>
      <c r="BG2" s="565"/>
      <c r="BH2" s="565"/>
      <c r="BI2" s="565"/>
      <c r="BJ2" s="565"/>
      <c r="BK2" s="564"/>
      <c r="BL2" s="565"/>
      <c r="BM2" s="566" t="s">
        <v>356</v>
      </c>
      <c r="BN2" s="565"/>
      <c r="BO2" s="565"/>
      <c r="BP2" s="567"/>
      <c r="BQ2" s="567"/>
      <c r="BR2" s="567"/>
      <c r="BS2" s="567"/>
      <c r="BT2" s="567"/>
      <c r="BU2" s="567"/>
      <c r="BV2" s="567"/>
      <c r="BW2" s="568"/>
      <c r="CG2" s="569"/>
      <c r="CH2" s="565"/>
      <c r="CI2" s="567"/>
      <c r="CJ2" s="567"/>
      <c r="CK2" s="567"/>
      <c r="CL2" s="567"/>
      <c r="CM2" s="567"/>
      <c r="CN2" s="564"/>
      <c r="CO2" s="565"/>
      <c r="CP2" s="566" t="s">
        <v>356</v>
      </c>
      <c r="CQ2" s="565"/>
      <c r="CR2" s="565"/>
      <c r="CS2" s="567"/>
      <c r="CT2" s="567"/>
      <c r="CU2" s="567"/>
      <c r="CV2" s="567"/>
      <c r="CW2" s="567"/>
      <c r="CX2" s="565"/>
      <c r="CY2" s="571"/>
      <c r="DI2" s="572"/>
      <c r="DJ2" s="567"/>
      <c r="DK2" s="567"/>
      <c r="DL2" s="570"/>
      <c r="DM2" s="565"/>
      <c r="DN2" s="565"/>
      <c r="DO2" s="570"/>
      <c r="DP2" s="564"/>
      <c r="DQ2" s="565"/>
      <c r="DR2" s="566" t="s">
        <v>356</v>
      </c>
      <c r="DS2" s="565"/>
      <c r="DT2" s="565"/>
      <c r="DU2" s="565"/>
      <c r="DV2" s="567"/>
      <c r="DW2" s="567"/>
      <c r="DX2" s="567"/>
      <c r="DY2" s="567"/>
      <c r="DZ2" s="567"/>
      <c r="EA2" s="568"/>
      <c r="EJ2" s="572"/>
      <c r="EK2" s="567"/>
      <c r="EL2" s="567"/>
      <c r="EM2" s="567"/>
      <c r="EN2" s="567"/>
      <c r="EO2" s="567"/>
      <c r="EP2" s="567"/>
      <c r="EQ2" s="564"/>
      <c r="ER2" s="565"/>
      <c r="ES2" s="566" t="s">
        <v>356</v>
      </c>
      <c r="ET2" s="565"/>
      <c r="EU2" s="565"/>
      <c r="EV2" s="567"/>
      <c r="EW2" s="567"/>
      <c r="EX2" s="567"/>
      <c r="EY2" s="567"/>
      <c r="EZ2" s="567"/>
      <c r="FA2" s="567"/>
      <c r="FB2" s="568"/>
      <c r="FK2" s="572"/>
      <c r="FL2" s="567"/>
      <c r="FM2" s="567"/>
      <c r="FN2" s="567"/>
      <c r="FO2" s="567"/>
      <c r="FP2" s="568"/>
      <c r="FQ2" s="564"/>
      <c r="FR2" s="565"/>
      <c r="FS2" s="566" t="s">
        <v>356</v>
      </c>
      <c r="FT2" s="565"/>
      <c r="FU2" s="565"/>
      <c r="FV2" s="567"/>
      <c r="FW2" s="567"/>
      <c r="FX2" s="567"/>
      <c r="FY2" s="567"/>
      <c r="FZ2" s="568"/>
      <c r="GJ2" s="572"/>
      <c r="GK2" s="567"/>
      <c r="GL2" s="567"/>
      <c r="GM2" s="567"/>
      <c r="GN2" s="567"/>
      <c r="GO2" s="568"/>
      <c r="GP2" s="564"/>
      <c r="GQ2" s="565"/>
      <c r="GR2" s="566" t="s">
        <v>356</v>
      </c>
      <c r="GS2" s="565"/>
      <c r="GT2" s="565"/>
      <c r="GU2" s="567"/>
      <c r="GV2" s="567"/>
      <c r="GW2" s="567"/>
      <c r="GX2" s="567"/>
      <c r="GY2" s="568"/>
      <c r="HE2" s="557"/>
      <c r="HH2" s="569"/>
      <c r="HI2" s="572"/>
      <c r="HJ2" s="565"/>
      <c r="HK2" s="565"/>
      <c r="HL2" s="565"/>
      <c r="HM2" s="565"/>
      <c r="HN2" s="564"/>
      <c r="HO2" s="566" t="s">
        <v>356</v>
      </c>
      <c r="HP2" s="565"/>
      <c r="HQ2" s="565"/>
      <c r="HR2" s="565"/>
      <c r="HS2" s="565"/>
      <c r="HT2" s="565"/>
      <c r="HU2" s="564"/>
      <c r="HV2" s="573"/>
      <c r="HW2" s="562"/>
      <c r="HX2" s="562"/>
      <c r="HY2" s="562"/>
      <c r="HZ2" s="562"/>
      <c r="IA2" s="562"/>
      <c r="IB2" s="562"/>
      <c r="IC2" s="574" t="s">
        <v>357</v>
      </c>
    </row>
    <row r="3" spans="1:251" s="575" customFormat="1" ht="14" customHeight="1">
      <c r="B3" s="576"/>
      <c r="D3" s="562"/>
      <c r="G3" s="562"/>
      <c r="H3" s="562"/>
      <c r="I3" s="577"/>
      <c r="J3" s="578" t="s">
        <v>4</v>
      </c>
      <c r="K3" s="579"/>
      <c r="L3" s="562"/>
      <c r="Z3" s="576"/>
      <c r="AG3" s="580"/>
      <c r="AH3" s="577"/>
      <c r="AI3" s="578" t="s">
        <v>4</v>
      </c>
      <c r="AJ3" s="579"/>
      <c r="AK3" s="580"/>
      <c r="BD3" s="576"/>
      <c r="BI3" s="581"/>
      <c r="BK3" s="580"/>
      <c r="BL3" s="577"/>
      <c r="BM3" s="578" t="s">
        <v>4</v>
      </c>
      <c r="BN3" s="579"/>
      <c r="BO3" s="580"/>
      <c r="CL3" s="581"/>
      <c r="CN3" s="580"/>
      <c r="CO3" s="577"/>
      <c r="CP3" s="578" t="s">
        <v>4</v>
      </c>
      <c r="CQ3" s="579"/>
      <c r="CR3" s="580"/>
      <c r="DL3" s="576"/>
      <c r="DN3" s="581"/>
      <c r="DP3" s="580"/>
      <c r="DQ3" s="577"/>
      <c r="DR3" s="578" t="s">
        <v>4</v>
      </c>
      <c r="DS3" s="579"/>
      <c r="DT3" s="580"/>
      <c r="EO3" s="581"/>
      <c r="EP3" s="580"/>
      <c r="EQ3" s="577"/>
      <c r="ER3" s="578" t="s">
        <v>4</v>
      </c>
      <c r="ES3" s="579"/>
      <c r="ET3" s="580"/>
      <c r="EU3" s="581"/>
      <c r="FO3" s="581"/>
      <c r="FP3" s="580"/>
      <c r="FQ3" s="577"/>
      <c r="FR3" s="578" t="s">
        <v>4</v>
      </c>
      <c r="FS3" s="579"/>
      <c r="FT3" s="580"/>
      <c r="FU3" s="581"/>
      <c r="GN3" s="581"/>
      <c r="GO3" s="580"/>
      <c r="GP3" s="577"/>
      <c r="GQ3" s="578" t="s">
        <v>4</v>
      </c>
      <c r="GR3" s="579"/>
      <c r="GS3" s="580"/>
      <c r="GT3" s="581"/>
      <c r="HL3" s="581"/>
      <c r="HM3" s="580"/>
      <c r="HN3" s="577"/>
      <c r="HO3" s="578" t="s">
        <v>4</v>
      </c>
      <c r="HP3" s="579"/>
      <c r="HQ3" s="580"/>
      <c r="HS3" s="581"/>
      <c r="IC3" s="575" t="s">
        <v>358</v>
      </c>
    </row>
    <row r="4" spans="1:251" s="575" customFormat="1" ht="14" customHeight="1">
      <c r="B4" s="576"/>
      <c r="D4" s="557"/>
      <c r="H4" s="581"/>
      <c r="I4" s="582"/>
      <c r="J4" s="583" t="str">
        <f>HO4</f>
        <v>Climate Accountability Institute</v>
      </c>
      <c r="K4" s="584"/>
      <c r="L4" s="581"/>
      <c r="Z4" s="576"/>
      <c r="AG4" s="581"/>
      <c r="AH4" s="582"/>
      <c r="AI4" s="583" t="str">
        <f>HO4</f>
        <v>Climate Accountability Institute</v>
      </c>
      <c r="AJ4" s="584"/>
      <c r="AK4" s="581"/>
      <c r="BD4" s="576"/>
      <c r="BI4" s="581"/>
      <c r="BK4" s="581"/>
      <c r="BL4" s="582"/>
      <c r="BM4" s="583" t="str">
        <f>HO4</f>
        <v>Climate Accountability Institute</v>
      </c>
      <c r="BN4" s="584"/>
      <c r="BO4" s="581"/>
      <c r="CL4" s="581"/>
      <c r="CN4" s="581"/>
      <c r="CO4" s="582"/>
      <c r="CP4" s="583" t="str">
        <f>HO4</f>
        <v>Climate Accountability Institute</v>
      </c>
      <c r="CQ4" s="584"/>
      <c r="CR4" s="581"/>
      <c r="DL4" s="576"/>
      <c r="DN4" s="581"/>
      <c r="DP4" s="581"/>
      <c r="DQ4" s="582"/>
      <c r="DR4" s="583" t="str">
        <f>HO4</f>
        <v>Climate Accountability Institute</v>
      </c>
      <c r="DS4" s="584"/>
      <c r="DT4" s="581"/>
      <c r="EO4" s="581"/>
      <c r="EP4" s="581"/>
      <c r="EQ4" s="582"/>
      <c r="ER4" s="583" t="str">
        <f>HO4</f>
        <v>Climate Accountability Institute</v>
      </c>
      <c r="ES4" s="584"/>
      <c r="ET4" s="581"/>
      <c r="EU4" s="581"/>
      <c r="FO4" s="581"/>
      <c r="FP4" s="581"/>
      <c r="FQ4" s="582"/>
      <c r="FR4" s="583" t="str">
        <f>HO4</f>
        <v>Climate Accountability Institute</v>
      </c>
      <c r="FS4" s="584"/>
      <c r="FT4" s="581"/>
      <c r="FU4" s="581"/>
      <c r="GN4" s="581"/>
      <c r="GO4" s="581"/>
      <c r="GP4" s="582"/>
      <c r="GQ4" s="583" t="str">
        <f>HO4</f>
        <v>Climate Accountability Institute</v>
      </c>
      <c r="GR4" s="584"/>
      <c r="GS4" s="581"/>
      <c r="GT4" s="581"/>
      <c r="HL4" s="581"/>
      <c r="HM4" s="581"/>
      <c r="HN4" s="582"/>
      <c r="HO4" s="583" t="s">
        <v>5</v>
      </c>
      <c r="HP4" s="584"/>
      <c r="HQ4" s="581"/>
      <c r="HS4" s="581"/>
      <c r="IJ4" s="562"/>
      <c r="IK4" s="562"/>
      <c r="IL4" s="562"/>
      <c r="IM4" s="562"/>
      <c r="IN4" s="562"/>
      <c r="IO4" s="562"/>
      <c r="IP4" s="562"/>
      <c r="IQ4" s="562"/>
    </row>
    <row r="5" spans="1:251" ht="12" customHeight="1">
      <c r="J5" s="586">
        <f>$HO$5</f>
        <v>44291</v>
      </c>
      <c r="Y5" s="587"/>
      <c r="AI5" s="586">
        <f>$HO$5</f>
        <v>44291</v>
      </c>
      <c r="BC5" s="587"/>
      <c r="BM5" s="586">
        <f>$HO$5</f>
        <v>44291</v>
      </c>
      <c r="CP5" s="586">
        <f>$HO$5</f>
        <v>44291</v>
      </c>
      <c r="DK5" s="587"/>
      <c r="DR5" s="586">
        <f>$HO$5</f>
        <v>44291</v>
      </c>
      <c r="ER5" s="586">
        <f>$HO$5</f>
        <v>44291</v>
      </c>
      <c r="FR5" s="586">
        <f>$HO$5</f>
        <v>44291</v>
      </c>
      <c r="GQ5" s="586">
        <f>$HO$5</f>
        <v>44291</v>
      </c>
      <c r="HO5" s="586">
        <v>44291</v>
      </c>
      <c r="IB5" s="557"/>
      <c r="ID5" s="588" t="s">
        <v>6</v>
      </c>
      <c r="IJ5" s="562"/>
      <c r="IK5" s="562"/>
      <c r="IL5" s="562"/>
      <c r="IM5" s="562"/>
      <c r="IN5" s="562"/>
      <c r="IO5" s="562"/>
      <c r="IP5" s="562"/>
      <c r="IQ5" s="562"/>
    </row>
    <row r="6" spans="1:251" s="560" customFormat="1" ht="12" customHeight="1">
      <c r="B6" s="589"/>
      <c r="H6" s="590"/>
      <c r="Z6" s="591"/>
      <c r="AI6" s="590"/>
      <c r="BA6" s="592"/>
      <c r="BB6" s="593" t="s">
        <v>359</v>
      </c>
      <c r="BD6" s="591"/>
      <c r="BM6" s="590"/>
      <c r="CP6" s="590"/>
      <c r="DG6" s="592"/>
      <c r="DH6" s="593" t="s">
        <v>359</v>
      </c>
      <c r="DL6" s="591"/>
      <c r="DO6" s="594"/>
      <c r="DR6" s="590"/>
      <c r="EH6" s="592"/>
      <c r="EI6" s="593" t="s">
        <v>359</v>
      </c>
      <c r="ES6" s="590"/>
      <c r="FI6" s="592"/>
      <c r="FJ6" s="593" t="s">
        <v>359</v>
      </c>
      <c r="FS6" s="590"/>
      <c r="GH6" s="592"/>
      <c r="GI6" s="593" t="s">
        <v>359</v>
      </c>
      <c r="GR6" s="590"/>
      <c r="HH6" s="592"/>
      <c r="HI6" s="593" t="s">
        <v>359</v>
      </c>
      <c r="HM6" s="590"/>
      <c r="IC6" s="557"/>
      <c r="IE6" s="588" t="s">
        <v>7</v>
      </c>
      <c r="IJ6" s="562"/>
      <c r="IK6" s="562"/>
      <c r="IL6" s="562"/>
      <c r="IM6" s="562"/>
      <c r="IN6" s="562"/>
      <c r="IO6" s="562"/>
      <c r="IP6" s="562"/>
      <c r="IQ6" s="562"/>
    </row>
    <row r="7" spans="1:251" ht="12" customHeight="1">
      <c r="C7" s="559"/>
      <c r="T7" s="595"/>
      <c r="U7" s="596"/>
      <c r="AX7" s="595"/>
      <c r="AY7" s="596"/>
      <c r="CB7" s="595"/>
      <c r="CC7" s="596"/>
      <c r="CD7" s="597"/>
      <c r="CE7" s="597"/>
      <c r="CG7" s="592"/>
      <c r="CH7" s="593" t="s">
        <v>359</v>
      </c>
      <c r="DA7" s="597"/>
      <c r="DB7" s="597"/>
      <c r="DD7" s="595"/>
      <c r="DE7" s="596"/>
      <c r="EE7" s="595"/>
      <c r="EF7" s="596"/>
      <c r="FF7" s="595"/>
      <c r="FG7" s="596"/>
      <c r="FM7" s="598"/>
      <c r="FQ7" s="598"/>
      <c r="GE7" s="595"/>
      <c r="GF7" s="596"/>
      <c r="GX7" s="598"/>
      <c r="HE7" s="595"/>
      <c r="HF7" s="596"/>
      <c r="IB7" s="557"/>
      <c r="IC7" s="597"/>
      <c r="ID7" s="597"/>
      <c r="IJ7" s="562"/>
      <c r="IK7" s="562"/>
      <c r="IL7" s="562"/>
      <c r="IM7" s="562"/>
      <c r="IN7" s="562"/>
      <c r="IO7" s="562"/>
      <c r="IP7" s="562"/>
      <c r="IQ7" s="562"/>
    </row>
    <row r="8" spans="1:251" ht="12" customHeight="1">
      <c r="C8" s="559"/>
      <c r="FM8" s="598"/>
      <c r="FQ8" s="598"/>
      <c r="GM8" s="598"/>
      <c r="HB8" s="598"/>
      <c r="HK8" s="599"/>
      <c r="HL8" s="599"/>
      <c r="HM8" s="599"/>
      <c r="HN8" s="599"/>
      <c r="HO8" s="599"/>
      <c r="HP8" s="599"/>
      <c r="HQ8" s="599"/>
      <c r="HR8" s="599"/>
      <c r="HS8" s="599"/>
      <c r="HT8" s="599"/>
      <c r="HU8" s="599"/>
      <c r="HV8" s="599"/>
      <c r="HW8" s="599"/>
      <c r="HX8" s="599"/>
      <c r="HY8" s="599"/>
      <c r="HZ8" s="599"/>
      <c r="IA8" s="599"/>
      <c r="IB8" s="599"/>
      <c r="IC8" s="597"/>
      <c r="ID8" s="597"/>
    </row>
    <row r="9" spans="1:251" ht="24" customHeight="1">
      <c r="B9" s="600"/>
      <c r="C9" s="559"/>
      <c r="D9" s="601" t="s">
        <v>360</v>
      </c>
      <c r="E9" s="602"/>
      <c r="F9" s="603"/>
      <c r="G9" s="603"/>
      <c r="H9" s="603"/>
      <c r="I9" s="604" t="s">
        <v>361</v>
      </c>
      <c r="J9" s="604"/>
      <c r="K9" s="603"/>
      <c r="L9" s="603"/>
      <c r="M9" s="603"/>
      <c r="N9" s="605"/>
      <c r="O9" s="602"/>
      <c r="P9" s="603"/>
      <c r="Q9" s="603"/>
      <c r="R9" s="603"/>
      <c r="S9" s="604" t="s">
        <v>362</v>
      </c>
      <c r="T9" s="604"/>
      <c r="U9" s="603"/>
      <c r="V9" s="604" t="s">
        <v>362</v>
      </c>
      <c r="W9" s="603"/>
      <c r="X9" s="605"/>
      <c r="Y9" s="602"/>
      <c r="Z9" s="603"/>
      <c r="AA9" s="603"/>
      <c r="AB9" s="603"/>
      <c r="AC9" s="604" t="s">
        <v>363</v>
      </c>
      <c r="AD9" s="604"/>
      <c r="AE9" s="603"/>
      <c r="AF9" s="603"/>
      <c r="AG9" s="603"/>
      <c r="AH9" s="605"/>
      <c r="AI9" s="602"/>
      <c r="AJ9" s="603"/>
      <c r="AK9" s="603"/>
      <c r="AL9" s="603"/>
      <c r="AM9" s="604" t="s">
        <v>364</v>
      </c>
      <c r="AN9" s="604"/>
      <c r="AO9" s="603"/>
      <c r="AP9" s="603"/>
      <c r="AQ9" s="603"/>
      <c r="AR9" s="605"/>
      <c r="AS9" s="602"/>
      <c r="AT9" s="603"/>
      <c r="AU9" s="603"/>
      <c r="AV9" s="603"/>
      <c r="AW9" s="603" t="s">
        <v>365</v>
      </c>
      <c r="AX9" s="603"/>
      <c r="AY9" s="603"/>
      <c r="AZ9" s="603" t="s">
        <v>365</v>
      </c>
      <c r="BA9" s="603"/>
      <c r="BB9" s="605"/>
      <c r="BC9" s="602"/>
      <c r="BD9" s="603"/>
      <c r="BE9" s="603"/>
      <c r="BF9" s="603"/>
      <c r="BG9" s="603" t="s">
        <v>366</v>
      </c>
      <c r="BH9" s="603"/>
      <c r="BI9" s="603"/>
      <c r="BJ9" s="603"/>
      <c r="BK9" s="603"/>
      <c r="BL9" s="605"/>
      <c r="BM9" s="602"/>
      <c r="BN9" s="603"/>
      <c r="BO9" s="603"/>
      <c r="BP9" s="603"/>
      <c r="BQ9" s="603" t="s">
        <v>367</v>
      </c>
      <c r="BR9" s="604"/>
      <c r="BS9" s="603"/>
      <c r="BT9" s="603"/>
      <c r="BU9" s="603"/>
      <c r="BV9" s="605"/>
      <c r="BW9" s="602"/>
      <c r="BX9" s="603"/>
      <c r="BY9" s="603"/>
      <c r="BZ9" s="603" t="s">
        <v>368</v>
      </c>
      <c r="CA9" s="604"/>
      <c r="CB9" s="603"/>
      <c r="CC9" s="603"/>
      <c r="CD9" s="603" t="s">
        <v>368</v>
      </c>
      <c r="CE9" s="603"/>
      <c r="CF9" s="605"/>
      <c r="CG9" s="602"/>
      <c r="CH9" s="603"/>
      <c r="CI9" s="604"/>
      <c r="CJ9" s="603"/>
      <c r="CK9" s="604"/>
      <c r="CL9" s="604" t="s">
        <v>369</v>
      </c>
      <c r="CM9" s="603"/>
      <c r="CN9" s="604"/>
      <c r="CO9" s="603"/>
      <c r="CP9" s="605"/>
      <c r="CQ9" s="602"/>
      <c r="CR9" s="604"/>
      <c r="CS9" s="603"/>
      <c r="CT9" s="603"/>
      <c r="CU9" s="604"/>
      <c r="CV9" s="604" t="s">
        <v>370</v>
      </c>
      <c r="CW9" s="603"/>
      <c r="CX9" s="603"/>
      <c r="CY9" s="603"/>
      <c r="CZ9" s="605"/>
      <c r="DA9" s="602"/>
      <c r="DB9" s="603"/>
      <c r="DC9" s="604" t="s">
        <v>371</v>
      </c>
      <c r="DD9" s="603"/>
      <c r="DE9" s="604"/>
      <c r="DF9" s="604"/>
      <c r="DG9" s="604" t="s">
        <v>371</v>
      </c>
      <c r="DH9" s="603"/>
      <c r="DI9" s="603"/>
      <c r="DJ9" s="605"/>
      <c r="DK9" s="602"/>
      <c r="DL9" s="604"/>
      <c r="DM9" s="604"/>
      <c r="DN9" s="603"/>
      <c r="DO9" s="604" t="s">
        <v>372</v>
      </c>
      <c r="DP9" s="604"/>
      <c r="DQ9" s="604"/>
      <c r="DR9" s="604"/>
      <c r="DS9" s="604"/>
      <c r="DT9" s="605"/>
      <c r="DU9" s="602"/>
      <c r="DV9" s="603"/>
      <c r="DW9" s="603"/>
      <c r="DX9" s="604"/>
      <c r="DY9" s="604" t="s">
        <v>373</v>
      </c>
      <c r="DZ9" s="604"/>
      <c r="EA9" s="603"/>
      <c r="EB9" s="603"/>
      <c r="EC9" s="604"/>
      <c r="ED9" s="605"/>
      <c r="EE9" s="602"/>
      <c r="EF9" s="603"/>
      <c r="EG9" s="604"/>
      <c r="EH9" s="603"/>
      <c r="EI9" s="604" t="s">
        <v>374</v>
      </c>
      <c r="EJ9" s="604"/>
      <c r="EK9" s="603"/>
      <c r="EL9" s="604"/>
      <c r="EM9" s="603"/>
      <c r="EN9" s="605"/>
      <c r="EO9" s="602"/>
      <c r="EP9" s="603"/>
      <c r="EQ9" s="603"/>
      <c r="ER9" s="603"/>
      <c r="ES9" s="604" t="s">
        <v>375</v>
      </c>
      <c r="ET9" s="604"/>
      <c r="EU9" s="603"/>
      <c r="EV9" s="603"/>
      <c r="EW9" s="604"/>
      <c r="EX9" s="605"/>
      <c r="EY9" s="602"/>
      <c r="EZ9" s="604"/>
      <c r="FA9" s="604"/>
      <c r="FB9" s="604"/>
      <c r="FC9" s="604" t="s">
        <v>376</v>
      </c>
      <c r="FD9" s="604"/>
      <c r="FE9" s="604"/>
      <c r="FF9" s="604"/>
      <c r="FG9" s="604"/>
      <c r="FH9" s="605"/>
      <c r="FI9" s="602"/>
      <c r="FJ9" s="603"/>
      <c r="FK9" s="603"/>
      <c r="FL9" s="603"/>
      <c r="FM9" s="604" t="s">
        <v>377</v>
      </c>
      <c r="FN9" s="603"/>
      <c r="FO9" s="603"/>
      <c r="FP9" s="603"/>
      <c r="FQ9" s="603"/>
      <c r="FR9" s="605"/>
      <c r="FS9" s="602"/>
      <c r="FT9" s="604"/>
      <c r="FU9" s="604"/>
      <c r="FV9" s="604"/>
      <c r="FW9" s="604" t="s">
        <v>378</v>
      </c>
      <c r="FX9" s="604"/>
      <c r="FY9" s="603"/>
      <c r="FZ9" s="604"/>
      <c r="GA9" s="603"/>
      <c r="GB9" s="605"/>
      <c r="GC9" s="602"/>
      <c r="GD9" s="604" t="s">
        <v>379</v>
      </c>
      <c r="GE9" s="603"/>
      <c r="GF9" s="603"/>
      <c r="GG9" s="604" t="s">
        <v>379</v>
      </c>
      <c r="GH9" s="603"/>
      <c r="GI9" s="603"/>
      <c r="GJ9" s="603"/>
      <c r="GK9" s="603"/>
      <c r="GL9" s="605"/>
      <c r="GM9" s="602"/>
      <c r="GN9" s="603"/>
      <c r="GO9" s="603"/>
      <c r="GP9" s="603"/>
      <c r="GQ9" s="604" t="s">
        <v>380</v>
      </c>
      <c r="GR9" s="603"/>
      <c r="GS9" s="603"/>
      <c r="GT9" s="603"/>
      <c r="GU9" s="603"/>
      <c r="GV9" s="605"/>
      <c r="GW9" s="602"/>
      <c r="GX9" s="604"/>
      <c r="GY9" s="603"/>
      <c r="GZ9" s="604" t="s">
        <v>381</v>
      </c>
      <c r="HA9" s="604"/>
      <c r="HB9" s="604"/>
      <c r="HC9" s="603"/>
      <c r="HD9" s="604" t="s">
        <v>381</v>
      </c>
      <c r="HE9" s="603"/>
      <c r="HF9" s="603"/>
      <c r="HG9" s="602"/>
      <c r="HH9" s="603"/>
      <c r="HI9" s="603"/>
      <c r="HJ9" s="603"/>
      <c r="HK9" s="603"/>
      <c r="HL9" s="603" t="s">
        <v>382</v>
      </c>
      <c r="HM9" s="603"/>
      <c r="HN9" s="603"/>
      <c r="HO9" s="603"/>
      <c r="HP9" s="603"/>
      <c r="HQ9" s="606"/>
      <c r="HR9" s="607"/>
      <c r="HS9" s="607"/>
      <c r="HT9" s="607"/>
      <c r="HU9" s="607"/>
      <c r="HV9" s="607" t="s">
        <v>383</v>
      </c>
      <c r="HW9" s="607"/>
      <c r="HX9" s="607"/>
      <c r="HY9" s="607"/>
      <c r="HZ9" s="608"/>
      <c r="IA9" s="609"/>
      <c r="IB9" s="610"/>
      <c r="IC9" s="611" t="s">
        <v>384</v>
      </c>
      <c r="ID9" s="597"/>
      <c r="IE9" s="612"/>
    </row>
    <row r="10" spans="1:251" s="581" customFormat="1" ht="28" customHeight="1">
      <c r="B10" s="600"/>
      <c r="C10" s="559"/>
      <c r="D10" s="613" t="s">
        <v>385</v>
      </c>
      <c r="E10" s="614">
        <v>1790</v>
      </c>
      <c r="F10" s="614">
        <v>1791</v>
      </c>
      <c r="G10" s="614">
        <v>1792</v>
      </c>
      <c r="H10" s="614">
        <v>1793</v>
      </c>
      <c r="I10" s="614">
        <v>1794</v>
      </c>
      <c r="J10" s="614">
        <v>1795</v>
      </c>
      <c r="K10" s="614">
        <v>1796</v>
      </c>
      <c r="L10" s="614">
        <v>1797</v>
      </c>
      <c r="M10" s="614">
        <v>1798</v>
      </c>
      <c r="N10" s="614">
        <v>1799</v>
      </c>
      <c r="O10" s="614">
        <v>1800</v>
      </c>
      <c r="P10" s="614">
        <v>1801</v>
      </c>
      <c r="Q10" s="614">
        <v>1802</v>
      </c>
      <c r="R10" s="614">
        <v>1803</v>
      </c>
      <c r="S10" s="614">
        <v>1804</v>
      </c>
      <c r="T10" s="614">
        <v>1805</v>
      </c>
      <c r="U10" s="614">
        <v>1806</v>
      </c>
      <c r="V10" s="614">
        <v>1807</v>
      </c>
      <c r="W10" s="614">
        <v>1808</v>
      </c>
      <c r="X10" s="614">
        <v>1809</v>
      </c>
      <c r="Y10" s="614">
        <v>1810</v>
      </c>
      <c r="Z10" s="614">
        <v>1811</v>
      </c>
      <c r="AA10" s="614">
        <v>1812</v>
      </c>
      <c r="AB10" s="614">
        <v>1813</v>
      </c>
      <c r="AC10" s="614">
        <v>1814</v>
      </c>
      <c r="AD10" s="614">
        <v>1815</v>
      </c>
      <c r="AE10" s="614">
        <v>1816</v>
      </c>
      <c r="AF10" s="614">
        <v>1817</v>
      </c>
      <c r="AG10" s="614">
        <v>1818</v>
      </c>
      <c r="AH10" s="614">
        <v>1819</v>
      </c>
      <c r="AI10" s="614">
        <v>1820</v>
      </c>
      <c r="AJ10" s="614">
        <v>1821</v>
      </c>
      <c r="AK10" s="614">
        <v>1822</v>
      </c>
      <c r="AL10" s="614">
        <v>1823</v>
      </c>
      <c r="AM10" s="614">
        <v>1824</v>
      </c>
      <c r="AN10" s="614">
        <v>1825</v>
      </c>
      <c r="AO10" s="614">
        <v>1826</v>
      </c>
      <c r="AP10" s="614">
        <v>1827</v>
      </c>
      <c r="AQ10" s="614">
        <v>1828</v>
      </c>
      <c r="AR10" s="614">
        <v>1829</v>
      </c>
      <c r="AS10" s="614">
        <v>1830</v>
      </c>
      <c r="AT10" s="614">
        <v>1831</v>
      </c>
      <c r="AU10" s="614">
        <v>1832</v>
      </c>
      <c r="AV10" s="614">
        <v>1833</v>
      </c>
      <c r="AW10" s="614">
        <v>1834</v>
      </c>
      <c r="AX10" s="614">
        <v>1835</v>
      </c>
      <c r="AY10" s="614">
        <v>1836</v>
      </c>
      <c r="AZ10" s="614">
        <v>1837</v>
      </c>
      <c r="BA10" s="614">
        <v>1838</v>
      </c>
      <c r="BB10" s="614">
        <v>1839</v>
      </c>
      <c r="BC10" s="614">
        <v>1840</v>
      </c>
      <c r="BD10" s="614">
        <v>1841</v>
      </c>
      <c r="BE10" s="614">
        <v>1842</v>
      </c>
      <c r="BF10" s="614">
        <v>1843</v>
      </c>
      <c r="BG10" s="614">
        <v>1844</v>
      </c>
      <c r="BH10" s="614">
        <v>1845</v>
      </c>
      <c r="BI10" s="614">
        <v>1846</v>
      </c>
      <c r="BJ10" s="614">
        <v>1847</v>
      </c>
      <c r="BK10" s="614">
        <v>1848</v>
      </c>
      <c r="BL10" s="614">
        <v>1849</v>
      </c>
      <c r="BM10" s="614">
        <v>1850</v>
      </c>
      <c r="BN10" s="614">
        <v>1851</v>
      </c>
      <c r="BO10" s="614">
        <v>1852</v>
      </c>
      <c r="BP10" s="614">
        <v>1853</v>
      </c>
      <c r="BQ10" s="614">
        <v>1854</v>
      </c>
      <c r="BR10" s="614">
        <v>1855</v>
      </c>
      <c r="BS10" s="614">
        <v>1856</v>
      </c>
      <c r="BT10" s="614">
        <v>1857</v>
      </c>
      <c r="BU10" s="614">
        <v>1858</v>
      </c>
      <c r="BV10" s="614">
        <v>1859</v>
      </c>
      <c r="BW10" s="614">
        <v>1860</v>
      </c>
      <c r="BX10" s="614">
        <v>1861</v>
      </c>
      <c r="BY10" s="614">
        <v>1862</v>
      </c>
      <c r="BZ10" s="614">
        <v>1863</v>
      </c>
      <c r="CA10" s="614">
        <v>1864</v>
      </c>
      <c r="CB10" s="614">
        <v>1865</v>
      </c>
      <c r="CC10" s="614">
        <v>1866</v>
      </c>
      <c r="CD10" s="614">
        <v>1867</v>
      </c>
      <c r="CE10" s="614">
        <v>1868</v>
      </c>
      <c r="CF10" s="614">
        <v>1869</v>
      </c>
      <c r="CG10" s="614">
        <v>1870</v>
      </c>
      <c r="CH10" s="614">
        <v>1871</v>
      </c>
      <c r="CI10" s="614">
        <v>1872</v>
      </c>
      <c r="CJ10" s="614">
        <v>1873</v>
      </c>
      <c r="CK10" s="614">
        <v>1874</v>
      </c>
      <c r="CL10" s="614">
        <v>1875</v>
      </c>
      <c r="CM10" s="614">
        <v>1876</v>
      </c>
      <c r="CN10" s="614">
        <v>1877</v>
      </c>
      <c r="CO10" s="614">
        <v>1878</v>
      </c>
      <c r="CP10" s="614">
        <v>1879</v>
      </c>
      <c r="CQ10" s="614">
        <v>1880</v>
      </c>
      <c r="CR10" s="614">
        <v>1881</v>
      </c>
      <c r="CS10" s="614">
        <v>1882</v>
      </c>
      <c r="CT10" s="614">
        <v>1883</v>
      </c>
      <c r="CU10" s="614">
        <v>1884</v>
      </c>
      <c r="CV10" s="614">
        <v>1885</v>
      </c>
      <c r="CW10" s="614">
        <v>1886</v>
      </c>
      <c r="CX10" s="614">
        <v>1887</v>
      </c>
      <c r="CY10" s="614">
        <v>1888</v>
      </c>
      <c r="CZ10" s="614">
        <v>1889</v>
      </c>
      <c r="DA10" s="614">
        <v>1890</v>
      </c>
      <c r="DB10" s="614">
        <v>1891</v>
      </c>
      <c r="DC10" s="614">
        <v>1892</v>
      </c>
      <c r="DD10" s="614">
        <v>1893</v>
      </c>
      <c r="DE10" s="614">
        <v>1894</v>
      </c>
      <c r="DF10" s="614">
        <v>1895</v>
      </c>
      <c r="DG10" s="614">
        <v>1896</v>
      </c>
      <c r="DH10" s="614">
        <v>1897</v>
      </c>
      <c r="DI10" s="614">
        <v>1898</v>
      </c>
      <c r="DJ10" s="614">
        <v>1899</v>
      </c>
      <c r="DK10" s="614">
        <v>1900</v>
      </c>
      <c r="DL10" s="614">
        <v>1901</v>
      </c>
      <c r="DM10" s="614">
        <v>1902</v>
      </c>
      <c r="DN10" s="614">
        <v>1903</v>
      </c>
      <c r="DO10" s="614">
        <v>1904</v>
      </c>
      <c r="DP10" s="614">
        <v>1905</v>
      </c>
      <c r="DQ10" s="614">
        <v>1906</v>
      </c>
      <c r="DR10" s="614">
        <v>1907</v>
      </c>
      <c r="DS10" s="614">
        <v>1908</v>
      </c>
      <c r="DT10" s="614">
        <v>1909</v>
      </c>
      <c r="DU10" s="614">
        <v>1910</v>
      </c>
      <c r="DV10" s="614">
        <v>1911</v>
      </c>
      <c r="DW10" s="614">
        <v>1912</v>
      </c>
      <c r="DX10" s="614">
        <v>1913</v>
      </c>
      <c r="DY10" s="614">
        <v>1914</v>
      </c>
      <c r="DZ10" s="614">
        <v>1915</v>
      </c>
      <c r="EA10" s="614">
        <v>1916</v>
      </c>
      <c r="EB10" s="614">
        <v>1917</v>
      </c>
      <c r="EC10" s="614">
        <v>1918</v>
      </c>
      <c r="ED10" s="614">
        <v>1919</v>
      </c>
      <c r="EE10" s="614">
        <v>1920</v>
      </c>
      <c r="EF10" s="614">
        <v>1921</v>
      </c>
      <c r="EG10" s="614">
        <v>1922</v>
      </c>
      <c r="EH10" s="614">
        <v>1923</v>
      </c>
      <c r="EI10" s="614">
        <v>1924</v>
      </c>
      <c r="EJ10" s="614">
        <v>1925</v>
      </c>
      <c r="EK10" s="614">
        <v>1926</v>
      </c>
      <c r="EL10" s="614">
        <v>1927</v>
      </c>
      <c r="EM10" s="614">
        <v>1928</v>
      </c>
      <c r="EN10" s="614">
        <v>1929</v>
      </c>
      <c r="EO10" s="614">
        <v>1930</v>
      </c>
      <c r="EP10" s="614">
        <v>1931</v>
      </c>
      <c r="EQ10" s="614">
        <v>1932</v>
      </c>
      <c r="ER10" s="614">
        <v>1933</v>
      </c>
      <c r="ES10" s="614">
        <v>1934</v>
      </c>
      <c r="ET10" s="614">
        <v>1935</v>
      </c>
      <c r="EU10" s="614">
        <v>1936</v>
      </c>
      <c r="EV10" s="614">
        <v>1937</v>
      </c>
      <c r="EW10" s="614">
        <v>1938</v>
      </c>
      <c r="EX10" s="614">
        <v>1939</v>
      </c>
      <c r="EY10" s="614">
        <v>1940</v>
      </c>
      <c r="EZ10" s="614">
        <v>1941</v>
      </c>
      <c r="FA10" s="614">
        <v>1942</v>
      </c>
      <c r="FB10" s="614">
        <v>1943</v>
      </c>
      <c r="FC10" s="614">
        <v>1944</v>
      </c>
      <c r="FD10" s="614">
        <v>1945</v>
      </c>
      <c r="FE10" s="614">
        <v>1946</v>
      </c>
      <c r="FF10" s="614">
        <v>1947</v>
      </c>
      <c r="FG10" s="614">
        <v>1948</v>
      </c>
      <c r="FH10" s="614">
        <v>1949</v>
      </c>
      <c r="FI10" s="614">
        <v>1950</v>
      </c>
      <c r="FJ10" s="614">
        <v>1951</v>
      </c>
      <c r="FK10" s="614">
        <v>1952</v>
      </c>
      <c r="FL10" s="614">
        <v>1953</v>
      </c>
      <c r="FM10" s="614">
        <v>1954</v>
      </c>
      <c r="FN10" s="614">
        <v>1955</v>
      </c>
      <c r="FO10" s="614">
        <v>1956</v>
      </c>
      <c r="FP10" s="614">
        <v>1957</v>
      </c>
      <c r="FQ10" s="614">
        <v>1958</v>
      </c>
      <c r="FR10" s="614">
        <v>1959</v>
      </c>
      <c r="FS10" s="614">
        <v>1960</v>
      </c>
      <c r="FT10" s="614">
        <v>1961</v>
      </c>
      <c r="FU10" s="614">
        <v>1962</v>
      </c>
      <c r="FV10" s="614">
        <v>1963</v>
      </c>
      <c r="FW10" s="614">
        <v>1964</v>
      </c>
      <c r="FX10" s="614">
        <v>1965</v>
      </c>
      <c r="FY10" s="614">
        <v>1966</v>
      </c>
      <c r="FZ10" s="614">
        <v>1967</v>
      </c>
      <c r="GA10" s="614">
        <v>1968</v>
      </c>
      <c r="GB10" s="614">
        <v>1969</v>
      </c>
      <c r="GC10" s="614">
        <v>1970</v>
      </c>
      <c r="GD10" s="614">
        <v>1971</v>
      </c>
      <c r="GE10" s="614">
        <v>1972</v>
      </c>
      <c r="GF10" s="614">
        <v>1973</v>
      </c>
      <c r="GG10" s="614">
        <v>1974</v>
      </c>
      <c r="GH10" s="614">
        <v>1975</v>
      </c>
      <c r="GI10" s="614">
        <v>1976</v>
      </c>
      <c r="GJ10" s="614">
        <v>1977</v>
      </c>
      <c r="GK10" s="614">
        <v>1978</v>
      </c>
      <c r="GL10" s="614">
        <v>1979</v>
      </c>
      <c r="GM10" s="614">
        <v>1980</v>
      </c>
      <c r="GN10" s="614">
        <v>1981</v>
      </c>
      <c r="GO10" s="614">
        <v>1982</v>
      </c>
      <c r="GP10" s="614">
        <v>1983</v>
      </c>
      <c r="GQ10" s="614">
        <v>1984</v>
      </c>
      <c r="GR10" s="614">
        <v>1985</v>
      </c>
      <c r="GS10" s="614">
        <v>1986</v>
      </c>
      <c r="GT10" s="614">
        <v>1987</v>
      </c>
      <c r="GU10" s="614">
        <v>1988</v>
      </c>
      <c r="GV10" s="614">
        <v>1989</v>
      </c>
      <c r="GW10" s="614">
        <v>1990</v>
      </c>
      <c r="GX10" s="614">
        <v>1991</v>
      </c>
      <c r="GY10" s="614">
        <v>1992</v>
      </c>
      <c r="GZ10" s="614">
        <v>1993</v>
      </c>
      <c r="HA10" s="614">
        <v>1994</v>
      </c>
      <c r="HB10" s="614">
        <v>1995</v>
      </c>
      <c r="HC10" s="614">
        <v>1996</v>
      </c>
      <c r="HD10" s="614">
        <v>1997</v>
      </c>
      <c r="HE10" s="614">
        <v>1998</v>
      </c>
      <c r="HF10" s="614">
        <v>1999</v>
      </c>
      <c r="HG10" s="614">
        <v>2000</v>
      </c>
      <c r="HH10" s="614">
        <v>2001</v>
      </c>
      <c r="HI10" s="614">
        <v>2002</v>
      </c>
      <c r="HJ10" s="614">
        <v>2003</v>
      </c>
      <c r="HK10" s="614">
        <v>2004</v>
      </c>
      <c r="HL10" s="614">
        <v>2005</v>
      </c>
      <c r="HM10" s="614">
        <v>2006</v>
      </c>
      <c r="HN10" s="614">
        <v>2007</v>
      </c>
      <c r="HO10" s="614">
        <v>2008</v>
      </c>
      <c r="HP10" s="614">
        <v>2009</v>
      </c>
      <c r="HQ10" s="615">
        <v>2010</v>
      </c>
      <c r="HR10" s="616">
        <v>2011</v>
      </c>
      <c r="HS10" s="616">
        <v>2012</v>
      </c>
      <c r="HT10" s="616">
        <v>2013</v>
      </c>
      <c r="HU10" s="616">
        <v>2014</v>
      </c>
      <c r="HV10" s="616">
        <v>2015</v>
      </c>
      <c r="HW10" s="616">
        <v>2016</v>
      </c>
      <c r="HX10" s="616">
        <v>2017</v>
      </c>
      <c r="HY10" s="616">
        <v>2018</v>
      </c>
      <c r="HZ10" s="616">
        <v>2019</v>
      </c>
      <c r="IA10" s="616">
        <v>2020</v>
      </c>
      <c r="IB10" s="617"/>
      <c r="IC10" s="618" t="s">
        <v>386</v>
      </c>
      <c r="IH10" s="619" t="s">
        <v>387</v>
      </c>
      <c r="II10" s="620"/>
      <c r="IJ10" s="619" t="s">
        <v>388</v>
      </c>
      <c r="IK10" s="621"/>
      <c r="IL10" s="622" t="s">
        <v>389</v>
      </c>
      <c r="IM10" s="620"/>
      <c r="IN10" s="622" t="s">
        <v>390</v>
      </c>
      <c r="IO10" s="620"/>
      <c r="IP10" s="622" t="s">
        <v>391</v>
      </c>
    </row>
    <row r="11" spans="1:251" s="599" customFormat="1" ht="12" customHeight="1">
      <c r="A11" s="610"/>
      <c r="B11" s="610"/>
      <c r="C11" s="610"/>
      <c r="D11" s="557"/>
      <c r="E11" s="557"/>
      <c r="F11" s="557"/>
      <c r="G11" s="557"/>
      <c r="H11" s="557"/>
      <c r="I11" s="557"/>
      <c r="J11" s="557"/>
      <c r="K11" s="557"/>
      <c r="L11" s="557"/>
      <c r="M11" s="557"/>
      <c r="N11" s="557"/>
      <c r="O11" s="557"/>
      <c r="P11" s="557"/>
      <c r="Q11" s="557"/>
      <c r="R11" s="557"/>
      <c r="S11" s="557"/>
      <c r="T11" s="557"/>
      <c r="U11" s="557"/>
      <c r="V11" s="557"/>
      <c r="W11" s="557"/>
      <c r="X11" s="557"/>
      <c r="Y11" s="557"/>
      <c r="Z11" s="557"/>
      <c r="AA11" s="557"/>
      <c r="AB11" s="557"/>
      <c r="AC11" s="557"/>
      <c r="AD11" s="557"/>
      <c r="AE11" s="557"/>
      <c r="AF11" s="557"/>
      <c r="AG11" s="557"/>
      <c r="AH11" s="557"/>
      <c r="AI11" s="557"/>
      <c r="AJ11" s="557"/>
      <c r="AK11" s="557"/>
      <c r="AL11" s="557"/>
      <c r="AM11" s="557"/>
      <c r="AN11" s="557"/>
      <c r="AO11" s="557"/>
      <c r="AP11" s="557"/>
      <c r="AQ11" s="557"/>
      <c r="AR11" s="557"/>
      <c r="AS11" s="557"/>
      <c r="AT11" s="557"/>
      <c r="AU11" s="557"/>
      <c r="AV11" s="557"/>
      <c r="AW11" s="557"/>
      <c r="AX11" s="557"/>
      <c r="AY11" s="557"/>
      <c r="AZ11" s="557"/>
      <c r="BA11" s="557"/>
      <c r="BB11" s="557"/>
      <c r="BC11" s="557"/>
      <c r="BD11" s="557"/>
      <c r="BE11" s="557"/>
      <c r="BF11" s="557"/>
      <c r="BG11" s="557"/>
      <c r="BH11" s="557"/>
      <c r="BI11" s="557"/>
      <c r="BJ11" s="557"/>
      <c r="BK11" s="557"/>
      <c r="BL11" s="557"/>
      <c r="BM11" s="557"/>
      <c r="BN11" s="557"/>
      <c r="BO11" s="557"/>
      <c r="BP11" s="557"/>
      <c r="BQ11" s="557"/>
      <c r="BR11" s="557"/>
      <c r="BS11" s="557"/>
      <c r="BT11" s="557"/>
      <c r="BU11" s="557"/>
      <c r="BV11" s="557"/>
      <c r="BW11" s="557"/>
      <c r="BX11" s="557"/>
      <c r="BY11" s="557"/>
      <c r="BZ11" s="557"/>
      <c r="CA11" s="557"/>
      <c r="CB11" s="557"/>
      <c r="CC11" s="557"/>
      <c r="CD11" s="557"/>
      <c r="CE11" s="557"/>
      <c r="CF11" s="557"/>
      <c r="CG11" s="557"/>
      <c r="CH11" s="557"/>
      <c r="CI11" s="557"/>
      <c r="CJ11" s="557"/>
      <c r="CK11" s="557"/>
      <c r="CL11" s="557"/>
      <c r="CM11" s="557"/>
      <c r="CN11" s="557"/>
      <c r="CO11" s="557"/>
      <c r="CP11" s="557"/>
      <c r="CQ11" s="557"/>
      <c r="CR11" s="557"/>
      <c r="CS11" s="557"/>
      <c r="CT11" s="557"/>
      <c r="CU11" s="557"/>
      <c r="CV11" s="557"/>
      <c r="CW11" s="557"/>
      <c r="CX11" s="557"/>
      <c r="CY11" s="557"/>
      <c r="CZ11" s="557"/>
      <c r="DA11" s="557"/>
      <c r="DB11" s="557"/>
      <c r="DC11" s="557"/>
      <c r="DD11" s="557"/>
      <c r="DE11" s="557"/>
      <c r="DF11" s="557"/>
      <c r="DG11" s="557"/>
      <c r="DH11" s="557"/>
      <c r="DI11" s="557"/>
      <c r="DJ11" s="557"/>
      <c r="DK11" s="557"/>
      <c r="DL11" s="557"/>
      <c r="DM11" s="557"/>
      <c r="DN11" s="557"/>
      <c r="DO11" s="557"/>
      <c r="DP11" s="557"/>
      <c r="DQ11" s="557"/>
      <c r="DR11" s="557"/>
      <c r="DS11" s="557"/>
      <c r="DT11" s="557"/>
      <c r="DU11" s="557"/>
      <c r="DV11" s="557"/>
      <c r="DW11" s="557"/>
      <c r="DX11" s="557"/>
      <c r="DY11" s="557"/>
      <c r="DZ11" s="557"/>
      <c r="EA11" s="557"/>
      <c r="EB11" s="557"/>
      <c r="EC11" s="557"/>
      <c r="ED11" s="557"/>
      <c r="EE11" s="557"/>
      <c r="EF11" s="557"/>
      <c r="EG11" s="557"/>
      <c r="EH11" s="557"/>
      <c r="EI11" s="557"/>
      <c r="EJ11" s="557"/>
      <c r="EK11" s="557"/>
      <c r="EL11" s="557"/>
      <c r="EM11" s="557"/>
      <c r="EN11" s="557"/>
      <c r="EO11" s="557"/>
      <c r="EP11" s="557"/>
      <c r="EQ11" s="557"/>
      <c r="ER11" s="557"/>
      <c r="ES11" s="557"/>
      <c r="ET11" s="557"/>
      <c r="EU11" s="557"/>
      <c r="EV11" s="557"/>
      <c r="EW11" s="557"/>
      <c r="EX11" s="557"/>
      <c r="EY11" s="557"/>
      <c r="EZ11" s="557"/>
      <c r="FA11" s="557"/>
      <c r="FB11" s="557"/>
      <c r="FC11" s="557"/>
      <c r="FD11" s="557"/>
      <c r="FE11" s="557"/>
      <c r="FF11" s="557"/>
      <c r="FG11" s="557"/>
      <c r="IC11" s="623"/>
      <c r="IE11" s="610"/>
    </row>
    <row r="12" spans="1:251" ht="12" customHeight="1" thickBot="1">
      <c r="IC12" s="620"/>
    </row>
    <row r="13" spans="1:251" ht="26" customHeight="1" thickBot="1">
      <c r="B13" s="624" t="s">
        <v>102</v>
      </c>
      <c r="C13" s="625"/>
      <c r="GW13" s="595"/>
      <c r="GX13" s="626" t="s">
        <v>392</v>
      </c>
      <c r="GY13" s="596"/>
      <c r="HH13" s="612"/>
      <c r="HZ13" s="562"/>
      <c r="IA13" s="562"/>
      <c r="IC13" s="627" t="s">
        <v>393</v>
      </c>
      <c r="IE13" s="624" t="s">
        <v>102</v>
      </c>
      <c r="IH13" s="628"/>
      <c r="II13" s="629"/>
      <c r="IJ13" s="629"/>
      <c r="IK13" s="629"/>
      <c r="IL13" s="630" t="s">
        <v>102</v>
      </c>
      <c r="IM13" s="629"/>
      <c r="IN13" s="629"/>
      <c r="IO13" s="629"/>
      <c r="IP13" s="631"/>
    </row>
    <row r="14" spans="1:251" s="560" customFormat="1" ht="11" customHeight="1">
      <c r="B14" s="625"/>
      <c r="C14" s="625"/>
      <c r="E14" s="557"/>
      <c r="F14" s="557"/>
      <c r="G14" s="557"/>
      <c r="H14" s="557"/>
      <c r="I14" s="557"/>
      <c r="J14" s="557"/>
      <c r="K14" s="557"/>
      <c r="L14" s="557"/>
      <c r="M14" s="557"/>
      <c r="N14" s="557"/>
      <c r="O14" s="557"/>
      <c r="P14" s="557"/>
      <c r="Q14" s="557"/>
      <c r="R14" s="557"/>
      <c r="S14" s="557"/>
      <c r="T14" s="557"/>
      <c r="U14" s="557"/>
      <c r="V14" s="557"/>
      <c r="W14" s="557"/>
      <c r="X14" s="557"/>
      <c r="Y14" s="557"/>
      <c r="Z14" s="557"/>
      <c r="AA14" s="557"/>
      <c r="AB14" s="557"/>
      <c r="AC14" s="557"/>
      <c r="AD14" s="557"/>
      <c r="AE14" s="557"/>
      <c r="AF14" s="557"/>
      <c r="AG14" s="557"/>
      <c r="AH14" s="557"/>
      <c r="AI14" s="557"/>
      <c r="AJ14" s="557"/>
      <c r="AK14" s="557"/>
      <c r="AL14" s="557"/>
      <c r="AM14" s="557"/>
      <c r="AN14" s="557"/>
      <c r="AO14" s="557"/>
      <c r="AP14" s="557"/>
      <c r="AQ14" s="557"/>
      <c r="AR14" s="557"/>
      <c r="AS14" s="557"/>
      <c r="AT14" s="557"/>
      <c r="AU14" s="557"/>
      <c r="AV14" s="557"/>
      <c r="AW14" s="557"/>
      <c r="AX14" s="557"/>
      <c r="AY14" s="557"/>
      <c r="AZ14" s="557"/>
      <c r="BA14" s="557"/>
      <c r="BB14" s="557"/>
      <c r="BC14" s="557"/>
      <c r="BD14" s="557"/>
      <c r="BE14" s="557"/>
      <c r="BF14" s="557"/>
      <c r="BG14" s="557"/>
      <c r="BH14" s="557"/>
      <c r="BI14" s="557"/>
      <c r="BJ14" s="557"/>
      <c r="BK14" s="557"/>
      <c r="BL14" s="557"/>
      <c r="BM14" s="557"/>
      <c r="BN14" s="557"/>
      <c r="BO14" s="557"/>
      <c r="BP14" s="557"/>
      <c r="BQ14" s="557"/>
      <c r="BR14" s="557"/>
      <c r="BS14" s="557"/>
      <c r="BT14" s="557"/>
      <c r="BU14" s="557"/>
      <c r="BV14" s="557"/>
      <c r="BW14" s="557"/>
      <c r="BX14" s="557"/>
      <c r="BY14" s="557"/>
      <c r="BZ14" s="557"/>
      <c r="CA14" s="557"/>
      <c r="CB14" s="557"/>
      <c r="CC14" s="557"/>
      <c r="CD14" s="557"/>
      <c r="CE14" s="557"/>
      <c r="CF14" s="557"/>
      <c r="CG14" s="557"/>
      <c r="CH14" s="557"/>
      <c r="CI14" s="557"/>
      <c r="CJ14" s="557"/>
      <c r="CK14" s="557"/>
      <c r="CL14" s="557"/>
      <c r="CM14" s="557"/>
      <c r="CN14" s="557"/>
      <c r="CO14" s="557"/>
      <c r="CP14" s="557"/>
      <c r="CQ14" s="557"/>
      <c r="CR14" s="557"/>
      <c r="CS14" s="557"/>
      <c r="CT14" s="557"/>
      <c r="CU14" s="557"/>
      <c r="CV14" s="557"/>
      <c r="CW14" s="557"/>
      <c r="CX14" s="557"/>
      <c r="CY14" s="557"/>
      <c r="CZ14" s="557"/>
      <c r="DA14" s="557"/>
      <c r="DB14" s="557"/>
      <c r="DC14" s="557"/>
      <c r="DD14" s="557"/>
      <c r="DE14" s="557"/>
      <c r="DF14" s="557"/>
      <c r="DG14" s="557"/>
      <c r="DH14" s="557"/>
      <c r="DI14" s="557"/>
      <c r="DJ14" s="557"/>
      <c r="DK14" s="557"/>
      <c r="DL14" s="557"/>
      <c r="DM14" s="557"/>
      <c r="DN14" s="557"/>
      <c r="DO14" s="557"/>
      <c r="DP14" s="557"/>
      <c r="DQ14" s="557"/>
      <c r="DR14" s="557"/>
      <c r="DS14" s="557"/>
      <c r="DT14" s="557"/>
      <c r="DU14" s="557"/>
      <c r="DV14" s="557"/>
      <c r="DW14" s="557"/>
      <c r="DX14" s="557"/>
      <c r="DY14" s="557"/>
      <c r="DZ14" s="557"/>
      <c r="EA14" s="557"/>
      <c r="EB14" s="557"/>
      <c r="EC14" s="557"/>
      <c r="ED14" s="557"/>
      <c r="EE14" s="557"/>
      <c r="EF14" s="557"/>
      <c r="EG14" s="557"/>
      <c r="EH14" s="557"/>
      <c r="EI14" s="557"/>
      <c r="EJ14" s="557"/>
      <c r="EK14" s="557"/>
      <c r="EL14" s="557"/>
      <c r="EM14" s="557"/>
      <c r="EN14" s="557"/>
      <c r="EO14" s="557"/>
      <c r="EP14" s="557"/>
      <c r="EQ14" s="557"/>
      <c r="ER14" s="557"/>
      <c r="ES14" s="557"/>
      <c r="ET14" s="557"/>
      <c r="EU14" s="557"/>
      <c r="EV14" s="557"/>
      <c r="EW14" s="557"/>
      <c r="EX14" s="557"/>
      <c r="EY14" s="557"/>
      <c r="EZ14" s="557"/>
      <c r="FA14" s="557"/>
      <c r="FB14" s="557"/>
      <c r="FC14" s="557"/>
      <c r="FD14" s="557"/>
      <c r="FE14" s="557"/>
      <c r="FF14" s="557"/>
      <c r="FG14" s="557"/>
      <c r="GX14" s="585" t="s">
        <v>394</v>
      </c>
      <c r="HZ14" s="562"/>
      <c r="IA14" s="562"/>
      <c r="IC14" s="632"/>
      <c r="IE14" s="625"/>
    </row>
    <row r="15" spans="1:251" s="633" customFormat="1" ht="19" customHeight="1">
      <c r="B15" s="634" t="s">
        <v>395</v>
      </c>
      <c r="C15" s="635"/>
      <c r="D15" s="557"/>
      <c r="E15" s="559"/>
      <c r="F15" s="559"/>
      <c r="G15" s="559"/>
      <c r="H15" s="559"/>
      <c r="I15" s="559"/>
      <c r="J15" s="559"/>
      <c r="K15" s="559"/>
      <c r="L15" s="559"/>
      <c r="M15" s="559"/>
      <c r="N15" s="559"/>
      <c r="O15" s="559"/>
      <c r="P15" s="559"/>
      <c r="Q15" s="559"/>
      <c r="R15" s="559"/>
      <c r="S15" s="559"/>
      <c r="T15" s="559"/>
      <c r="U15" s="559"/>
      <c r="V15" s="559"/>
      <c r="W15" s="559"/>
      <c r="X15" s="559"/>
      <c r="Y15" s="559"/>
      <c r="Z15" s="559"/>
      <c r="AA15" s="559"/>
      <c r="AB15" s="559"/>
      <c r="AC15" s="559"/>
      <c r="AD15" s="559"/>
      <c r="AE15" s="559"/>
      <c r="AF15" s="559"/>
      <c r="AG15" s="559"/>
      <c r="AH15" s="559"/>
      <c r="AI15" s="559"/>
      <c r="AJ15" s="559"/>
      <c r="AK15" s="559"/>
      <c r="AL15" s="559"/>
      <c r="AM15" s="559"/>
      <c r="AN15" s="559"/>
      <c r="AO15" s="559"/>
      <c r="AP15" s="559"/>
      <c r="AQ15" s="559"/>
      <c r="AR15" s="559"/>
      <c r="AS15" s="559"/>
      <c r="AT15" s="559"/>
      <c r="AU15" s="559"/>
      <c r="AV15" s="559"/>
      <c r="AW15" s="559"/>
      <c r="AX15" s="559"/>
      <c r="AY15" s="559"/>
      <c r="AZ15" s="559"/>
      <c r="BA15" s="559"/>
      <c r="BB15" s="559"/>
      <c r="BC15" s="559"/>
      <c r="BD15" s="559"/>
      <c r="BE15" s="559"/>
      <c r="BF15" s="559"/>
      <c r="BG15" s="559"/>
      <c r="BH15" s="559"/>
      <c r="BI15" s="559"/>
      <c r="BJ15" s="559"/>
      <c r="BK15" s="559"/>
      <c r="BL15" s="559"/>
      <c r="BM15" s="559"/>
      <c r="BN15" s="559"/>
      <c r="BO15" s="559"/>
      <c r="BP15" s="559"/>
      <c r="BQ15" s="559"/>
      <c r="BR15" s="559"/>
      <c r="BS15" s="559"/>
      <c r="BT15" s="559"/>
      <c r="BU15" s="559"/>
      <c r="BV15" s="559"/>
      <c r="BW15" s="559"/>
      <c r="BX15" s="559"/>
      <c r="BY15" s="559"/>
      <c r="BZ15" s="559"/>
      <c r="CA15" s="559"/>
      <c r="CB15" s="559"/>
      <c r="CC15" s="559"/>
      <c r="CD15" s="559"/>
      <c r="CE15" s="559"/>
      <c r="CF15" s="559"/>
      <c r="CG15" s="559"/>
      <c r="CH15" s="559"/>
      <c r="CI15" s="559"/>
      <c r="CJ15" s="559"/>
      <c r="CK15" s="559"/>
      <c r="CL15" s="559"/>
      <c r="CM15" s="559"/>
      <c r="CN15" s="559"/>
      <c r="CO15" s="559"/>
      <c r="CP15" s="559"/>
      <c r="CQ15" s="559"/>
      <c r="CR15" s="559"/>
      <c r="CS15" s="559"/>
      <c r="CT15" s="636"/>
      <c r="CU15" s="637">
        <f>'[4]Oil Emissions'!T160</f>
        <v>3.2441778466401207E-2</v>
      </c>
      <c r="CV15" s="637">
        <f>'[4]Oil Emissions'!U160</f>
        <v>6.7901904619799169E-2</v>
      </c>
      <c r="CW15" s="637">
        <f>'[4]Oil Emissions'!V160</f>
        <v>0.11120369751549039</v>
      </c>
      <c r="CX15" s="637">
        <f>'[4]Oil Emissions'!W160</f>
        <v>0.15815876270489115</v>
      </c>
      <c r="CY15" s="637">
        <f>'[4]Oil Emissions'!X160</f>
        <v>0.21161982636961618</v>
      </c>
      <c r="CZ15" s="637">
        <f>'[4]Oil Emissions'!Y160</f>
        <v>0.31480936170082824</v>
      </c>
      <c r="DA15" s="637">
        <f>'[4]Oil Emissions'!Z160</f>
        <v>0.40280089167041988</v>
      </c>
      <c r="DB15" s="637">
        <f>'[4]Oil Emissions'!AA160</f>
        <v>0.55621186364001063</v>
      </c>
      <c r="DC15" s="637">
        <f>'[4]Oil Emissions'!AB160</f>
        <v>0.70701913056984944</v>
      </c>
      <c r="DD15" s="637">
        <f>'[4]Oil Emissions'!AC160</f>
        <v>0.88480395259537925</v>
      </c>
      <c r="DE15" s="637">
        <f>'[4]Oil Emissions'!AD160</f>
        <v>1.1652007438562795</v>
      </c>
      <c r="DF15" s="637">
        <f>'[4]Oil Emissions'!AE160</f>
        <v>1.2966625214405514</v>
      </c>
      <c r="DG15" s="637">
        <f>'[4]Oil Emissions'!AF160</f>
        <v>1.5699421954120552</v>
      </c>
      <c r="DH15" s="637">
        <f>'[4]Oil Emissions'!AG160</f>
        <v>2.5445114572703935</v>
      </c>
      <c r="DI15" s="637">
        <f>'[4]Oil Emissions'!AH160</f>
        <v>2.4148766452693469</v>
      </c>
      <c r="DJ15" s="637">
        <f>'[4]Oil Emissions'!AI160</f>
        <v>1.7321975221289123</v>
      </c>
      <c r="DK15" s="637">
        <f>'[4]Oil Emissions'!AJ160</f>
        <v>1.7176330078586459</v>
      </c>
      <c r="DL15" s="637">
        <f>'[4]Oil Emissions'!AK160</f>
        <v>2.1795782634488923</v>
      </c>
      <c r="DM15" s="637">
        <f>'[4]Oil Emissions'!AL160</f>
        <v>2.4178989660884636</v>
      </c>
      <c r="DN15" s="637">
        <f>'[4]Oil Emissions'!AM160</f>
        <v>2.6054056137193129</v>
      </c>
      <c r="DO15" s="637">
        <f>'[4]Oil Emissions'!AN160</f>
        <v>2.847642687639822</v>
      </c>
      <c r="DP15" s="637">
        <f>'[4]Oil Emissions'!AO160</f>
        <v>3.0653498454935844</v>
      </c>
      <c r="DQ15" s="637">
        <f>'[4]Oil Emissions'!AP160</f>
        <v>4.7070215028845119</v>
      </c>
      <c r="DR15" s="637">
        <f>'[4]Oil Emissions'!AQ160</f>
        <v>5.8268623997130895</v>
      </c>
      <c r="DS15" s="637">
        <f>'[4]Oil Emissions'!AR160</f>
        <v>5.5512067942984098</v>
      </c>
      <c r="DT15" s="637">
        <f>'[4]Oil Emissions'!AS160</f>
        <v>6.3564419779880073</v>
      </c>
      <c r="DU15" s="637">
        <f>'[4]Oil Emissions'!AT160</f>
        <v>7.8327370303498753</v>
      </c>
      <c r="DV15" s="637">
        <f>'[4]Oil Emissions'!AU160</f>
        <v>8.2712319380748873</v>
      </c>
      <c r="DW15" s="637">
        <f>'[4]Oil Emissions'!AV160</f>
        <v>14.032639624278708</v>
      </c>
      <c r="DX15" s="637">
        <f>'[4]Oil Emissions'!AW160</f>
        <v>19.293949652882276</v>
      </c>
      <c r="DY15" s="637">
        <f>'[4]Oil Emissions'!AX160</f>
        <v>13.236038612241998</v>
      </c>
      <c r="DZ15" s="637">
        <f>'[4]Oil Emissions'!AY160</f>
        <v>12.518867737592583</v>
      </c>
      <c r="EA15" s="637">
        <f>'[4]Oil Emissions'!AZ160</f>
        <v>23.95187784510841</v>
      </c>
      <c r="EB15" s="637">
        <f>'[4]Oil Emissions'!BA160</f>
        <v>25.389211812186311</v>
      </c>
      <c r="EC15" s="637">
        <f>'[4]Oil Emissions'!BB160</f>
        <v>20.596824808521291</v>
      </c>
      <c r="ED15" s="637">
        <f>'[4]Oil Emissions'!BC160</f>
        <v>28.443395466872083</v>
      </c>
      <c r="EE15" s="637">
        <f>'[4]Oil Emissions'!BD160</f>
        <v>38.392186139252139</v>
      </c>
      <c r="EF15" s="637">
        <f>'[4]Oil Emissions'!BE160</f>
        <v>46.508913925885679</v>
      </c>
      <c r="EG15" s="637">
        <f>'[4]Oil Emissions'!BF160</f>
        <v>57.589890438583993</v>
      </c>
      <c r="EH15" s="637">
        <f>'[4]Oil Emissions'!BG160</f>
        <v>84.904100918531213</v>
      </c>
      <c r="EI15" s="637">
        <f>'[4]Oil Emissions'!BH160</f>
        <v>89.914988004510519</v>
      </c>
      <c r="EJ15" s="637">
        <f>'[4]Oil Emissions'!BI160</f>
        <v>95.655342418802121</v>
      </c>
      <c r="EK15" s="637">
        <f>'[4]Oil Emissions'!BJ160</f>
        <v>124.26909330823358</v>
      </c>
      <c r="EL15" s="637">
        <f>'[4]Oil Emissions'!BK160</f>
        <v>148.32629377970977</v>
      </c>
      <c r="EM15" s="637">
        <f>'[4]Oil Emissions'!BL160</f>
        <v>169.71539665202434</v>
      </c>
      <c r="EN15" s="637">
        <f>'[4]Oil Emissions'!BM160</f>
        <v>186.25898136633566</v>
      </c>
      <c r="EO15" s="637">
        <f>'[4]Oil Emissions'!BN160</f>
        <v>199.75415135777783</v>
      </c>
      <c r="EP15" s="637">
        <f>'[4]Oil Emissions'!BO160</f>
        <v>181.8388877540321</v>
      </c>
      <c r="EQ15" s="637">
        <f>'[4]Oil Emissions'!BP160</f>
        <v>187.11872916240802</v>
      </c>
      <c r="ER15" s="637">
        <f>'[4]Oil Emissions'!BQ160</f>
        <v>200.48335463642675</v>
      </c>
      <c r="ES15" s="637">
        <f>'[4]Oil Emissions'!BR160</f>
        <v>235.95585464649702</v>
      </c>
      <c r="ET15" s="637">
        <f>'[4]Oil Emissions'!BS160</f>
        <v>260.5335756809348</v>
      </c>
      <c r="EU15" s="637">
        <f>'[4]Oil Emissions'!BT160</f>
        <v>284.0462529391267</v>
      </c>
      <c r="EV15" s="637">
        <f>'[4]Oil Emissions'!BU160</f>
        <v>349.59281303420676</v>
      </c>
      <c r="EW15" s="637">
        <f>'[4]Oil Emissions'!BV160</f>
        <v>374.23504667507217</v>
      </c>
      <c r="EX15" s="637">
        <f>'[4]Oil Emissions'!BW160</f>
        <v>370.91896568629397</v>
      </c>
      <c r="EY15" s="637">
        <f>'[4]Oil Emissions'!BX160</f>
        <v>378.7807091221606</v>
      </c>
      <c r="EZ15" s="637">
        <f>'[4]Oil Emissions'!BY160</f>
        <v>401.68122071903605</v>
      </c>
      <c r="FA15" s="637">
        <f>'[4]Oil Emissions'!BZ160</f>
        <v>383.12786638698606</v>
      </c>
      <c r="FB15" s="637">
        <f>'[4]Oil Emissions'!CA160</f>
        <v>445.94829863876186</v>
      </c>
      <c r="FC15" s="637">
        <f>'[4]Oil Emissions'!CB160</f>
        <v>536.81514937308464</v>
      </c>
      <c r="FD15" s="637">
        <f>'[4]Oil Emissions'!CC160</f>
        <v>596.60686620135345</v>
      </c>
      <c r="FE15" s="637">
        <f>'[4]Oil Emissions'!CD160</f>
        <v>676.57366288837397</v>
      </c>
      <c r="FF15" s="637">
        <f>'[4]Oil Emissions'!CE160</f>
        <v>744.22975560290047</v>
      </c>
      <c r="FG15" s="637">
        <f>'[4]Oil Emissions'!CF160</f>
        <v>830.04165496131873</v>
      </c>
      <c r="FH15" s="637">
        <f>'[4]Oil Emissions'!CG160</f>
        <v>822.51031966393703</v>
      </c>
      <c r="FI15" s="637">
        <f>'[4]Oil Emissions'!CH160</f>
        <v>985.94033199123953</v>
      </c>
      <c r="FJ15" s="637">
        <f>'[4]Oil Emissions'!CI160</f>
        <v>1134.9504768754575</v>
      </c>
      <c r="FK15" s="637">
        <f>'[4]Oil Emissions'!CJ160</f>
        <v>1155.4355716255277</v>
      </c>
      <c r="FL15" s="637">
        <f>'[4]Oil Emissions'!CK160</f>
        <v>1226.3699504669191</v>
      </c>
      <c r="FM15" s="637">
        <f>'[4]Oil Emissions'!CL160</f>
        <v>1277.4717952249125</v>
      </c>
      <c r="FN15" s="637">
        <f>'[4]Oil Emissions'!CM160</f>
        <v>1477.0883314348716</v>
      </c>
      <c r="FO15" s="637">
        <f>'[4]Oil Emissions'!CN160</f>
        <v>1649.5122615001569</v>
      </c>
      <c r="FP15" s="637">
        <f>'[4]Oil Emissions'!CO160</f>
        <v>1820.1989814247772</v>
      </c>
      <c r="FQ15" s="637">
        <f>'[4]Oil Emissions'!CP160</f>
        <v>1921.6643116706459</v>
      </c>
      <c r="FR15" s="637">
        <f>'[4]Oil Emissions'!CQ160</f>
        <v>2117.3589415461847</v>
      </c>
      <c r="FS15" s="637">
        <f>'[4]Oil Emissions'!CR160</f>
        <v>2349.9282642090616</v>
      </c>
      <c r="FT15" s="637">
        <f>'[4]Oil Emissions'!CS160</f>
        <v>2538.2308460520444</v>
      </c>
      <c r="FU15" s="637">
        <f>'[4]Oil Emissions'!CT160</f>
        <v>2806.0517772616995</v>
      </c>
      <c r="FV15" s="637">
        <f>'[4]Oil Emissions'!CU160</f>
        <v>3041.8919100806825</v>
      </c>
      <c r="FW15" s="637">
        <f>'[4]Oil Emissions'!CV160</f>
        <v>3355.7231164423151</v>
      </c>
      <c r="FX15" s="637">
        <f>'[4]Oil Emissions'!CW160</f>
        <v>3647.5981296206755</v>
      </c>
      <c r="FY15" s="637">
        <f>'[4]Oil Emissions'!CX160</f>
        <v>4110.862966143347</v>
      </c>
      <c r="FZ15" s="637">
        <f>'[4]Oil Emissions'!CY160</f>
        <v>4435.6797135021707</v>
      </c>
      <c r="GA15" s="637">
        <f>'[4]Oil Emissions'!CZ160</f>
        <v>4839.4598105795039</v>
      </c>
      <c r="GB15" s="637">
        <f>'[4]Oil Emissions'!DA160</f>
        <v>5252.7725004137374</v>
      </c>
      <c r="GC15" s="637">
        <f>'[4]Oil Emissions'!DB160</f>
        <v>5798.9096386217379</v>
      </c>
      <c r="GD15" s="637">
        <f>'[4]Oil Emissions'!DC160</f>
        <v>6391.3718096692428</v>
      </c>
      <c r="GE15" s="637">
        <f>'[4]Oil Emissions'!DD160</f>
        <v>6855.5431328359</v>
      </c>
      <c r="GF15" s="637">
        <f>'[4]Oil Emissions'!DE160</f>
        <v>7440.8254533869858</v>
      </c>
      <c r="GG15" s="637">
        <f>'[4]Oil Emissions'!DF160</f>
        <v>7776.9226480980087</v>
      </c>
      <c r="GH15" s="637">
        <f>'[4]Oil Emissions'!DG160</f>
        <v>6873.5643389111174</v>
      </c>
      <c r="GI15" s="637">
        <f>'[4]Oil Emissions'!DH160</f>
        <v>7929.6119103739311</v>
      </c>
      <c r="GJ15" s="637">
        <f>'[4]Oil Emissions'!DI160</f>
        <v>8154.2181805090659</v>
      </c>
      <c r="GK15" s="637">
        <f>'[4]Oil Emissions'!DJ160</f>
        <v>8115.4012907819633</v>
      </c>
      <c r="GL15" s="637">
        <f>'[4]Oil Emissions'!DK160</f>
        <v>8271.8621694803733</v>
      </c>
      <c r="GM15" s="637">
        <f>'[4]Oil Emissions'!DL160</f>
        <v>7742.783980714752</v>
      </c>
      <c r="GN15" s="637">
        <f>'[4]Oil Emissions'!DM160</f>
        <v>7060.0298650569512</v>
      </c>
      <c r="GO15" s="637">
        <f>'[4]Oil Emissions'!DN160</f>
        <v>6418.7940757164752</v>
      </c>
      <c r="GP15" s="637">
        <f>'[4]Oil Emissions'!DO160</f>
        <v>6163.3024575345471</v>
      </c>
      <c r="GQ15" s="637">
        <f>'[4]Oil Emissions'!DP160</f>
        <v>6038.2720762779982</v>
      </c>
      <c r="GR15" s="637">
        <f>'[4]Oil Emissions'!DQ160</f>
        <v>5936.5312386207042</v>
      </c>
      <c r="GS15" s="637">
        <f>'[4]Oil Emissions'!DR160</f>
        <v>6328.4241288650965</v>
      </c>
      <c r="GT15" s="637">
        <f>'[4]Oil Emissions'!DS160</f>
        <v>6459.3142019883771</v>
      </c>
      <c r="GU15" s="637">
        <f>'[4]Oil Emissions'!DT160</f>
        <v>6886.5144010562071</v>
      </c>
      <c r="GV15" s="637">
        <f>'[4]Oil Emissions'!DU160</f>
        <v>7426.0699516852173</v>
      </c>
      <c r="GW15" s="637">
        <f>'[4]Oil Emissions'!DV160</f>
        <v>7850.3547467910648</v>
      </c>
      <c r="GX15" s="637">
        <f>'[4]Oil Emissions'!DW160</f>
        <v>7888.2242489732553</v>
      </c>
      <c r="GY15" s="637">
        <f>'[4]Oil Emissions'!DX160</f>
        <v>6522.1077307512041</v>
      </c>
      <c r="GZ15" s="637">
        <f>'[4]Oil Emissions'!DY160</f>
        <v>6656.8880972602419</v>
      </c>
      <c r="HA15" s="637">
        <f>'[4]Oil Emissions'!DZ160</f>
        <v>6984.5492879587309</v>
      </c>
      <c r="HB15" s="637">
        <f>'[4]Oil Emissions'!EA160</f>
        <v>7134.5833367927671</v>
      </c>
      <c r="HC15" s="637">
        <f>'[4]Oil Emissions'!EB160</f>
        <v>7430.2169206364906</v>
      </c>
      <c r="HD15" s="637">
        <f>'[4]Oil Emissions'!EC160</f>
        <v>7682.4365094520153</v>
      </c>
      <c r="HE15" s="637">
        <f>'[4]Oil Emissions'!ED160</f>
        <v>7938.5513033038042</v>
      </c>
      <c r="HF15" s="637">
        <f>'[4]Oil Emissions'!EE160</f>
        <v>8000.4511427580774</v>
      </c>
      <c r="HG15" s="637">
        <f>'[4]Oil Emissions'!EF160</f>
        <v>8237.5073328433518</v>
      </c>
      <c r="HH15" s="637">
        <f>'[4]Oil Emissions'!EG160</f>
        <v>8236.2064657773608</v>
      </c>
      <c r="HI15" s="637">
        <f>'[4]Oil Emissions'!EH160</f>
        <v>7999.9861865439643</v>
      </c>
      <c r="HJ15" s="637">
        <f>'[4]Oil Emissions'!EI160</f>
        <v>8473.3933939305844</v>
      </c>
      <c r="HK15" s="637">
        <f>'[4]Oil Emissions'!EJ160</f>
        <v>8832.8187672281601</v>
      </c>
      <c r="HL15" s="637">
        <f>'[4]Oil Emissions'!EK160</f>
        <v>9205.2222806726932</v>
      </c>
      <c r="HM15" s="637">
        <f>'[4]Oil Emissions'!EL160</f>
        <v>8963.994128499211</v>
      </c>
      <c r="HN15" s="637">
        <f>'[4]Oil Emissions'!EM160</f>
        <v>9016.3468371966519</v>
      </c>
      <c r="HO15" s="637">
        <f>'[4]Oil Emissions'!EN160</f>
        <v>9124.1567975375365</v>
      </c>
      <c r="HP15" s="637">
        <f>'[4]Oil Emissions'!EO160</f>
        <v>8934.5954497749772</v>
      </c>
      <c r="HQ15" s="637">
        <f>'[4]Oil Emissions'!EP160</f>
        <v>9019.448981494761</v>
      </c>
      <c r="HR15" s="637">
        <f>'[4]Oil Emissions'!EQ160</f>
        <v>8930.7379682078335</v>
      </c>
      <c r="HS15" s="637">
        <f>'[4]Oil Emissions'!ER160</f>
        <v>9170.8211652300179</v>
      </c>
      <c r="HT15" s="637">
        <f>'[4]Oil Emissions'!ES160</f>
        <v>9171.3859278339405</v>
      </c>
      <c r="HU15" s="637">
        <f>'[4]Oil Emissions'!ET160</f>
        <v>9346.0382546521014</v>
      </c>
      <c r="HV15" s="637">
        <f>'[4]Oil Emissions'!EU160</f>
        <v>9780.6511629850938</v>
      </c>
      <c r="HW15" s="637">
        <f>'[4]Oil Emissions'!EV160</f>
        <v>9911.9264825366063</v>
      </c>
      <c r="HX15" s="637">
        <f>'[4]Oil Emissions'!EW160</f>
        <v>9681.6521774142802</v>
      </c>
      <c r="HY15" s="637">
        <f>'[4]Oil Emissions'!EX160</f>
        <v>9699.4298649827724</v>
      </c>
      <c r="HZ15" s="562"/>
      <c r="IA15" s="562"/>
      <c r="IB15" s="638" t="s">
        <v>274</v>
      </c>
      <c r="IC15" s="639">
        <f>SUM(D15:HY15)</f>
        <v>446764.48038819514</v>
      </c>
      <c r="ID15" s="640" t="s">
        <v>396</v>
      </c>
      <c r="IE15" s="641" t="s">
        <v>395</v>
      </c>
      <c r="IH15" s="642">
        <f>SUM(D15:HQ15)</f>
        <v>371071.83738435246</v>
      </c>
      <c r="IJ15" s="642">
        <f>SUM(D15:HV15)</f>
        <v>417471.47186326148</v>
      </c>
      <c r="IL15" s="642">
        <f>SUM(D15:HW15)</f>
        <v>427383.39834579808</v>
      </c>
      <c r="IN15" s="642">
        <f>SUM(D15:HX15)</f>
        <v>437065.05052321235</v>
      </c>
      <c r="IP15" s="642">
        <f>SUM(D15:HY15)</f>
        <v>446764.48038819514</v>
      </c>
    </row>
    <row r="16" spans="1:251" s="581" customFormat="1" ht="9" customHeight="1">
      <c r="B16" s="643"/>
      <c r="D16" s="557"/>
      <c r="CU16" s="644"/>
      <c r="CV16" s="644"/>
      <c r="CW16" s="644"/>
      <c r="CX16" s="644"/>
      <c r="CY16" s="644"/>
      <c r="CZ16" s="644"/>
      <c r="DA16" s="644"/>
      <c r="DB16" s="644"/>
      <c r="DC16" s="644"/>
      <c r="DD16" s="644"/>
      <c r="DE16" s="644"/>
      <c r="DF16" s="644"/>
      <c r="DG16" s="644"/>
      <c r="DH16" s="644"/>
      <c r="DI16" s="644"/>
      <c r="DJ16" s="644"/>
      <c r="DK16" s="644"/>
      <c r="DL16" s="644"/>
      <c r="DM16" s="644"/>
      <c r="DN16" s="644"/>
      <c r="DO16" s="644"/>
      <c r="DP16" s="644"/>
      <c r="DQ16" s="644"/>
      <c r="DR16" s="644"/>
      <c r="DS16" s="644"/>
      <c r="DT16" s="644"/>
      <c r="DU16" s="644"/>
      <c r="DV16" s="644"/>
      <c r="DW16" s="644"/>
      <c r="DX16" s="644"/>
      <c r="DY16" s="644"/>
      <c r="DZ16" s="644"/>
      <c r="EA16" s="644"/>
      <c r="EB16" s="644"/>
      <c r="EC16" s="644"/>
      <c r="ED16" s="644"/>
      <c r="EE16" s="644"/>
      <c r="EF16" s="644"/>
      <c r="EG16" s="644"/>
      <c r="EH16" s="644"/>
      <c r="EI16" s="644"/>
      <c r="EJ16" s="644"/>
      <c r="EK16" s="644"/>
      <c r="EL16" s="644"/>
      <c r="EM16" s="644"/>
      <c r="EN16" s="644"/>
      <c r="EO16" s="644"/>
      <c r="EP16" s="644"/>
      <c r="EQ16" s="644"/>
      <c r="ER16" s="644"/>
      <c r="ES16" s="644"/>
      <c r="ET16" s="644"/>
      <c r="EU16" s="644"/>
      <c r="EV16" s="644"/>
      <c r="EW16" s="644"/>
      <c r="EX16" s="644"/>
      <c r="EY16" s="644"/>
      <c r="EZ16" s="644"/>
      <c r="FA16" s="644"/>
      <c r="FB16" s="644"/>
      <c r="FC16" s="644"/>
      <c r="FD16" s="644"/>
      <c r="FE16" s="644"/>
      <c r="FF16" s="644"/>
      <c r="FG16" s="644"/>
      <c r="FH16" s="644"/>
      <c r="FI16" s="644"/>
      <c r="FJ16" s="644"/>
      <c r="FK16" s="644"/>
      <c r="FL16" s="644"/>
      <c r="FM16" s="644"/>
      <c r="FN16" s="644"/>
      <c r="FO16" s="644"/>
      <c r="FP16" s="644"/>
      <c r="FQ16" s="644"/>
      <c r="FR16" s="644"/>
      <c r="FS16" s="644"/>
      <c r="FT16" s="644"/>
      <c r="FU16" s="644"/>
      <c r="FV16" s="644"/>
      <c r="FW16" s="644"/>
      <c r="FX16" s="644"/>
      <c r="FY16" s="644"/>
      <c r="FZ16" s="644"/>
      <c r="GA16" s="644"/>
      <c r="GB16" s="644"/>
      <c r="GC16" s="644"/>
      <c r="GD16" s="644"/>
      <c r="GE16" s="644"/>
      <c r="GF16" s="644"/>
      <c r="GG16" s="644"/>
      <c r="GH16" s="644"/>
      <c r="GI16" s="644"/>
      <c r="GJ16" s="644"/>
      <c r="GK16" s="644"/>
      <c r="GL16" s="644"/>
      <c r="GM16" s="644"/>
      <c r="GN16" s="644"/>
      <c r="GO16" s="644"/>
      <c r="GP16" s="644"/>
      <c r="GQ16" s="644"/>
      <c r="GR16" s="644"/>
      <c r="GS16" s="644"/>
      <c r="GT16" s="644"/>
      <c r="GU16" s="644"/>
      <c r="GV16" s="644"/>
      <c r="GW16" s="644"/>
      <c r="GX16" s="644"/>
      <c r="GY16" s="644"/>
      <c r="GZ16" s="644"/>
      <c r="HA16" s="644"/>
      <c r="HB16" s="644"/>
      <c r="HC16" s="644"/>
      <c r="HD16" s="644"/>
      <c r="HE16" s="644"/>
      <c r="HF16" s="644"/>
      <c r="HG16" s="644"/>
      <c r="HH16" s="644"/>
      <c r="HI16" s="644"/>
      <c r="HJ16" s="644"/>
      <c r="HK16" s="644"/>
      <c r="HL16" s="644"/>
      <c r="HM16" s="644"/>
      <c r="HN16" s="644"/>
      <c r="HO16" s="644"/>
      <c r="HP16" s="644"/>
      <c r="HQ16" s="644"/>
      <c r="HR16" s="644"/>
      <c r="HS16" s="644"/>
      <c r="HT16" s="644"/>
      <c r="HU16" s="644"/>
      <c r="HV16" s="644"/>
      <c r="HW16" s="644"/>
      <c r="HX16" s="644"/>
      <c r="HY16" s="644"/>
      <c r="HZ16" s="562"/>
      <c r="IA16" s="562"/>
      <c r="IC16" s="645"/>
      <c r="ID16" s="646"/>
      <c r="IE16" s="647"/>
      <c r="IH16" s="648"/>
      <c r="IJ16" s="648"/>
      <c r="IL16" s="648"/>
      <c r="IN16" s="648"/>
      <c r="IP16" s="648"/>
    </row>
    <row r="17" spans="2:250" s="633" customFormat="1" ht="19" customHeight="1">
      <c r="B17" s="634" t="s">
        <v>397</v>
      </c>
      <c r="C17" s="649"/>
      <c r="D17" s="557"/>
      <c r="E17" s="581"/>
      <c r="F17" s="581"/>
      <c r="G17" s="581"/>
      <c r="H17" s="581"/>
      <c r="I17" s="581"/>
      <c r="J17" s="581"/>
      <c r="K17" s="581"/>
      <c r="L17" s="581"/>
      <c r="M17" s="581"/>
      <c r="N17" s="581"/>
      <c r="O17" s="581"/>
      <c r="P17" s="581"/>
      <c r="Q17" s="581"/>
      <c r="R17" s="581"/>
      <c r="S17" s="581"/>
      <c r="T17" s="581"/>
      <c r="U17" s="581"/>
      <c r="V17" s="581"/>
      <c r="W17" s="581"/>
      <c r="X17" s="581"/>
      <c r="Y17" s="581"/>
      <c r="Z17" s="581"/>
      <c r="AA17" s="581"/>
      <c r="AB17" s="581"/>
      <c r="AC17" s="581"/>
      <c r="AD17" s="581"/>
      <c r="AE17" s="581"/>
      <c r="AF17" s="581"/>
      <c r="AG17" s="581"/>
      <c r="AH17" s="581"/>
      <c r="AI17" s="581"/>
      <c r="AJ17" s="581"/>
      <c r="AK17" s="581"/>
      <c r="AL17" s="581"/>
      <c r="AM17" s="581"/>
      <c r="AN17" s="581"/>
      <c r="AO17" s="581"/>
      <c r="AP17" s="581"/>
      <c r="AQ17" s="581"/>
      <c r="AR17" s="581"/>
      <c r="AS17" s="581"/>
      <c r="AT17" s="581"/>
      <c r="AU17" s="581"/>
      <c r="AV17" s="581"/>
      <c r="AW17" s="581"/>
      <c r="AX17" s="581"/>
      <c r="AY17" s="581"/>
      <c r="AZ17" s="581"/>
      <c r="BA17" s="581"/>
      <c r="BB17" s="581"/>
      <c r="BC17" s="581"/>
      <c r="BD17" s="581"/>
      <c r="BE17" s="581"/>
      <c r="BF17" s="581"/>
      <c r="BG17" s="581"/>
      <c r="BH17" s="581"/>
      <c r="BI17" s="581"/>
      <c r="BJ17" s="581"/>
      <c r="BK17" s="581"/>
      <c r="BL17" s="581"/>
      <c r="BM17" s="581"/>
      <c r="BN17" s="581"/>
      <c r="BO17" s="581"/>
      <c r="BP17" s="581"/>
      <c r="BQ17" s="581"/>
      <c r="BR17" s="581"/>
      <c r="BS17" s="581"/>
      <c r="BT17" s="581"/>
      <c r="BU17" s="581"/>
      <c r="BV17" s="581"/>
      <c r="BW17" s="581"/>
      <c r="BX17" s="581"/>
      <c r="BY17" s="581"/>
      <c r="BZ17" s="581"/>
      <c r="CA17" s="581"/>
      <c r="CB17" s="581"/>
      <c r="CC17" s="581"/>
      <c r="CD17" s="581"/>
      <c r="CE17" s="581"/>
      <c r="CF17" s="581"/>
      <c r="CG17" s="581"/>
      <c r="CH17" s="581"/>
      <c r="CI17" s="581"/>
      <c r="CJ17" s="581"/>
      <c r="CK17" s="581"/>
      <c r="CL17" s="581"/>
      <c r="CM17" s="581"/>
      <c r="CN17" s="581"/>
      <c r="CO17" s="581"/>
      <c r="CP17" s="581"/>
      <c r="CQ17" s="581"/>
      <c r="CR17" s="581"/>
      <c r="CS17" s="581"/>
      <c r="CT17" s="636"/>
      <c r="CU17" s="650">
        <f t="shared" ref="CU17:FF17" si="0">CU15/3.664191</f>
        <v>8.8537356448943859E-3</v>
      </c>
      <c r="CV17" s="650">
        <f t="shared" si="0"/>
        <v>1.8531213198165478E-2</v>
      </c>
      <c r="CW17" s="650">
        <f t="shared" si="0"/>
        <v>3.0348772079700645E-2</v>
      </c>
      <c r="CX17" s="650">
        <f t="shared" si="0"/>
        <v>4.3163351120313088E-2</v>
      </c>
      <c r="CY17" s="650">
        <f t="shared" si="0"/>
        <v>5.7753492208680215E-2</v>
      </c>
      <c r="CZ17" s="650">
        <f t="shared" si="0"/>
        <v>8.5915106963809537E-2</v>
      </c>
      <c r="DA17" s="650">
        <f t="shared" si="0"/>
        <v>0.10992901070670712</v>
      </c>
      <c r="DB17" s="650">
        <f t="shared" si="0"/>
        <v>0.15179663495707801</v>
      </c>
      <c r="DC17" s="650">
        <f t="shared" si="0"/>
        <v>0.19295367806150099</v>
      </c>
      <c r="DD17" s="650">
        <f t="shared" si="0"/>
        <v>0.24147320720873428</v>
      </c>
      <c r="DE17" s="650">
        <f t="shared" si="0"/>
        <v>0.31799672665979462</v>
      </c>
      <c r="DF17" s="650">
        <f t="shared" si="0"/>
        <v>0.3538741625206086</v>
      </c>
      <c r="DG17" s="650">
        <f t="shared" si="0"/>
        <v>0.42845533854868784</v>
      </c>
      <c r="DH17" s="650">
        <f t="shared" si="0"/>
        <v>0.69442653433469859</v>
      </c>
      <c r="DI17" s="650">
        <f t="shared" si="0"/>
        <v>0.65904769846040956</v>
      </c>
      <c r="DJ17" s="650">
        <f t="shared" si="0"/>
        <v>0.47273668925252865</v>
      </c>
      <c r="DK17" s="650">
        <f t="shared" si="0"/>
        <v>0.4687618652681167</v>
      </c>
      <c r="DL17" s="650">
        <f t="shared" si="0"/>
        <v>0.59483205527465466</v>
      </c>
      <c r="DM17" s="650">
        <f t="shared" si="0"/>
        <v>0.65987252468238244</v>
      </c>
      <c r="DN17" s="650">
        <f t="shared" si="0"/>
        <v>0.71104525220418713</v>
      </c>
      <c r="DO17" s="650">
        <f t="shared" si="0"/>
        <v>0.77715454452014698</v>
      </c>
      <c r="DP17" s="650">
        <f t="shared" si="0"/>
        <v>0.83656933972426228</v>
      </c>
      <c r="DQ17" s="650">
        <f t="shared" si="0"/>
        <v>1.2846004760353682</v>
      </c>
      <c r="DR17" s="650">
        <f t="shared" si="0"/>
        <v>1.5902179770959235</v>
      </c>
      <c r="DS17" s="650">
        <f t="shared" si="0"/>
        <v>1.5149883819643708</v>
      </c>
      <c r="DT17" s="650">
        <f t="shared" si="0"/>
        <v>1.7347463541032677</v>
      </c>
      <c r="DU17" s="650">
        <f t="shared" si="0"/>
        <v>2.1376443068469615</v>
      </c>
      <c r="DV17" s="650">
        <f t="shared" si="0"/>
        <v>2.2573146263595119</v>
      </c>
      <c r="DW17" s="650">
        <f t="shared" si="0"/>
        <v>3.8296692569461328</v>
      </c>
      <c r="DX17" s="650">
        <f t="shared" si="0"/>
        <v>5.2655414668291787</v>
      </c>
      <c r="DY17" s="650">
        <f t="shared" si="0"/>
        <v>3.6122676498692337</v>
      </c>
      <c r="DZ17" s="650">
        <f t="shared" si="0"/>
        <v>3.4165434437212969</v>
      </c>
      <c r="EA17" s="650">
        <f t="shared" si="0"/>
        <v>6.5367438119651533</v>
      </c>
      <c r="EB17" s="650">
        <f t="shared" si="0"/>
        <v>6.9290088350160541</v>
      </c>
      <c r="EC17" s="650">
        <f t="shared" si="0"/>
        <v>5.6211111289016564</v>
      </c>
      <c r="ED17" s="650">
        <f t="shared" si="0"/>
        <v>7.7625307924374249</v>
      </c>
      <c r="EE17" s="650">
        <f t="shared" si="0"/>
        <v>10.47767055244995</v>
      </c>
      <c r="EF17" s="650">
        <f t="shared" si="0"/>
        <v>12.692819213268542</v>
      </c>
      <c r="EG17" s="650">
        <f t="shared" si="0"/>
        <v>15.716945551851415</v>
      </c>
      <c r="EH17" s="650">
        <f t="shared" si="0"/>
        <v>23.171308733232305</v>
      </c>
      <c r="EI17" s="650">
        <f t="shared" si="0"/>
        <v>24.538837632784567</v>
      </c>
      <c r="EJ17" s="650">
        <f t="shared" si="0"/>
        <v>26.105446582561367</v>
      </c>
      <c r="EK17" s="650">
        <f t="shared" si="0"/>
        <v>33.91446933531401</v>
      </c>
      <c r="EL17" s="650">
        <f t="shared" si="0"/>
        <v>40.479956907188999</v>
      </c>
      <c r="EM17" s="650">
        <f t="shared" si="0"/>
        <v>46.31728986071532</v>
      </c>
      <c r="EN17" s="650">
        <f t="shared" si="0"/>
        <v>50.832225003100454</v>
      </c>
      <c r="EO17" s="650">
        <f t="shared" si="0"/>
        <v>54.515212596116804</v>
      </c>
      <c r="EP17" s="650">
        <f t="shared" si="0"/>
        <v>49.625930458874031</v>
      </c>
      <c r="EQ17" s="650">
        <f t="shared" si="0"/>
        <v>51.066860096105252</v>
      </c>
      <c r="ER17" s="650">
        <f t="shared" si="0"/>
        <v>54.714220584141692</v>
      </c>
      <c r="ES17" s="650">
        <f t="shared" si="0"/>
        <v>64.395075105663707</v>
      </c>
      <c r="ET17" s="650">
        <f t="shared" si="0"/>
        <v>71.102618744747417</v>
      </c>
      <c r="EU17" s="650">
        <f t="shared" si="0"/>
        <v>77.519499649206793</v>
      </c>
      <c r="EV17" s="650">
        <f t="shared" si="0"/>
        <v>95.40791215146993</v>
      </c>
      <c r="EW17" s="650">
        <f t="shared" si="0"/>
        <v>102.13306202517067</v>
      </c>
      <c r="EX17" s="650">
        <f t="shared" si="0"/>
        <v>101.2280652635995</v>
      </c>
      <c r="EY17" s="650">
        <f t="shared" si="0"/>
        <v>103.37362575317732</v>
      </c>
      <c r="EZ17" s="650">
        <f t="shared" si="0"/>
        <v>109.6234395857192</v>
      </c>
      <c r="FA17" s="650">
        <f t="shared" si="0"/>
        <v>104.56001512666398</v>
      </c>
      <c r="FB17" s="650">
        <f t="shared" si="0"/>
        <v>121.70443588742012</v>
      </c>
      <c r="FC17" s="650">
        <f t="shared" si="0"/>
        <v>146.50304784141565</v>
      </c>
      <c r="FD17" s="650">
        <f t="shared" si="0"/>
        <v>162.82089721888227</v>
      </c>
      <c r="FE17" s="650">
        <f t="shared" si="0"/>
        <v>184.64475866251894</v>
      </c>
      <c r="FF17" s="650">
        <f t="shared" si="0"/>
        <v>203.10888695564736</v>
      </c>
      <c r="FG17" s="650">
        <f t="shared" ref="FG17:HR17" si="1">FG15/3.664191</f>
        <v>226.52794435697228</v>
      </c>
      <c r="FH17" s="650">
        <f t="shared" si="1"/>
        <v>224.47255606051567</v>
      </c>
      <c r="FI17" s="650">
        <f t="shared" si="1"/>
        <v>269.07449202054136</v>
      </c>
      <c r="FJ17" s="650">
        <f t="shared" si="1"/>
        <v>309.74107978417538</v>
      </c>
      <c r="FK17" s="650">
        <f t="shared" si="1"/>
        <v>315.33169849102507</v>
      </c>
      <c r="FL17" s="650">
        <f t="shared" si="1"/>
        <v>334.69050889184518</v>
      </c>
      <c r="FM17" s="650">
        <f t="shared" si="1"/>
        <v>348.6367919207575</v>
      </c>
      <c r="FN17" s="650">
        <f t="shared" si="1"/>
        <v>403.11444775528122</v>
      </c>
      <c r="FO17" s="650">
        <f t="shared" si="1"/>
        <v>450.17092763454656</v>
      </c>
      <c r="FP17" s="650">
        <f t="shared" si="1"/>
        <v>496.75330282312717</v>
      </c>
      <c r="FQ17" s="650">
        <f t="shared" si="1"/>
        <v>524.44436211721654</v>
      </c>
      <c r="FR17" s="650">
        <f t="shared" si="1"/>
        <v>577.85168446355135</v>
      </c>
      <c r="FS17" s="650">
        <f t="shared" si="1"/>
        <v>641.32253591831363</v>
      </c>
      <c r="FT17" s="650">
        <f t="shared" si="1"/>
        <v>692.7124830698084</v>
      </c>
      <c r="FU17" s="650">
        <f t="shared" si="1"/>
        <v>765.80390521719505</v>
      </c>
      <c r="FV17" s="650">
        <f t="shared" si="1"/>
        <v>830.16739850097395</v>
      </c>
      <c r="FW17" s="650">
        <f t="shared" si="1"/>
        <v>915.81555558711727</v>
      </c>
      <c r="FX17" s="650">
        <f t="shared" si="1"/>
        <v>995.47161423099271</v>
      </c>
      <c r="FY17" s="650">
        <f t="shared" si="1"/>
        <v>1121.9019330988333</v>
      </c>
      <c r="FZ17" s="650">
        <f t="shared" si="1"/>
        <v>1210.5481710702772</v>
      </c>
      <c r="GA17" s="650">
        <f t="shared" si="1"/>
        <v>1320.7444182302461</v>
      </c>
      <c r="GB17" s="650">
        <f t="shared" si="1"/>
        <v>1433.542219937153</v>
      </c>
      <c r="GC17" s="650">
        <f t="shared" si="1"/>
        <v>1582.5893460853263</v>
      </c>
      <c r="GD17" s="650">
        <f t="shared" si="1"/>
        <v>1744.2791081767414</v>
      </c>
      <c r="GE17" s="650">
        <f t="shared" si="1"/>
        <v>1870.9568177084382</v>
      </c>
      <c r="GF17" s="650">
        <f t="shared" si="1"/>
        <v>2030.687115760883</v>
      </c>
      <c r="GG17" s="650">
        <f t="shared" si="1"/>
        <v>2122.4119179644317</v>
      </c>
      <c r="GH17" s="650">
        <f t="shared" si="1"/>
        <v>1875.8750127684712</v>
      </c>
      <c r="GI17" s="650">
        <f t="shared" si="1"/>
        <v>2164.0825793125769</v>
      </c>
      <c r="GJ17" s="650">
        <f t="shared" si="1"/>
        <v>2225.3802218577212</v>
      </c>
      <c r="GK17" s="650">
        <f t="shared" si="1"/>
        <v>2214.7866447960719</v>
      </c>
      <c r="GL17" s="650">
        <f t="shared" si="1"/>
        <v>2257.4866237814495</v>
      </c>
      <c r="GM17" s="650">
        <f t="shared" si="1"/>
        <v>2113.0950817560415</v>
      </c>
      <c r="GN17" s="650">
        <f t="shared" si="1"/>
        <v>1926.7636062249351</v>
      </c>
      <c r="GO17" s="650">
        <f t="shared" si="1"/>
        <v>1751.7629609691403</v>
      </c>
      <c r="GP17" s="650">
        <f t="shared" si="1"/>
        <v>1682.0363505981393</v>
      </c>
      <c r="GQ17" s="650">
        <f t="shared" si="1"/>
        <v>1647.9141169982672</v>
      </c>
      <c r="GR17" s="650">
        <f t="shared" si="1"/>
        <v>1620.1478685528959</v>
      </c>
      <c r="GS17" s="650">
        <f t="shared" si="1"/>
        <v>1727.099959817896</v>
      </c>
      <c r="GT17" s="650">
        <f t="shared" si="1"/>
        <v>1762.8213709351878</v>
      </c>
      <c r="GU17" s="650">
        <f t="shared" si="1"/>
        <v>1879.4092341409623</v>
      </c>
      <c r="GV17" s="650">
        <f t="shared" si="1"/>
        <v>2026.6601691028707</v>
      </c>
      <c r="GW17" s="650">
        <f t="shared" si="1"/>
        <v>2142.4523849305519</v>
      </c>
      <c r="GX17" s="650">
        <f t="shared" si="1"/>
        <v>2152.787409000583</v>
      </c>
      <c r="GY17" s="650">
        <f t="shared" si="1"/>
        <v>1779.9584494234073</v>
      </c>
      <c r="GZ17" s="650">
        <f t="shared" si="1"/>
        <v>1816.741566490459</v>
      </c>
      <c r="HA17" s="650">
        <f t="shared" si="1"/>
        <v>1906.1640858674482</v>
      </c>
      <c r="HB17" s="650">
        <f t="shared" si="1"/>
        <v>1947.1101088324181</v>
      </c>
      <c r="HC17" s="650">
        <f t="shared" si="1"/>
        <v>2027.7919247758891</v>
      </c>
      <c r="HD17" s="650">
        <f t="shared" si="1"/>
        <v>2096.6255605813167</v>
      </c>
      <c r="HE17" s="650">
        <f t="shared" si="1"/>
        <v>2166.5222427825961</v>
      </c>
      <c r="HF17" s="650">
        <f t="shared" si="1"/>
        <v>2183.4154231474499</v>
      </c>
      <c r="HG17" s="650">
        <f t="shared" si="1"/>
        <v>2248.1107924896251</v>
      </c>
      <c r="HH17" s="650">
        <f t="shared" si="1"/>
        <v>2247.7557708583859</v>
      </c>
      <c r="HI17" s="650">
        <f t="shared" si="1"/>
        <v>2183.2885312321228</v>
      </c>
      <c r="HJ17" s="650">
        <f t="shared" si="1"/>
        <v>2312.4868201277127</v>
      </c>
      <c r="HK17" s="650">
        <f t="shared" si="1"/>
        <v>2410.5781514195519</v>
      </c>
      <c r="HL17" s="650">
        <f t="shared" si="1"/>
        <v>2512.2113668945458</v>
      </c>
      <c r="HM17" s="650">
        <f t="shared" si="1"/>
        <v>2446.3774209639209</v>
      </c>
      <c r="HN17" s="650">
        <f t="shared" si="1"/>
        <v>2460.6650791939205</v>
      </c>
      <c r="HO17" s="650">
        <f t="shared" si="1"/>
        <v>2490.0876612429693</v>
      </c>
      <c r="HP17" s="650">
        <f t="shared" si="1"/>
        <v>2438.3541823488395</v>
      </c>
      <c r="HQ17" s="650">
        <f t="shared" si="1"/>
        <v>2461.5116901642846</v>
      </c>
      <c r="HR17" s="650">
        <f t="shared" si="1"/>
        <v>2437.3014311229499</v>
      </c>
      <c r="HS17" s="650">
        <f t="shared" ref="HS17:ID17" si="2">HS15/3.664191</f>
        <v>2502.8229055827105</v>
      </c>
      <c r="HT17" s="650">
        <f t="shared" si="2"/>
        <v>2502.977035813346</v>
      </c>
      <c r="HU17" s="650">
        <f t="shared" si="2"/>
        <v>2550.6416708769007</v>
      </c>
      <c r="HV17" s="650">
        <f t="shared" si="2"/>
        <v>2669.252547966275</v>
      </c>
      <c r="HW17" s="650">
        <f t="shared" si="2"/>
        <v>2705.079097278664</v>
      </c>
      <c r="HX17" s="650">
        <f t="shared" si="2"/>
        <v>2642.2345825897942</v>
      </c>
      <c r="HY17" s="650">
        <f>HY15/3.664191</f>
        <v>2647.0863186397137</v>
      </c>
      <c r="HZ17" s="562"/>
      <c r="IA17" s="562"/>
      <c r="IB17" s="638" t="s">
        <v>274</v>
      </c>
      <c r="IC17" s="639">
        <f>SUM(D17:HY17)</f>
        <v>121927.18130364797</v>
      </c>
      <c r="ID17" s="640" t="s">
        <v>396</v>
      </c>
      <c r="IE17" s="641" t="s">
        <v>397</v>
      </c>
      <c r="IH17" s="651">
        <f>SUM(D17:HQ17)</f>
        <v>101269.78571377763</v>
      </c>
      <c r="IJ17" s="651">
        <f>SUM(D17:HV17)</f>
        <v>113932.7813051398</v>
      </c>
      <c r="IL17" s="651">
        <f>SUM(D17:HW17)</f>
        <v>116637.86040241846</v>
      </c>
      <c r="IN17" s="651">
        <f>SUM(D17:HX17)</f>
        <v>119280.09498500825</v>
      </c>
      <c r="IP17" s="651">
        <f>SUM(D17:HY17)</f>
        <v>121927.18130364797</v>
      </c>
    </row>
    <row r="18" spans="2:250" s="581" customFormat="1" ht="9" customHeight="1">
      <c r="B18" s="576"/>
      <c r="D18" s="557"/>
      <c r="HZ18" s="562"/>
      <c r="IA18" s="562"/>
      <c r="ID18" s="646"/>
      <c r="IE18" s="575"/>
      <c r="IH18" s="648"/>
      <c r="IJ18" s="648"/>
      <c r="IL18" s="648"/>
      <c r="IN18" s="648"/>
      <c r="IP18" s="648"/>
    </row>
    <row r="19" spans="2:250" s="633" customFormat="1" ht="19" customHeight="1">
      <c r="B19" s="652" t="s">
        <v>398</v>
      </c>
      <c r="C19" s="635"/>
      <c r="D19" s="557"/>
      <c r="BV19" s="557"/>
      <c r="BW19" s="557"/>
      <c r="BX19" s="557"/>
      <c r="BY19" s="557"/>
      <c r="BZ19" s="557"/>
      <c r="CA19" s="557"/>
      <c r="CB19" s="557"/>
      <c r="CC19" s="557"/>
      <c r="CD19" s="557"/>
      <c r="CE19" s="557"/>
      <c r="CF19" s="592"/>
      <c r="CG19" s="653">
        <f>CG21*3.664191</f>
        <v>3.6641910000000002</v>
      </c>
      <c r="CH19" s="650">
        <f>CH21*3.664191</f>
        <v>3.6641910000000002</v>
      </c>
      <c r="CI19" s="650">
        <f t="shared" ref="CI19:ET19" si="3">CI21*3.664191</f>
        <v>3.6641910000000002</v>
      </c>
      <c r="CJ19" s="650">
        <f t="shared" si="3"/>
        <v>3.6641910000000002</v>
      </c>
      <c r="CK19" s="650">
        <f t="shared" si="3"/>
        <v>3.6641910000000002</v>
      </c>
      <c r="CL19" s="650">
        <f t="shared" si="3"/>
        <v>3.6641910000000002</v>
      </c>
      <c r="CM19" s="650">
        <f t="shared" si="3"/>
        <v>3.6641910000000002</v>
      </c>
      <c r="CN19" s="650">
        <f t="shared" si="3"/>
        <v>7.3283820000000004</v>
      </c>
      <c r="CO19" s="650">
        <f t="shared" si="3"/>
        <v>7.3283820000000004</v>
      </c>
      <c r="CP19" s="650">
        <f t="shared" si="3"/>
        <v>10.992573</v>
      </c>
      <c r="CQ19" s="650">
        <f t="shared" si="3"/>
        <v>10.992573</v>
      </c>
      <c r="CR19" s="650">
        <f t="shared" si="3"/>
        <v>14.656764000000001</v>
      </c>
      <c r="CS19" s="650">
        <f t="shared" si="3"/>
        <v>14.656764000000001</v>
      </c>
      <c r="CT19" s="650">
        <f t="shared" si="3"/>
        <v>10.992573</v>
      </c>
      <c r="CU19" s="650">
        <f t="shared" si="3"/>
        <v>14.656764000000001</v>
      </c>
      <c r="CV19" s="650">
        <f t="shared" si="3"/>
        <v>14.656764000000001</v>
      </c>
      <c r="CW19" s="650">
        <f t="shared" si="3"/>
        <v>18.320955000000001</v>
      </c>
      <c r="CX19" s="650">
        <f t="shared" si="3"/>
        <v>18.320955000000001</v>
      </c>
      <c r="CY19" s="650">
        <f t="shared" si="3"/>
        <v>18.320955000000001</v>
      </c>
      <c r="CZ19" s="650">
        <f t="shared" si="3"/>
        <v>21.985146</v>
      </c>
      <c r="DA19" s="650">
        <f t="shared" si="3"/>
        <v>29.313528000000002</v>
      </c>
      <c r="DB19" s="650">
        <f t="shared" si="3"/>
        <v>32.977719</v>
      </c>
      <c r="DC19" s="650">
        <f t="shared" si="3"/>
        <v>32.977719</v>
      </c>
      <c r="DD19" s="650">
        <f t="shared" si="3"/>
        <v>36.641910000000003</v>
      </c>
      <c r="DE19" s="650">
        <f t="shared" si="3"/>
        <v>32.977719</v>
      </c>
      <c r="DF19" s="650">
        <f t="shared" si="3"/>
        <v>40.306101000000005</v>
      </c>
      <c r="DG19" s="650">
        <f t="shared" si="3"/>
        <v>43.970292000000001</v>
      </c>
      <c r="DH19" s="650">
        <f t="shared" si="3"/>
        <v>47.634483000000003</v>
      </c>
      <c r="DI19" s="650">
        <f t="shared" si="3"/>
        <v>47.634483000000003</v>
      </c>
      <c r="DJ19" s="650">
        <f t="shared" si="3"/>
        <v>51.298674000000005</v>
      </c>
      <c r="DK19" s="650">
        <f t="shared" si="3"/>
        <v>58.627056000000003</v>
      </c>
      <c r="DL19" s="650">
        <f t="shared" si="3"/>
        <v>65.955438000000001</v>
      </c>
      <c r="DM19" s="650">
        <f t="shared" si="3"/>
        <v>69.619629000000003</v>
      </c>
      <c r="DN19" s="650">
        <f t="shared" si="3"/>
        <v>73.283820000000006</v>
      </c>
      <c r="DO19" s="650">
        <f t="shared" si="3"/>
        <v>84.276392999999999</v>
      </c>
      <c r="DP19" s="650">
        <f t="shared" si="3"/>
        <v>84.276392999999999</v>
      </c>
      <c r="DQ19" s="650">
        <f t="shared" si="3"/>
        <v>84.276392999999999</v>
      </c>
      <c r="DR19" s="650">
        <f t="shared" si="3"/>
        <v>102.59734800000001</v>
      </c>
      <c r="DS19" s="650">
        <f t="shared" si="3"/>
        <v>109.92573</v>
      </c>
      <c r="DT19" s="650">
        <f t="shared" si="3"/>
        <v>117.25411200000001</v>
      </c>
      <c r="DU19" s="650">
        <f t="shared" si="3"/>
        <v>124.58249400000001</v>
      </c>
      <c r="DV19" s="650">
        <f t="shared" si="3"/>
        <v>131.910876</v>
      </c>
      <c r="DW19" s="650">
        <f t="shared" si="3"/>
        <v>135.57506700000002</v>
      </c>
      <c r="DX19" s="650">
        <f t="shared" si="3"/>
        <v>150.231831</v>
      </c>
      <c r="DY19" s="650">
        <f t="shared" si="3"/>
        <v>153.89602200000002</v>
      </c>
      <c r="DZ19" s="650">
        <f t="shared" si="3"/>
        <v>164.88859500000001</v>
      </c>
      <c r="EA19" s="650">
        <f t="shared" si="3"/>
        <v>175.881168</v>
      </c>
      <c r="EB19" s="650">
        <f t="shared" si="3"/>
        <v>197.86631400000002</v>
      </c>
      <c r="EC19" s="650">
        <f t="shared" si="3"/>
        <v>194.202123</v>
      </c>
      <c r="ED19" s="650">
        <f t="shared" si="3"/>
        <v>223.51565100000002</v>
      </c>
      <c r="EE19" s="650">
        <f t="shared" si="3"/>
        <v>285.80689799999999</v>
      </c>
      <c r="EF19" s="650">
        <f t="shared" si="3"/>
        <v>307.79204400000003</v>
      </c>
      <c r="EG19" s="650">
        <f t="shared" si="3"/>
        <v>344.43395400000003</v>
      </c>
      <c r="EH19" s="650">
        <f t="shared" si="3"/>
        <v>406.72520100000003</v>
      </c>
      <c r="EI19" s="650">
        <f t="shared" si="3"/>
        <v>403.06101000000001</v>
      </c>
      <c r="EJ19" s="650">
        <f t="shared" si="3"/>
        <v>425.046156</v>
      </c>
      <c r="EK19" s="650">
        <f t="shared" si="3"/>
        <v>436.03872900000005</v>
      </c>
      <c r="EL19" s="650">
        <f t="shared" si="3"/>
        <v>498.32997600000004</v>
      </c>
      <c r="EM19" s="650">
        <f t="shared" si="3"/>
        <v>523.97931300000005</v>
      </c>
      <c r="EN19" s="650">
        <f t="shared" si="3"/>
        <v>586.27056000000005</v>
      </c>
      <c r="EO19" s="650">
        <f t="shared" si="3"/>
        <v>556.95703200000003</v>
      </c>
      <c r="EP19" s="650">
        <f t="shared" si="3"/>
        <v>538.636077</v>
      </c>
      <c r="EQ19" s="650">
        <f t="shared" si="3"/>
        <v>516.65093100000001</v>
      </c>
      <c r="ER19" s="650">
        <f t="shared" si="3"/>
        <v>564.28541400000006</v>
      </c>
      <c r="ES19" s="650">
        <f t="shared" si="3"/>
        <v>593.59894200000008</v>
      </c>
      <c r="ET19" s="650">
        <f t="shared" si="3"/>
        <v>644.89761600000008</v>
      </c>
      <c r="EU19" s="650">
        <f t="shared" ref="EU19:HF19" si="4">EU21*3.664191</f>
        <v>703.52467200000001</v>
      </c>
      <c r="EV19" s="650">
        <f t="shared" si="4"/>
        <v>802.45782900000006</v>
      </c>
      <c r="EW19" s="650">
        <f t="shared" si="4"/>
        <v>784.13687400000003</v>
      </c>
      <c r="EX19" s="650">
        <f t="shared" si="4"/>
        <v>813.45040200000005</v>
      </c>
      <c r="EY19" s="650">
        <f t="shared" si="4"/>
        <v>839.099739</v>
      </c>
      <c r="EZ19" s="650">
        <f t="shared" si="4"/>
        <v>864.74907600000006</v>
      </c>
      <c r="FA19" s="650">
        <f t="shared" si="4"/>
        <v>813.45040200000005</v>
      </c>
      <c r="FB19" s="650">
        <f t="shared" si="4"/>
        <v>875.74164900000005</v>
      </c>
      <c r="FC19" s="650">
        <f t="shared" si="4"/>
        <v>1007.6525250000001</v>
      </c>
      <c r="FD19" s="650">
        <f t="shared" si="4"/>
        <v>1007.6525250000001</v>
      </c>
      <c r="FE19" s="650">
        <f t="shared" si="4"/>
        <v>1069.9437720000001</v>
      </c>
      <c r="FF19" s="650">
        <f t="shared" si="4"/>
        <v>1179.869502</v>
      </c>
      <c r="FG19" s="650">
        <f t="shared" si="4"/>
        <v>1333.7655240000001</v>
      </c>
      <c r="FH19" s="650">
        <f t="shared" si="4"/>
        <v>1326.437142</v>
      </c>
      <c r="FI19" s="650">
        <f t="shared" si="4"/>
        <v>1549.9527930000002</v>
      </c>
      <c r="FJ19" s="650">
        <f t="shared" si="4"/>
        <v>1755.1474890000002</v>
      </c>
      <c r="FK19" s="650">
        <f t="shared" si="4"/>
        <v>1846.7522640000002</v>
      </c>
      <c r="FL19" s="650">
        <f t="shared" si="4"/>
        <v>1953.0138030000001</v>
      </c>
      <c r="FM19" s="650">
        <f t="shared" si="4"/>
        <v>2040.954387</v>
      </c>
      <c r="FN19" s="650">
        <f t="shared" si="4"/>
        <v>2290.1193750000002</v>
      </c>
      <c r="FO19" s="650">
        <f t="shared" si="4"/>
        <v>2487.9856890000001</v>
      </c>
      <c r="FP19" s="650">
        <f t="shared" si="4"/>
        <v>2616.2323740000002</v>
      </c>
      <c r="FQ19" s="650">
        <f t="shared" si="4"/>
        <v>2678.5236210000003</v>
      </c>
      <c r="FR19" s="650">
        <f t="shared" si="4"/>
        <v>2909.3676540000001</v>
      </c>
      <c r="FS19" s="650">
        <f t="shared" si="4"/>
        <v>3121.8907320000003</v>
      </c>
      <c r="FT19" s="650">
        <f t="shared" si="4"/>
        <v>3305.1002820000003</v>
      </c>
      <c r="FU19" s="650">
        <f t="shared" si="4"/>
        <v>3554.2652700000003</v>
      </c>
      <c r="FV19" s="650">
        <f t="shared" si="4"/>
        <v>3807.0944490000002</v>
      </c>
      <c r="FW19" s="650">
        <f t="shared" si="4"/>
        <v>4100.2297290000006</v>
      </c>
      <c r="FX19" s="650">
        <f t="shared" si="4"/>
        <v>4411.6859640000002</v>
      </c>
      <c r="FY19" s="650">
        <f t="shared" si="4"/>
        <v>4748.7915360000006</v>
      </c>
      <c r="FZ19" s="650">
        <f t="shared" si="4"/>
        <v>5063.9119620000001</v>
      </c>
      <c r="GA19" s="650">
        <f t="shared" si="4"/>
        <v>5514.6074550000003</v>
      </c>
      <c r="GB19" s="650">
        <f t="shared" si="4"/>
        <v>5965.3029480000005</v>
      </c>
      <c r="GC19" s="650">
        <f t="shared" si="4"/>
        <v>6793.4101140000002</v>
      </c>
      <c r="GD19" s="650">
        <f t="shared" si="4"/>
        <v>7185.4785510000002</v>
      </c>
      <c r="GE19" s="650">
        <f t="shared" si="4"/>
        <v>7749.7639650000001</v>
      </c>
      <c r="GF19" s="650">
        <f t="shared" si="4"/>
        <v>8288.4000420000011</v>
      </c>
      <c r="GG19" s="650">
        <f t="shared" si="4"/>
        <v>8171.1459300000006</v>
      </c>
      <c r="GH19" s="650">
        <f t="shared" si="4"/>
        <v>8064.8843910000005</v>
      </c>
      <c r="GI19" s="650">
        <f t="shared" si="4"/>
        <v>8482.6021650000002</v>
      </c>
      <c r="GJ19" s="650">
        <f t="shared" si="4"/>
        <v>8794.0583999999999</v>
      </c>
      <c r="GK19" s="650">
        <f t="shared" si="4"/>
        <v>9116.5072080000009</v>
      </c>
      <c r="GL19" s="650">
        <f t="shared" si="4"/>
        <v>9255.7464660000005</v>
      </c>
      <c r="GM19" s="650">
        <f t="shared" si="4"/>
        <v>8922.305085</v>
      </c>
      <c r="GN19" s="650">
        <f t="shared" si="4"/>
        <v>8486.2663560000001</v>
      </c>
      <c r="GO19" s="650">
        <f t="shared" si="4"/>
        <v>8284.7358510000013</v>
      </c>
      <c r="GP19" s="650">
        <f t="shared" si="4"/>
        <v>8215.1162220000006</v>
      </c>
      <c r="GQ19" s="650">
        <f t="shared" si="4"/>
        <v>8255.4223230000007</v>
      </c>
      <c r="GR19" s="650">
        <f t="shared" si="4"/>
        <v>8270.0790870000001</v>
      </c>
      <c r="GS19" s="650">
        <f t="shared" si="4"/>
        <v>8519.2440750000005</v>
      </c>
      <c r="GT19" s="650">
        <f t="shared" si="4"/>
        <v>8618.177232</v>
      </c>
      <c r="GU19" s="650">
        <f t="shared" si="4"/>
        <v>8922.305085</v>
      </c>
      <c r="GV19" s="650">
        <f t="shared" si="4"/>
        <v>9068.8727250000011</v>
      </c>
      <c r="GW19" s="650">
        <f t="shared" si="4"/>
        <v>9219.1045560000002</v>
      </c>
      <c r="GX19" s="650">
        <f t="shared" si="4"/>
        <v>9677.128431000001</v>
      </c>
      <c r="GY19" s="650">
        <f t="shared" si="4"/>
        <v>9160.4775000000009</v>
      </c>
      <c r="GZ19" s="650">
        <f t="shared" si="4"/>
        <v>9186.1268369999998</v>
      </c>
      <c r="HA19" s="650">
        <f t="shared" si="4"/>
        <v>9222.7687470000001</v>
      </c>
      <c r="HB19" s="650">
        <f t="shared" si="4"/>
        <v>9314.3735219999999</v>
      </c>
      <c r="HC19" s="650">
        <f t="shared" si="4"/>
        <v>9622.1655659999997</v>
      </c>
      <c r="HD19" s="650">
        <f t="shared" si="4"/>
        <v>9772.3973970000006</v>
      </c>
      <c r="HE19" s="650">
        <f t="shared" si="4"/>
        <v>9871.3305540000001</v>
      </c>
      <c r="HF19" s="650">
        <f t="shared" si="4"/>
        <v>10105.838778000001</v>
      </c>
      <c r="HG19" s="650">
        <f t="shared" ref="HG19:HZ19" si="5">HG21*3.664191</f>
        <v>10281.719946000001</v>
      </c>
      <c r="HH19" s="650">
        <f t="shared" si="5"/>
        <v>10369.660530000001</v>
      </c>
      <c r="HI19" s="650">
        <f t="shared" si="5"/>
        <v>10358.667957</v>
      </c>
      <c r="HJ19" s="650">
        <f t="shared" si="5"/>
        <v>10622.489709000001</v>
      </c>
      <c r="HK19" s="650">
        <f t="shared" si="5"/>
        <v>10992.573</v>
      </c>
      <c r="HL19" s="650">
        <f t="shared" si="5"/>
        <v>11073.185202000001</v>
      </c>
      <c r="HM19" s="650">
        <f t="shared" si="5"/>
        <v>11161.125786000001</v>
      </c>
      <c r="HN19" s="650">
        <f t="shared" si="5"/>
        <v>11223.417033</v>
      </c>
      <c r="HO19" s="650">
        <f t="shared" si="5"/>
        <v>11201.431887000001</v>
      </c>
      <c r="HP19" s="650">
        <f t="shared" si="5"/>
        <v>10988.908809</v>
      </c>
      <c r="HQ19" s="650">
        <f t="shared" si="5"/>
        <v>11289.372471000001</v>
      </c>
      <c r="HR19" s="650">
        <f t="shared" si="5"/>
        <v>11296.700853</v>
      </c>
      <c r="HS19" s="650">
        <f t="shared" si="5"/>
        <v>11523.880695</v>
      </c>
      <c r="HT19" s="650">
        <f t="shared" si="5"/>
        <v>11630.142234000001</v>
      </c>
      <c r="HU19" s="650">
        <f t="shared" si="5"/>
        <v>11743.732155000002</v>
      </c>
      <c r="HV19" s="650">
        <f t="shared" si="5"/>
        <v>11915.949132</v>
      </c>
      <c r="HW19" s="650">
        <f t="shared" si="5"/>
        <v>11970.911997000001</v>
      </c>
      <c r="HX19" s="650">
        <f t="shared" si="5"/>
        <v>12176.106693000002</v>
      </c>
      <c r="HY19" s="650">
        <f t="shared" si="5"/>
        <v>12253.054704</v>
      </c>
      <c r="HZ19" s="650">
        <f t="shared" si="5"/>
        <v>12354.755212188973</v>
      </c>
      <c r="IA19" s="562"/>
      <c r="IB19" s="638" t="s">
        <v>274</v>
      </c>
      <c r="IC19" s="654">
        <f>SUM(D19:HY19)</f>
        <v>566571.86918399984</v>
      </c>
      <c r="ID19" s="640" t="s">
        <v>396</v>
      </c>
      <c r="IE19" s="655" t="s">
        <v>399</v>
      </c>
      <c r="IH19" s="651">
        <f>SUM(D19:HQ19)</f>
        <v>472061.39072099992</v>
      </c>
      <c r="IJ19" s="651">
        <f>SUM(D19:HV19)</f>
        <v>530171.79578999989</v>
      </c>
      <c r="IL19" s="651">
        <f>SUM(D19:HW19)</f>
        <v>542142.70778699988</v>
      </c>
      <c r="IN19" s="651">
        <f>SUM(D19:HX19)</f>
        <v>554318.81447999983</v>
      </c>
      <c r="IP19" s="651">
        <f>SUM(D19:HY19)</f>
        <v>566571.86918399984</v>
      </c>
    </row>
    <row r="20" spans="2:250" s="581" customFormat="1" ht="9" customHeight="1">
      <c r="B20" s="576"/>
      <c r="D20" s="557"/>
      <c r="BV20" s="557"/>
      <c r="BW20" s="557"/>
      <c r="BX20" s="557"/>
      <c r="BY20" s="557"/>
      <c r="BZ20" s="557"/>
      <c r="CA20" s="557"/>
      <c r="CB20" s="557"/>
      <c r="CC20" s="557"/>
      <c r="CD20" s="557"/>
      <c r="CE20" s="557"/>
      <c r="CF20" s="557"/>
      <c r="CG20" s="656"/>
      <c r="HZ20" s="562"/>
      <c r="IA20" s="562"/>
      <c r="IB20" s="657"/>
      <c r="IC20" s="658" t="s">
        <v>400</v>
      </c>
      <c r="ID20" s="646"/>
      <c r="IE20" s="575"/>
      <c r="IH20" s="648"/>
      <c r="IJ20" s="648"/>
      <c r="IL20" s="648"/>
      <c r="IN20" s="648"/>
      <c r="IP20" s="648"/>
    </row>
    <row r="21" spans="2:250" s="633" customFormat="1" ht="19" customHeight="1">
      <c r="B21" s="652" t="s">
        <v>401</v>
      </c>
      <c r="C21" s="635"/>
      <c r="D21" s="659" t="s">
        <v>402</v>
      </c>
      <c r="E21" s="660"/>
      <c r="F21" s="660"/>
      <c r="G21" s="660"/>
      <c r="H21" s="660"/>
      <c r="I21" s="660"/>
      <c r="J21" s="660"/>
      <c r="K21" s="660"/>
      <c r="L21" s="660"/>
      <c r="M21" s="660"/>
      <c r="N21" s="660"/>
      <c r="O21" s="660"/>
      <c r="P21" s="660"/>
      <c r="Q21" s="660"/>
      <c r="R21" s="660"/>
      <c r="S21" s="660"/>
      <c r="T21" s="660"/>
      <c r="U21" s="660"/>
      <c r="V21" s="660"/>
      <c r="W21" s="660"/>
      <c r="X21" s="660"/>
      <c r="Y21" s="660"/>
      <c r="Z21" s="660"/>
      <c r="AA21" s="660"/>
      <c r="AB21" s="660"/>
      <c r="AC21" s="660"/>
      <c r="AD21" s="660"/>
      <c r="AE21" s="660"/>
      <c r="AF21" s="660"/>
      <c r="AG21" s="660"/>
      <c r="AH21" s="660"/>
      <c r="AI21" s="660"/>
      <c r="AJ21" s="660"/>
      <c r="AK21" s="660"/>
      <c r="AL21" s="660"/>
      <c r="AM21" s="660"/>
      <c r="AN21" s="660"/>
      <c r="AO21" s="660"/>
      <c r="AP21" s="660"/>
      <c r="AQ21" s="660"/>
      <c r="AR21" s="660"/>
      <c r="AS21" s="660"/>
      <c r="AT21" s="660"/>
      <c r="AU21" s="660"/>
      <c r="AV21" s="660"/>
      <c r="AW21" s="660"/>
      <c r="AX21" s="660"/>
      <c r="AY21" s="660"/>
      <c r="AZ21" s="660"/>
      <c r="BA21" s="557"/>
      <c r="BB21" s="557"/>
      <c r="BC21" s="557"/>
      <c r="BD21" s="557"/>
      <c r="BE21" s="557"/>
      <c r="BF21" s="557"/>
      <c r="BG21" s="557"/>
      <c r="BH21" s="557"/>
      <c r="BI21" s="557"/>
      <c r="BJ21" s="557"/>
      <c r="BK21" s="557"/>
      <c r="BL21" s="557"/>
      <c r="BM21" s="557"/>
      <c r="BN21" s="557"/>
      <c r="BO21" s="557"/>
      <c r="BP21" s="557"/>
      <c r="BQ21" s="557"/>
      <c r="BR21" s="557"/>
      <c r="BS21" s="557"/>
      <c r="BT21" s="557"/>
      <c r="BU21" s="557"/>
      <c r="BV21" s="557"/>
      <c r="BW21" s="557"/>
      <c r="BX21" s="557"/>
      <c r="BY21" s="557"/>
      <c r="BZ21" s="557"/>
      <c r="CA21" s="557"/>
      <c r="CB21" s="557"/>
      <c r="CC21" s="557"/>
      <c r="CD21" s="557"/>
      <c r="CE21" s="557"/>
      <c r="CF21" s="592"/>
      <c r="CG21" s="661">
        <f>'[8]Global CO2 1751-2018'!CQ17</f>
        <v>1</v>
      </c>
      <c r="CH21" s="662">
        <f>'[8]Global CO2 1751-2018'!CR17</f>
        <v>1</v>
      </c>
      <c r="CI21" s="662">
        <f>'[8]Global CO2 1751-2018'!CS17</f>
        <v>1</v>
      </c>
      <c r="CJ21" s="662">
        <f>'[8]Global CO2 1751-2018'!CT17</f>
        <v>1</v>
      </c>
      <c r="CK21" s="662">
        <f>'[8]Global CO2 1751-2018'!CU17</f>
        <v>1</v>
      </c>
      <c r="CL21" s="662">
        <f>'[8]Global CO2 1751-2018'!CV17</f>
        <v>1</v>
      </c>
      <c r="CM21" s="662">
        <f>'[8]Global CO2 1751-2018'!CW17</f>
        <v>1</v>
      </c>
      <c r="CN21" s="662">
        <f>'[8]Global CO2 1751-2018'!CX17</f>
        <v>2</v>
      </c>
      <c r="CO21" s="662">
        <f>'[8]Global CO2 1751-2018'!CY17</f>
        <v>2</v>
      </c>
      <c r="CP21" s="662">
        <f>'[8]Global CO2 1751-2018'!CZ17</f>
        <v>3</v>
      </c>
      <c r="CQ21" s="662">
        <f>'[8]Global CO2 1751-2018'!DA17</f>
        <v>3</v>
      </c>
      <c r="CR21" s="662">
        <f>'[8]Global CO2 1751-2018'!DB17</f>
        <v>4</v>
      </c>
      <c r="CS21" s="662">
        <f>'[8]Global CO2 1751-2018'!DC17</f>
        <v>4</v>
      </c>
      <c r="CT21" s="662">
        <f>'[8]Global CO2 1751-2018'!DD17</f>
        <v>3</v>
      </c>
      <c r="CU21" s="662">
        <f>'[8]Global CO2 1751-2018'!DE17</f>
        <v>4</v>
      </c>
      <c r="CV21" s="662">
        <f>'[8]Global CO2 1751-2018'!DF17</f>
        <v>4</v>
      </c>
      <c r="CW21" s="662">
        <f>'[8]Global CO2 1751-2018'!DG17</f>
        <v>5</v>
      </c>
      <c r="CX21" s="662">
        <f>'[8]Global CO2 1751-2018'!DH17</f>
        <v>5</v>
      </c>
      <c r="CY21" s="662">
        <f>'[8]Global CO2 1751-2018'!DI17</f>
        <v>5</v>
      </c>
      <c r="CZ21" s="662">
        <f>'[8]Global CO2 1751-2018'!DJ17</f>
        <v>6</v>
      </c>
      <c r="DA21" s="662">
        <f>'[8]Global CO2 1751-2018'!DK17</f>
        <v>8</v>
      </c>
      <c r="DB21" s="662">
        <f>'[8]Global CO2 1751-2018'!DL17</f>
        <v>9</v>
      </c>
      <c r="DC21" s="662">
        <f>'[8]Global CO2 1751-2018'!DM17</f>
        <v>9</v>
      </c>
      <c r="DD21" s="662">
        <f>'[8]Global CO2 1751-2018'!DN17</f>
        <v>10</v>
      </c>
      <c r="DE21" s="662">
        <f>'[8]Global CO2 1751-2018'!DO17</f>
        <v>9</v>
      </c>
      <c r="DF21" s="662">
        <f>'[8]Global CO2 1751-2018'!DP17</f>
        <v>11</v>
      </c>
      <c r="DG21" s="662">
        <f>'[8]Global CO2 1751-2018'!DQ17</f>
        <v>12</v>
      </c>
      <c r="DH21" s="662">
        <f>'[8]Global CO2 1751-2018'!DR17</f>
        <v>13</v>
      </c>
      <c r="DI21" s="662">
        <f>'[8]Global CO2 1751-2018'!DS17</f>
        <v>13</v>
      </c>
      <c r="DJ21" s="662">
        <f>'[8]Global CO2 1751-2018'!DT17</f>
        <v>14</v>
      </c>
      <c r="DK21" s="662">
        <f>'[8]Global CO2 1751-2018'!DU17</f>
        <v>16</v>
      </c>
      <c r="DL21" s="662">
        <f>'[8]Global CO2 1751-2018'!DV17</f>
        <v>18</v>
      </c>
      <c r="DM21" s="662">
        <f>'[8]Global CO2 1751-2018'!DW17</f>
        <v>19</v>
      </c>
      <c r="DN21" s="662">
        <f>'[8]Global CO2 1751-2018'!DX17</f>
        <v>20</v>
      </c>
      <c r="DO21" s="662">
        <f>'[8]Global CO2 1751-2018'!DY17</f>
        <v>23</v>
      </c>
      <c r="DP21" s="662">
        <f>'[8]Global CO2 1751-2018'!DZ17</f>
        <v>23</v>
      </c>
      <c r="DQ21" s="662">
        <f>'[8]Global CO2 1751-2018'!EA17</f>
        <v>23</v>
      </c>
      <c r="DR21" s="662">
        <f>'[8]Global CO2 1751-2018'!EB17</f>
        <v>28</v>
      </c>
      <c r="DS21" s="662">
        <f>'[8]Global CO2 1751-2018'!EC17</f>
        <v>30</v>
      </c>
      <c r="DT21" s="662">
        <f>'[8]Global CO2 1751-2018'!ED17</f>
        <v>32</v>
      </c>
      <c r="DU21" s="662">
        <f>'[8]Global CO2 1751-2018'!EE17</f>
        <v>34</v>
      </c>
      <c r="DV21" s="662">
        <f>'[8]Global CO2 1751-2018'!EF17</f>
        <v>36</v>
      </c>
      <c r="DW21" s="662">
        <f>'[8]Global CO2 1751-2018'!EG17</f>
        <v>37</v>
      </c>
      <c r="DX21" s="662">
        <f>'[8]Global CO2 1751-2018'!EH17</f>
        <v>41</v>
      </c>
      <c r="DY21" s="662">
        <f>'[8]Global CO2 1751-2018'!EI17</f>
        <v>42</v>
      </c>
      <c r="DZ21" s="662">
        <f>'[8]Global CO2 1751-2018'!EJ17</f>
        <v>45</v>
      </c>
      <c r="EA21" s="662">
        <f>'[8]Global CO2 1751-2018'!EK17</f>
        <v>48</v>
      </c>
      <c r="EB21" s="662">
        <f>'[8]Global CO2 1751-2018'!EL17</f>
        <v>54</v>
      </c>
      <c r="EC21" s="662">
        <f>'[8]Global CO2 1751-2018'!EM17</f>
        <v>53</v>
      </c>
      <c r="ED21" s="662">
        <f>'[8]Global CO2 1751-2018'!EN17</f>
        <v>61</v>
      </c>
      <c r="EE21" s="662">
        <f>'[8]Global CO2 1751-2018'!EO17</f>
        <v>78</v>
      </c>
      <c r="EF21" s="662">
        <f>'[8]Global CO2 1751-2018'!EP17</f>
        <v>84</v>
      </c>
      <c r="EG21" s="662">
        <f>'[8]Global CO2 1751-2018'!EQ17</f>
        <v>94</v>
      </c>
      <c r="EH21" s="662">
        <f>'[8]Global CO2 1751-2018'!ER17</f>
        <v>111</v>
      </c>
      <c r="EI21" s="662">
        <f>'[8]Global CO2 1751-2018'!ES17</f>
        <v>110</v>
      </c>
      <c r="EJ21" s="662">
        <f>'[8]Global CO2 1751-2018'!ET17</f>
        <v>116</v>
      </c>
      <c r="EK21" s="662">
        <f>'[8]Global CO2 1751-2018'!EU17</f>
        <v>119</v>
      </c>
      <c r="EL21" s="662">
        <f>'[8]Global CO2 1751-2018'!EV17</f>
        <v>136</v>
      </c>
      <c r="EM21" s="662">
        <f>'[8]Global CO2 1751-2018'!EW17</f>
        <v>143</v>
      </c>
      <c r="EN21" s="662">
        <f>'[8]Global CO2 1751-2018'!EX17</f>
        <v>160</v>
      </c>
      <c r="EO21" s="662">
        <f>'[8]Global CO2 1751-2018'!EY17</f>
        <v>152</v>
      </c>
      <c r="EP21" s="662">
        <f>'[8]Global CO2 1751-2018'!EZ17</f>
        <v>147</v>
      </c>
      <c r="EQ21" s="662">
        <f>'[8]Global CO2 1751-2018'!FA17</f>
        <v>141</v>
      </c>
      <c r="ER21" s="662">
        <f>'[8]Global CO2 1751-2018'!FB17</f>
        <v>154</v>
      </c>
      <c r="ES21" s="662">
        <f>'[8]Global CO2 1751-2018'!FC17</f>
        <v>162</v>
      </c>
      <c r="ET21" s="662">
        <f>'[8]Global CO2 1751-2018'!FD17</f>
        <v>176</v>
      </c>
      <c r="EU21" s="662">
        <f>'[8]Global CO2 1751-2018'!FE17</f>
        <v>192</v>
      </c>
      <c r="EV21" s="662">
        <f>'[8]Global CO2 1751-2018'!FF17</f>
        <v>219</v>
      </c>
      <c r="EW21" s="662">
        <f>'[8]Global CO2 1751-2018'!FG17</f>
        <v>214</v>
      </c>
      <c r="EX21" s="662">
        <f>'[8]Global CO2 1751-2018'!FH17</f>
        <v>222</v>
      </c>
      <c r="EY21" s="662">
        <f>'[8]Global CO2 1751-2018'!FI17</f>
        <v>229</v>
      </c>
      <c r="EZ21" s="662">
        <f>'[8]Global CO2 1751-2018'!FJ17</f>
        <v>236</v>
      </c>
      <c r="FA21" s="662">
        <f>'[8]Global CO2 1751-2018'!FK17</f>
        <v>222</v>
      </c>
      <c r="FB21" s="662">
        <f>'[8]Global CO2 1751-2018'!FL17</f>
        <v>239</v>
      </c>
      <c r="FC21" s="662">
        <f>'[8]Global CO2 1751-2018'!FM17</f>
        <v>275</v>
      </c>
      <c r="FD21" s="662">
        <f>'[8]Global CO2 1751-2018'!FN17</f>
        <v>275</v>
      </c>
      <c r="FE21" s="662">
        <f>'[8]Global CO2 1751-2018'!FO17</f>
        <v>292</v>
      </c>
      <c r="FF21" s="662">
        <f>'[8]Global CO2 1751-2018'!FP17</f>
        <v>322</v>
      </c>
      <c r="FG21" s="662">
        <f>'[8]Global CO2 1751-2018'!FQ17</f>
        <v>364</v>
      </c>
      <c r="FH21" s="662">
        <f>'[8]Global CO2 1751-2018'!FR17</f>
        <v>362</v>
      </c>
      <c r="FI21" s="662">
        <f>'[8]Global CO2 1751-2018'!FS17</f>
        <v>423</v>
      </c>
      <c r="FJ21" s="662">
        <f>'[8]Global CO2 1751-2018'!FT17</f>
        <v>479</v>
      </c>
      <c r="FK21" s="662">
        <f>'[8]Global CO2 1751-2018'!FU17</f>
        <v>504</v>
      </c>
      <c r="FL21" s="662">
        <f>'[8]Global CO2 1751-2018'!FV17</f>
        <v>533</v>
      </c>
      <c r="FM21" s="662">
        <f>'[8]Global CO2 1751-2018'!FW17</f>
        <v>557</v>
      </c>
      <c r="FN21" s="662">
        <f>'[8]Global CO2 1751-2018'!FX17</f>
        <v>625</v>
      </c>
      <c r="FO21" s="662">
        <f>'[8]Global CO2 1751-2018'!FY17</f>
        <v>679</v>
      </c>
      <c r="FP21" s="662">
        <f>'[8]Global CO2 1751-2018'!FZ17</f>
        <v>714</v>
      </c>
      <c r="FQ21" s="662">
        <f>'[8]Global CO2 1751-2018'!GA17</f>
        <v>731</v>
      </c>
      <c r="FR21" s="662">
        <f>'[8]Global CO2 1751-2018'!GB17</f>
        <v>794</v>
      </c>
      <c r="FS21" s="662">
        <f>'[8]Global CO2 1751-2018'!GC17</f>
        <v>852</v>
      </c>
      <c r="FT21" s="662">
        <f>'[8]Global CO2 1751-2018'!GD17</f>
        <v>902</v>
      </c>
      <c r="FU21" s="662">
        <f>'[8]Global CO2 1751-2018'!GE17</f>
        <v>970</v>
      </c>
      <c r="FV21" s="662">
        <f>'[8]Global CO2 1751-2018'!GF17</f>
        <v>1039</v>
      </c>
      <c r="FW21" s="662">
        <f>'[8]Global CO2 1751-2018'!GG17</f>
        <v>1119</v>
      </c>
      <c r="FX21" s="662">
        <f>'[8]Global CO2 1751-2018'!GH17</f>
        <v>1204</v>
      </c>
      <c r="FY21" s="662">
        <f>'[8]Global CO2 1751-2018'!GI17</f>
        <v>1296</v>
      </c>
      <c r="FZ21" s="662">
        <f>'[8]Global CO2 1751-2018'!GJ17</f>
        <v>1382</v>
      </c>
      <c r="GA21" s="662">
        <f>'[8]Global CO2 1751-2018'!GK17</f>
        <v>1505</v>
      </c>
      <c r="GB21" s="662">
        <f>'[8]Global CO2 1751-2018'!GL17</f>
        <v>1628</v>
      </c>
      <c r="GC21" s="662">
        <f>'[8]Global CO2 1751-2018'!GM17</f>
        <v>1854</v>
      </c>
      <c r="GD21" s="662">
        <f>'[8]Global CO2 1751-2018'!GN17</f>
        <v>1961</v>
      </c>
      <c r="GE21" s="662">
        <f>'[8]Global CO2 1751-2018'!GO17</f>
        <v>2115</v>
      </c>
      <c r="GF21" s="662">
        <f>'[8]Global CO2 1751-2018'!GP17</f>
        <v>2262</v>
      </c>
      <c r="GG21" s="662">
        <f>'[8]Global CO2 1751-2018'!GQ17</f>
        <v>2230</v>
      </c>
      <c r="GH21" s="662">
        <f>'[8]Global CO2 1751-2018'!GR17</f>
        <v>2201</v>
      </c>
      <c r="GI21" s="662">
        <f>'[8]Global CO2 1751-2018'!GS17</f>
        <v>2315</v>
      </c>
      <c r="GJ21" s="662">
        <f>'[8]Global CO2 1751-2018'!GT17</f>
        <v>2400</v>
      </c>
      <c r="GK21" s="662">
        <f>'[8]Global CO2 1751-2018'!GU17</f>
        <v>2488</v>
      </c>
      <c r="GL21" s="662">
        <f>'[8]Global CO2 1751-2018'!GV17</f>
        <v>2526</v>
      </c>
      <c r="GM21" s="662">
        <f>'[8]Global CO2 1751-2018'!GW17</f>
        <v>2435</v>
      </c>
      <c r="GN21" s="662">
        <f>'[8]Global CO2 1751-2018'!GX17</f>
        <v>2316</v>
      </c>
      <c r="GO21" s="662">
        <f>'[8]Global CO2 1751-2018'!GY17</f>
        <v>2261</v>
      </c>
      <c r="GP21" s="662">
        <f>'[8]Global CO2 1751-2018'!GZ17</f>
        <v>2242</v>
      </c>
      <c r="GQ21" s="662">
        <f>'[8]Global CO2 1751-2018'!HA17</f>
        <v>2253</v>
      </c>
      <c r="GR21" s="662">
        <f>'[8]Global CO2 1751-2018'!HB17</f>
        <v>2257</v>
      </c>
      <c r="GS21" s="662">
        <f>'[8]Global CO2 1751-2018'!HC17</f>
        <v>2325</v>
      </c>
      <c r="GT21" s="662">
        <f>'[8]Global CO2 1751-2018'!HD17</f>
        <v>2352</v>
      </c>
      <c r="GU21" s="662">
        <f>'[8]Global CO2 1751-2018'!HE17</f>
        <v>2435</v>
      </c>
      <c r="GV21" s="662">
        <f>'[8]Global CO2 1751-2018'!HF17</f>
        <v>2475</v>
      </c>
      <c r="GW21" s="662">
        <f>'[8]Global CO2 1751-2018'!HG17</f>
        <v>2516</v>
      </c>
      <c r="GX21" s="662">
        <f>'[8]Global CO2 1751-2018'!HH17</f>
        <v>2641</v>
      </c>
      <c r="GY21" s="662">
        <f>'[8]Global CO2 1751-2018'!HI17</f>
        <v>2500</v>
      </c>
      <c r="GZ21" s="662">
        <f>'[8]Global CO2 1751-2018'!HJ17</f>
        <v>2507</v>
      </c>
      <c r="HA21" s="662">
        <f>'[8]Global CO2 1751-2018'!HK17</f>
        <v>2517</v>
      </c>
      <c r="HB21" s="662">
        <f>'[8]Global CO2 1751-2018'!HL17</f>
        <v>2542</v>
      </c>
      <c r="HC21" s="662">
        <f>'[8]Global CO2 1751-2018'!HM17</f>
        <v>2626</v>
      </c>
      <c r="HD21" s="662">
        <f>'[8]Global CO2 1751-2018'!HN17</f>
        <v>2667</v>
      </c>
      <c r="HE21" s="662">
        <f>'[8]Global CO2 1751-2018'!HO17</f>
        <v>2694</v>
      </c>
      <c r="HF21" s="662">
        <f>'[8]Global CO2 1751-2018'!HP17</f>
        <v>2758</v>
      </c>
      <c r="HG21" s="662">
        <f>'[8]Global CO2 1751-2018'!HQ17</f>
        <v>2806</v>
      </c>
      <c r="HH21" s="662">
        <f>'[8]Global CO2 1751-2018'!HR17</f>
        <v>2830</v>
      </c>
      <c r="HI21" s="662">
        <f>'[8]Global CO2 1751-2018'!HS17</f>
        <v>2827</v>
      </c>
      <c r="HJ21" s="662">
        <f>'[8]Global CO2 1751-2018'!HT17</f>
        <v>2899</v>
      </c>
      <c r="HK21" s="662">
        <f>'[8]Global CO2 1751-2018'!HU17</f>
        <v>3000</v>
      </c>
      <c r="HL21" s="662">
        <f>'[8]Global CO2 1751-2018'!HV17</f>
        <v>3022</v>
      </c>
      <c r="HM21" s="662">
        <f>'[8]Global CO2 1751-2018'!HW17</f>
        <v>3046</v>
      </c>
      <c r="HN21" s="662">
        <f>'[8]Global CO2 1751-2018'!HX17</f>
        <v>3063</v>
      </c>
      <c r="HO21" s="662">
        <f>'[8]Global CO2 1751-2018'!HY17</f>
        <v>3057</v>
      </c>
      <c r="HP21" s="662">
        <f>'[8]Global CO2 1751-2018'!HZ17</f>
        <v>2999</v>
      </c>
      <c r="HQ21" s="662">
        <f>'[8]Global CO2 1751-2018'!IA17</f>
        <v>3081</v>
      </c>
      <c r="HR21" s="662">
        <f>'[8]Global CO2 1751-2018'!IB17</f>
        <v>3083</v>
      </c>
      <c r="HS21" s="662">
        <f>'[8]Global CO2 1751-2018'!IC17</f>
        <v>3145</v>
      </c>
      <c r="HT21" s="662">
        <f>'[8]Global CO2 1751-2018'!ID17</f>
        <v>3174</v>
      </c>
      <c r="HU21" s="662">
        <f>'[8]Global CO2 1751-2018'!IE17</f>
        <v>3205</v>
      </c>
      <c r="HV21" s="662">
        <f>'[8]Global CO2 1751-2018'!IF17</f>
        <v>3252</v>
      </c>
      <c r="HW21" s="662">
        <f>'[8]Global CO2 1751-2018'!IG17</f>
        <v>3267</v>
      </c>
      <c r="HX21" s="662">
        <f>'[8]Global CO2 1751-2018'!IH17</f>
        <v>3323</v>
      </c>
      <c r="HY21" s="663">
        <f>'[8]Global CO2 1751-2018'!II17</f>
        <v>3344</v>
      </c>
      <c r="HZ21" s="663">
        <f>'[8]Global CO2 1751-2018'!IJ17</f>
        <v>3371.75524206816</v>
      </c>
      <c r="IA21" s="562"/>
      <c r="IB21" s="664" t="s">
        <v>274</v>
      </c>
      <c r="IC21" s="654">
        <f>SUM(D21:HY21)</f>
        <v>154624</v>
      </c>
      <c r="ID21" s="665" t="s">
        <v>396</v>
      </c>
      <c r="IE21" s="655" t="s">
        <v>403</v>
      </c>
      <c r="IH21" s="666">
        <f>SUM(D21:HQ21)</f>
        <v>128831</v>
      </c>
      <c r="IJ21" s="666">
        <f>SUM(D21:HV21)</f>
        <v>144690</v>
      </c>
      <c r="IL21" s="666">
        <f>SUM(D21:HW21)</f>
        <v>147957</v>
      </c>
      <c r="IN21" s="666">
        <f>SUM(D21:HX21)</f>
        <v>151280</v>
      </c>
      <c r="IP21" s="666">
        <f>SUM(D21:HY21)</f>
        <v>154624</v>
      </c>
    </row>
    <row r="22" spans="2:250" s="581" customFormat="1" ht="9" customHeight="1">
      <c r="B22" s="576"/>
      <c r="D22" s="557"/>
      <c r="BA22" s="557"/>
      <c r="BB22" s="557"/>
      <c r="BC22" s="557"/>
      <c r="BD22" s="557"/>
      <c r="BE22" s="557"/>
      <c r="BF22" s="557"/>
      <c r="BG22" s="557"/>
      <c r="BH22" s="557"/>
      <c r="BI22" s="557"/>
      <c r="BJ22" s="557"/>
      <c r="BK22" s="557"/>
      <c r="BL22" s="557"/>
      <c r="BM22" s="557"/>
      <c r="BN22" s="557"/>
      <c r="BO22" s="557"/>
      <c r="BP22" s="557"/>
      <c r="BQ22" s="557"/>
      <c r="BR22" s="557"/>
      <c r="BS22" s="557"/>
      <c r="BT22" s="557"/>
      <c r="BU22" s="557"/>
      <c r="BV22" s="557"/>
      <c r="BW22" s="557"/>
      <c r="BX22" s="557"/>
      <c r="BY22" s="557"/>
      <c r="BZ22" s="557"/>
      <c r="CA22" s="557"/>
      <c r="CB22" s="557"/>
      <c r="CC22" s="557"/>
      <c r="CD22" s="557"/>
      <c r="CE22" s="557"/>
      <c r="CF22" s="557"/>
      <c r="HR22" s="667" t="s">
        <v>404</v>
      </c>
      <c r="HZ22" s="562"/>
      <c r="IA22" s="562"/>
      <c r="IC22" s="668"/>
      <c r="IE22" s="575"/>
    </row>
    <row r="23" spans="2:250" s="673" customFormat="1" ht="19" customHeight="1">
      <c r="B23" s="652" t="s">
        <v>405</v>
      </c>
      <c r="C23" s="669"/>
      <c r="D23" s="557"/>
      <c r="E23" s="581"/>
      <c r="F23" s="581"/>
      <c r="G23" s="581"/>
      <c r="H23" s="581"/>
      <c r="I23" s="581"/>
      <c r="J23" s="581"/>
      <c r="K23" s="581"/>
      <c r="L23" s="581"/>
      <c r="M23" s="581"/>
      <c r="N23" s="581"/>
      <c r="O23" s="581"/>
      <c r="P23" s="581"/>
      <c r="Q23" s="581"/>
      <c r="R23" s="581"/>
      <c r="S23" s="581"/>
      <c r="T23" s="581"/>
      <c r="U23" s="581"/>
      <c r="V23" s="581"/>
      <c r="W23" s="581"/>
      <c r="X23" s="581"/>
      <c r="Y23" s="581"/>
      <c r="Z23" s="581"/>
      <c r="AA23" s="581"/>
      <c r="AB23" s="581"/>
      <c r="AC23" s="581"/>
      <c r="AD23" s="581"/>
      <c r="AE23" s="581"/>
      <c r="AF23" s="581"/>
      <c r="AG23" s="581"/>
      <c r="AH23" s="581"/>
      <c r="AI23" s="581"/>
      <c r="AJ23" s="581"/>
      <c r="AK23" s="581"/>
      <c r="AL23" s="581"/>
      <c r="AM23" s="581"/>
      <c r="AN23" s="581"/>
      <c r="AO23" s="581"/>
      <c r="AP23" s="581"/>
      <c r="AQ23" s="581"/>
      <c r="AR23" s="581"/>
      <c r="AS23" s="581"/>
      <c r="AT23" s="581"/>
      <c r="AU23" s="581"/>
      <c r="AV23" s="581"/>
      <c r="AW23" s="581"/>
      <c r="AX23" s="581"/>
      <c r="AY23" s="581"/>
      <c r="AZ23" s="581"/>
      <c r="BA23" s="557"/>
      <c r="BB23" s="557"/>
      <c r="BC23" s="557"/>
      <c r="BD23" s="557"/>
      <c r="BE23" s="557"/>
      <c r="BF23" s="557"/>
      <c r="BG23" s="557"/>
      <c r="BH23" s="557"/>
      <c r="BI23" s="557"/>
      <c r="BJ23" s="557"/>
      <c r="BK23" s="557"/>
      <c r="BL23" s="557"/>
      <c r="BM23" s="557"/>
      <c r="BN23" s="557"/>
      <c r="BO23" s="557"/>
      <c r="BP23" s="557"/>
      <c r="BQ23" s="557"/>
      <c r="BR23" s="557"/>
      <c r="BS23" s="557"/>
      <c r="BT23" s="557"/>
      <c r="BU23" s="557"/>
      <c r="BV23" s="557"/>
      <c r="BW23" s="557"/>
      <c r="BX23" s="557"/>
      <c r="BY23" s="557"/>
      <c r="BZ23" s="557"/>
      <c r="CA23" s="557"/>
      <c r="CB23" s="557"/>
      <c r="CC23" s="557"/>
      <c r="CD23" s="557"/>
      <c r="CE23" s="581"/>
      <c r="CF23" s="581"/>
      <c r="CG23" s="581"/>
      <c r="CH23" s="581"/>
      <c r="CI23" s="581"/>
      <c r="CJ23" s="581"/>
      <c r="CK23" s="581"/>
      <c r="CL23" s="581"/>
      <c r="CM23" s="581"/>
      <c r="CN23" s="581"/>
      <c r="CO23" s="581"/>
      <c r="CP23" s="581"/>
      <c r="CQ23" s="581"/>
      <c r="CR23" s="581"/>
      <c r="CS23" s="581"/>
      <c r="CT23" s="636"/>
      <c r="CU23" s="670">
        <f t="shared" ref="CU23:FF23" si="6">CU15/CU19</f>
        <v>2.2134339112235965E-3</v>
      </c>
      <c r="CV23" s="670">
        <f t="shared" si="6"/>
        <v>4.6328032995413696E-3</v>
      </c>
      <c r="CW23" s="670">
        <f t="shared" si="6"/>
        <v>6.0697544159401288E-3</v>
      </c>
      <c r="CX23" s="670">
        <f t="shared" si="6"/>
        <v>8.6326702240626177E-3</v>
      </c>
      <c r="CY23" s="670">
        <f t="shared" si="6"/>
        <v>1.1550698441736043E-2</v>
      </c>
      <c r="CZ23" s="670">
        <f t="shared" si="6"/>
        <v>1.4319184493968256E-2</v>
      </c>
      <c r="DA23" s="670">
        <f t="shared" si="6"/>
        <v>1.374112633833839E-2</v>
      </c>
      <c r="DB23" s="670">
        <f t="shared" si="6"/>
        <v>1.6866292773008669E-2</v>
      </c>
      <c r="DC23" s="670">
        <f t="shared" si="6"/>
        <v>2.1439297562388999E-2</v>
      </c>
      <c r="DD23" s="670">
        <f t="shared" si="6"/>
        <v>2.4147320720873427E-2</v>
      </c>
      <c r="DE23" s="670">
        <f t="shared" si="6"/>
        <v>3.5332969628866069E-2</v>
      </c>
      <c r="DF23" s="670">
        <f t="shared" si="6"/>
        <v>3.2170378410964415E-2</v>
      </c>
      <c r="DG23" s="670">
        <f t="shared" si="6"/>
        <v>3.5704611545723991E-2</v>
      </c>
      <c r="DH23" s="670">
        <f t="shared" si="6"/>
        <v>5.3417425718053732E-2</v>
      </c>
      <c r="DI23" s="670">
        <f t="shared" si="6"/>
        <v>5.0695976804646894E-2</v>
      </c>
      <c r="DJ23" s="670">
        <f t="shared" si="6"/>
        <v>3.3766906375180615E-2</v>
      </c>
      <c r="DK23" s="670">
        <f t="shared" si="6"/>
        <v>2.9297616579257293E-2</v>
      </c>
      <c r="DL23" s="670">
        <f t="shared" si="6"/>
        <v>3.3046225293036371E-2</v>
      </c>
      <c r="DM23" s="670">
        <f t="shared" si="6"/>
        <v>3.4730132878020126E-2</v>
      </c>
      <c r="DN23" s="670">
        <f t="shared" si="6"/>
        <v>3.5552262610209356E-2</v>
      </c>
      <c r="DO23" s="670">
        <f t="shared" si="6"/>
        <v>3.3789328022615091E-2</v>
      </c>
      <c r="DP23" s="670">
        <f t="shared" si="6"/>
        <v>3.6372579988011404E-2</v>
      </c>
      <c r="DQ23" s="670">
        <f t="shared" si="6"/>
        <v>5.5852194610233399E-2</v>
      </c>
      <c r="DR23" s="670">
        <f t="shared" si="6"/>
        <v>5.6793499181997269E-2</v>
      </c>
      <c r="DS23" s="670">
        <f t="shared" si="6"/>
        <v>5.0499612732145691E-2</v>
      </c>
      <c r="DT23" s="670">
        <f t="shared" si="6"/>
        <v>5.4210823565727116E-2</v>
      </c>
      <c r="DU23" s="670">
        <f t="shared" si="6"/>
        <v>6.2871891377851805E-2</v>
      </c>
      <c r="DV23" s="670">
        <f t="shared" si="6"/>
        <v>6.2703184065541998E-2</v>
      </c>
      <c r="DW23" s="670">
        <f t="shared" si="6"/>
        <v>0.10350457451205763</v>
      </c>
      <c r="DX23" s="670">
        <f t="shared" si="6"/>
        <v>0.12842784065437021</v>
      </c>
      <c r="DY23" s="670">
        <f t="shared" si="6"/>
        <v>8.6006372615934135E-2</v>
      </c>
      <c r="DZ23" s="670">
        <f t="shared" si="6"/>
        <v>7.5923187638251038E-2</v>
      </c>
      <c r="EA23" s="670">
        <f t="shared" si="6"/>
        <v>0.13618216274927403</v>
      </c>
      <c r="EB23" s="670">
        <f t="shared" si="6"/>
        <v>0.12831497842622322</v>
      </c>
      <c r="EC23" s="670">
        <f t="shared" si="6"/>
        <v>0.10605870054531427</v>
      </c>
      <c r="ED23" s="670">
        <f t="shared" si="6"/>
        <v>0.12725460315471188</v>
      </c>
      <c r="EE23" s="670">
        <f t="shared" si="6"/>
        <v>0.13432910964679426</v>
      </c>
      <c r="EF23" s="670">
        <f t="shared" si="6"/>
        <v>0.15110499063414931</v>
      </c>
      <c r="EG23" s="670">
        <f t="shared" si="6"/>
        <v>0.16720154842395121</v>
      </c>
      <c r="EH23" s="670">
        <f t="shared" si="6"/>
        <v>0.20875052912821895</v>
      </c>
      <c r="EI23" s="670">
        <f t="shared" si="6"/>
        <v>0.22308034211622335</v>
      </c>
      <c r="EJ23" s="670">
        <f t="shared" si="6"/>
        <v>0.22504695329794283</v>
      </c>
      <c r="EK23" s="670">
        <f t="shared" si="6"/>
        <v>0.28499554063289079</v>
      </c>
      <c r="EL23" s="670">
        <f t="shared" si="6"/>
        <v>0.29764674196462498</v>
      </c>
      <c r="EM23" s="670">
        <f t="shared" si="6"/>
        <v>0.32389713189311409</v>
      </c>
      <c r="EN23" s="670">
        <f t="shared" si="6"/>
        <v>0.31770140626937782</v>
      </c>
      <c r="EO23" s="670">
        <f t="shared" si="6"/>
        <v>0.35865271444813684</v>
      </c>
      <c r="EP23" s="670">
        <f t="shared" si="6"/>
        <v>0.33759136366580972</v>
      </c>
      <c r="EQ23" s="670">
        <f t="shared" si="6"/>
        <v>0.36217631273833512</v>
      </c>
      <c r="ER23" s="670">
        <f t="shared" si="6"/>
        <v>0.35528714665027072</v>
      </c>
      <c r="ES23" s="670">
        <f t="shared" si="6"/>
        <v>0.39750046361520802</v>
      </c>
      <c r="ET23" s="670">
        <f t="shared" si="6"/>
        <v>0.40399215195879212</v>
      </c>
      <c r="EU23" s="670">
        <f t="shared" si="6"/>
        <v>0.4037473940062854</v>
      </c>
      <c r="EV23" s="670">
        <f t="shared" si="6"/>
        <v>0.43565256690168913</v>
      </c>
      <c r="EW23" s="670">
        <f t="shared" si="6"/>
        <v>0.47725729918304055</v>
      </c>
      <c r="EX23" s="670">
        <f t="shared" si="6"/>
        <v>0.45598227596215996</v>
      </c>
      <c r="EY23" s="670">
        <f t="shared" si="6"/>
        <v>0.45141321289597086</v>
      </c>
      <c r="EZ23" s="670">
        <f t="shared" si="6"/>
        <v>0.46450609993948816</v>
      </c>
      <c r="FA23" s="670">
        <f t="shared" si="6"/>
        <v>0.47099105912911704</v>
      </c>
      <c r="FB23" s="670">
        <f t="shared" si="6"/>
        <v>0.50922358111891264</v>
      </c>
      <c r="FC23" s="670">
        <f t="shared" si="6"/>
        <v>0.53273835578696593</v>
      </c>
      <c r="FD23" s="670">
        <f t="shared" si="6"/>
        <v>0.59207598988684462</v>
      </c>
      <c r="FE23" s="670">
        <f t="shared" si="6"/>
        <v>0.63234506391273604</v>
      </c>
      <c r="FF23" s="670">
        <f t="shared" si="6"/>
        <v>0.63077294085604774</v>
      </c>
      <c r="FG23" s="670">
        <f t="shared" ref="FG23:HR23" si="7">FG15/FG19</f>
        <v>0.62232951746420961</v>
      </c>
      <c r="FH23" s="670">
        <f t="shared" si="7"/>
        <v>0.62008993386882783</v>
      </c>
      <c r="FI23" s="670">
        <f t="shared" si="7"/>
        <v>0.63610991021404573</v>
      </c>
      <c r="FJ23" s="670">
        <f t="shared" si="7"/>
        <v>0.64664108514441632</v>
      </c>
      <c r="FK23" s="670">
        <f t="shared" si="7"/>
        <v>0.625658131926637</v>
      </c>
      <c r="FL23" s="670">
        <f t="shared" si="7"/>
        <v>0.6279371649002724</v>
      </c>
      <c r="FM23" s="670">
        <f t="shared" si="7"/>
        <v>0.62591883648250901</v>
      </c>
      <c r="FN23" s="670">
        <f t="shared" si="7"/>
        <v>0.64498311640844985</v>
      </c>
      <c r="FO23" s="670">
        <f t="shared" si="7"/>
        <v>0.66299105689918492</v>
      </c>
      <c r="FP23" s="670">
        <f t="shared" si="7"/>
        <v>0.69573291711922569</v>
      </c>
      <c r="FQ23" s="670">
        <f t="shared" si="7"/>
        <v>0.71743414790316895</v>
      </c>
      <c r="FR23" s="670">
        <f t="shared" si="7"/>
        <v>0.72777290234704195</v>
      </c>
      <c r="FS23" s="670">
        <f t="shared" si="7"/>
        <v>0.75272598112478117</v>
      </c>
      <c r="FT23" s="670">
        <f t="shared" si="7"/>
        <v>0.76797392801530862</v>
      </c>
      <c r="FU23" s="670">
        <f t="shared" si="7"/>
        <v>0.78948856207958251</v>
      </c>
      <c r="FV23" s="670">
        <f t="shared" si="7"/>
        <v>0.79900615832625022</v>
      </c>
      <c r="FW23" s="670">
        <f t="shared" si="7"/>
        <v>0.818423195341481</v>
      </c>
      <c r="FX23" s="670">
        <f t="shared" si="7"/>
        <v>0.82680366630481117</v>
      </c>
      <c r="FY23" s="670">
        <f t="shared" si="7"/>
        <v>0.86566507183551933</v>
      </c>
      <c r="FZ23" s="670">
        <f t="shared" si="7"/>
        <v>0.87593934230844961</v>
      </c>
      <c r="GA23" s="670">
        <f t="shared" si="7"/>
        <v>0.8775710420134526</v>
      </c>
      <c r="GB23" s="670">
        <f t="shared" si="7"/>
        <v>0.88055418915058548</v>
      </c>
      <c r="GC23" s="670">
        <f t="shared" si="7"/>
        <v>0.85360806153469593</v>
      </c>
      <c r="GD23" s="670">
        <f t="shared" si="7"/>
        <v>0.88948450187493189</v>
      </c>
      <c r="GE23" s="670">
        <f t="shared" si="7"/>
        <v>0.88461315258082185</v>
      </c>
      <c r="GF23" s="670">
        <f t="shared" si="7"/>
        <v>0.8977396621400896</v>
      </c>
      <c r="GG23" s="670">
        <f t="shared" si="7"/>
        <v>0.95175422330243564</v>
      </c>
      <c r="GH23" s="670">
        <f t="shared" si="7"/>
        <v>0.85228305895886924</v>
      </c>
      <c r="GI23" s="670">
        <f t="shared" si="7"/>
        <v>0.93480888955186914</v>
      </c>
      <c r="GJ23" s="670">
        <f t="shared" si="7"/>
        <v>0.92724175910738393</v>
      </c>
      <c r="GK23" s="670">
        <f t="shared" si="7"/>
        <v>0.89018755819777795</v>
      </c>
      <c r="GL23" s="670">
        <f t="shared" si="7"/>
        <v>0.89370016776779471</v>
      </c>
      <c r="GM23" s="670">
        <f t="shared" si="7"/>
        <v>0.86780085493061254</v>
      </c>
      <c r="GN23" s="670">
        <f t="shared" si="7"/>
        <v>0.83193592669470429</v>
      </c>
      <c r="GO23" s="670">
        <f t="shared" si="7"/>
        <v>0.77477353426321982</v>
      </c>
      <c r="GP23" s="670">
        <f t="shared" si="7"/>
        <v>0.75023922863431725</v>
      </c>
      <c r="GQ23" s="670">
        <f t="shared" si="7"/>
        <v>0.73143103284432631</v>
      </c>
      <c r="GR23" s="670">
        <f t="shared" si="7"/>
        <v>0.71783246280589097</v>
      </c>
      <c r="GS23" s="670">
        <f t="shared" si="7"/>
        <v>0.74283869239479394</v>
      </c>
      <c r="GT23" s="670">
        <f t="shared" si="7"/>
        <v>0.749498882200335</v>
      </c>
      <c r="GU23" s="670">
        <f t="shared" si="7"/>
        <v>0.77183130765542607</v>
      </c>
      <c r="GV23" s="670">
        <f t="shared" si="7"/>
        <v>0.81885259357691742</v>
      </c>
      <c r="GW23" s="670">
        <f t="shared" si="7"/>
        <v>0.8515311545828903</v>
      </c>
      <c r="GX23" s="670">
        <f t="shared" si="7"/>
        <v>0.8151410106022654</v>
      </c>
      <c r="GY23" s="670">
        <f t="shared" si="7"/>
        <v>0.71198337976936288</v>
      </c>
      <c r="GZ23" s="670">
        <f t="shared" si="7"/>
        <v>0.7246675574353646</v>
      </c>
      <c r="HA23" s="670">
        <f t="shared" si="7"/>
        <v>0.75731588632000324</v>
      </c>
      <c r="HB23" s="670">
        <f t="shared" si="7"/>
        <v>0.76597565256979472</v>
      </c>
      <c r="HC23" s="670">
        <f t="shared" si="7"/>
        <v>0.77219799115608889</v>
      </c>
      <c r="HD23" s="670">
        <f t="shared" si="7"/>
        <v>0.78613631817822138</v>
      </c>
      <c r="HE23" s="670">
        <f t="shared" si="7"/>
        <v>0.80420276272553681</v>
      </c>
      <c r="HF23" s="670">
        <f t="shared" si="7"/>
        <v>0.79166621578950314</v>
      </c>
      <c r="HG23" s="670">
        <f t="shared" si="7"/>
        <v>0.80117989753728613</v>
      </c>
      <c r="HH23" s="670">
        <f t="shared" si="7"/>
        <v>0.79425998970260991</v>
      </c>
      <c r="HI23" s="670">
        <f t="shared" si="7"/>
        <v>0.77229873761306089</v>
      </c>
      <c r="HJ23" s="670">
        <f t="shared" si="7"/>
        <v>0.79768431187572009</v>
      </c>
      <c r="HK23" s="670">
        <f t="shared" si="7"/>
        <v>0.80352605047318404</v>
      </c>
      <c r="HL23" s="670">
        <f t="shared" si="7"/>
        <v>0.83130753371758626</v>
      </c>
      <c r="HM23" s="670">
        <f t="shared" si="7"/>
        <v>0.8031442616427843</v>
      </c>
      <c r="HN23" s="670">
        <f t="shared" si="7"/>
        <v>0.80335131544039207</v>
      </c>
      <c r="HO23" s="670">
        <f t="shared" si="7"/>
        <v>0.81455271875792246</v>
      </c>
      <c r="HP23" s="670">
        <f t="shared" si="7"/>
        <v>0.81305574603162378</v>
      </c>
      <c r="HQ23" s="670">
        <f t="shared" si="7"/>
        <v>0.79893271345806061</v>
      </c>
      <c r="HR23" s="670">
        <f t="shared" si="7"/>
        <v>0.79056160594322089</v>
      </c>
      <c r="HS23" s="670">
        <f t="shared" ref="HS23:IK23" si="8">HS15/HS19</f>
        <v>0.79581014485936741</v>
      </c>
      <c r="HT23" s="670">
        <f t="shared" si="8"/>
        <v>0.7885875979248097</v>
      </c>
      <c r="HU23" s="670">
        <f t="shared" si="8"/>
        <v>0.79583203459497665</v>
      </c>
      <c r="HV23" s="670">
        <f t="shared" si="8"/>
        <v>0.820803366533295</v>
      </c>
      <c r="HW23" s="670">
        <f t="shared" si="8"/>
        <v>0.82800094804979008</v>
      </c>
      <c r="HX23" s="670">
        <f t="shared" si="8"/>
        <v>0.79513529418892381</v>
      </c>
      <c r="HY23" s="670">
        <f>HY15/HY19</f>
        <v>0.79159279863627807</v>
      </c>
      <c r="HZ23" s="562"/>
      <c r="IA23" s="562"/>
      <c r="IB23" s="671"/>
      <c r="IC23" s="672">
        <f>IC15/IC19</f>
        <v>0.78853982113803811</v>
      </c>
      <c r="IE23" s="655" t="s">
        <v>405</v>
      </c>
      <c r="IH23" s="674">
        <f>IH15/IH19</f>
        <v>0.78606690714018845</v>
      </c>
      <c r="IJ23" s="674">
        <f>IJ15/IJ19</f>
        <v>0.78742678350362716</v>
      </c>
      <c r="IK23" s="675"/>
      <c r="IL23" s="674">
        <f>IL15/IL19</f>
        <v>0.78832269106847586</v>
      </c>
      <c r="IM23" s="675"/>
      <c r="IN23" s="674">
        <f>IN15/IN19</f>
        <v>0.78847233596647459</v>
      </c>
      <c r="IO23" s="676"/>
      <c r="IP23" s="674">
        <f>IP15/IP19</f>
        <v>0.78853982113803811</v>
      </c>
    </row>
    <row r="24" spans="2:250" s="593" customFormat="1" ht="14" customHeight="1">
      <c r="B24" s="652" t="s">
        <v>406</v>
      </c>
      <c r="C24" s="656"/>
      <c r="D24" s="656"/>
      <c r="E24" s="677"/>
      <c r="F24" s="677"/>
      <c r="G24" s="677"/>
      <c r="H24" s="677"/>
      <c r="I24" s="677"/>
      <c r="J24" s="677"/>
      <c r="K24" s="677"/>
      <c r="L24" s="677"/>
      <c r="M24" s="677"/>
      <c r="N24" s="677"/>
      <c r="O24" s="677"/>
      <c r="P24" s="677"/>
      <c r="Q24" s="677"/>
      <c r="R24" s="677"/>
      <c r="S24" s="677"/>
      <c r="T24" s="677"/>
      <c r="U24" s="677"/>
      <c r="V24" s="677"/>
      <c r="W24" s="677"/>
      <c r="X24" s="677"/>
      <c r="Y24" s="677"/>
      <c r="Z24" s="677"/>
      <c r="AA24" s="677"/>
      <c r="AB24" s="677"/>
      <c r="AC24" s="677"/>
      <c r="AD24" s="677"/>
      <c r="AE24" s="677"/>
      <c r="AF24" s="677"/>
      <c r="AG24" s="677"/>
      <c r="AH24" s="677"/>
      <c r="AI24" s="677"/>
      <c r="AJ24" s="677"/>
      <c r="AK24" s="677"/>
      <c r="AL24" s="677"/>
      <c r="AM24" s="677"/>
      <c r="AN24" s="677"/>
      <c r="AO24" s="677"/>
      <c r="AP24" s="677"/>
      <c r="AQ24" s="677"/>
      <c r="AR24" s="677"/>
      <c r="AS24" s="677"/>
      <c r="AT24" s="677"/>
      <c r="AU24" s="677"/>
      <c r="AV24" s="677"/>
      <c r="AW24" s="677"/>
      <c r="AX24" s="677"/>
      <c r="AY24" s="677"/>
      <c r="AZ24" s="677"/>
      <c r="BA24" s="677"/>
      <c r="BB24" s="677"/>
      <c r="BC24" s="677"/>
      <c r="BD24" s="677"/>
      <c r="BE24" s="677"/>
      <c r="BF24" s="677"/>
      <c r="BG24" s="677"/>
      <c r="BH24" s="677"/>
      <c r="BI24" s="677"/>
      <c r="BJ24" s="677"/>
      <c r="BK24" s="677"/>
      <c r="BL24" s="677"/>
      <c r="BM24" s="677"/>
      <c r="BN24" s="677"/>
      <c r="BO24" s="677"/>
      <c r="BP24" s="677"/>
      <c r="BQ24" s="677"/>
      <c r="BR24" s="677"/>
      <c r="BS24" s="677"/>
      <c r="BT24" s="677"/>
      <c r="BU24" s="677"/>
      <c r="BV24" s="677"/>
      <c r="BW24" s="677"/>
      <c r="BX24" s="677"/>
      <c r="BY24" s="677"/>
      <c r="BZ24" s="677"/>
      <c r="CA24" s="677"/>
      <c r="CB24" s="677"/>
      <c r="CC24" s="677"/>
      <c r="CD24" s="677"/>
      <c r="CE24" s="677"/>
      <c r="CF24" s="677"/>
      <c r="CG24" s="678">
        <f t="shared" ref="CG24:ER24" si="9">CF24+CG21</f>
        <v>1</v>
      </c>
      <c r="CH24" s="679">
        <f t="shared" si="9"/>
        <v>2</v>
      </c>
      <c r="CI24" s="679">
        <f t="shared" si="9"/>
        <v>3</v>
      </c>
      <c r="CJ24" s="679">
        <f t="shared" si="9"/>
        <v>4</v>
      </c>
      <c r="CK24" s="679">
        <f t="shared" si="9"/>
        <v>5</v>
      </c>
      <c r="CL24" s="679">
        <f t="shared" si="9"/>
        <v>6</v>
      </c>
      <c r="CM24" s="679">
        <f t="shared" si="9"/>
        <v>7</v>
      </c>
      <c r="CN24" s="679">
        <f t="shared" si="9"/>
        <v>9</v>
      </c>
      <c r="CO24" s="679">
        <f t="shared" si="9"/>
        <v>11</v>
      </c>
      <c r="CP24" s="679">
        <f t="shared" si="9"/>
        <v>14</v>
      </c>
      <c r="CQ24" s="679">
        <f t="shared" si="9"/>
        <v>17</v>
      </c>
      <c r="CR24" s="679">
        <f t="shared" si="9"/>
        <v>21</v>
      </c>
      <c r="CS24" s="679">
        <f t="shared" si="9"/>
        <v>25</v>
      </c>
      <c r="CT24" s="679">
        <f t="shared" si="9"/>
        <v>28</v>
      </c>
      <c r="CU24" s="679">
        <f t="shared" si="9"/>
        <v>32</v>
      </c>
      <c r="CV24" s="679">
        <f t="shared" si="9"/>
        <v>36</v>
      </c>
      <c r="CW24" s="679">
        <f t="shared" si="9"/>
        <v>41</v>
      </c>
      <c r="CX24" s="679">
        <f t="shared" si="9"/>
        <v>46</v>
      </c>
      <c r="CY24" s="679">
        <f t="shared" si="9"/>
        <v>51</v>
      </c>
      <c r="CZ24" s="679">
        <f t="shared" si="9"/>
        <v>57</v>
      </c>
      <c r="DA24" s="679">
        <f t="shared" si="9"/>
        <v>65</v>
      </c>
      <c r="DB24" s="679">
        <f t="shared" si="9"/>
        <v>74</v>
      </c>
      <c r="DC24" s="679">
        <f t="shared" si="9"/>
        <v>83</v>
      </c>
      <c r="DD24" s="679">
        <f t="shared" si="9"/>
        <v>93</v>
      </c>
      <c r="DE24" s="679">
        <f t="shared" si="9"/>
        <v>102</v>
      </c>
      <c r="DF24" s="679">
        <f t="shared" si="9"/>
        <v>113</v>
      </c>
      <c r="DG24" s="679">
        <f t="shared" si="9"/>
        <v>125</v>
      </c>
      <c r="DH24" s="679">
        <f t="shared" si="9"/>
        <v>138</v>
      </c>
      <c r="DI24" s="679">
        <f t="shared" si="9"/>
        <v>151</v>
      </c>
      <c r="DJ24" s="679">
        <f t="shared" si="9"/>
        <v>165</v>
      </c>
      <c r="DK24" s="679">
        <f t="shared" si="9"/>
        <v>181</v>
      </c>
      <c r="DL24" s="679">
        <f t="shared" si="9"/>
        <v>199</v>
      </c>
      <c r="DM24" s="679">
        <f t="shared" si="9"/>
        <v>218</v>
      </c>
      <c r="DN24" s="679">
        <f t="shared" si="9"/>
        <v>238</v>
      </c>
      <c r="DO24" s="679">
        <f t="shared" si="9"/>
        <v>261</v>
      </c>
      <c r="DP24" s="679">
        <f t="shared" si="9"/>
        <v>284</v>
      </c>
      <c r="DQ24" s="679">
        <f t="shared" si="9"/>
        <v>307</v>
      </c>
      <c r="DR24" s="679">
        <f t="shared" si="9"/>
        <v>335</v>
      </c>
      <c r="DS24" s="679">
        <f t="shared" si="9"/>
        <v>365</v>
      </c>
      <c r="DT24" s="679">
        <f t="shared" si="9"/>
        <v>397</v>
      </c>
      <c r="DU24" s="679">
        <f t="shared" si="9"/>
        <v>431</v>
      </c>
      <c r="DV24" s="679">
        <f t="shared" si="9"/>
        <v>467</v>
      </c>
      <c r="DW24" s="679">
        <f t="shared" si="9"/>
        <v>504</v>
      </c>
      <c r="DX24" s="679">
        <f t="shared" si="9"/>
        <v>545</v>
      </c>
      <c r="DY24" s="679">
        <f t="shared" si="9"/>
        <v>587</v>
      </c>
      <c r="DZ24" s="679">
        <f t="shared" si="9"/>
        <v>632</v>
      </c>
      <c r="EA24" s="679">
        <f t="shared" si="9"/>
        <v>680</v>
      </c>
      <c r="EB24" s="679">
        <f t="shared" si="9"/>
        <v>734</v>
      </c>
      <c r="EC24" s="679">
        <f t="shared" si="9"/>
        <v>787</v>
      </c>
      <c r="ED24" s="679">
        <f t="shared" si="9"/>
        <v>848</v>
      </c>
      <c r="EE24" s="679">
        <f t="shared" si="9"/>
        <v>926</v>
      </c>
      <c r="EF24" s="679">
        <f t="shared" si="9"/>
        <v>1010</v>
      </c>
      <c r="EG24" s="679">
        <f t="shared" si="9"/>
        <v>1104</v>
      </c>
      <c r="EH24" s="679">
        <f t="shared" si="9"/>
        <v>1215</v>
      </c>
      <c r="EI24" s="679">
        <f t="shared" si="9"/>
        <v>1325</v>
      </c>
      <c r="EJ24" s="679">
        <f t="shared" si="9"/>
        <v>1441</v>
      </c>
      <c r="EK24" s="679">
        <f t="shared" si="9"/>
        <v>1560</v>
      </c>
      <c r="EL24" s="679">
        <f t="shared" si="9"/>
        <v>1696</v>
      </c>
      <c r="EM24" s="679">
        <f t="shared" si="9"/>
        <v>1839</v>
      </c>
      <c r="EN24" s="679">
        <f t="shared" si="9"/>
        <v>1999</v>
      </c>
      <c r="EO24" s="679">
        <f t="shared" si="9"/>
        <v>2151</v>
      </c>
      <c r="EP24" s="679">
        <f t="shared" si="9"/>
        <v>2298</v>
      </c>
      <c r="EQ24" s="679">
        <f t="shared" si="9"/>
        <v>2439</v>
      </c>
      <c r="ER24" s="679">
        <f t="shared" si="9"/>
        <v>2593</v>
      </c>
      <c r="ES24" s="679">
        <f t="shared" ref="ES24:HD24" si="10">ER24+ES21</f>
        <v>2755</v>
      </c>
      <c r="ET24" s="679">
        <f t="shared" si="10"/>
        <v>2931</v>
      </c>
      <c r="EU24" s="679">
        <f t="shared" si="10"/>
        <v>3123</v>
      </c>
      <c r="EV24" s="679">
        <f t="shared" si="10"/>
        <v>3342</v>
      </c>
      <c r="EW24" s="679">
        <f t="shared" si="10"/>
        <v>3556</v>
      </c>
      <c r="EX24" s="679">
        <f t="shared" si="10"/>
        <v>3778</v>
      </c>
      <c r="EY24" s="679">
        <f t="shared" si="10"/>
        <v>4007</v>
      </c>
      <c r="EZ24" s="679">
        <f t="shared" si="10"/>
        <v>4243</v>
      </c>
      <c r="FA24" s="679">
        <f t="shared" si="10"/>
        <v>4465</v>
      </c>
      <c r="FB24" s="679">
        <f t="shared" si="10"/>
        <v>4704</v>
      </c>
      <c r="FC24" s="679">
        <f t="shared" si="10"/>
        <v>4979</v>
      </c>
      <c r="FD24" s="679">
        <f t="shared" si="10"/>
        <v>5254</v>
      </c>
      <c r="FE24" s="679">
        <f t="shared" si="10"/>
        <v>5546</v>
      </c>
      <c r="FF24" s="679">
        <f t="shared" si="10"/>
        <v>5868</v>
      </c>
      <c r="FG24" s="679">
        <f t="shared" si="10"/>
        <v>6232</v>
      </c>
      <c r="FH24" s="679">
        <f t="shared" si="10"/>
        <v>6594</v>
      </c>
      <c r="FI24" s="679">
        <f t="shared" si="10"/>
        <v>7017</v>
      </c>
      <c r="FJ24" s="679">
        <f t="shared" si="10"/>
        <v>7496</v>
      </c>
      <c r="FK24" s="679">
        <f t="shared" si="10"/>
        <v>8000</v>
      </c>
      <c r="FL24" s="679">
        <f t="shared" si="10"/>
        <v>8533</v>
      </c>
      <c r="FM24" s="679">
        <f t="shared" si="10"/>
        <v>9090</v>
      </c>
      <c r="FN24" s="679">
        <f t="shared" si="10"/>
        <v>9715</v>
      </c>
      <c r="FO24" s="679">
        <f t="shared" si="10"/>
        <v>10394</v>
      </c>
      <c r="FP24" s="679">
        <f t="shared" si="10"/>
        <v>11108</v>
      </c>
      <c r="FQ24" s="679">
        <f t="shared" si="10"/>
        <v>11839</v>
      </c>
      <c r="FR24" s="679">
        <f t="shared" si="10"/>
        <v>12633</v>
      </c>
      <c r="FS24" s="679">
        <f t="shared" si="10"/>
        <v>13485</v>
      </c>
      <c r="FT24" s="679">
        <f t="shared" si="10"/>
        <v>14387</v>
      </c>
      <c r="FU24" s="679">
        <f t="shared" si="10"/>
        <v>15357</v>
      </c>
      <c r="FV24" s="679">
        <f t="shared" si="10"/>
        <v>16396</v>
      </c>
      <c r="FW24" s="679">
        <f t="shared" si="10"/>
        <v>17515</v>
      </c>
      <c r="FX24" s="679">
        <f t="shared" si="10"/>
        <v>18719</v>
      </c>
      <c r="FY24" s="679">
        <f t="shared" si="10"/>
        <v>20015</v>
      </c>
      <c r="FZ24" s="679">
        <f t="shared" si="10"/>
        <v>21397</v>
      </c>
      <c r="GA24" s="679">
        <f t="shared" si="10"/>
        <v>22902</v>
      </c>
      <c r="GB24" s="679">
        <f t="shared" si="10"/>
        <v>24530</v>
      </c>
      <c r="GC24" s="679">
        <f t="shared" si="10"/>
        <v>26384</v>
      </c>
      <c r="GD24" s="679">
        <f t="shared" si="10"/>
        <v>28345</v>
      </c>
      <c r="GE24" s="679">
        <f t="shared" si="10"/>
        <v>30460</v>
      </c>
      <c r="GF24" s="679">
        <f t="shared" si="10"/>
        <v>32722</v>
      </c>
      <c r="GG24" s="679">
        <f t="shared" si="10"/>
        <v>34952</v>
      </c>
      <c r="GH24" s="679">
        <f t="shared" si="10"/>
        <v>37153</v>
      </c>
      <c r="GI24" s="679">
        <f t="shared" si="10"/>
        <v>39468</v>
      </c>
      <c r="GJ24" s="679">
        <f t="shared" si="10"/>
        <v>41868</v>
      </c>
      <c r="GK24" s="679">
        <f t="shared" si="10"/>
        <v>44356</v>
      </c>
      <c r="GL24" s="679">
        <f t="shared" si="10"/>
        <v>46882</v>
      </c>
      <c r="GM24" s="679">
        <f t="shared" si="10"/>
        <v>49317</v>
      </c>
      <c r="GN24" s="679">
        <f t="shared" si="10"/>
        <v>51633</v>
      </c>
      <c r="GO24" s="679">
        <f t="shared" si="10"/>
        <v>53894</v>
      </c>
      <c r="GP24" s="679">
        <f t="shared" si="10"/>
        <v>56136</v>
      </c>
      <c r="GQ24" s="679">
        <f t="shared" si="10"/>
        <v>58389</v>
      </c>
      <c r="GR24" s="679">
        <f t="shared" si="10"/>
        <v>60646</v>
      </c>
      <c r="GS24" s="679">
        <f t="shared" si="10"/>
        <v>62971</v>
      </c>
      <c r="GT24" s="679">
        <f t="shared" si="10"/>
        <v>65323</v>
      </c>
      <c r="GU24" s="679">
        <f t="shared" si="10"/>
        <v>67758</v>
      </c>
      <c r="GV24" s="679">
        <f t="shared" si="10"/>
        <v>70233</v>
      </c>
      <c r="GW24" s="679">
        <f t="shared" si="10"/>
        <v>72749</v>
      </c>
      <c r="GX24" s="679">
        <f t="shared" si="10"/>
        <v>75390</v>
      </c>
      <c r="GY24" s="679">
        <f t="shared" si="10"/>
        <v>77890</v>
      </c>
      <c r="GZ24" s="679">
        <f t="shared" si="10"/>
        <v>80397</v>
      </c>
      <c r="HA24" s="679">
        <f t="shared" si="10"/>
        <v>82914</v>
      </c>
      <c r="HB24" s="679">
        <f t="shared" si="10"/>
        <v>85456</v>
      </c>
      <c r="HC24" s="679">
        <f t="shared" si="10"/>
        <v>88082</v>
      </c>
      <c r="HD24" s="679">
        <f t="shared" si="10"/>
        <v>90749</v>
      </c>
      <c r="HE24" s="679">
        <f t="shared" ref="HE24:HW24" si="11">HD24+HE21</f>
        <v>93443</v>
      </c>
      <c r="HF24" s="679">
        <f t="shared" si="11"/>
        <v>96201</v>
      </c>
      <c r="HG24" s="679">
        <f t="shared" si="11"/>
        <v>99007</v>
      </c>
      <c r="HH24" s="680">
        <f t="shared" si="11"/>
        <v>101837</v>
      </c>
      <c r="HI24" s="680">
        <f t="shared" si="11"/>
        <v>104664</v>
      </c>
      <c r="HJ24" s="680">
        <f t="shared" si="11"/>
        <v>107563</v>
      </c>
      <c r="HK24" s="680">
        <f t="shared" si="11"/>
        <v>110563</v>
      </c>
      <c r="HL24" s="680">
        <f t="shared" si="11"/>
        <v>113585</v>
      </c>
      <c r="HM24" s="680">
        <f t="shared" si="11"/>
        <v>116631</v>
      </c>
      <c r="HN24" s="680">
        <f t="shared" si="11"/>
        <v>119694</v>
      </c>
      <c r="HO24" s="680">
        <f t="shared" si="11"/>
        <v>122751</v>
      </c>
      <c r="HP24" s="680">
        <f t="shared" si="11"/>
        <v>125750</v>
      </c>
      <c r="HQ24" s="680">
        <f t="shared" si="11"/>
        <v>128831</v>
      </c>
      <c r="HR24" s="680">
        <f t="shared" si="11"/>
        <v>131914</v>
      </c>
      <c r="HS24" s="680">
        <f t="shared" si="11"/>
        <v>135059</v>
      </c>
      <c r="HT24" s="680">
        <f t="shared" si="11"/>
        <v>138233</v>
      </c>
      <c r="HU24" s="680">
        <f t="shared" si="11"/>
        <v>141438</v>
      </c>
      <c r="HV24" s="680">
        <f t="shared" si="11"/>
        <v>144690</v>
      </c>
      <c r="HW24" s="680">
        <f t="shared" si="11"/>
        <v>147957</v>
      </c>
      <c r="HX24" s="680">
        <f>HW24+HX21</f>
        <v>151280</v>
      </c>
      <c r="HY24" s="680">
        <f>HX24+HY21</f>
        <v>154624</v>
      </c>
      <c r="HZ24" s="562"/>
      <c r="IA24" s="562"/>
      <c r="IB24" s="656"/>
      <c r="IC24" s="681"/>
      <c r="IE24" s="655" t="s">
        <v>406</v>
      </c>
    </row>
    <row r="25" spans="2:250" s="593" customFormat="1" ht="14" customHeight="1">
      <c r="B25" s="652" t="s">
        <v>407</v>
      </c>
      <c r="C25" s="656"/>
      <c r="D25" s="656"/>
      <c r="E25" s="682"/>
      <c r="F25" s="682"/>
      <c r="G25" s="682"/>
      <c r="H25" s="682"/>
      <c r="I25" s="682"/>
      <c r="J25" s="682"/>
      <c r="K25" s="682"/>
      <c r="L25" s="682"/>
      <c r="M25" s="682"/>
      <c r="N25" s="682"/>
      <c r="O25" s="682"/>
      <c r="P25" s="682"/>
      <c r="Q25" s="682"/>
      <c r="R25" s="682"/>
      <c r="S25" s="682"/>
      <c r="T25" s="682"/>
      <c r="U25" s="682"/>
      <c r="V25" s="682"/>
      <c r="W25" s="682"/>
      <c r="X25" s="682"/>
      <c r="Y25" s="682"/>
      <c r="Z25" s="682"/>
      <c r="AA25" s="682"/>
      <c r="AB25" s="682"/>
      <c r="AC25" s="682"/>
      <c r="AD25" s="682"/>
      <c r="AE25" s="682"/>
      <c r="AF25" s="682"/>
      <c r="AG25" s="682"/>
      <c r="AH25" s="682"/>
      <c r="AI25" s="682"/>
      <c r="AJ25" s="682"/>
      <c r="AK25" s="682"/>
      <c r="AL25" s="682"/>
      <c r="AM25" s="682"/>
      <c r="AN25" s="682"/>
      <c r="AO25" s="682"/>
      <c r="AP25" s="682"/>
      <c r="AQ25" s="682"/>
      <c r="AR25" s="682"/>
      <c r="AS25" s="682"/>
      <c r="AT25" s="682"/>
      <c r="AU25" s="682"/>
      <c r="AV25" s="682"/>
      <c r="AW25" s="682"/>
      <c r="AX25" s="682"/>
      <c r="AY25" s="682"/>
      <c r="AZ25" s="682"/>
      <c r="BA25" s="682"/>
      <c r="BB25" s="682"/>
      <c r="BC25" s="682"/>
      <c r="BD25" s="682"/>
      <c r="BE25" s="682"/>
      <c r="BF25" s="682"/>
      <c r="BG25" s="682"/>
      <c r="BH25" s="682"/>
      <c r="BI25" s="682"/>
      <c r="BJ25" s="682"/>
      <c r="BK25" s="682"/>
      <c r="BL25" s="682"/>
      <c r="BM25" s="682"/>
      <c r="BN25" s="682"/>
      <c r="BO25" s="682"/>
      <c r="BP25" s="682"/>
      <c r="BQ25" s="682"/>
      <c r="BR25" s="682"/>
      <c r="BS25" s="682"/>
      <c r="BT25" s="682"/>
      <c r="BU25" s="682"/>
      <c r="BV25" s="682"/>
      <c r="BW25" s="682"/>
      <c r="BX25" s="682"/>
      <c r="BY25" s="682"/>
      <c r="BZ25" s="682"/>
      <c r="CA25" s="682"/>
      <c r="CB25" s="682"/>
      <c r="CC25" s="682"/>
      <c r="CD25" s="682"/>
      <c r="CE25" s="682"/>
      <c r="CF25" s="682"/>
      <c r="CG25" s="683">
        <f t="shared" ref="CG25:ER25" si="12">CG24/$IC$21</f>
        <v>6.4673013245033113E-6</v>
      </c>
      <c r="CH25" s="684">
        <f t="shared" si="12"/>
        <v>1.2934602649006623E-5</v>
      </c>
      <c r="CI25" s="684">
        <f t="shared" si="12"/>
        <v>1.9401903973509935E-5</v>
      </c>
      <c r="CJ25" s="684">
        <f t="shared" si="12"/>
        <v>2.5869205298013245E-5</v>
      </c>
      <c r="CK25" s="684">
        <f t="shared" si="12"/>
        <v>3.2336506622516559E-5</v>
      </c>
      <c r="CL25" s="684">
        <f t="shared" si="12"/>
        <v>3.8803807947019869E-5</v>
      </c>
      <c r="CM25" s="684">
        <f t="shared" si="12"/>
        <v>4.527110927152318E-5</v>
      </c>
      <c r="CN25" s="684">
        <f t="shared" si="12"/>
        <v>5.82057119205298E-5</v>
      </c>
      <c r="CO25" s="684">
        <f t="shared" si="12"/>
        <v>7.1140314569536421E-5</v>
      </c>
      <c r="CP25" s="684">
        <f t="shared" si="12"/>
        <v>9.0542218543046359E-5</v>
      </c>
      <c r="CQ25" s="684">
        <f t="shared" si="12"/>
        <v>1.099441225165563E-4</v>
      </c>
      <c r="CR25" s="684">
        <f t="shared" si="12"/>
        <v>1.3581332781456953E-4</v>
      </c>
      <c r="CS25" s="684">
        <f t="shared" si="12"/>
        <v>1.6168253311258279E-4</v>
      </c>
      <c r="CT25" s="684">
        <f t="shared" si="12"/>
        <v>1.8108443708609272E-4</v>
      </c>
      <c r="CU25" s="684">
        <f t="shared" si="12"/>
        <v>2.0695364238410596E-4</v>
      </c>
      <c r="CV25" s="684">
        <f t="shared" si="12"/>
        <v>2.328228476821192E-4</v>
      </c>
      <c r="CW25" s="684">
        <f t="shared" si="12"/>
        <v>2.6515935430463576E-4</v>
      </c>
      <c r="CX25" s="684">
        <f t="shared" si="12"/>
        <v>2.9749586092715232E-4</v>
      </c>
      <c r="CY25" s="684">
        <f t="shared" si="12"/>
        <v>3.2983236754966888E-4</v>
      </c>
      <c r="CZ25" s="684">
        <f t="shared" si="12"/>
        <v>3.6863617549668873E-4</v>
      </c>
      <c r="DA25" s="684">
        <f t="shared" si="12"/>
        <v>4.2037458609271521E-4</v>
      </c>
      <c r="DB25" s="684">
        <f t="shared" si="12"/>
        <v>4.7858029801324504E-4</v>
      </c>
      <c r="DC25" s="684">
        <f t="shared" si="12"/>
        <v>5.3678600993377487E-4</v>
      </c>
      <c r="DD25" s="684">
        <f t="shared" si="12"/>
        <v>6.0145902317880798E-4</v>
      </c>
      <c r="DE25" s="684">
        <f t="shared" si="12"/>
        <v>6.5966473509933776E-4</v>
      </c>
      <c r="DF25" s="684">
        <f t="shared" si="12"/>
        <v>7.3080504966887422E-4</v>
      </c>
      <c r="DG25" s="684">
        <f t="shared" si="12"/>
        <v>8.0841266556291392E-4</v>
      </c>
      <c r="DH25" s="684">
        <f t="shared" si="12"/>
        <v>8.9248758278145696E-4</v>
      </c>
      <c r="DI25" s="684">
        <f t="shared" si="12"/>
        <v>9.765625E-4</v>
      </c>
      <c r="DJ25" s="684">
        <f t="shared" si="12"/>
        <v>1.0671047185430464E-3</v>
      </c>
      <c r="DK25" s="684">
        <f t="shared" si="12"/>
        <v>1.1705815397350992E-3</v>
      </c>
      <c r="DL25" s="684">
        <f t="shared" si="12"/>
        <v>1.286992963576159E-3</v>
      </c>
      <c r="DM25" s="684">
        <f t="shared" si="12"/>
        <v>1.4098716887417219E-3</v>
      </c>
      <c r="DN25" s="684">
        <f t="shared" si="12"/>
        <v>1.5392177152317881E-3</v>
      </c>
      <c r="DO25" s="684">
        <f t="shared" si="12"/>
        <v>1.6879656456953642E-3</v>
      </c>
      <c r="DP25" s="684">
        <f t="shared" si="12"/>
        <v>1.8367135761589405E-3</v>
      </c>
      <c r="DQ25" s="684">
        <f t="shared" si="12"/>
        <v>1.9854615066225165E-3</v>
      </c>
      <c r="DR25" s="684">
        <f t="shared" si="12"/>
        <v>2.1665459437086093E-3</v>
      </c>
      <c r="DS25" s="684">
        <f t="shared" si="12"/>
        <v>2.3605649834437087E-3</v>
      </c>
      <c r="DT25" s="684">
        <f t="shared" si="12"/>
        <v>2.5675186258278145E-3</v>
      </c>
      <c r="DU25" s="684">
        <f t="shared" si="12"/>
        <v>2.7874068708609273E-3</v>
      </c>
      <c r="DV25" s="684">
        <f t="shared" si="12"/>
        <v>3.0202297185430464E-3</v>
      </c>
      <c r="DW25" s="684">
        <f t="shared" si="12"/>
        <v>3.259519867549669E-3</v>
      </c>
      <c r="DX25" s="684">
        <f t="shared" si="12"/>
        <v>3.5246792218543046E-3</v>
      </c>
      <c r="DY25" s="684">
        <f t="shared" si="12"/>
        <v>3.7963058774834438E-3</v>
      </c>
      <c r="DZ25" s="684">
        <f t="shared" si="12"/>
        <v>4.0873344370860928E-3</v>
      </c>
      <c r="EA25" s="684">
        <f t="shared" si="12"/>
        <v>4.3977649006622516E-3</v>
      </c>
      <c r="EB25" s="684">
        <f t="shared" si="12"/>
        <v>4.7469991721854309E-3</v>
      </c>
      <c r="EC25" s="684">
        <f t="shared" si="12"/>
        <v>5.0897661423841061E-3</v>
      </c>
      <c r="ED25" s="684">
        <f t="shared" si="12"/>
        <v>5.4842715231788082E-3</v>
      </c>
      <c r="EE25" s="684">
        <f t="shared" si="12"/>
        <v>5.988721026490066E-3</v>
      </c>
      <c r="EF25" s="684">
        <f t="shared" si="12"/>
        <v>6.5319743377483443E-3</v>
      </c>
      <c r="EG25" s="684">
        <f t="shared" si="12"/>
        <v>7.1399006622516557E-3</v>
      </c>
      <c r="EH25" s="684">
        <f t="shared" si="12"/>
        <v>7.8577711092715236E-3</v>
      </c>
      <c r="EI25" s="684">
        <f t="shared" si="12"/>
        <v>8.5691742549668867E-3</v>
      </c>
      <c r="EJ25" s="684">
        <f t="shared" si="12"/>
        <v>9.3193812086092721E-3</v>
      </c>
      <c r="EK25" s="684">
        <f t="shared" si="12"/>
        <v>1.0088990066225165E-2</v>
      </c>
      <c r="EL25" s="684">
        <f t="shared" si="12"/>
        <v>1.0968543046357616E-2</v>
      </c>
      <c r="EM25" s="684">
        <f t="shared" si="12"/>
        <v>1.189336713576159E-2</v>
      </c>
      <c r="EN25" s="684">
        <f t="shared" si="12"/>
        <v>1.292813534768212E-2</v>
      </c>
      <c r="EO25" s="684">
        <f t="shared" si="12"/>
        <v>1.3911165149006623E-2</v>
      </c>
      <c r="EP25" s="684">
        <f t="shared" si="12"/>
        <v>1.4861858443708608E-2</v>
      </c>
      <c r="EQ25" s="684">
        <f t="shared" si="12"/>
        <v>1.5773747930463575E-2</v>
      </c>
      <c r="ER25" s="684">
        <f t="shared" si="12"/>
        <v>1.6769712334437085E-2</v>
      </c>
      <c r="ES25" s="684">
        <f t="shared" ref="ES25:HD25" si="13">ES24/$IC$21</f>
        <v>1.7817415149006623E-2</v>
      </c>
      <c r="ET25" s="684">
        <f t="shared" si="13"/>
        <v>1.8955660182119204E-2</v>
      </c>
      <c r="EU25" s="684">
        <f t="shared" si="13"/>
        <v>2.0197382036423839E-2</v>
      </c>
      <c r="EV25" s="684">
        <f t="shared" si="13"/>
        <v>2.1613721026490066E-2</v>
      </c>
      <c r="EW25" s="684">
        <f t="shared" si="13"/>
        <v>2.2997723509933773E-2</v>
      </c>
      <c r="EX25" s="684">
        <f t="shared" si="13"/>
        <v>2.4433464403973509E-2</v>
      </c>
      <c r="EY25" s="684">
        <f t="shared" si="13"/>
        <v>2.5914476407284767E-2</v>
      </c>
      <c r="EZ25" s="684">
        <f t="shared" si="13"/>
        <v>2.744075951986755E-2</v>
      </c>
      <c r="FA25" s="684">
        <f t="shared" si="13"/>
        <v>2.8876500413907286E-2</v>
      </c>
      <c r="FB25" s="684">
        <f t="shared" si="13"/>
        <v>3.0422185430463575E-2</v>
      </c>
      <c r="FC25" s="684">
        <f t="shared" si="13"/>
        <v>3.2200693294701987E-2</v>
      </c>
      <c r="FD25" s="684">
        <f t="shared" si="13"/>
        <v>3.3979201158940396E-2</v>
      </c>
      <c r="FE25" s="684">
        <f t="shared" si="13"/>
        <v>3.5867653145695365E-2</v>
      </c>
      <c r="FF25" s="684">
        <f t="shared" si="13"/>
        <v>3.7950124172185427E-2</v>
      </c>
      <c r="FG25" s="684">
        <f t="shared" si="13"/>
        <v>4.0304221854304635E-2</v>
      </c>
      <c r="FH25" s="684">
        <f t="shared" si="13"/>
        <v>4.2645384933774837E-2</v>
      </c>
      <c r="FI25" s="684">
        <f t="shared" si="13"/>
        <v>4.5381053394039736E-2</v>
      </c>
      <c r="FJ25" s="684">
        <f t="shared" si="13"/>
        <v>4.8478890728476824E-2</v>
      </c>
      <c r="FK25" s="684">
        <f t="shared" si="13"/>
        <v>5.1738410596026491E-2</v>
      </c>
      <c r="FL25" s="684">
        <f t="shared" si="13"/>
        <v>5.5185482201986755E-2</v>
      </c>
      <c r="FM25" s="684">
        <f t="shared" si="13"/>
        <v>5.8787769039735101E-2</v>
      </c>
      <c r="FN25" s="684">
        <f t="shared" si="13"/>
        <v>6.2829832367549673E-2</v>
      </c>
      <c r="FO25" s="684">
        <f t="shared" si="13"/>
        <v>6.7221129966887422E-2</v>
      </c>
      <c r="FP25" s="684">
        <f t="shared" si="13"/>
        <v>7.183878311258278E-2</v>
      </c>
      <c r="FQ25" s="684">
        <f t="shared" si="13"/>
        <v>7.6566380380794705E-2</v>
      </c>
      <c r="FR25" s="684">
        <f t="shared" si="13"/>
        <v>8.1701417632450327E-2</v>
      </c>
      <c r="FS25" s="684">
        <f t="shared" si="13"/>
        <v>8.7211558360927158E-2</v>
      </c>
      <c r="FT25" s="684">
        <f t="shared" si="13"/>
        <v>9.3045064155629145E-2</v>
      </c>
      <c r="FU25" s="684">
        <f t="shared" si="13"/>
        <v>9.9318346440397345E-2</v>
      </c>
      <c r="FV25" s="684">
        <f t="shared" si="13"/>
        <v>0.10603787251655629</v>
      </c>
      <c r="FW25" s="684">
        <f t="shared" si="13"/>
        <v>0.1132747826986755</v>
      </c>
      <c r="FX25" s="684">
        <f t="shared" si="13"/>
        <v>0.12106141349337748</v>
      </c>
      <c r="FY25" s="684">
        <f t="shared" si="13"/>
        <v>0.12944303600993379</v>
      </c>
      <c r="FZ25" s="684">
        <f t="shared" si="13"/>
        <v>0.13838084644039736</v>
      </c>
      <c r="GA25" s="684">
        <f t="shared" si="13"/>
        <v>0.14811413493377484</v>
      </c>
      <c r="GB25" s="684">
        <f t="shared" si="13"/>
        <v>0.15864290149006621</v>
      </c>
      <c r="GC25" s="684">
        <f t="shared" si="13"/>
        <v>0.17063327814569537</v>
      </c>
      <c r="GD25" s="684">
        <f t="shared" si="13"/>
        <v>0.18331565604304637</v>
      </c>
      <c r="GE25" s="684">
        <f t="shared" si="13"/>
        <v>0.19699399834437087</v>
      </c>
      <c r="GF25" s="684">
        <f t="shared" si="13"/>
        <v>0.21162303394039736</v>
      </c>
      <c r="GG25" s="684">
        <f t="shared" si="13"/>
        <v>0.22604511589403972</v>
      </c>
      <c r="GH25" s="684">
        <f t="shared" si="13"/>
        <v>0.24027964610927152</v>
      </c>
      <c r="GI25" s="684">
        <f t="shared" si="13"/>
        <v>0.25525144867549671</v>
      </c>
      <c r="GJ25" s="684">
        <f t="shared" si="13"/>
        <v>0.27077297185430466</v>
      </c>
      <c r="GK25" s="684">
        <f t="shared" si="13"/>
        <v>0.28686361754966888</v>
      </c>
      <c r="GL25" s="684">
        <f t="shared" si="13"/>
        <v>0.30320002069536423</v>
      </c>
      <c r="GM25" s="684">
        <f t="shared" si="13"/>
        <v>0.31894789942052981</v>
      </c>
      <c r="GN25" s="684">
        <f t="shared" si="13"/>
        <v>0.33392616928807944</v>
      </c>
      <c r="GO25" s="684">
        <f t="shared" si="13"/>
        <v>0.34854873758278143</v>
      </c>
      <c r="GP25" s="684">
        <f t="shared" si="13"/>
        <v>0.36304842715231789</v>
      </c>
      <c r="GQ25" s="684">
        <f t="shared" si="13"/>
        <v>0.37761925703642385</v>
      </c>
      <c r="GR25" s="684">
        <f t="shared" si="13"/>
        <v>0.39221595612582782</v>
      </c>
      <c r="GS25" s="684">
        <f t="shared" si="13"/>
        <v>0.40725243170529801</v>
      </c>
      <c r="GT25" s="685">
        <f t="shared" si="13"/>
        <v>0.42246352442052981</v>
      </c>
      <c r="GU25" s="684">
        <f t="shared" si="13"/>
        <v>0.43821140314569534</v>
      </c>
      <c r="GV25" s="684">
        <f t="shared" si="13"/>
        <v>0.45421797392384106</v>
      </c>
      <c r="GW25" s="684">
        <f t="shared" si="13"/>
        <v>0.47048970405629137</v>
      </c>
      <c r="GX25" s="684">
        <f t="shared" si="13"/>
        <v>0.48756984685430466</v>
      </c>
      <c r="GY25" s="684">
        <f t="shared" si="13"/>
        <v>0.50373810016556286</v>
      </c>
      <c r="GZ25" s="684">
        <f t="shared" si="13"/>
        <v>0.51995162458609268</v>
      </c>
      <c r="HA25" s="684">
        <f t="shared" si="13"/>
        <v>0.53622982201986757</v>
      </c>
      <c r="HB25" s="684">
        <f t="shared" si="13"/>
        <v>0.55266970198675491</v>
      </c>
      <c r="HC25" s="684">
        <f t="shared" si="13"/>
        <v>0.56965283526490063</v>
      </c>
      <c r="HD25" s="684">
        <f t="shared" si="13"/>
        <v>0.58690112789735094</v>
      </c>
      <c r="HE25" s="684">
        <f t="shared" ref="HE25:HY25" si="14">HE24/$IC$21</f>
        <v>0.60432403766556286</v>
      </c>
      <c r="HF25" s="684">
        <f t="shared" si="14"/>
        <v>0.6221608547185431</v>
      </c>
      <c r="HG25" s="684">
        <f t="shared" si="14"/>
        <v>0.64030810223509937</v>
      </c>
      <c r="HH25" s="684">
        <f t="shared" si="14"/>
        <v>0.65861056498344372</v>
      </c>
      <c r="HI25" s="684">
        <f t="shared" si="14"/>
        <v>0.67689362582781454</v>
      </c>
      <c r="HJ25" s="684">
        <f t="shared" si="14"/>
        <v>0.69564233236754969</v>
      </c>
      <c r="HK25" s="684">
        <f t="shared" si="14"/>
        <v>0.71504423634105962</v>
      </c>
      <c r="HL25" s="684">
        <f t="shared" si="14"/>
        <v>0.73458842094370858</v>
      </c>
      <c r="HM25" s="684">
        <f t="shared" si="14"/>
        <v>0.75428782077814571</v>
      </c>
      <c r="HN25" s="684">
        <f t="shared" si="14"/>
        <v>0.77409716473509937</v>
      </c>
      <c r="HO25" s="684">
        <f t="shared" si="14"/>
        <v>0.79386770488410596</v>
      </c>
      <c r="HP25" s="684">
        <f t="shared" si="14"/>
        <v>0.81326314155629142</v>
      </c>
      <c r="HQ25" s="684">
        <f t="shared" si="14"/>
        <v>0.83318889693708609</v>
      </c>
      <c r="HR25" s="684">
        <f t="shared" si="14"/>
        <v>0.85312758692052981</v>
      </c>
      <c r="HS25" s="684">
        <f t="shared" si="14"/>
        <v>0.87346724958609268</v>
      </c>
      <c r="HT25" s="684">
        <f t="shared" si="14"/>
        <v>0.89399446399006621</v>
      </c>
      <c r="HU25" s="684">
        <f t="shared" si="14"/>
        <v>0.91472216473509937</v>
      </c>
      <c r="HV25" s="684">
        <f t="shared" si="14"/>
        <v>0.9357538286423841</v>
      </c>
      <c r="HW25" s="684">
        <f t="shared" si="14"/>
        <v>0.9568825020695364</v>
      </c>
      <c r="HX25" s="684">
        <f t="shared" si="14"/>
        <v>0.97837334437086088</v>
      </c>
      <c r="HY25" s="684">
        <f t="shared" si="14"/>
        <v>1</v>
      </c>
      <c r="HZ25" s="562"/>
      <c r="IA25" s="562"/>
      <c r="IB25" s="656"/>
      <c r="IC25" s="686"/>
      <c r="IE25" s="655" t="s">
        <v>407</v>
      </c>
    </row>
    <row r="26" spans="2:250" ht="12" customHeight="1" thickBot="1">
      <c r="HZ26" s="562"/>
      <c r="IA26" s="562"/>
      <c r="IC26" s="668"/>
    </row>
    <row r="27" spans="2:250" ht="26" customHeight="1" thickBot="1">
      <c r="B27" s="624" t="s">
        <v>15</v>
      </c>
      <c r="C27" s="625"/>
      <c r="GW27" s="595"/>
      <c r="GX27" s="626" t="s">
        <v>408</v>
      </c>
      <c r="GY27" s="596"/>
      <c r="HU27" s="687"/>
      <c r="HZ27" s="562"/>
      <c r="IA27" s="562"/>
      <c r="IC27" s="668"/>
      <c r="IE27" s="624" t="s">
        <v>15</v>
      </c>
      <c r="IH27" s="628"/>
      <c r="II27" s="629"/>
      <c r="IJ27" s="629"/>
      <c r="IK27" s="629"/>
      <c r="IL27" s="630" t="s">
        <v>15</v>
      </c>
      <c r="IM27" s="629"/>
      <c r="IN27" s="629"/>
      <c r="IO27" s="629"/>
      <c r="IP27" s="631"/>
    </row>
    <row r="28" spans="2:250" ht="11" customHeight="1">
      <c r="GX28" s="585" t="s">
        <v>394</v>
      </c>
      <c r="HZ28" s="562"/>
      <c r="IA28" s="562"/>
      <c r="IC28" s="668"/>
    </row>
    <row r="29" spans="2:250" s="689" customFormat="1" ht="19" customHeight="1">
      <c r="B29" s="634" t="s">
        <v>395</v>
      </c>
      <c r="C29" s="635"/>
      <c r="D29" s="557"/>
      <c r="E29" s="559"/>
      <c r="F29" s="559"/>
      <c r="G29" s="559"/>
      <c r="H29" s="559"/>
      <c r="I29" s="559"/>
      <c r="J29" s="559"/>
      <c r="K29" s="559"/>
      <c r="L29" s="559"/>
      <c r="M29" s="559"/>
      <c r="N29" s="559"/>
      <c r="O29" s="559"/>
      <c r="P29" s="559"/>
      <c r="Q29" s="559"/>
      <c r="R29" s="559"/>
      <c r="S29" s="559"/>
      <c r="T29" s="559"/>
      <c r="U29" s="559"/>
      <c r="V29" s="559"/>
      <c r="W29" s="559"/>
      <c r="X29" s="559"/>
      <c r="Y29" s="559"/>
      <c r="Z29" s="559"/>
      <c r="AA29" s="559"/>
      <c r="AB29" s="559"/>
      <c r="AC29" s="559"/>
      <c r="AD29" s="559"/>
      <c r="AE29" s="559"/>
      <c r="AF29" s="559"/>
      <c r="AG29" s="559"/>
      <c r="AH29" s="559"/>
      <c r="AI29" s="559"/>
      <c r="AJ29" s="559"/>
      <c r="AK29" s="559"/>
      <c r="AL29" s="559"/>
      <c r="AM29" s="559"/>
      <c r="AN29" s="559"/>
      <c r="AO29" s="559"/>
      <c r="AP29" s="559"/>
      <c r="AQ29" s="559"/>
      <c r="AR29" s="559"/>
      <c r="AS29" s="559"/>
      <c r="AT29" s="559"/>
      <c r="AU29" s="559"/>
      <c r="AV29" s="559"/>
      <c r="AW29" s="559"/>
      <c r="AX29" s="559"/>
      <c r="AY29" s="559"/>
      <c r="AZ29" s="559"/>
      <c r="BA29" s="557"/>
      <c r="BB29" s="557"/>
      <c r="BC29" s="557"/>
      <c r="BD29" s="557"/>
      <c r="BE29" s="557"/>
      <c r="BF29" s="557"/>
      <c r="BG29" s="557"/>
      <c r="BH29" s="557"/>
      <c r="BI29" s="557"/>
      <c r="BJ29" s="557"/>
      <c r="BK29" s="557"/>
      <c r="BL29" s="557"/>
      <c r="BM29" s="557"/>
      <c r="BN29" s="557"/>
      <c r="BO29" s="557"/>
      <c r="BP29" s="557"/>
      <c r="BQ29" s="557"/>
      <c r="BR29" s="557"/>
      <c r="BS29" s="557"/>
      <c r="BT29" s="557"/>
      <c r="BU29" s="557"/>
      <c r="BV29" s="557"/>
      <c r="BW29" s="557"/>
      <c r="BX29" s="557"/>
      <c r="BY29" s="557"/>
      <c r="BZ29" s="557"/>
      <c r="CA29" s="557"/>
      <c r="CB29" s="557"/>
      <c r="CC29" s="557"/>
      <c r="CD29" s="557"/>
      <c r="CE29" s="559"/>
      <c r="CF29" s="559"/>
      <c r="CG29" s="559"/>
      <c r="CH29" s="559"/>
      <c r="CI29" s="559"/>
      <c r="CJ29" s="559"/>
      <c r="CK29" s="559"/>
      <c r="CL29" s="559"/>
      <c r="CM29" s="559"/>
      <c r="CN29" s="559"/>
      <c r="CO29" s="559"/>
      <c r="CP29" s="559"/>
      <c r="CQ29" s="559"/>
      <c r="CR29" s="559"/>
      <c r="CS29" s="559"/>
      <c r="CT29" s="559"/>
      <c r="CU29" s="559"/>
      <c r="CV29" s="559"/>
      <c r="CW29" s="559"/>
      <c r="CX29" s="559"/>
      <c r="CY29" s="559"/>
      <c r="CZ29" s="559"/>
      <c r="DA29" s="559"/>
      <c r="DB29" s="559"/>
      <c r="DC29" s="559"/>
      <c r="DD29" s="559"/>
      <c r="DE29" s="559"/>
      <c r="DF29" s="559"/>
      <c r="DG29" s="559"/>
      <c r="DH29" s="559"/>
      <c r="DI29" s="559"/>
      <c r="DJ29" s="636"/>
      <c r="DK29" s="637">
        <f>'[5]Gas Emissions'!AC165</f>
        <v>0.49572841223112912</v>
      </c>
      <c r="DL29" s="637">
        <f>'[5]Gas Emissions'!AD165</f>
        <v>0.69711807970002537</v>
      </c>
      <c r="DM29" s="637">
        <f>'[5]Gas Emissions'!AE165</f>
        <v>0.79781291343447336</v>
      </c>
      <c r="DN29" s="637">
        <f>'[5]Gas Emissions'!AF165</f>
        <v>0.92561789471281142</v>
      </c>
      <c r="DO29" s="637">
        <f>'[5]Gas Emissions'!AG165</f>
        <v>0.99532970268281384</v>
      </c>
      <c r="DP29" s="637">
        <f>'[5]Gas Emissions'!AH165</f>
        <v>1.2393210305778228</v>
      </c>
      <c r="DQ29" s="637">
        <f>'[5]Gas Emissions'!AI165</f>
        <v>1.5065496277961659</v>
      </c>
      <c r="DR29" s="637">
        <f>'[5]Gas Emissions'!AJ165</f>
        <v>1.5762614357661684</v>
      </c>
      <c r="DS29" s="637">
        <f>'[5]Gas Emissions'!AK165</f>
        <v>1.5568970446633899</v>
      </c>
      <c r="DT29" s="637">
        <f>'[5]Gas Emissions'!AL165</f>
        <v>1.86285442408729</v>
      </c>
      <c r="DU29" s="637">
        <f>'[5]Gas Emissions'!AM165</f>
        <v>1.9712950142628496</v>
      </c>
      <c r="DV29" s="637">
        <f>'[5]Gas Emissions'!AN165</f>
        <v>1.9867865271450722</v>
      </c>
      <c r="DW29" s="637">
        <f>'[5]Gas Emissions'!AO165</f>
        <v>2.1765575599523008</v>
      </c>
      <c r="DX29" s="637">
        <f>'[5]Gas Emissions'!AP165</f>
        <v>2.254015124363415</v>
      </c>
      <c r="DY29" s="637">
        <f>'[5]Gas Emissions'!AQ165</f>
        <v>2.2927439065689721</v>
      </c>
      <c r="DZ29" s="637">
        <f>'[5]Gas Emissions'!AR165</f>
        <v>2.4360404007295329</v>
      </c>
      <c r="EA29" s="637">
        <f>'[5]Gas Emissions'!AS165</f>
        <v>2.916277300078439</v>
      </c>
      <c r="EB29" s="637">
        <f>'[5]Gas Emissions'!AT165</f>
        <v>3.0789381853417783</v>
      </c>
      <c r="EC29" s="637">
        <f>'[5]Gas Emissions'!AU165</f>
        <v>2.7923451970206572</v>
      </c>
      <c r="ED29" s="637">
        <f>'[5]Gas Emissions'!AV165</f>
        <v>2.8891671525345495</v>
      </c>
      <c r="EE29" s="637">
        <f>'[5]Gas Emissions'!AW165</f>
        <v>3.1447771150912249</v>
      </c>
      <c r="EF29" s="637">
        <f>'[5]Gas Emissions'!AX165</f>
        <v>2.6103199206545398</v>
      </c>
      <c r="EG29" s="637">
        <f>'[5]Gas Emissions'!AY165</f>
        <v>3.0053534991512199</v>
      </c>
      <c r="EH29" s="637">
        <f>'[5]Gas Emissions'!AZ165</f>
        <v>3.9697001760695887</v>
      </c>
      <c r="EI29" s="637">
        <f>'[5]Gas Emissions'!BA165</f>
        <v>4.5002844922857195</v>
      </c>
      <c r="EJ29" s="637">
        <f>'[5]Gas Emissions'!BB165</f>
        <v>4.6861826468723926</v>
      </c>
      <c r="EK29" s="637">
        <f>'[5]Gas Emissions'!BC165</f>
        <v>10.196569122179984</v>
      </c>
      <c r="EL29" s="637">
        <f>'[5]Gas Emissions'!BD165</f>
        <v>11.216128938830369</v>
      </c>
      <c r="EM29" s="637">
        <f>'[5]Gas Emissions'!BE165</f>
        <v>12.246086251427704</v>
      </c>
      <c r="EN29" s="637">
        <f>'[5]Gas Emissions'!BF165</f>
        <v>14.224663354020116</v>
      </c>
      <c r="EO29" s="637">
        <f>'[5]Gas Emissions'!BG165</f>
        <v>17.685559572363754</v>
      </c>
      <c r="EP29" s="637">
        <f>'[5]Gas Emissions'!BH165</f>
        <v>17.661471858505333</v>
      </c>
      <c r="EQ29" s="637">
        <f>'[5]Gas Emissions'!BI165</f>
        <v>19.017283221521637</v>
      </c>
      <c r="ER29" s="637">
        <f>'[5]Gas Emissions'!BJ165</f>
        <v>20.258409251035236</v>
      </c>
      <c r="ES29" s="637">
        <f>'[5]Gas Emissions'!BK165</f>
        <v>22.456074963164944</v>
      </c>
      <c r="ET29" s="637">
        <f>'[5]Gas Emissions'!BL165</f>
        <v>25.314841677579878</v>
      </c>
      <c r="EU29" s="637">
        <f>'[5]Gas Emissions'!BM165</f>
        <v>29.444041390250071</v>
      </c>
      <c r="EV29" s="637">
        <f>'[5]Gas Emissions'!BN165</f>
        <v>35.292482044008835</v>
      </c>
      <c r="EW29" s="637">
        <f>'[5]Gas Emissions'!BO165</f>
        <v>30.893385695625057</v>
      </c>
      <c r="EX29" s="637">
        <f>'[5]Gas Emissions'!BP165</f>
        <v>35.714421014586392</v>
      </c>
      <c r="EY29" s="637">
        <f>'[5]Gas Emissions'!BQ165</f>
        <v>42.087792752328994</v>
      </c>
      <c r="EZ29" s="637">
        <f>'[5]Gas Emissions'!BR165</f>
        <v>46.782164926598341</v>
      </c>
      <c r="FA29" s="637">
        <f>'[5]Gas Emissions'!BS165</f>
        <v>48.773828419107048</v>
      </c>
      <c r="FB29" s="637">
        <f>'[5]Gas Emissions'!BT165</f>
        <v>53.327889134103636</v>
      </c>
      <c r="FC29" s="637">
        <f>'[5]Gas Emissions'!BU165</f>
        <v>58.310179074980411</v>
      </c>
      <c r="FD29" s="637">
        <f>'[5]Gas Emissions'!BV165</f>
        <v>61.886003128376913</v>
      </c>
      <c r="FE29" s="637">
        <f>'[5]Gas Emissions'!BW165</f>
        <v>70.359193323970231</v>
      </c>
      <c r="FF29" s="637">
        <f>'[5]Gas Emissions'!BX165</f>
        <v>79.079951189816342</v>
      </c>
      <c r="FG29" s="637">
        <f>'[5]Gas Emissions'!BY165</f>
        <v>89.363372260470641</v>
      </c>
      <c r="FH29" s="637">
        <f>'[5]Gas Emissions'!BZ165</f>
        <v>98.983244553622654</v>
      </c>
      <c r="FI29" s="637">
        <f>'[5]Gas Emissions'!CA165</f>
        <v>127.18481164616138</v>
      </c>
      <c r="FJ29" s="637">
        <f>'[5]Gas Emissions'!CB165</f>
        <v>146.33127495313735</v>
      </c>
      <c r="FK29" s="637">
        <f>'[5]Gas Emissions'!CC165</f>
        <v>158.32264555895443</v>
      </c>
      <c r="FL29" s="637">
        <f>'[5]Gas Emissions'!CD165</f>
        <v>174.07497117379401</v>
      </c>
      <c r="FM29" s="637">
        <f>'[5]Gas Emissions'!CE165</f>
        <v>190.18114941103727</v>
      </c>
      <c r="FN29" s="637">
        <f>'[5]Gas Emissions'!CF165</f>
        <v>209.99144853298361</v>
      </c>
      <c r="FO29" s="637">
        <f>'[5]Gas Emissions'!CG165</f>
        <v>256.73402917971435</v>
      </c>
      <c r="FP29" s="637">
        <f>'[5]Gas Emissions'!CH165</f>
        <v>290.35028021142887</v>
      </c>
      <c r="FQ29" s="637">
        <f>'[5]Gas Emissions'!CI165</f>
        <v>329.60259364643031</v>
      </c>
      <c r="FR29" s="637">
        <f>'[5]Gas Emissions'!CJ165</f>
        <v>388.49148049350367</v>
      </c>
      <c r="FS29" s="637">
        <f>'[5]Gas Emissions'!CK165</f>
        <v>440.11698691008354</v>
      </c>
      <c r="FT29" s="637">
        <f>'[5]Gas Emissions'!CL165</f>
        <v>491.81228364674018</v>
      </c>
      <c r="FU29" s="637">
        <f>'[5]Gas Emissions'!CM165</f>
        <v>552.6920552512737</v>
      </c>
      <c r="FV29" s="637">
        <f>'[5]Gas Emissions'!CN165</f>
        <v>613.59427242644131</v>
      </c>
      <c r="FW29" s="637">
        <f>'[5]Gas Emissions'!CO165</f>
        <v>681.61804082946287</v>
      </c>
      <c r="FX29" s="637">
        <f>'[5]Gas Emissions'!CP165</f>
        <v>751.75504325610802</v>
      </c>
      <c r="FY29" s="637">
        <f>'[5]Gas Emissions'!CQ165</f>
        <v>834.51253876491319</v>
      </c>
      <c r="FZ29" s="637">
        <f>'[5]Gas Emissions'!CR165</f>
        <v>939.35050594758945</v>
      </c>
      <c r="GA29" s="637">
        <f>'[5]Gas Emissions'!CS165</f>
        <v>1026.6210028761398</v>
      </c>
      <c r="GB29" s="637">
        <f>'[5]Gas Emissions'!CT165</f>
        <v>1132.1285696063098</v>
      </c>
      <c r="GC29" s="637">
        <f>'[5]Gas Emissions'!CU165</f>
        <v>1259.7890637428827</v>
      </c>
      <c r="GD29" s="637">
        <f>'[5]Gas Emissions'!CV165</f>
        <v>1324.2658504854403</v>
      </c>
      <c r="GE29" s="637">
        <f>'[5]Gas Emissions'!CW165</f>
        <v>1405.0907212087427</v>
      </c>
      <c r="GF29" s="637">
        <f>'[5]Gas Emissions'!CX165</f>
        <v>1480.2972271045496</v>
      </c>
      <c r="GG29" s="637">
        <f>'[5]Gas Emissions'!CY165</f>
        <v>1547.2031640138416</v>
      </c>
      <c r="GH29" s="637">
        <f>'[5]Gas Emissions'!CZ165</f>
        <v>1571.9739941257772</v>
      </c>
      <c r="GI29" s="637">
        <f>'[5]Gas Emissions'!DA165</f>
        <v>1652.787766619896</v>
      </c>
      <c r="GJ29" s="637">
        <f>'[5]Gas Emissions'!DB165</f>
        <v>1708.5102932627838</v>
      </c>
      <c r="GK29" s="637">
        <f>'[5]Gas Emissions'!DC165</f>
        <v>1772.6036543088476</v>
      </c>
      <c r="GL29" s="637">
        <f>'[5]Gas Emissions'!DD165</f>
        <v>1851.7505037852413</v>
      </c>
      <c r="GM29" s="637">
        <f>'[5]Gas Emissions'!DE165</f>
        <v>1841.6929130069793</v>
      </c>
      <c r="GN29" s="637">
        <f>'[5]Gas Emissions'!DF165</f>
        <v>1880.3597309670238</v>
      </c>
      <c r="GO29" s="637">
        <f>'[5]Gas Emissions'!DG165</f>
        <v>1896.8183203482231</v>
      </c>
      <c r="GP29" s="637">
        <f>'[5]Gas Emissions'!DH165</f>
        <v>1991.2096916842024</v>
      </c>
      <c r="GQ29" s="637">
        <f>'[5]Gas Emissions'!DI165</f>
        <v>2191.3608202097566</v>
      </c>
      <c r="GR29" s="637">
        <f>'[5]Gas Emissions'!DJ165</f>
        <v>2356.9628372317361</v>
      </c>
      <c r="GS29" s="637">
        <f>'[5]Gas Emissions'!DK165</f>
        <v>2443.8484133355478</v>
      </c>
      <c r="GT29" s="637">
        <f>'[5]Gas Emissions'!DL165</f>
        <v>2634.5918080774786</v>
      </c>
      <c r="GU29" s="637">
        <f>'[5]Gas Emissions'!DM165</f>
        <v>2796.8815473204331</v>
      </c>
      <c r="GV29" s="637">
        <f>'[5]Gas Emissions'!DN165</f>
        <v>2697.9944391683862</v>
      </c>
      <c r="GW29" s="637">
        <f>'[5]Gas Emissions'!DO165</f>
        <v>2740.2978625962969</v>
      </c>
      <c r="GX29" s="637">
        <f>'[5]Gas Emissions'!DP165</f>
        <v>2769.1170826421885</v>
      </c>
      <c r="GY29" s="637">
        <f>'[5]Gas Emissions'!DQ165</f>
        <v>2789.5739768772214</v>
      </c>
      <c r="GZ29" s="637">
        <f>'[5]Gas Emissions'!DR165</f>
        <v>2809.8549890192312</v>
      </c>
      <c r="HA29" s="637">
        <f>'[5]Gas Emissions'!DS165</f>
        <v>2890.852263653464</v>
      </c>
      <c r="HB29" s="637">
        <f>'[5]Gas Emissions'!DT165</f>
        <v>2918.2698433827777</v>
      </c>
      <c r="HC29" s="637">
        <f>'[5]Gas Emissions'!DU165</f>
        <v>3056.0307218872467</v>
      </c>
      <c r="HD29" s="637">
        <f>'[5]Gas Emissions'!DV165</f>
        <v>3153.9066724388549</v>
      </c>
      <c r="HE29" s="637">
        <f>'[5]Gas Emissions'!DW165</f>
        <v>3209.9520780722519</v>
      </c>
      <c r="HF29" s="637">
        <f>'[5]Gas Emissions'!DX165</f>
        <v>3361.9369796351498</v>
      </c>
      <c r="HG29" s="637">
        <f>'[5]Gas Emissions'!DY165</f>
        <v>3420.2276198188456</v>
      </c>
      <c r="HH29" s="637">
        <f>'[5]Gas Emissions'!DZ165</f>
        <v>3525.4924882224841</v>
      </c>
      <c r="HI29" s="637">
        <f>'[5]Gas Emissions'!EA165</f>
        <v>3687.0702665531999</v>
      </c>
      <c r="HJ29" s="637">
        <f>'[5]Gas Emissions'!EB165</f>
        <v>3847.1173706626432</v>
      </c>
      <c r="HK29" s="637">
        <f>'[5]Gas Emissions'!EC165</f>
        <v>3975.2391549102445</v>
      </c>
      <c r="HL29" s="637">
        <f>'[5]Gas Emissions'!ED165</f>
        <v>4161.1329273957253</v>
      </c>
      <c r="HM29" s="637">
        <f>'[5]Gas Emissions'!EE165</f>
        <v>4294.8666911134724</v>
      </c>
      <c r="HN29" s="637">
        <f>'[5]Gas Emissions'!EF165</f>
        <v>4411.4199336745551</v>
      </c>
      <c r="HO29" s="637">
        <f>'[5]Gas Emissions'!EG165</f>
        <v>4563.5791818721236</v>
      </c>
      <c r="HP29" s="637">
        <f>'[5]Gas Emissions'!EH165</f>
        <v>4430.4104257843328</v>
      </c>
      <c r="HQ29" s="637">
        <f>'[5]Gas Emissions'!EI165</f>
        <v>4738.4364811332043</v>
      </c>
      <c r="HR29" s="637">
        <f>'[5]Gas Emissions'!EJ165</f>
        <v>4754.6400102308635</v>
      </c>
      <c r="HS29" s="637">
        <f>'[5]Gas Emissions'!EK165</f>
        <v>4913.982407149434</v>
      </c>
      <c r="HT29" s="637">
        <f>'[5]Gas Emissions'!EL165</f>
        <v>4997.658023621183</v>
      </c>
      <c r="HU29" s="637">
        <f>'[5]Gas Emissions'!EM165</f>
        <v>4900.082810368117</v>
      </c>
      <c r="HV29" s="637">
        <f>'[5]Gas Emissions'!EN165</f>
        <v>5001.4515771221359</v>
      </c>
      <c r="HW29" s="637">
        <f>'[5]Gas Emissions'!EO165</f>
        <v>4973.6738117897476</v>
      </c>
      <c r="HX29" s="637">
        <f>'[5]Gas Emissions'!EP165</f>
        <v>5230.6548089995076</v>
      </c>
      <c r="HY29" s="637">
        <f>'[5]Gas Emissions'!EQ165</f>
        <v>5513.1746921833437</v>
      </c>
      <c r="HZ29" s="562"/>
      <c r="IA29" s="562"/>
      <c r="IB29" s="638" t="s">
        <v>274</v>
      </c>
      <c r="IC29" s="639">
        <f>SUM(D29:HY29)</f>
        <v>164090.50120904212</v>
      </c>
      <c r="ID29" s="688" t="s">
        <v>396</v>
      </c>
      <c r="IE29" s="641" t="s">
        <v>395</v>
      </c>
      <c r="IH29" s="642">
        <f>SUM(D29:HQ29)</f>
        <v>123805.18306757775</v>
      </c>
      <c r="IJ29" s="642">
        <f>SUM(D29:HV29)</f>
        <v>148372.99789606952</v>
      </c>
      <c r="IK29" s="633"/>
      <c r="IL29" s="642">
        <f>SUM(D29:HW29)</f>
        <v>153346.67170785926</v>
      </c>
      <c r="IM29" s="633"/>
      <c r="IN29" s="642">
        <f>SUM(D29:HX29)</f>
        <v>158577.32651685877</v>
      </c>
      <c r="IO29" s="633"/>
      <c r="IP29" s="642">
        <f>SUM(D29:HY29)</f>
        <v>164090.50120904212</v>
      </c>
    </row>
    <row r="30" spans="2:250" s="581" customFormat="1" ht="9" customHeight="1">
      <c r="B30" s="643"/>
      <c r="D30" s="557"/>
      <c r="BA30" s="557"/>
      <c r="BB30" s="557"/>
      <c r="BC30" s="557"/>
      <c r="BD30" s="557"/>
      <c r="BE30" s="557"/>
      <c r="BF30" s="557"/>
      <c r="BG30" s="557"/>
      <c r="BH30" s="557"/>
      <c r="BI30" s="557"/>
      <c r="BJ30" s="557"/>
      <c r="BK30" s="557"/>
      <c r="BL30" s="557"/>
      <c r="BM30" s="557"/>
      <c r="BN30" s="557"/>
      <c r="BO30" s="557"/>
      <c r="BP30" s="557"/>
      <c r="BQ30" s="557"/>
      <c r="BR30" s="557"/>
      <c r="BS30" s="557"/>
      <c r="BT30" s="557"/>
      <c r="BU30" s="557"/>
      <c r="BV30" s="557"/>
      <c r="BW30" s="557"/>
      <c r="BX30" s="557"/>
      <c r="BY30" s="557"/>
      <c r="BZ30" s="557"/>
      <c r="CA30" s="557"/>
      <c r="CB30" s="557"/>
      <c r="CC30" s="557"/>
      <c r="CD30" s="557"/>
      <c r="DK30" s="644"/>
      <c r="DL30" s="644"/>
      <c r="DM30" s="644"/>
      <c r="DN30" s="644"/>
      <c r="DO30" s="644"/>
      <c r="DP30" s="644"/>
      <c r="DQ30" s="644"/>
      <c r="DR30" s="644"/>
      <c r="DS30" s="644"/>
      <c r="DT30" s="644"/>
      <c r="DU30" s="644"/>
      <c r="DV30" s="644"/>
      <c r="DW30" s="644"/>
      <c r="DX30" s="644"/>
      <c r="DY30" s="644"/>
      <c r="DZ30" s="644"/>
      <c r="EA30" s="644"/>
      <c r="EB30" s="644"/>
      <c r="EC30" s="644"/>
      <c r="ED30" s="644"/>
      <c r="EE30" s="644"/>
      <c r="EF30" s="644"/>
      <c r="EG30" s="644"/>
      <c r="EH30" s="644"/>
      <c r="EI30" s="644"/>
      <c r="EJ30" s="644"/>
      <c r="EK30" s="644"/>
      <c r="EL30" s="644"/>
      <c r="EM30" s="644"/>
      <c r="EN30" s="644"/>
      <c r="EO30" s="644"/>
      <c r="EP30" s="644"/>
      <c r="EQ30" s="644"/>
      <c r="ER30" s="644"/>
      <c r="ES30" s="644"/>
      <c r="ET30" s="644"/>
      <c r="EU30" s="644"/>
      <c r="EV30" s="644"/>
      <c r="EW30" s="644"/>
      <c r="EX30" s="644"/>
      <c r="EY30" s="644"/>
      <c r="EZ30" s="644"/>
      <c r="FA30" s="644"/>
      <c r="FB30" s="644"/>
      <c r="FC30" s="644"/>
      <c r="FD30" s="644"/>
      <c r="FE30" s="644"/>
      <c r="FF30" s="644"/>
      <c r="FG30" s="644"/>
      <c r="FH30" s="644"/>
      <c r="FI30" s="644"/>
      <c r="FJ30" s="644"/>
      <c r="FK30" s="644"/>
      <c r="FL30" s="644"/>
      <c r="FM30" s="644"/>
      <c r="FN30" s="644"/>
      <c r="FO30" s="644"/>
      <c r="FP30" s="644"/>
      <c r="FQ30" s="644"/>
      <c r="FR30" s="644"/>
      <c r="FS30" s="644"/>
      <c r="FT30" s="644"/>
      <c r="FU30" s="644"/>
      <c r="FV30" s="644"/>
      <c r="FW30" s="644"/>
      <c r="FX30" s="644"/>
      <c r="FY30" s="644"/>
      <c r="FZ30" s="644"/>
      <c r="GA30" s="644"/>
      <c r="GB30" s="644"/>
      <c r="GC30" s="644"/>
      <c r="GD30" s="644"/>
      <c r="GE30" s="644"/>
      <c r="GF30" s="644"/>
      <c r="GG30" s="644"/>
      <c r="GH30" s="644"/>
      <c r="GI30" s="644"/>
      <c r="GJ30" s="644"/>
      <c r="GK30" s="644"/>
      <c r="GL30" s="644"/>
      <c r="GM30" s="644"/>
      <c r="GN30" s="644"/>
      <c r="GO30" s="644"/>
      <c r="GP30" s="644"/>
      <c r="GQ30" s="644"/>
      <c r="GR30" s="644"/>
      <c r="GS30" s="644"/>
      <c r="GT30" s="644"/>
      <c r="GU30" s="644"/>
      <c r="GV30" s="644"/>
      <c r="GW30" s="644"/>
      <c r="GX30" s="644"/>
      <c r="GY30" s="644"/>
      <c r="GZ30" s="644"/>
      <c r="HA30" s="644"/>
      <c r="HB30" s="644"/>
      <c r="HC30" s="644"/>
      <c r="HD30" s="644"/>
      <c r="HE30" s="644"/>
      <c r="HF30" s="644"/>
      <c r="HG30" s="644"/>
      <c r="HH30" s="644"/>
      <c r="HI30" s="644"/>
      <c r="HJ30" s="644"/>
      <c r="HK30" s="644"/>
      <c r="HL30" s="644"/>
      <c r="HM30" s="644"/>
      <c r="HN30" s="644"/>
      <c r="HO30" s="644"/>
      <c r="HP30" s="644"/>
      <c r="HQ30" s="644"/>
      <c r="HR30" s="644"/>
      <c r="HS30" s="644"/>
      <c r="HT30" s="644"/>
      <c r="HU30" s="644"/>
      <c r="HV30" s="644"/>
      <c r="HW30" s="644"/>
      <c r="HX30" s="644"/>
      <c r="HY30" s="644"/>
      <c r="HZ30" s="562"/>
      <c r="IA30" s="562"/>
      <c r="IC30" s="645"/>
      <c r="ID30" s="690"/>
      <c r="IE30" s="647"/>
      <c r="IH30" s="648"/>
      <c r="IJ30" s="648"/>
      <c r="IL30" s="648"/>
      <c r="IN30" s="648"/>
      <c r="IP30" s="648"/>
    </row>
    <row r="31" spans="2:250" s="633" customFormat="1" ht="19" customHeight="1">
      <c r="B31" s="634" t="s">
        <v>397</v>
      </c>
      <c r="C31" s="649"/>
      <c r="D31" s="557"/>
      <c r="E31" s="691"/>
      <c r="F31" s="691"/>
      <c r="G31" s="691"/>
      <c r="H31" s="691"/>
      <c r="I31" s="691"/>
      <c r="J31" s="691"/>
      <c r="K31" s="691"/>
      <c r="L31" s="691"/>
      <c r="M31" s="691"/>
      <c r="N31" s="691"/>
      <c r="O31" s="691"/>
      <c r="P31" s="691"/>
      <c r="Q31" s="691"/>
      <c r="R31" s="691"/>
      <c r="S31" s="691"/>
      <c r="T31" s="691"/>
      <c r="U31" s="691"/>
      <c r="V31" s="691"/>
      <c r="W31" s="691"/>
      <c r="X31" s="691"/>
      <c r="Y31" s="691"/>
      <c r="Z31" s="691"/>
      <c r="AA31" s="691"/>
      <c r="AB31" s="691"/>
      <c r="AC31" s="691"/>
      <c r="AD31" s="691"/>
      <c r="AE31" s="691"/>
      <c r="AF31" s="691"/>
      <c r="AG31" s="691"/>
      <c r="AH31" s="691"/>
      <c r="AI31" s="691"/>
      <c r="AJ31" s="691"/>
      <c r="AK31" s="691"/>
      <c r="AL31" s="691"/>
      <c r="AM31" s="691"/>
      <c r="AN31" s="691"/>
      <c r="AO31" s="691"/>
      <c r="AP31" s="691"/>
      <c r="AQ31" s="691"/>
      <c r="AR31" s="691"/>
      <c r="AS31" s="691"/>
      <c r="AT31" s="691"/>
      <c r="AU31" s="691"/>
      <c r="AV31" s="691"/>
      <c r="AW31" s="691"/>
      <c r="AX31" s="691"/>
      <c r="AY31" s="691"/>
      <c r="AZ31" s="691"/>
      <c r="BA31" s="557"/>
      <c r="BB31" s="557"/>
      <c r="BC31" s="557"/>
      <c r="BD31" s="557"/>
      <c r="BE31" s="557"/>
      <c r="BF31" s="557"/>
      <c r="BG31" s="557"/>
      <c r="BH31" s="557"/>
      <c r="BI31" s="557"/>
      <c r="BJ31" s="557"/>
      <c r="BK31" s="557"/>
      <c r="BL31" s="557"/>
      <c r="BM31" s="557"/>
      <c r="BN31" s="557"/>
      <c r="BO31" s="557"/>
      <c r="BP31" s="557"/>
      <c r="BQ31" s="557"/>
      <c r="BR31" s="557"/>
      <c r="BS31" s="557"/>
      <c r="BT31" s="557"/>
      <c r="BU31" s="557"/>
      <c r="BV31" s="557"/>
      <c r="BW31" s="557"/>
      <c r="BX31" s="557"/>
      <c r="BY31" s="557"/>
      <c r="BZ31" s="557"/>
      <c r="CA31" s="557"/>
      <c r="CB31" s="557"/>
      <c r="CC31" s="557"/>
      <c r="CD31" s="557"/>
      <c r="CE31" s="691"/>
      <c r="CF31" s="691"/>
      <c r="CG31" s="691"/>
      <c r="CH31" s="691"/>
      <c r="CI31" s="691"/>
      <c r="CJ31" s="691"/>
      <c r="CK31" s="691"/>
      <c r="CL31" s="691"/>
      <c r="CM31" s="691"/>
      <c r="CN31" s="691"/>
      <c r="CO31" s="691"/>
      <c r="CP31" s="691"/>
      <c r="CQ31" s="691"/>
      <c r="CR31" s="691"/>
      <c r="CS31" s="691"/>
      <c r="CT31" s="691"/>
      <c r="CU31" s="691"/>
      <c r="CV31" s="691"/>
      <c r="CW31" s="691"/>
      <c r="CX31" s="691"/>
      <c r="CY31" s="691"/>
      <c r="CZ31" s="691"/>
      <c r="DA31" s="691"/>
      <c r="DB31" s="691"/>
      <c r="DC31" s="691"/>
      <c r="DD31" s="691"/>
      <c r="DE31" s="691"/>
      <c r="DF31" s="691"/>
      <c r="DG31" s="691"/>
      <c r="DH31" s="691"/>
      <c r="DI31" s="691"/>
      <c r="DJ31" s="692"/>
      <c r="DK31" s="650">
        <f t="shared" ref="DK31:FV31" si="15">DK29/3.664191</f>
        <v>0.13529000323158075</v>
      </c>
      <c r="DL31" s="650">
        <f t="shared" si="15"/>
        <v>0.19025156704441043</v>
      </c>
      <c r="DM31" s="650">
        <f t="shared" si="15"/>
        <v>0.21773234895082524</v>
      </c>
      <c r="DN31" s="650">
        <f t="shared" si="15"/>
        <v>0.25261180290896718</v>
      </c>
      <c r="DO31" s="650">
        <f t="shared" si="15"/>
        <v>0.27163695961340817</v>
      </c>
      <c r="DP31" s="650">
        <f t="shared" si="15"/>
        <v>0.33822500807895189</v>
      </c>
      <c r="DQ31" s="650">
        <f t="shared" si="15"/>
        <v>0.4111547754459759</v>
      </c>
      <c r="DR31" s="650">
        <f t="shared" si="15"/>
        <v>0.43017993215041689</v>
      </c>
      <c r="DS31" s="650">
        <f t="shared" si="15"/>
        <v>0.42489516639918329</v>
      </c>
      <c r="DT31" s="650">
        <f t="shared" si="15"/>
        <v>0.5083944652686746</v>
      </c>
      <c r="DU31" s="650">
        <f t="shared" si="15"/>
        <v>0.53798915347558285</v>
      </c>
      <c r="DV31" s="650">
        <f t="shared" si="15"/>
        <v>0.54221696607656977</v>
      </c>
      <c r="DW31" s="650">
        <f t="shared" si="15"/>
        <v>0.5940076704386591</v>
      </c>
      <c r="DX31" s="650">
        <f t="shared" si="15"/>
        <v>0.61514673344359361</v>
      </c>
      <c r="DY31" s="650">
        <f t="shared" si="15"/>
        <v>0.62571626494606092</v>
      </c>
      <c r="DZ31" s="650">
        <f t="shared" si="15"/>
        <v>0.6648235315051898</v>
      </c>
      <c r="EA31" s="650">
        <f t="shared" si="15"/>
        <v>0.79588572213578357</v>
      </c>
      <c r="EB31" s="650">
        <f t="shared" si="15"/>
        <v>0.84027775444614605</v>
      </c>
      <c r="EC31" s="650">
        <f t="shared" si="15"/>
        <v>0.76206322132788851</v>
      </c>
      <c r="ED31" s="650">
        <f t="shared" si="15"/>
        <v>0.78848705008405662</v>
      </c>
      <c r="EE31" s="650">
        <f t="shared" si="15"/>
        <v>0.8582459580003402</v>
      </c>
      <c r="EF31" s="650">
        <f t="shared" si="15"/>
        <v>0.71238642326629253</v>
      </c>
      <c r="EG31" s="650">
        <f t="shared" si="15"/>
        <v>0.82019564459145822</v>
      </c>
      <c r="EH31" s="650">
        <f t="shared" si="15"/>
        <v>1.0833769790028926</v>
      </c>
      <c r="EI31" s="650">
        <f t="shared" si="15"/>
        <v>1.2281795605866941</v>
      </c>
      <c r="EJ31" s="650">
        <f t="shared" si="15"/>
        <v>1.2789133117985367</v>
      </c>
      <c r="EK31" s="650">
        <f t="shared" si="15"/>
        <v>2.7827613577403532</v>
      </c>
      <c r="EL31" s="650">
        <f t="shared" si="15"/>
        <v>3.0610109950137341</v>
      </c>
      <c r="EM31" s="650">
        <f t="shared" si="15"/>
        <v>3.3420982288935548</v>
      </c>
      <c r="EN31" s="650">
        <f t="shared" si="15"/>
        <v>3.8820747482923559</v>
      </c>
      <c r="EO31" s="650">
        <f t="shared" si="15"/>
        <v>4.8265932568372536</v>
      </c>
      <c r="EP31" s="650">
        <f t="shared" si="15"/>
        <v>4.8200194418100288</v>
      </c>
      <c r="EQ31" s="650">
        <f t="shared" si="15"/>
        <v>5.1900360056344326</v>
      </c>
      <c r="ER31" s="650">
        <f t="shared" si="15"/>
        <v>5.528753618748377</v>
      </c>
      <c r="ES31" s="650">
        <f t="shared" si="15"/>
        <v>6.1285219474544155</v>
      </c>
      <c r="ET31" s="650">
        <f t="shared" si="15"/>
        <v>6.9087123672264568</v>
      </c>
      <c r="EU31" s="650">
        <f t="shared" si="15"/>
        <v>8.0356186100151632</v>
      </c>
      <c r="EV31" s="650">
        <f t="shared" si="15"/>
        <v>9.6317255416021794</v>
      </c>
      <c r="EW31" s="650">
        <f t="shared" si="15"/>
        <v>8.4311613929582432</v>
      </c>
      <c r="EX31" s="650">
        <f t="shared" si="15"/>
        <v>9.7468775548508226</v>
      </c>
      <c r="EY31" s="650">
        <f t="shared" si="15"/>
        <v>11.486244235720516</v>
      </c>
      <c r="EZ31" s="650">
        <f t="shared" si="15"/>
        <v>12.767392564033463</v>
      </c>
      <c r="FA31" s="650">
        <f t="shared" si="15"/>
        <v>13.310940510226416</v>
      </c>
      <c r="FB31" s="650">
        <f t="shared" si="15"/>
        <v>14.553796222441362</v>
      </c>
      <c r="FC31" s="650">
        <f t="shared" si="15"/>
        <v>15.913520631151709</v>
      </c>
      <c r="FD31" s="650">
        <f t="shared" si="15"/>
        <v>16.889404271877996</v>
      </c>
      <c r="FE31" s="650">
        <f t="shared" si="15"/>
        <v>19.201835636835042</v>
      </c>
      <c r="FF31" s="650">
        <f t="shared" si="15"/>
        <v>21.581831075349601</v>
      </c>
      <c r="FG31" s="650">
        <f t="shared" si="15"/>
        <v>24.388295331894717</v>
      </c>
      <c r="FH31" s="650">
        <f t="shared" si="15"/>
        <v>27.013669471275556</v>
      </c>
      <c r="FI31" s="650">
        <f t="shared" si="15"/>
        <v>34.710202510229784</v>
      </c>
      <c r="FJ31" s="650">
        <f t="shared" si="15"/>
        <v>39.935493251617437</v>
      </c>
      <c r="FK31" s="650">
        <f t="shared" si="15"/>
        <v>43.20807664200759</v>
      </c>
      <c r="FL31" s="650">
        <f t="shared" si="15"/>
        <v>47.507068046887838</v>
      </c>
      <c r="FM31" s="650">
        <f t="shared" si="15"/>
        <v>51.902629915044621</v>
      </c>
      <c r="FN31" s="650">
        <f t="shared" si="15"/>
        <v>57.309089109433323</v>
      </c>
      <c r="FO31" s="650">
        <f t="shared" si="15"/>
        <v>70.065678666781935</v>
      </c>
      <c r="FP31" s="650">
        <f t="shared" si="15"/>
        <v>79.239941425386633</v>
      </c>
      <c r="FQ31" s="650">
        <f t="shared" si="15"/>
        <v>89.952350640681743</v>
      </c>
      <c r="FR31" s="650">
        <f t="shared" si="15"/>
        <v>106.02380729975692</v>
      </c>
      <c r="FS31" s="650">
        <f t="shared" si="15"/>
        <v>120.11300363711486</v>
      </c>
      <c r="FT31" s="650">
        <f t="shared" si="15"/>
        <v>134.221246558037</v>
      </c>
      <c r="FU31" s="650">
        <f t="shared" si="15"/>
        <v>150.83603863752563</v>
      </c>
      <c r="FV31" s="650">
        <f t="shared" si="15"/>
        <v>167.45695637220911</v>
      </c>
      <c r="FW31" s="650">
        <f t="shared" ref="FW31:HX31" si="16">FW29/3.664191</f>
        <v>186.0214276028359</v>
      </c>
      <c r="FX31" s="650">
        <f t="shared" si="16"/>
        <v>205.16262478023333</v>
      </c>
      <c r="FY31" s="650">
        <f t="shared" si="16"/>
        <v>227.74810013040073</v>
      </c>
      <c r="FZ31" s="650">
        <f t="shared" si="16"/>
        <v>256.35959095680039</v>
      </c>
      <c r="GA31" s="650">
        <f t="shared" si="16"/>
        <v>280.17671646378142</v>
      </c>
      <c r="GB31" s="650">
        <f t="shared" si="16"/>
        <v>308.97094873228764</v>
      </c>
      <c r="GC31" s="650">
        <f t="shared" si="16"/>
        <v>343.8109704824019</v>
      </c>
      <c r="GD31" s="650">
        <f t="shared" si="16"/>
        <v>361.40742949410668</v>
      </c>
      <c r="GE31" s="650">
        <f t="shared" si="16"/>
        <v>383.4654692423901</v>
      </c>
      <c r="GF31" s="650">
        <f t="shared" si="16"/>
        <v>403.99019240660476</v>
      </c>
      <c r="GG31" s="650">
        <f t="shared" si="16"/>
        <v>422.24959452546045</v>
      </c>
      <c r="GH31" s="650">
        <f t="shared" si="16"/>
        <v>429.00983985981549</v>
      </c>
      <c r="GI31" s="650">
        <f t="shared" si="16"/>
        <v>451.0648507733074</v>
      </c>
      <c r="GJ31" s="650">
        <f t="shared" si="16"/>
        <v>466.27217120035056</v>
      </c>
      <c r="GK31" s="650">
        <f t="shared" si="16"/>
        <v>483.76398891565628</v>
      </c>
      <c r="GL31" s="650">
        <f t="shared" si="16"/>
        <v>505.36407730526088</v>
      </c>
      <c r="GM31" s="650">
        <f t="shared" si="16"/>
        <v>502.61924474105723</v>
      </c>
      <c r="GN31" s="650">
        <f t="shared" si="16"/>
        <v>513.17186548600318</v>
      </c>
      <c r="GO31" s="650">
        <f t="shared" si="16"/>
        <v>517.66360442133691</v>
      </c>
      <c r="GP31" s="650">
        <f t="shared" si="16"/>
        <v>543.42409871215841</v>
      </c>
      <c r="GQ31" s="650">
        <f t="shared" si="16"/>
        <v>598.04765095753919</v>
      </c>
      <c r="GR31" s="650">
        <f t="shared" si="16"/>
        <v>643.24235205854063</v>
      </c>
      <c r="GS31" s="650">
        <f t="shared" si="16"/>
        <v>666.95442823137432</v>
      </c>
      <c r="GT31" s="650">
        <f t="shared" si="16"/>
        <v>719.01050138420146</v>
      </c>
      <c r="GU31" s="650">
        <f t="shared" si="16"/>
        <v>763.30124366345342</v>
      </c>
      <c r="GV31" s="650">
        <f t="shared" si="16"/>
        <v>736.31381092535457</v>
      </c>
      <c r="GW31" s="650">
        <f t="shared" si="16"/>
        <v>747.85890326030949</v>
      </c>
      <c r="GX31" s="650">
        <f t="shared" si="16"/>
        <v>755.72400091648831</v>
      </c>
      <c r="GY31" s="650">
        <f t="shared" si="16"/>
        <v>761.30692337741709</v>
      </c>
      <c r="GZ31" s="650">
        <f t="shared" si="16"/>
        <v>766.84184558589629</v>
      </c>
      <c r="HA31" s="650">
        <f t="shared" si="16"/>
        <v>788.94693635060617</v>
      </c>
      <c r="HB31" s="650">
        <f t="shared" si="16"/>
        <v>796.42951019277587</v>
      </c>
      <c r="HC31" s="650">
        <f t="shared" si="16"/>
        <v>834.0260433714418</v>
      </c>
      <c r="HD31" s="650">
        <f t="shared" si="16"/>
        <v>860.73751953401302</v>
      </c>
      <c r="HE31" s="650">
        <f t="shared" si="16"/>
        <v>876.03295736282621</v>
      </c>
      <c r="HF31" s="650">
        <f t="shared" si="16"/>
        <v>917.51139054573014</v>
      </c>
      <c r="HG31" s="650">
        <f t="shared" si="16"/>
        <v>933.4195787880177</v>
      </c>
      <c r="HH31" s="650">
        <f t="shared" si="16"/>
        <v>962.1475758830486</v>
      </c>
      <c r="HI31" s="650">
        <f t="shared" si="16"/>
        <v>1006.2440158150052</v>
      </c>
      <c r="HJ31" s="650">
        <f t="shared" si="16"/>
        <v>1049.9227170916154</v>
      </c>
      <c r="HK31" s="650">
        <f t="shared" si="16"/>
        <v>1084.8886302352264</v>
      </c>
      <c r="HL31" s="650">
        <f t="shared" si="16"/>
        <v>1135.6211855210945</v>
      </c>
      <c r="HM31" s="650">
        <f t="shared" si="16"/>
        <v>1172.1186726110818</v>
      </c>
      <c r="HN31" s="650">
        <f t="shared" si="16"/>
        <v>1203.9273972548251</v>
      </c>
      <c r="HO31" s="650">
        <f t="shared" si="16"/>
        <v>1245.4534116458785</v>
      </c>
      <c r="HP31" s="650">
        <f t="shared" si="16"/>
        <v>1209.1101216569584</v>
      </c>
      <c r="HQ31" s="650">
        <f t="shared" si="16"/>
        <v>1293.1739860540033</v>
      </c>
      <c r="HR31" s="650">
        <f t="shared" si="16"/>
        <v>1297.5961160951663</v>
      </c>
      <c r="HS31" s="650">
        <f t="shared" si="16"/>
        <v>1341.0824946487326</v>
      </c>
      <c r="HT31" s="650">
        <f t="shared" si="16"/>
        <v>1363.9185358026323</v>
      </c>
      <c r="HU31" s="650">
        <f t="shared" si="16"/>
        <v>1337.2891343186304</v>
      </c>
      <c r="HV31" s="650">
        <f t="shared" si="16"/>
        <v>1364.9538403216795</v>
      </c>
      <c r="HW31" s="650">
        <f t="shared" si="16"/>
        <v>1357.3729676727407</v>
      </c>
      <c r="HX31" s="650">
        <f t="shared" si="16"/>
        <v>1427.5060467643491</v>
      </c>
      <c r="HY31" s="650">
        <f>HY29/3.664191</f>
        <v>1504.6089824966393</v>
      </c>
      <c r="HZ31" s="562"/>
      <c r="IA31" s="562"/>
      <c r="IB31" s="638" t="s">
        <v>274</v>
      </c>
      <c r="IC31" s="639">
        <f>SUM(D31:HY31)</f>
        <v>44782.190996332349</v>
      </c>
      <c r="ID31" s="688" t="s">
        <v>396</v>
      </c>
      <c r="IE31" s="641" t="s">
        <v>397</v>
      </c>
      <c r="IH31" s="651">
        <f>SUM(D31:HQ31)</f>
        <v>33787.862878211788</v>
      </c>
      <c r="IJ31" s="651">
        <f>SUM(D31:HV31)</f>
        <v>40492.702999398622</v>
      </c>
      <c r="IL31" s="651">
        <f>SUM(D31:HW31)</f>
        <v>41850.07596707136</v>
      </c>
      <c r="IN31" s="651">
        <f>SUM(D31:HX31)</f>
        <v>43277.582013835708</v>
      </c>
      <c r="IP31" s="651">
        <f>SUM(D31:HY31)</f>
        <v>44782.190996332349</v>
      </c>
    </row>
    <row r="32" spans="2:250" s="581" customFormat="1" ht="9" customHeight="1">
      <c r="B32" s="576"/>
      <c r="D32" s="557"/>
      <c r="BA32" s="557"/>
      <c r="BB32" s="557"/>
      <c r="BC32" s="557"/>
      <c r="BD32" s="557"/>
      <c r="BE32" s="557"/>
      <c r="BF32" s="557"/>
      <c r="BG32" s="557"/>
      <c r="BH32" s="557"/>
      <c r="BI32" s="557"/>
      <c r="BJ32" s="557"/>
      <c r="BK32" s="557"/>
      <c r="BL32" s="557"/>
      <c r="BM32" s="557"/>
      <c r="BN32" s="557"/>
      <c r="BO32" s="557"/>
      <c r="BP32" s="557"/>
      <c r="BQ32" s="557"/>
      <c r="BR32" s="557"/>
      <c r="BS32" s="557"/>
      <c r="BT32" s="557"/>
      <c r="BU32" s="557"/>
      <c r="BV32" s="557"/>
      <c r="BW32" s="557"/>
      <c r="BX32" s="557"/>
      <c r="BY32" s="557"/>
      <c r="BZ32" s="557"/>
      <c r="CA32" s="557"/>
      <c r="CB32" s="557"/>
      <c r="CC32" s="557"/>
      <c r="CD32" s="557"/>
      <c r="DK32" s="644"/>
      <c r="DL32" s="644"/>
      <c r="DM32" s="644"/>
      <c r="DN32" s="644"/>
      <c r="DO32" s="644"/>
      <c r="DP32" s="644"/>
      <c r="DQ32" s="644"/>
      <c r="DR32" s="644"/>
      <c r="DS32" s="644"/>
      <c r="DT32" s="644"/>
      <c r="DU32" s="644"/>
      <c r="DV32" s="644"/>
      <c r="DW32" s="644"/>
      <c r="DX32" s="644"/>
      <c r="DY32" s="644"/>
      <c r="DZ32" s="644"/>
      <c r="EA32" s="644"/>
      <c r="EB32" s="644"/>
      <c r="EC32" s="644"/>
      <c r="ED32" s="644"/>
      <c r="EE32" s="644"/>
      <c r="EF32" s="644"/>
      <c r="EG32" s="644"/>
      <c r="EH32" s="644"/>
      <c r="EI32" s="644"/>
      <c r="EJ32" s="644"/>
      <c r="EK32" s="644"/>
      <c r="EL32" s="644"/>
      <c r="EM32" s="644"/>
      <c r="EN32" s="644"/>
      <c r="EO32" s="644"/>
      <c r="EP32" s="644"/>
      <c r="EQ32" s="644"/>
      <c r="ER32" s="644"/>
      <c r="ES32" s="644"/>
      <c r="ET32" s="644"/>
      <c r="EU32" s="644"/>
      <c r="EV32" s="644"/>
      <c r="EW32" s="644"/>
      <c r="EX32" s="644"/>
      <c r="EY32" s="644"/>
      <c r="EZ32" s="644"/>
      <c r="FA32" s="644"/>
      <c r="FB32" s="644"/>
      <c r="FC32" s="644"/>
      <c r="FD32" s="644"/>
      <c r="FE32" s="644"/>
      <c r="FF32" s="644"/>
      <c r="FG32" s="644"/>
      <c r="FH32" s="644"/>
      <c r="FI32" s="644"/>
      <c r="FJ32" s="644"/>
      <c r="FK32" s="644"/>
      <c r="FL32" s="644"/>
      <c r="FM32" s="644"/>
      <c r="FN32" s="644"/>
      <c r="FO32" s="644"/>
      <c r="FP32" s="644"/>
      <c r="FQ32" s="644"/>
      <c r="FR32" s="644"/>
      <c r="FS32" s="644"/>
      <c r="FT32" s="644"/>
      <c r="FU32" s="644"/>
      <c r="FV32" s="644"/>
      <c r="FW32" s="644"/>
      <c r="FX32" s="644"/>
      <c r="FY32" s="644"/>
      <c r="FZ32" s="644"/>
      <c r="GA32" s="644"/>
      <c r="GB32" s="644"/>
      <c r="GC32" s="644"/>
      <c r="GD32" s="644"/>
      <c r="GE32" s="644"/>
      <c r="GF32" s="644"/>
      <c r="GG32" s="644"/>
      <c r="GH32" s="644"/>
      <c r="GI32" s="644"/>
      <c r="GJ32" s="644"/>
      <c r="GK32" s="644"/>
      <c r="GL32" s="644"/>
      <c r="GM32" s="644"/>
      <c r="GN32" s="644"/>
      <c r="GO32" s="644"/>
      <c r="GP32" s="644"/>
      <c r="GQ32" s="644"/>
      <c r="GR32" s="644"/>
      <c r="GS32" s="644"/>
      <c r="GT32" s="644"/>
      <c r="GU32" s="644"/>
      <c r="GV32" s="644"/>
      <c r="GW32" s="644"/>
      <c r="GX32" s="644"/>
      <c r="GY32" s="644"/>
      <c r="GZ32" s="644"/>
      <c r="HA32" s="644"/>
      <c r="HB32" s="644"/>
      <c r="HC32" s="644"/>
      <c r="HD32" s="644"/>
      <c r="HE32" s="644"/>
      <c r="HF32" s="644"/>
      <c r="HG32" s="644"/>
      <c r="HH32" s="644"/>
      <c r="HI32" s="644"/>
      <c r="HJ32" s="644"/>
      <c r="HK32" s="644"/>
      <c r="HL32" s="644"/>
      <c r="HM32" s="644"/>
      <c r="HN32" s="644"/>
      <c r="HO32" s="644"/>
      <c r="HP32" s="644"/>
      <c r="HQ32" s="644"/>
      <c r="HR32" s="644"/>
      <c r="HS32" s="644"/>
      <c r="HT32" s="644"/>
      <c r="HU32" s="644"/>
      <c r="HV32" s="644"/>
      <c r="HW32" s="644"/>
      <c r="HX32" s="644"/>
      <c r="HY32" s="644"/>
      <c r="HZ32" s="562"/>
      <c r="IA32" s="562"/>
      <c r="ID32" s="690"/>
      <c r="IE32" s="693"/>
      <c r="IH32" s="648"/>
      <c r="IJ32" s="694"/>
      <c r="IK32" s="562"/>
      <c r="IL32" s="694"/>
      <c r="IN32" s="648"/>
      <c r="IP32" s="648"/>
    </row>
    <row r="33" spans="1:250" s="633" customFormat="1" ht="19" customHeight="1">
      <c r="B33" s="652" t="s">
        <v>409</v>
      </c>
      <c r="C33" s="635"/>
      <c r="D33" s="557"/>
      <c r="BA33" s="557"/>
      <c r="BB33" s="557"/>
      <c r="BC33" s="557"/>
      <c r="BD33" s="557"/>
      <c r="BE33" s="557"/>
      <c r="BF33" s="557"/>
      <c r="BG33" s="557"/>
      <c r="BH33" s="557"/>
      <c r="BI33" s="557"/>
      <c r="BJ33" s="557"/>
      <c r="BK33" s="557"/>
      <c r="BL33" s="557"/>
      <c r="BM33" s="557"/>
      <c r="BN33" s="557"/>
      <c r="BO33" s="557"/>
      <c r="BP33" s="557"/>
      <c r="BQ33" s="557"/>
      <c r="BR33" s="557"/>
      <c r="BS33" s="557"/>
      <c r="BT33" s="557"/>
      <c r="BU33" s="557"/>
      <c r="BV33" s="557"/>
      <c r="BW33" s="557"/>
      <c r="BX33" s="557"/>
      <c r="BY33" s="557"/>
      <c r="BZ33" s="557"/>
      <c r="CA33" s="557"/>
      <c r="CB33" s="557"/>
      <c r="CC33" s="557"/>
      <c r="CD33" s="557"/>
      <c r="CS33" s="559"/>
      <c r="CT33" s="695"/>
      <c r="CU33" s="592"/>
      <c r="CV33" s="650">
        <f>CV35*3.664191</f>
        <v>3.6641910000000002</v>
      </c>
      <c r="CW33" s="650">
        <f>CW35*3.664191</f>
        <v>7.3283820000000004</v>
      </c>
      <c r="CX33" s="650">
        <f t="shared" ref="CX33:FI33" si="17">CX35*3.664191</f>
        <v>10.992573</v>
      </c>
      <c r="CY33" s="650">
        <f t="shared" si="17"/>
        <v>18.320955000000001</v>
      </c>
      <c r="CZ33" s="650">
        <f t="shared" si="17"/>
        <v>10.992573</v>
      </c>
      <c r="DA33" s="650">
        <f t="shared" si="17"/>
        <v>10.992573</v>
      </c>
      <c r="DB33" s="650">
        <f t="shared" si="17"/>
        <v>7.3283820000000004</v>
      </c>
      <c r="DC33" s="650">
        <f t="shared" si="17"/>
        <v>7.3283820000000004</v>
      </c>
      <c r="DD33" s="650">
        <f t="shared" si="17"/>
        <v>7.3283820000000004</v>
      </c>
      <c r="DE33" s="650">
        <f t="shared" si="17"/>
        <v>7.3283820000000004</v>
      </c>
      <c r="DF33" s="650">
        <f t="shared" si="17"/>
        <v>7.3283820000000004</v>
      </c>
      <c r="DG33" s="650">
        <f t="shared" si="17"/>
        <v>7.3283820000000004</v>
      </c>
      <c r="DH33" s="650">
        <f t="shared" si="17"/>
        <v>7.3283820000000004</v>
      </c>
      <c r="DI33" s="650">
        <f t="shared" si="17"/>
        <v>7.3283820000000004</v>
      </c>
      <c r="DJ33" s="650">
        <f t="shared" si="17"/>
        <v>10.992573</v>
      </c>
      <c r="DK33" s="650">
        <f t="shared" si="17"/>
        <v>10.992573</v>
      </c>
      <c r="DL33" s="650">
        <f t="shared" si="17"/>
        <v>14.656764000000001</v>
      </c>
      <c r="DM33" s="650">
        <f t="shared" si="17"/>
        <v>14.656764000000001</v>
      </c>
      <c r="DN33" s="650">
        <f t="shared" si="17"/>
        <v>14.656764000000001</v>
      </c>
      <c r="DO33" s="650">
        <f t="shared" si="17"/>
        <v>14.656764000000001</v>
      </c>
      <c r="DP33" s="650">
        <f t="shared" si="17"/>
        <v>18.320955000000001</v>
      </c>
      <c r="DQ33" s="650">
        <f t="shared" si="17"/>
        <v>18.320955000000001</v>
      </c>
      <c r="DR33" s="650">
        <f t="shared" si="17"/>
        <v>18.320955000000001</v>
      </c>
      <c r="DS33" s="650">
        <f t="shared" si="17"/>
        <v>18.320955000000001</v>
      </c>
      <c r="DT33" s="650">
        <f t="shared" si="17"/>
        <v>21.985146</v>
      </c>
      <c r="DU33" s="650">
        <f t="shared" si="17"/>
        <v>25.649337000000003</v>
      </c>
      <c r="DV33" s="650">
        <f t="shared" si="17"/>
        <v>25.649337000000003</v>
      </c>
      <c r="DW33" s="650">
        <f t="shared" si="17"/>
        <v>29.313528000000002</v>
      </c>
      <c r="DX33" s="650">
        <f t="shared" si="17"/>
        <v>29.313528000000002</v>
      </c>
      <c r="DY33" s="650">
        <f t="shared" si="17"/>
        <v>29.313528000000002</v>
      </c>
      <c r="DZ33" s="650">
        <f t="shared" si="17"/>
        <v>32.977719</v>
      </c>
      <c r="EA33" s="650">
        <f t="shared" si="17"/>
        <v>36.641910000000003</v>
      </c>
      <c r="EB33" s="650">
        <f t="shared" si="17"/>
        <v>40.306101000000005</v>
      </c>
      <c r="EC33" s="650">
        <f t="shared" si="17"/>
        <v>36.641910000000003</v>
      </c>
      <c r="ED33" s="650">
        <f t="shared" si="17"/>
        <v>36.641910000000003</v>
      </c>
      <c r="EE33" s="650">
        <f t="shared" si="17"/>
        <v>40.306101000000005</v>
      </c>
      <c r="EF33" s="650">
        <f t="shared" si="17"/>
        <v>36.641910000000003</v>
      </c>
      <c r="EG33" s="650">
        <f t="shared" si="17"/>
        <v>40.306101000000005</v>
      </c>
      <c r="EH33" s="650">
        <f t="shared" si="17"/>
        <v>51.298674000000005</v>
      </c>
      <c r="EI33" s="650">
        <f t="shared" si="17"/>
        <v>58.627056000000003</v>
      </c>
      <c r="EJ33" s="650">
        <f t="shared" si="17"/>
        <v>62.291247000000006</v>
      </c>
      <c r="EK33" s="650">
        <f t="shared" si="17"/>
        <v>69.619629000000003</v>
      </c>
      <c r="EL33" s="650">
        <f t="shared" si="17"/>
        <v>76.948011000000008</v>
      </c>
      <c r="EM33" s="650">
        <f t="shared" si="17"/>
        <v>84.276392999999999</v>
      </c>
      <c r="EN33" s="650">
        <f t="shared" si="17"/>
        <v>102.59734800000001</v>
      </c>
      <c r="EO33" s="650">
        <f t="shared" si="17"/>
        <v>102.59734800000001</v>
      </c>
      <c r="EP33" s="650">
        <f t="shared" si="17"/>
        <v>91.604775000000004</v>
      </c>
      <c r="EQ33" s="650">
        <f t="shared" si="17"/>
        <v>87.940584000000001</v>
      </c>
      <c r="ER33" s="650">
        <f t="shared" si="17"/>
        <v>91.604775000000004</v>
      </c>
      <c r="ES33" s="650">
        <f t="shared" si="17"/>
        <v>102.59734800000001</v>
      </c>
      <c r="ET33" s="650">
        <f t="shared" si="17"/>
        <v>109.92573</v>
      </c>
      <c r="EU33" s="650">
        <f t="shared" si="17"/>
        <v>124.58249400000001</v>
      </c>
      <c r="EV33" s="650">
        <f t="shared" si="17"/>
        <v>139.23925800000001</v>
      </c>
      <c r="EW33" s="650">
        <f t="shared" si="17"/>
        <v>135.57506700000002</v>
      </c>
      <c r="EX33" s="650">
        <f t="shared" si="17"/>
        <v>139.23925800000001</v>
      </c>
      <c r="EY33" s="650">
        <f t="shared" si="17"/>
        <v>153.89602200000002</v>
      </c>
      <c r="EZ33" s="650">
        <f t="shared" si="17"/>
        <v>153.89602200000002</v>
      </c>
      <c r="FA33" s="650">
        <f t="shared" si="17"/>
        <v>164.88859500000001</v>
      </c>
      <c r="FB33" s="650">
        <f t="shared" si="17"/>
        <v>183.20955000000001</v>
      </c>
      <c r="FC33" s="650">
        <f t="shared" si="17"/>
        <v>197.86631400000002</v>
      </c>
      <c r="FD33" s="650">
        <f t="shared" si="17"/>
        <v>216.18726900000001</v>
      </c>
      <c r="FE33" s="650">
        <f t="shared" si="17"/>
        <v>223.51565100000002</v>
      </c>
      <c r="FF33" s="650">
        <f t="shared" si="17"/>
        <v>245.50079700000001</v>
      </c>
      <c r="FG33" s="650">
        <f t="shared" si="17"/>
        <v>278.47851600000001</v>
      </c>
      <c r="FH33" s="650">
        <f t="shared" si="17"/>
        <v>296.79947100000004</v>
      </c>
      <c r="FI33" s="650">
        <f t="shared" si="17"/>
        <v>355.42652700000002</v>
      </c>
      <c r="FJ33" s="650">
        <f t="shared" ref="FJ33:HU33" si="18">FJ35*3.664191</f>
        <v>421.38196500000004</v>
      </c>
      <c r="FK33" s="650">
        <f t="shared" si="18"/>
        <v>454.35968400000002</v>
      </c>
      <c r="FL33" s="650">
        <f t="shared" si="18"/>
        <v>480.00902100000002</v>
      </c>
      <c r="FM33" s="650">
        <f t="shared" si="18"/>
        <v>505.65835800000002</v>
      </c>
      <c r="FN33" s="650">
        <f t="shared" si="18"/>
        <v>549.62864999999999</v>
      </c>
      <c r="FO33" s="650">
        <f t="shared" si="18"/>
        <v>589.93475100000001</v>
      </c>
      <c r="FP33" s="650">
        <f t="shared" si="18"/>
        <v>652.225998</v>
      </c>
      <c r="FQ33" s="650">
        <f t="shared" si="18"/>
        <v>703.52467200000001</v>
      </c>
      <c r="FR33" s="650">
        <f t="shared" si="18"/>
        <v>758.48753700000009</v>
      </c>
      <c r="FS33" s="650">
        <f t="shared" si="18"/>
        <v>835.43554800000004</v>
      </c>
      <c r="FT33" s="650">
        <f t="shared" si="18"/>
        <v>883.07003100000009</v>
      </c>
      <c r="FU33" s="650">
        <f t="shared" si="18"/>
        <v>967.34642400000007</v>
      </c>
      <c r="FV33" s="650">
        <f t="shared" si="18"/>
        <v>1047.9586260000001</v>
      </c>
      <c r="FW33" s="650">
        <f t="shared" si="18"/>
        <v>1154.220165</v>
      </c>
      <c r="FX33" s="650">
        <f t="shared" si="18"/>
        <v>1234.832367</v>
      </c>
      <c r="FY33" s="650">
        <f t="shared" si="18"/>
        <v>1341.0939060000001</v>
      </c>
      <c r="FZ33" s="650">
        <f t="shared" si="18"/>
        <v>1436.3628720000002</v>
      </c>
      <c r="GA33" s="650">
        <f t="shared" si="18"/>
        <v>1564.609557</v>
      </c>
      <c r="GB33" s="650">
        <f t="shared" si="18"/>
        <v>1711.1771970000002</v>
      </c>
      <c r="GC33" s="650">
        <f t="shared" si="18"/>
        <v>1795.4535900000001</v>
      </c>
      <c r="GD33" s="650">
        <f t="shared" si="18"/>
        <v>1938.3570390000002</v>
      </c>
      <c r="GE33" s="650">
        <f t="shared" si="18"/>
        <v>2055.6111510000001</v>
      </c>
      <c r="GF33" s="650">
        <f t="shared" si="18"/>
        <v>2136.2233530000003</v>
      </c>
      <c r="GG33" s="650">
        <f t="shared" si="18"/>
        <v>2180.1936450000003</v>
      </c>
      <c r="GH33" s="650">
        <f t="shared" si="18"/>
        <v>2194.8504090000001</v>
      </c>
      <c r="GI33" s="650">
        <f t="shared" si="18"/>
        <v>2323.0970940000002</v>
      </c>
      <c r="GJ33" s="650">
        <f t="shared" si="18"/>
        <v>2367.0673860000002</v>
      </c>
      <c r="GK33" s="650">
        <f t="shared" si="18"/>
        <v>2491.6498799999999</v>
      </c>
      <c r="GL33" s="650">
        <f t="shared" si="18"/>
        <v>2630.889138</v>
      </c>
      <c r="GM33" s="650">
        <f t="shared" si="18"/>
        <v>2707.837149</v>
      </c>
      <c r="GN33" s="650">
        <f t="shared" si="18"/>
        <v>2740.8148679999999</v>
      </c>
      <c r="GO33" s="650">
        <f t="shared" si="18"/>
        <v>2682.1878120000001</v>
      </c>
      <c r="GP33" s="650">
        <f t="shared" si="18"/>
        <v>2726.1581040000001</v>
      </c>
      <c r="GQ33" s="650">
        <f t="shared" si="18"/>
        <v>2942.3453730000001</v>
      </c>
      <c r="GR33" s="650">
        <f t="shared" si="18"/>
        <v>3063.263676</v>
      </c>
      <c r="GS33" s="650">
        <f t="shared" si="18"/>
        <v>3004.6366200000002</v>
      </c>
      <c r="GT33" s="650">
        <f t="shared" si="18"/>
        <v>3257.4657990000001</v>
      </c>
      <c r="GU33" s="650">
        <f t="shared" si="18"/>
        <v>3415.0260120000003</v>
      </c>
      <c r="GV33" s="650">
        <f t="shared" si="18"/>
        <v>3594.571371</v>
      </c>
      <c r="GW33" s="650">
        <f t="shared" si="18"/>
        <v>3862.0573140000001</v>
      </c>
      <c r="GX33" s="650">
        <f t="shared" si="18"/>
        <v>3939.0053250000001</v>
      </c>
      <c r="GY33" s="650">
        <f t="shared" si="18"/>
        <v>3968.3188530000002</v>
      </c>
      <c r="GZ33" s="650">
        <f t="shared" si="18"/>
        <v>4074.5803920000003</v>
      </c>
      <c r="HA33" s="650">
        <f t="shared" si="18"/>
        <v>4111.2223020000001</v>
      </c>
      <c r="HB33" s="650">
        <f t="shared" si="18"/>
        <v>4221.1480320000001</v>
      </c>
      <c r="HC33" s="650">
        <f t="shared" si="18"/>
        <v>4408.0217730000004</v>
      </c>
      <c r="HD33" s="650">
        <f t="shared" si="18"/>
        <v>4422.6785370000007</v>
      </c>
      <c r="HE33" s="650">
        <f t="shared" si="18"/>
        <v>4495.9623570000003</v>
      </c>
      <c r="HF33" s="650">
        <f t="shared" si="18"/>
        <v>4627.8732330000003</v>
      </c>
      <c r="HG33" s="650">
        <f t="shared" si="18"/>
        <v>4745.1273449999999</v>
      </c>
      <c r="HH33" s="650">
        <f t="shared" si="18"/>
        <v>4792.7618280000006</v>
      </c>
      <c r="HI33" s="650">
        <f t="shared" si="18"/>
        <v>4935.6652770000001</v>
      </c>
      <c r="HJ33" s="650">
        <f t="shared" si="18"/>
        <v>5107.8822540000001</v>
      </c>
      <c r="HK33" s="650">
        <f t="shared" si="18"/>
        <v>5272.7708490000005</v>
      </c>
      <c r="HL33" s="650">
        <f t="shared" si="18"/>
        <v>5401.0175340000005</v>
      </c>
      <c r="HM33" s="650">
        <f t="shared" si="18"/>
        <v>5525.6000280000007</v>
      </c>
      <c r="HN33" s="650">
        <f t="shared" si="18"/>
        <v>5712.4737690000002</v>
      </c>
      <c r="HO33" s="650">
        <f t="shared" si="18"/>
        <v>5873.6981730000007</v>
      </c>
      <c r="HP33" s="650">
        <f t="shared" si="18"/>
        <v>5763.7724430000007</v>
      </c>
      <c r="HQ33" s="650">
        <f t="shared" si="18"/>
        <v>6207.1395540000003</v>
      </c>
      <c r="HR33" s="650">
        <f t="shared" si="18"/>
        <v>6372.0281490000007</v>
      </c>
      <c r="HS33" s="650">
        <f t="shared" si="18"/>
        <v>6496.610643</v>
      </c>
      <c r="HT33" s="650">
        <f t="shared" si="18"/>
        <v>6540.580935</v>
      </c>
      <c r="HU33" s="650">
        <f t="shared" si="18"/>
        <v>6591.8796090000005</v>
      </c>
      <c r="HV33" s="650">
        <f>HV35*3.664191</f>
        <v>6764.0965860000006</v>
      </c>
      <c r="HW33" s="650">
        <f>HW35*3.664191</f>
        <v>6939.9777540000005</v>
      </c>
      <c r="HX33" s="650">
        <f>HX35*3.664191</f>
        <v>7115.8589220000003</v>
      </c>
      <c r="HY33" s="650">
        <f>HY35*3.664191</f>
        <v>7489.6064040000001</v>
      </c>
      <c r="HZ33" s="650">
        <f>HZ35*3.664191</f>
        <v>7616.1108295072372</v>
      </c>
      <c r="IA33" s="562"/>
      <c r="IB33" s="638" t="s">
        <v>274</v>
      </c>
      <c r="IC33" s="654">
        <f>SUM(D33:HY33)</f>
        <v>230155.16509200001</v>
      </c>
      <c r="ID33" s="688" t="s">
        <v>396</v>
      </c>
      <c r="IE33" s="655" t="s">
        <v>410</v>
      </c>
      <c r="IH33" s="651">
        <f>SUM(D33:HQ33)</f>
        <v>175844.52609000003</v>
      </c>
      <c r="IJ33" s="651">
        <f>SUM(D33:HV33)</f>
        <v>208609.72201200001</v>
      </c>
      <c r="IL33" s="651">
        <f>SUM(D33:HW33)</f>
        <v>215549.69976600001</v>
      </c>
      <c r="IN33" s="651">
        <f>SUM(D33:HX33)</f>
        <v>222665.55868800002</v>
      </c>
      <c r="IP33" s="651">
        <f>SUM(D33:HY33)</f>
        <v>230155.16509200001</v>
      </c>
    </row>
    <row r="34" spans="1:250" s="581" customFormat="1" ht="9" customHeight="1">
      <c r="B34" s="576"/>
      <c r="D34" s="557"/>
      <c r="BA34" s="557"/>
      <c r="BB34" s="557"/>
      <c r="BC34" s="557"/>
      <c r="BD34" s="557"/>
      <c r="BE34" s="557"/>
      <c r="BF34" s="557"/>
      <c r="BG34" s="557"/>
      <c r="BH34" s="557"/>
      <c r="BI34" s="557"/>
      <c r="BJ34" s="557"/>
      <c r="BK34" s="557"/>
      <c r="BL34" s="557"/>
      <c r="BM34" s="557"/>
      <c r="BN34" s="557"/>
      <c r="BO34" s="557"/>
      <c r="BP34" s="557"/>
      <c r="BQ34" s="557"/>
      <c r="BR34" s="557"/>
      <c r="BS34" s="557"/>
      <c r="BT34" s="557"/>
      <c r="BU34" s="557"/>
      <c r="BV34" s="557"/>
      <c r="BW34" s="557"/>
      <c r="BX34" s="557"/>
      <c r="BY34" s="557"/>
      <c r="BZ34" s="557"/>
      <c r="CA34" s="557"/>
      <c r="CB34" s="557"/>
      <c r="CC34" s="557"/>
      <c r="CD34" s="557"/>
      <c r="CT34" s="575"/>
      <c r="CV34" s="696">
        <f>'[5]Gas Emissions'!N132</f>
        <v>0</v>
      </c>
      <c r="CW34" s="644"/>
      <c r="CX34" s="644"/>
      <c r="CY34" s="644"/>
      <c r="CZ34" s="644"/>
      <c r="DA34" s="644"/>
      <c r="DB34" s="644"/>
      <c r="DC34" s="644"/>
      <c r="DD34" s="644"/>
      <c r="DE34" s="644"/>
      <c r="DF34" s="644"/>
      <c r="DG34" s="644"/>
      <c r="DH34" s="644"/>
      <c r="DI34" s="644"/>
      <c r="DJ34" s="644"/>
      <c r="DK34" s="644"/>
      <c r="DL34" s="644"/>
      <c r="DM34" s="644"/>
      <c r="DN34" s="644"/>
      <c r="DO34" s="644"/>
      <c r="DP34" s="644"/>
      <c r="DQ34" s="644"/>
      <c r="DR34" s="644"/>
      <c r="DS34" s="644"/>
      <c r="DT34" s="644"/>
      <c r="DU34" s="644"/>
      <c r="DV34" s="644"/>
      <c r="DW34" s="644"/>
      <c r="DX34" s="644"/>
      <c r="DY34" s="644"/>
      <c r="DZ34" s="644"/>
      <c r="EA34" s="644"/>
      <c r="EB34" s="644"/>
      <c r="EC34" s="644"/>
      <c r="ED34" s="644"/>
      <c r="EE34" s="644"/>
      <c r="EF34" s="644"/>
      <c r="EG34" s="644"/>
      <c r="EH34" s="644"/>
      <c r="EI34" s="644"/>
      <c r="EJ34" s="644"/>
      <c r="EK34" s="644"/>
      <c r="EL34" s="644"/>
      <c r="EM34" s="644"/>
      <c r="EN34" s="644"/>
      <c r="EO34" s="644"/>
      <c r="EP34" s="644"/>
      <c r="EQ34" s="644"/>
      <c r="ER34" s="644"/>
      <c r="ES34" s="644"/>
      <c r="ET34" s="644"/>
      <c r="EU34" s="644"/>
      <c r="EV34" s="644"/>
      <c r="EW34" s="644"/>
      <c r="EX34" s="644"/>
      <c r="EY34" s="644"/>
      <c r="EZ34" s="644"/>
      <c r="FA34" s="644"/>
      <c r="FB34" s="644"/>
      <c r="FC34" s="644"/>
      <c r="FD34" s="644"/>
      <c r="FE34" s="644"/>
      <c r="FF34" s="644"/>
      <c r="FG34" s="644"/>
      <c r="FH34" s="644"/>
      <c r="FI34" s="644"/>
      <c r="FJ34" s="644"/>
      <c r="FK34" s="644"/>
      <c r="FL34" s="644"/>
      <c r="FM34" s="644"/>
      <c r="FN34" s="644"/>
      <c r="FO34" s="644"/>
      <c r="FP34" s="644"/>
      <c r="FQ34" s="644"/>
      <c r="FR34" s="644"/>
      <c r="FS34" s="644"/>
      <c r="FT34" s="644"/>
      <c r="FU34" s="644"/>
      <c r="FV34" s="644"/>
      <c r="FW34" s="644"/>
      <c r="FX34" s="644"/>
      <c r="FY34" s="644"/>
      <c r="FZ34" s="644"/>
      <c r="GA34" s="644"/>
      <c r="GB34" s="644"/>
      <c r="GC34" s="644"/>
      <c r="GD34" s="644"/>
      <c r="GE34" s="644"/>
      <c r="GF34" s="644"/>
      <c r="GG34" s="644"/>
      <c r="GH34" s="644"/>
      <c r="GI34" s="644"/>
      <c r="GJ34" s="644"/>
      <c r="GK34" s="644"/>
      <c r="GL34" s="644"/>
      <c r="GM34" s="644"/>
      <c r="GN34" s="644"/>
      <c r="GO34" s="644"/>
      <c r="GP34" s="644"/>
      <c r="GQ34" s="644"/>
      <c r="GR34" s="644"/>
      <c r="GS34" s="644"/>
      <c r="GT34" s="644"/>
      <c r="GU34" s="644"/>
      <c r="GV34" s="644"/>
      <c r="GW34" s="644"/>
      <c r="GX34" s="644"/>
      <c r="GY34" s="644"/>
      <c r="GZ34" s="644"/>
      <c r="HA34" s="644"/>
      <c r="HB34" s="644"/>
      <c r="HC34" s="644"/>
      <c r="HD34" s="644"/>
      <c r="HE34" s="644"/>
      <c r="HF34" s="644"/>
      <c r="HG34" s="644"/>
      <c r="HH34" s="644"/>
      <c r="HI34" s="644"/>
      <c r="HJ34" s="644"/>
      <c r="HK34" s="644"/>
      <c r="HL34" s="644"/>
      <c r="HM34" s="644"/>
      <c r="HN34" s="644"/>
      <c r="HO34" s="644"/>
      <c r="HP34" s="644"/>
      <c r="HQ34" s="644"/>
      <c r="HR34" s="644"/>
      <c r="HS34" s="644"/>
      <c r="HT34" s="644"/>
      <c r="HU34" s="644"/>
      <c r="HV34" s="644"/>
      <c r="HW34" s="644"/>
      <c r="HX34" s="644"/>
      <c r="HY34" s="644"/>
      <c r="HZ34" s="562"/>
      <c r="IA34" s="562"/>
      <c r="IB34" s="657"/>
      <c r="IC34" s="658" t="s">
        <v>400</v>
      </c>
      <c r="ID34" s="690"/>
      <c r="IE34" s="693"/>
      <c r="IH34" s="648"/>
      <c r="IJ34" s="694"/>
      <c r="IK34" s="562"/>
      <c r="IL34" s="694"/>
      <c r="IN34" s="648"/>
      <c r="IP34" s="648"/>
    </row>
    <row r="35" spans="1:250" s="633" customFormat="1" ht="19" customHeight="1">
      <c r="B35" s="652" t="s">
        <v>411</v>
      </c>
      <c r="C35" s="635"/>
      <c r="D35" s="659" t="s">
        <v>402</v>
      </c>
      <c r="E35" s="660"/>
      <c r="F35" s="660"/>
      <c r="G35" s="660"/>
      <c r="H35" s="660"/>
      <c r="I35" s="660"/>
      <c r="J35" s="660"/>
      <c r="K35" s="660"/>
      <c r="L35" s="660"/>
      <c r="M35" s="660"/>
      <c r="N35" s="660"/>
      <c r="O35" s="660"/>
      <c r="P35" s="660"/>
      <c r="Q35" s="660"/>
      <c r="R35" s="660"/>
      <c r="S35" s="660"/>
      <c r="T35" s="660"/>
      <c r="U35" s="660"/>
      <c r="V35" s="660"/>
      <c r="W35" s="660"/>
      <c r="X35" s="660"/>
      <c r="Y35" s="660"/>
      <c r="Z35" s="660"/>
      <c r="AA35" s="660"/>
      <c r="AB35" s="660"/>
      <c r="AC35" s="660"/>
      <c r="AD35" s="660"/>
      <c r="AE35" s="660"/>
      <c r="AF35" s="660"/>
      <c r="AG35" s="660"/>
      <c r="AH35" s="660"/>
      <c r="AI35" s="660"/>
      <c r="AJ35" s="660"/>
      <c r="AK35" s="660"/>
      <c r="AL35" s="660"/>
      <c r="AM35" s="660"/>
      <c r="AN35" s="660"/>
      <c r="AO35" s="660"/>
      <c r="AP35" s="660"/>
      <c r="AQ35" s="660"/>
      <c r="AR35" s="660"/>
      <c r="AS35" s="660"/>
      <c r="AT35" s="660"/>
      <c r="AU35" s="660"/>
      <c r="AV35" s="660"/>
      <c r="AW35" s="660"/>
      <c r="AX35" s="660"/>
      <c r="AY35" s="660"/>
      <c r="AZ35" s="660"/>
      <c r="BA35" s="557"/>
      <c r="BB35" s="557"/>
      <c r="BC35" s="557"/>
      <c r="BD35" s="557"/>
      <c r="BE35" s="557"/>
      <c r="BF35" s="557"/>
      <c r="BG35" s="557"/>
      <c r="BH35" s="557"/>
      <c r="BI35" s="557"/>
      <c r="BJ35" s="557"/>
      <c r="BK35" s="557"/>
      <c r="BL35" s="557"/>
      <c r="BM35" s="557"/>
      <c r="BN35" s="557"/>
      <c r="BO35" s="557"/>
      <c r="BP35" s="557"/>
      <c r="BQ35" s="557"/>
      <c r="BR35" s="557"/>
      <c r="BS35" s="557"/>
      <c r="BT35" s="557"/>
      <c r="BU35" s="557"/>
      <c r="BV35" s="557"/>
      <c r="BW35" s="557"/>
      <c r="BX35" s="557"/>
      <c r="BY35" s="557"/>
      <c r="BZ35" s="557"/>
      <c r="CA35" s="557"/>
      <c r="CB35" s="557"/>
      <c r="CC35" s="557"/>
      <c r="CD35" s="557"/>
      <c r="CE35" s="660"/>
      <c r="CF35" s="660"/>
      <c r="CG35" s="660"/>
      <c r="CH35" s="660"/>
      <c r="CI35" s="660"/>
      <c r="CJ35" s="660"/>
      <c r="CK35" s="660"/>
      <c r="CL35" s="660"/>
      <c r="CM35" s="660"/>
      <c r="CN35" s="660"/>
      <c r="CO35" s="660"/>
      <c r="CP35" s="660"/>
      <c r="CQ35" s="660"/>
      <c r="CR35" s="660"/>
      <c r="CS35" s="660"/>
      <c r="CT35" s="660"/>
      <c r="CU35" s="697"/>
      <c r="CV35" s="698">
        <f>'[8]Global CO2 1751-2018'!DF19</f>
        <v>1</v>
      </c>
      <c r="CW35" s="698">
        <f>'[8]Global CO2 1751-2018'!DG19</f>
        <v>2</v>
      </c>
      <c r="CX35" s="698">
        <f>'[8]Global CO2 1751-2018'!DH19</f>
        <v>3</v>
      </c>
      <c r="CY35" s="698">
        <f>'[8]Global CO2 1751-2018'!DI19</f>
        <v>5</v>
      </c>
      <c r="CZ35" s="698">
        <f>'[8]Global CO2 1751-2018'!DJ19</f>
        <v>3</v>
      </c>
      <c r="DA35" s="698">
        <f>'[8]Global CO2 1751-2018'!DK19</f>
        <v>3</v>
      </c>
      <c r="DB35" s="698">
        <f>'[8]Global CO2 1751-2018'!DL19</f>
        <v>2</v>
      </c>
      <c r="DC35" s="698">
        <f>'[8]Global CO2 1751-2018'!DM19</f>
        <v>2</v>
      </c>
      <c r="DD35" s="698">
        <f>'[8]Global CO2 1751-2018'!DN19</f>
        <v>2</v>
      </c>
      <c r="DE35" s="698">
        <f>'[8]Global CO2 1751-2018'!DO19</f>
        <v>2</v>
      </c>
      <c r="DF35" s="698">
        <f>'[8]Global CO2 1751-2018'!DP19</f>
        <v>2</v>
      </c>
      <c r="DG35" s="698">
        <f>'[8]Global CO2 1751-2018'!DQ19</f>
        <v>2</v>
      </c>
      <c r="DH35" s="698">
        <f>'[8]Global CO2 1751-2018'!DR19</f>
        <v>2</v>
      </c>
      <c r="DI35" s="698">
        <f>'[8]Global CO2 1751-2018'!DS19</f>
        <v>2</v>
      </c>
      <c r="DJ35" s="698">
        <f>'[8]Global CO2 1751-2018'!DT19</f>
        <v>3</v>
      </c>
      <c r="DK35" s="698">
        <f>'[8]Global CO2 1751-2018'!DU19</f>
        <v>3</v>
      </c>
      <c r="DL35" s="698">
        <f>'[8]Global CO2 1751-2018'!DV19</f>
        <v>4</v>
      </c>
      <c r="DM35" s="698">
        <f>'[8]Global CO2 1751-2018'!DW19</f>
        <v>4</v>
      </c>
      <c r="DN35" s="698">
        <f>'[8]Global CO2 1751-2018'!DX19</f>
        <v>4</v>
      </c>
      <c r="DO35" s="698">
        <f>'[8]Global CO2 1751-2018'!DY19</f>
        <v>4</v>
      </c>
      <c r="DP35" s="698">
        <f>'[8]Global CO2 1751-2018'!DZ19</f>
        <v>5</v>
      </c>
      <c r="DQ35" s="698">
        <f>'[8]Global CO2 1751-2018'!EA19</f>
        <v>5</v>
      </c>
      <c r="DR35" s="698">
        <f>'[8]Global CO2 1751-2018'!EB19</f>
        <v>5</v>
      </c>
      <c r="DS35" s="698">
        <f>'[8]Global CO2 1751-2018'!EC19</f>
        <v>5</v>
      </c>
      <c r="DT35" s="698">
        <f>'[8]Global CO2 1751-2018'!ED19</f>
        <v>6</v>
      </c>
      <c r="DU35" s="698">
        <f>'[8]Global CO2 1751-2018'!EE19</f>
        <v>7</v>
      </c>
      <c r="DV35" s="698">
        <f>'[8]Global CO2 1751-2018'!EF19</f>
        <v>7</v>
      </c>
      <c r="DW35" s="698">
        <f>'[8]Global CO2 1751-2018'!EG19</f>
        <v>8</v>
      </c>
      <c r="DX35" s="698">
        <f>'[8]Global CO2 1751-2018'!EH19</f>
        <v>8</v>
      </c>
      <c r="DY35" s="698">
        <f>'[8]Global CO2 1751-2018'!EI19</f>
        <v>8</v>
      </c>
      <c r="DZ35" s="698">
        <f>'[8]Global CO2 1751-2018'!EJ19</f>
        <v>9</v>
      </c>
      <c r="EA35" s="698">
        <f>'[8]Global CO2 1751-2018'!EK19</f>
        <v>10</v>
      </c>
      <c r="EB35" s="698">
        <f>'[8]Global CO2 1751-2018'!EL19</f>
        <v>11</v>
      </c>
      <c r="EC35" s="698">
        <f>'[8]Global CO2 1751-2018'!EM19</f>
        <v>10</v>
      </c>
      <c r="ED35" s="698">
        <f>'[8]Global CO2 1751-2018'!EN19</f>
        <v>10</v>
      </c>
      <c r="EE35" s="698">
        <f>'[8]Global CO2 1751-2018'!EO19</f>
        <v>11</v>
      </c>
      <c r="EF35" s="698">
        <f>'[8]Global CO2 1751-2018'!EP19</f>
        <v>10</v>
      </c>
      <c r="EG35" s="698">
        <f>'[8]Global CO2 1751-2018'!EQ19</f>
        <v>11</v>
      </c>
      <c r="EH35" s="698">
        <f>'[8]Global CO2 1751-2018'!ER19</f>
        <v>14</v>
      </c>
      <c r="EI35" s="698">
        <f>'[8]Global CO2 1751-2018'!ES19</f>
        <v>16</v>
      </c>
      <c r="EJ35" s="698">
        <f>'[8]Global CO2 1751-2018'!ET19</f>
        <v>17</v>
      </c>
      <c r="EK35" s="698">
        <f>'[8]Global CO2 1751-2018'!EU19</f>
        <v>19</v>
      </c>
      <c r="EL35" s="698">
        <f>'[8]Global CO2 1751-2018'!EV19</f>
        <v>21</v>
      </c>
      <c r="EM35" s="698">
        <f>'[8]Global CO2 1751-2018'!EW19</f>
        <v>23</v>
      </c>
      <c r="EN35" s="698">
        <f>'[8]Global CO2 1751-2018'!EX19</f>
        <v>28</v>
      </c>
      <c r="EO35" s="698">
        <f>'[8]Global CO2 1751-2018'!EY19</f>
        <v>28</v>
      </c>
      <c r="EP35" s="698">
        <f>'[8]Global CO2 1751-2018'!EZ19</f>
        <v>25</v>
      </c>
      <c r="EQ35" s="698">
        <f>'[8]Global CO2 1751-2018'!FA19</f>
        <v>24</v>
      </c>
      <c r="ER35" s="698">
        <f>'[8]Global CO2 1751-2018'!FB19</f>
        <v>25</v>
      </c>
      <c r="ES35" s="698">
        <f>'[8]Global CO2 1751-2018'!FC19</f>
        <v>28</v>
      </c>
      <c r="ET35" s="698">
        <f>'[8]Global CO2 1751-2018'!FD19</f>
        <v>30</v>
      </c>
      <c r="EU35" s="698">
        <f>'[8]Global CO2 1751-2018'!FE19</f>
        <v>34</v>
      </c>
      <c r="EV35" s="698">
        <f>'[8]Global CO2 1751-2018'!FF19</f>
        <v>38</v>
      </c>
      <c r="EW35" s="698">
        <f>'[8]Global CO2 1751-2018'!FG19</f>
        <v>37</v>
      </c>
      <c r="EX35" s="698">
        <f>'[8]Global CO2 1751-2018'!FH19</f>
        <v>38</v>
      </c>
      <c r="EY35" s="698">
        <f>'[8]Global CO2 1751-2018'!FI19</f>
        <v>42</v>
      </c>
      <c r="EZ35" s="698">
        <f>'[8]Global CO2 1751-2018'!FJ19</f>
        <v>42</v>
      </c>
      <c r="FA35" s="698">
        <f>'[8]Global CO2 1751-2018'!FK19</f>
        <v>45</v>
      </c>
      <c r="FB35" s="698">
        <f>'[8]Global CO2 1751-2018'!FL19</f>
        <v>50</v>
      </c>
      <c r="FC35" s="698">
        <f>'[8]Global CO2 1751-2018'!FM19</f>
        <v>54</v>
      </c>
      <c r="FD35" s="698">
        <f>'[8]Global CO2 1751-2018'!FN19</f>
        <v>59</v>
      </c>
      <c r="FE35" s="698">
        <f>'[8]Global CO2 1751-2018'!FO19</f>
        <v>61</v>
      </c>
      <c r="FF35" s="698">
        <f>'[8]Global CO2 1751-2018'!FP19</f>
        <v>67</v>
      </c>
      <c r="FG35" s="698">
        <f>'[8]Global CO2 1751-2018'!FQ19</f>
        <v>76</v>
      </c>
      <c r="FH35" s="698">
        <f>'[8]Global CO2 1751-2018'!FR19</f>
        <v>81</v>
      </c>
      <c r="FI35" s="698">
        <f>'[8]Global CO2 1751-2018'!FS19</f>
        <v>97</v>
      </c>
      <c r="FJ35" s="698">
        <f>'[8]Global CO2 1751-2018'!FT19</f>
        <v>115</v>
      </c>
      <c r="FK35" s="698">
        <f>'[8]Global CO2 1751-2018'!FU19</f>
        <v>124</v>
      </c>
      <c r="FL35" s="698">
        <f>'[8]Global CO2 1751-2018'!FV19</f>
        <v>131</v>
      </c>
      <c r="FM35" s="698">
        <f>'[8]Global CO2 1751-2018'!FW19</f>
        <v>138</v>
      </c>
      <c r="FN35" s="698">
        <f>'[8]Global CO2 1751-2018'!FX19</f>
        <v>150</v>
      </c>
      <c r="FO35" s="698">
        <f>'[8]Global CO2 1751-2018'!FY19</f>
        <v>161</v>
      </c>
      <c r="FP35" s="698">
        <f>'[8]Global CO2 1751-2018'!FZ19</f>
        <v>178</v>
      </c>
      <c r="FQ35" s="698">
        <f>'[8]Global CO2 1751-2018'!GA19</f>
        <v>192</v>
      </c>
      <c r="FR35" s="698">
        <f>'[8]Global CO2 1751-2018'!GB19</f>
        <v>207</v>
      </c>
      <c r="FS35" s="698">
        <f>'[8]Global CO2 1751-2018'!GC19</f>
        <v>228</v>
      </c>
      <c r="FT35" s="698">
        <f>'[8]Global CO2 1751-2018'!GD19</f>
        <v>241</v>
      </c>
      <c r="FU35" s="698">
        <f>'[8]Global CO2 1751-2018'!GE19</f>
        <v>264</v>
      </c>
      <c r="FV35" s="698">
        <f>'[8]Global CO2 1751-2018'!GF19</f>
        <v>286</v>
      </c>
      <c r="FW35" s="698">
        <f>'[8]Global CO2 1751-2018'!GG19</f>
        <v>315</v>
      </c>
      <c r="FX35" s="698">
        <f>'[8]Global CO2 1751-2018'!GH19</f>
        <v>337</v>
      </c>
      <c r="FY35" s="698">
        <f>'[8]Global CO2 1751-2018'!GI19</f>
        <v>366</v>
      </c>
      <c r="FZ35" s="698">
        <f>'[8]Global CO2 1751-2018'!GJ19</f>
        <v>392</v>
      </c>
      <c r="GA35" s="698">
        <f>'[8]Global CO2 1751-2018'!GK19</f>
        <v>427</v>
      </c>
      <c r="GB35" s="698">
        <f>'[8]Global CO2 1751-2018'!GL19</f>
        <v>467</v>
      </c>
      <c r="GC35" s="698">
        <f>'[8]Global CO2 1751-2018'!GM19</f>
        <v>490</v>
      </c>
      <c r="GD35" s="698">
        <f>'[8]Global CO2 1751-2018'!GN19</f>
        <v>529</v>
      </c>
      <c r="GE35" s="698">
        <f>'[8]Global CO2 1751-2018'!GO19</f>
        <v>561</v>
      </c>
      <c r="GF35" s="698">
        <f>'[8]Global CO2 1751-2018'!GP19</f>
        <v>583</v>
      </c>
      <c r="GG35" s="698">
        <f>'[8]Global CO2 1751-2018'!GQ19</f>
        <v>595</v>
      </c>
      <c r="GH35" s="698">
        <f>'[8]Global CO2 1751-2018'!GR19</f>
        <v>599</v>
      </c>
      <c r="GI35" s="698">
        <f>'[8]Global CO2 1751-2018'!GS19</f>
        <v>634</v>
      </c>
      <c r="GJ35" s="698">
        <f>'[8]Global CO2 1751-2018'!GT19</f>
        <v>646</v>
      </c>
      <c r="GK35" s="698">
        <f>'[8]Global CO2 1751-2018'!GU19</f>
        <v>680</v>
      </c>
      <c r="GL35" s="698">
        <f>'[8]Global CO2 1751-2018'!GV19</f>
        <v>718</v>
      </c>
      <c r="GM35" s="698">
        <f>'[8]Global CO2 1751-2018'!GW19</f>
        <v>739</v>
      </c>
      <c r="GN35" s="698">
        <f>'[8]Global CO2 1751-2018'!GX19</f>
        <v>748</v>
      </c>
      <c r="GO35" s="698">
        <f>'[8]Global CO2 1751-2018'!GY19</f>
        <v>732</v>
      </c>
      <c r="GP35" s="698">
        <f>'[8]Global CO2 1751-2018'!GZ19</f>
        <v>744</v>
      </c>
      <c r="GQ35" s="698">
        <f>'[8]Global CO2 1751-2018'!HA19</f>
        <v>803</v>
      </c>
      <c r="GR35" s="698">
        <f>'[8]Global CO2 1751-2018'!HB19</f>
        <v>836</v>
      </c>
      <c r="GS35" s="698">
        <f>'[8]Global CO2 1751-2018'!HC19</f>
        <v>820</v>
      </c>
      <c r="GT35" s="698">
        <f>'[8]Global CO2 1751-2018'!HD19</f>
        <v>889</v>
      </c>
      <c r="GU35" s="698">
        <f>'[8]Global CO2 1751-2018'!HE19</f>
        <v>932</v>
      </c>
      <c r="GV35" s="698">
        <f>'[8]Global CO2 1751-2018'!HF19</f>
        <v>981</v>
      </c>
      <c r="GW35" s="698">
        <f>'[8]Global CO2 1751-2018'!HG19</f>
        <v>1054</v>
      </c>
      <c r="GX35" s="698">
        <f>'[8]Global CO2 1751-2018'!HH19</f>
        <v>1075</v>
      </c>
      <c r="GY35" s="698">
        <f>'[8]Global CO2 1751-2018'!HI19</f>
        <v>1083</v>
      </c>
      <c r="GZ35" s="698">
        <f>'[8]Global CO2 1751-2018'!HJ19</f>
        <v>1112</v>
      </c>
      <c r="HA35" s="698">
        <f>'[8]Global CO2 1751-2018'!HK19</f>
        <v>1122</v>
      </c>
      <c r="HB35" s="698">
        <f>'[8]Global CO2 1751-2018'!HL19</f>
        <v>1152</v>
      </c>
      <c r="HC35" s="698">
        <f>'[8]Global CO2 1751-2018'!HM19</f>
        <v>1203</v>
      </c>
      <c r="HD35" s="698">
        <f>'[8]Global CO2 1751-2018'!HN19</f>
        <v>1207</v>
      </c>
      <c r="HE35" s="698">
        <f>'[8]Global CO2 1751-2018'!HO19</f>
        <v>1227</v>
      </c>
      <c r="HF35" s="698">
        <f>'[8]Global CO2 1751-2018'!HP19</f>
        <v>1263</v>
      </c>
      <c r="HG35" s="698">
        <f>'[8]Global CO2 1751-2018'!HQ19</f>
        <v>1295</v>
      </c>
      <c r="HH35" s="698">
        <f>'[8]Global CO2 1751-2018'!HR19</f>
        <v>1308</v>
      </c>
      <c r="HI35" s="698">
        <f>'[8]Global CO2 1751-2018'!HS19</f>
        <v>1347</v>
      </c>
      <c r="HJ35" s="698">
        <f>'[8]Global CO2 1751-2018'!HT19</f>
        <v>1394</v>
      </c>
      <c r="HK35" s="698">
        <f>'[8]Global CO2 1751-2018'!HU19</f>
        <v>1439</v>
      </c>
      <c r="HL35" s="698">
        <f>'[8]Global CO2 1751-2018'!HV19</f>
        <v>1474</v>
      </c>
      <c r="HM35" s="698">
        <f>'[8]Global CO2 1751-2018'!HW19</f>
        <v>1508</v>
      </c>
      <c r="HN35" s="698">
        <f>'[8]Global CO2 1751-2018'!HX19</f>
        <v>1559</v>
      </c>
      <c r="HO35" s="698">
        <f>'[8]Global CO2 1751-2018'!HY19</f>
        <v>1603</v>
      </c>
      <c r="HP35" s="698">
        <f>'[8]Global CO2 1751-2018'!HZ19</f>
        <v>1573</v>
      </c>
      <c r="HQ35" s="698">
        <f>'[8]Global CO2 1751-2018'!IA19</f>
        <v>1694</v>
      </c>
      <c r="HR35" s="698">
        <f>'[8]Global CO2 1751-2018'!IB19</f>
        <v>1739</v>
      </c>
      <c r="HS35" s="698">
        <f>'[8]Global CO2 1751-2018'!IC19</f>
        <v>1773</v>
      </c>
      <c r="HT35" s="698">
        <f>'[8]Global CO2 1751-2018'!ID19</f>
        <v>1785</v>
      </c>
      <c r="HU35" s="698">
        <f>'[8]Global CO2 1751-2018'!IE19</f>
        <v>1799</v>
      </c>
      <c r="HV35" s="698">
        <f>'[8]Global CO2 1751-2018'!IF19</f>
        <v>1846</v>
      </c>
      <c r="HW35" s="698">
        <f>'[8]Global CO2 1751-2018'!IG19</f>
        <v>1894</v>
      </c>
      <c r="HX35" s="698">
        <f>'[8]Global CO2 1751-2018'!IH19</f>
        <v>1942</v>
      </c>
      <c r="HY35" s="699">
        <f>'[8]Global CO2 1751-2018'!II19</f>
        <v>2044</v>
      </c>
      <c r="HZ35" s="699">
        <f>'[8]Global CO2 1751-2018'!IJ19</f>
        <v>2078.52451728287</v>
      </c>
      <c r="IA35" s="562"/>
      <c r="IB35" s="664" t="s">
        <v>274</v>
      </c>
      <c r="IC35" s="654">
        <f>SUM(D35:HY35)</f>
        <v>62812</v>
      </c>
      <c r="ID35" s="665" t="s">
        <v>396</v>
      </c>
      <c r="IE35" s="655" t="s">
        <v>411</v>
      </c>
      <c r="IH35" s="666">
        <f>SUM(D35:HQ35)</f>
        <v>47990</v>
      </c>
      <c r="IJ35" s="666">
        <f>SUM(D35:HV35)</f>
        <v>56932</v>
      </c>
      <c r="IL35" s="666">
        <f>SUM(D35:HW35)</f>
        <v>58826</v>
      </c>
      <c r="IN35" s="666">
        <f>SUM(D35:HX35)</f>
        <v>60768</v>
      </c>
      <c r="IP35" s="666">
        <f>SUM(D35:HY35)</f>
        <v>62812</v>
      </c>
    </row>
    <row r="36" spans="1:250" s="581" customFormat="1" ht="9" customHeight="1">
      <c r="B36" s="576"/>
      <c r="D36" s="557"/>
      <c r="BA36" s="557"/>
      <c r="BB36" s="557"/>
      <c r="BC36" s="557"/>
      <c r="BD36" s="557"/>
      <c r="BE36" s="557"/>
      <c r="BF36" s="557"/>
      <c r="BG36" s="557"/>
      <c r="BH36" s="557"/>
      <c r="BI36" s="557"/>
      <c r="BJ36" s="557"/>
      <c r="BK36" s="557"/>
      <c r="BL36" s="557"/>
      <c r="BM36" s="557"/>
      <c r="BN36" s="557"/>
      <c r="BO36" s="557"/>
      <c r="BP36" s="557"/>
      <c r="BQ36" s="557"/>
      <c r="BR36" s="557"/>
      <c r="BS36" s="557"/>
      <c r="BT36" s="557"/>
      <c r="BU36" s="557"/>
      <c r="BV36" s="557"/>
      <c r="BW36" s="557"/>
      <c r="BX36" s="557"/>
      <c r="BY36" s="557"/>
      <c r="BZ36" s="557"/>
      <c r="CA36" s="557"/>
      <c r="CB36" s="557"/>
      <c r="CC36" s="557"/>
      <c r="CD36" s="557"/>
      <c r="HR36" s="667" t="s">
        <v>404</v>
      </c>
      <c r="HU36" s="644"/>
      <c r="HZ36" s="562"/>
      <c r="IA36" s="562"/>
      <c r="IC36" s="668"/>
      <c r="IE36" s="693"/>
      <c r="IJ36" s="562"/>
      <c r="IK36" s="562"/>
      <c r="IL36" s="562"/>
    </row>
    <row r="37" spans="1:250" s="673" customFormat="1" ht="19" customHeight="1">
      <c r="B37" s="652" t="s">
        <v>412</v>
      </c>
      <c r="C37" s="669"/>
      <c r="D37" s="557"/>
      <c r="E37" s="581"/>
      <c r="F37" s="581"/>
      <c r="G37" s="581"/>
      <c r="H37" s="581"/>
      <c r="I37" s="581"/>
      <c r="J37" s="581"/>
      <c r="K37" s="581"/>
      <c r="L37" s="581"/>
      <c r="M37" s="581"/>
      <c r="N37" s="581"/>
      <c r="O37" s="581"/>
      <c r="P37" s="581"/>
      <c r="Q37" s="581"/>
      <c r="R37" s="581"/>
      <c r="S37" s="581"/>
      <c r="T37" s="581"/>
      <c r="U37" s="581"/>
      <c r="V37" s="581"/>
      <c r="W37" s="581"/>
      <c r="X37" s="581"/>
      <c r="Y37" s="581"/>
      <c r="Z37" s="581"/>
      <c r="AA37" s="581"/>
      <c r="AB37" s="581"/>
      <c r="AC37" s="581"/>
      <c r="AD37" s="581"/>
      <c r="AE37" s="581"/>
      <c r="AF37" s="581"/>
      <c r="AG37" s="581"/>
      <c r="AH37" s="581"/>
      <c r="AI37" s="581"/>
      <c r="AJ37" s="581"/>
      <c r="AK37" s="581"/>
      <c r="AL37" s="581"/>
      <c r="AM37" s="581"/>
      <c r="AN37" s="581"/>
      <c r="AO37" s="581"/>
      <c r="AP37" s="581"/>
      <c r="AQ37" s="581"/>
      <c r="AR37" s="581"/>
      <c r="AS37" s="581"/>
      <c r="AT37" s="581"/>
      <c r="AU37" s="581"/>
      <c r="AV37" s="581"/>
      <c r="AW37" s="581"/>
      <c r="AX37" s="581"/>
      <c r="AY37" s="581"/>
      <c r="AZ37" s="581"/>
      <c r="BA37" s="581"/>
      <c r="BB37" s="581"/>
      <c r="BC37" s="581"/>
      <c r="BD37" s="581"/>
      <c r="BE37" s="581"/>
      <c r="BF37" s="581"/>
      <c r="BG37" s="581"/>
      <c r="BH37" s="581"/>
      <c r="BI37" s="581"/>
      <c r="BJ37" s="581"/>
      <c r="BK37" s="581"/>
      <c r="BL37" s="581"/>
      <c r="BM37" s="581"/>
      <c r="BN37" s="581"/>
      <c r="BO37" s="581"/>
      <c r="BP37" s="581"/>
      <c r="BQ37" s="581"/>
      <c r="BR37" s="581"/>
      <c r="BS37" s="581"/>
      <c r="BT37" s="581"/>
      <c r="BU37" s="581"/>
      <c r="BV37" s="581"/>
      <c r="BW37" s="581"/>
      <c r="BX37" s="581"/>
      <c r="BY37" s="581"/>
      <c r="BZ37" s="581"/>
      <c r="CA37" s="581"/>
      <c r="CB37" s="581"/>
      <c r="CC37" s="581"/>
      <c r="CD37" s="581"/>
      <c r="CE37" s="581"/>
      <c r="CF37" s="581"/>
      <c r="CG37" s="581"/>
      <c r="CH37" s="581"/>
      <c r="CI37" s="581"/>
      <c r="CJ37" s="581"/>
      <c r="CK37" s="581"/>
      <c r="CL37" s="581"/>
      <c r="CM37" s="581"/>
      <c r="CN37" s="581"/>
      <c r="CO37" s="581"/>
      <c r="CP37" s="581"/>
      <c r="CQ37" s="581"/>
      <c r="CR37" s="581"/>
      <c r="CS37" s="581"/>
      <c r="CT37" s="581"/>
      <c r="CU37" s="581"/>
      <c r="CV37" s="581"/>
      <c r="CW37" s="581"/>
      <c r="CX37" s="581"/>
      <c r="CY37" s="581"/>
      <c r="CZ37" s="581"/>
      <c r="DA37" s="581"/>
      <c r="DB37" s="581"/>
      <c r="DC37" s="581"/>
      <c r="DD37" s="581"/>
      <c r="DE37" s="581"/>
      <c r="DF37" s="581"/>
      <c r="DG37" s="581"/>
      <c r="DH37" s="581"/>
      <c r="DI37" s="581"/>
      <c r="DJ37" s="636"/>
      <c r="DK37" s="700">
        <f t="shared" ref="DK37:FV37" si="19">DK31/DK35</f>
        <v>4.5096667743860251E-2</v>
      </c>
      <c r="DL37" s="700">
        <f t="shared" si="19"/>
        <v>4.7562891761102608E-2</v>
      </c>
      <c r="DM37" s="700">
        <f t="shared" si="19"/>
        <v>5.4433087237706311E-2</v>
      </c>
      <c r="DN37" s="700">
        <f t="shared" si="19"/>
        <v>6.3152950727241794E-2</v>
      </c>
      <c r="DO37" s="700">
        <f t="shared" si="19"/>
        <v>6.7909239903352042E-2</v>
      </c>
      <c r="DP37" s="700">
        <f t="shared" si="19"/>
        <v>6.7645001615790373E-2</v>
      </c>
      <c r="DQ37" s="700">
        <f t="shared" si="19"/>
        <v>8.2230955089195173E-2</v>
      </c>
      <c r="DR37" s="700">
        <f t="shared" si="19"/>
        <v>8.603598643008338E-2</v>
      </c>
      <c r="DS37" s="700">
        <f t="shared" si="19"/>
        <v>8.4979033279836663E-2</v>
      </c>
      <c r="DT37" s="700">
        <f t="shared" si="19"/>
        <v>8.4732410878112438E-2</v>
      </c>
      <c r="DU37" s="700">
        <f t="shared" si="19"/>
        <v>7.6855593353654689E-2</v>
      </c>
      <c r="DV37" s="700">
        <f t="shared" si="19"/>
        <v>7.7459566582367106E-2</v>
      </c>
      <c r="DW37" s="700">
        <f t="shared" si="19"/>
        <v>7.4250958804832387E-2</v>
      </c>
      <c r="DX37" s="700">
        <f t="shared" si="19"/>
        <v>7.6893341680449201E-2</v>
      </c>
      <c r="DY37" s="700">
        <f t="shared" si="19"/>
        <v>7.8214533118257615E-2</v>
      </c>
      <c r="DZ37" s="700">
        <f t="shared" si="19"/>
        <v>7.3869281278354418E-2</v>
      </c>
      <c r="EA37" s="700">
        <f t="shared" si="19"/>
        <v>7.958857221357836E-2</v>
      </c>
      <c r="EB37" s="700">
        <f t="shared" si="19"/>
        <v>7.6388886767831454E-2</v>
      </c>
      <c r="EC37" s="700">
        <f t="shared" si="19"/>
        <v>7.6206322132788856E-2</v>
      </c>
      <c r="ED37" s="700">
        <f t="shared" si="19"/>
        <v>7.8848705008405656E-2</v>
      </c>
      <c r="EE37" s="700">
        <f t="shared" si="19"/>
        <v>7.8022359818212747E-2</v>
      </c>
      <c r="EF37" s="700">
        <f t="shared" si="19"/>
        <v>7.1238642326629256E-2</v>
      </c>
      <c r="EG37" s="700">
        <f t="shared" si="19"/>
        <v>7.4563240417405294E-2</v>
      </c>
      <c r="EH37" s="700">
        <f t="shared" si="19"/>
        <v>7.738406992877804E-2</v>
      </c>
      <c r="EI37" s="700">
        <f t="shared" si="19"/>
        <v>7.676122253666838E-2</v>
      </c>
      <c r="EJ37" s="700">
        <f t="shared" si="19"/>
        <v>7.5230194811678627E-2</v>
      </c>
      <c r="EK37" s="700">
        <f t="shared" si="19"/>
        <v>0.14646112409159753</v>
      </c>
      <c r="EL37" s="700">
        <f t="shared" si="19"/>
        <v>0.14576242833398734</v>
      </c>
      <c r="EM37" s="700">
        <f t="shared" si="19"/>
        <v>0.14530861864754585</v>
      </c>
      <c r="EN37" s="700">
        <f t="shared" si="19"/>
        <v>0.13864552672472699</v>
      </c>
      <c r="EO37" s="700">
        <f t="shared" si="19"/>
        <v>0.17237833060133048</v>
      </c>
      <c r="EP37" s="700">
        <f t="shared" si="19"/>
        <v>0.19280077767240114</v>
      </c>
      <c r="EQ37" s="700">
        <f t="shared" si="19"/>
        <v>0.21625150023476802</v>
      </c>
      <c r="ER37" s="700">
        <f t="shared" si="19"/>
        <v>0.22115014474993508</v>
      </c>
      <c r="ES37" s="700">
        <f t="shared" si="19"/>
        <v>0.21887578383765768</v>
      </c>
      <c r="ET37" s="700">
        <f t="shared" si="19"/>
        <v>0.2302904122408819</v>
      </c>
      <c r="EU37" s="700">
        <f t="shared" si="19"/>
        <v>0.23634172382397539</v>
      </c>
      <c r="EV37" s="700">
        <f t="shared" si="19"/>
        <v>0.25346646162110997</v>
      </c>
      <c r="EW37" s="700">
        <f t="shared" si="19"/>
        <v>0.22786922683670927</v>
      </c>
      <c r="EX37" s="700">
        <f t="shared" si="19"/>
        <v>0.25649677775923219</v>
      </c>
      <c r="EY37" s="700">
        <f t="shared" si="19"/>
        <v>0.27348200561239322</v>
      </c>
      <c r="EZ37" s="700">
        <f t="shared" si="19"/>
        <v>0.30398553723889199</v>
      </c>
      <c r="FA37" s="700">
        <f t="shared" si="19"/>
        <v>0.29579867800503146</v>
      </c>
      <c r="FB37" s="700">
        <f t="shared" si="19"/>
        <v>0.29107592444882724</v>
      </c>
      <c r="FC37" s="700">
        <f t="shared" si="19"/>
        <v>0.29469482650280943</v>
      </c>
      <c r="FD37" s="700">
        <f t="shared" si="19"/>
        <v>0.28626108935386435</v>
      </c>
      <c r="FE37" s="700">
        <f t="shared" si="19"/>
        <v>0.31478419076778758</v>
      </c>
      <c r="FF37" s="700">
        <f t="shared" si="19"/>
        <v>0.32211688172163583</v>
      </c>
      <c r="FG37" s="700">
        <f t="shared" si="19"/>
        <v>0.32089862278808839</v>
      </c>
      <c r="FH37" s="700">
        <f t="shared" si="19"/>
        <v>0.33350209223796984</v>
      </c>
      <c r="FI37" s="700">
        <f t="shared" si="19"/>
        <v>0.35783713928071942</v>
      </c>
      <c r="FJ37" s="700">
        <f t="shared" si="19"/>
        <v>0.34726515870971686</v>
      </c>
      <c r="FK37" s="700">
        <f t="shared" si="19"/>
        <v>0.34845223098393219</v>
      </c>
      <c r="FL37" s="700">
        <f t="shared" si="19"/>
        <v>0.36264937440372397</v>
      </c>
      <c r="FM37" s="700">
        <f t="shared" si="19"/>
        <v>0.37610601387713494</v>
      </c>
      <c r="FN37" s="700">
        <f t="shared" si="19"/>
        <v>0.38206059406288884</v>
      </c>
      <c r="FO37" s="700">
        <f t="shared" si="19"/>
        <v>0.43519055072535362</v>
      </c>
      <c r="FP37" s="700">
        <f t="shared" si="19"/>
        <v>0.4451682102549811</v>
      </c>
      <c r="FQ37" s="700">
        <f t="shared" si="19"/>
        <v>0.46850182625355075</v>
      </c>
      <c r="FR37" s="700">
        <f t="shared" si="19"/>
        <v>0.51219230579592723</v>
      </c>
      <c r="FS37" s="700">
        <f t="shared" si="19"/>
        <v>0.52681141946103005</v>
      </c>
      <c r="FT37" s="700">
        <f t="shared" si="19"/>
        <v>0.5569346330209004</v>
      </c>
      <c r="FU37" s="700">
        <f t="shared" si="19"/>
        <v>0.57134863120274859</v>
      </c>
      <c r="FV37" s="700">
        <f t="shared" si="19"/>
        <v>0.58551383346926256</v>
      </c>
      <c r="FW37" s="700">
        <f t="shared" ref="FW37:HH37" si="20">FW31/FW35</f>
        <v>0.59054421461217743</v>
      </c>
      <c r="FX37" s="700">
        <f t="shared" si="20"/>
        <v>0.6087911714546983</v>
      </c>
      <c r="FY37" s="700">
        <f t="shared" si="20"/>
        <v>0.62226256866229712</v>
      </c>
      <c r="FZ37" s="700">
        <f t="shared" si="20"/>
        <v>0.65397854835918467</v>
      </c>
      <c r="GA37" s="700">
        <f t="shared" si="20"/>
        <v>0.65615156080510872</v>
      </c>
      <c r="GB37" s="700">
        <f t="shared" si="20"/>
        <v>0.66160802726399925</v>
      </c>
      <c r="GC37" s="700">
        <f t="shared" si="20"/>
        <v>0.70165504180082017</v>
      </c>
      <c r="GD37" s="700">
        <f t="shared" si="20"/>
        <v>0.68318984781494652</v>
      </c>
      <c r="GE37" s="700">
        <f t="shared" si="20"/>
        <v>0.68353916085987543</v>
      </c>
      <c r="GF37" s="700">
        <f t="shared" si="20"/>
        <v>0.69295058731836157</v>
      </c>
      <c r="GG37" s="700">
        <f t="shared" si="20"/>
        <v>0.70966318407640416</v>
      </c>
      <c r="GH37" s="700">
        <f t="shared" si="20"/>
        <v>0.71621008323842317</v>
      </c>
      <c r="GI37" s="700">
        <f t="shared" si="20"/>
        <v>0.71145875516294543</v>
      </c>
      <c r="GJ37" s="700">
        <f t="shared" si="20"/>
        <v>0.72178354674976863</v>
      </c>
      <c r="GK37" s="700">
        <f t="shared" si="20"/>
        <v>0.7114176307583181</v>
      </c>
      <c r="GL37" s="700">
        <f t="shared" si="20"/>
        <v>0.70384968984019625</v>
      </c>
      <c r="GM37" s="700">
        <f t="shared" si="20"/>
        <v>0.68013429599601793</v>
      </c>
      <c r="GN37" s="700">
        <f t="shared" si="20"/>
        <v>0.68605864369786518</v>
      </c>
      <c r="GO37" s="700">
        <f t="shared" si="20"/>
        <v>0.70719071642259146</v>
      </c>
      <c r="GP37" s="700">
        <f t="shared" si="20"/>
        <v>0.73040873482816993</v>
      </c>
      <c r="GQ37" s="700">
        <f t="shared" si="20"/>
        <v>0.74476668861461914</v>
      </c>
      <c r="GR37" s="700">
        <f t="shared" si="20"/>
        <v>0.76942865078772804</v>
      </c>
      <c r="GS37" s="700">
        <f t="shared" si="20"/>
        <v>0.81335905881874915</v>
      </c>
      <c r="GT37" s="700">
        <f t="shared" si="20"/>
        <v>0.80878571584274628</v>
      </c>
      <c r="GU37" s="700">
        <f t="shared" si="20"/>
        <v>0.81899275071185984</v>
      </c>
      <c r="GV37" s="700">
        <f t="shared" si="20"/>
        <v>0.75057473081075898</v>
      </c>
      <c r="GW37" s="700">
        <f t="shared" si="20"/>
        <v>0.70954355148036952</v>
      </c>
      <c r="GX37" s="700">
        <f t="shared" si="20"/>
        <v>0.70299907061998912</v>
      </c>
      <c r="GY37" s="700">
        <f t="shared" si="20"/>
        <v>0.70296114808625765</v>
      </c>
      <c r="GZ37" s="700">
        <f t="shared" si="20"/>
        <v>0.68960597624630959</v>
      </c>
      <c r="HA37" s="700">
        <f t="shared" si="20"/>
        <v>0.70316126234456877</v>
      </c>
      <c r="HB37" s="700">
        <f t="shared" si="20"/>
        <v>0.69134506093122905</v>
      </c>
      <c r="HC37" s="700">
        <f t="shared" si="20"/>
        <v>0.69328848160552103</v>
      </c>
      <c r="HD37" s="700">
        <f t="shared" si="20"/>
        <v>0.7131213914946255</v>
      </c>
      <c r="HE37" s="700">
        <f t="shared" si="20"/>
        <v>0.71396329043425122</v>
      </c>
      <c r="HF37" s="700">
        <f t="shared" si="20"/>
        <v>0.72645399093090268</v>
      </c>
      <c r="HG37" s="700">
        <f t="shared" si="20"/>
        <v>0.72078731952742681</v>
      </c>
      <c r="HH37" s="700">
        <f t="shared" si="20"/>
        <v>0.73558683171486894</v>
      </c>
      <c r="HI37" s="700">
        <f>HI31/HI35</f>
        <v>0.74702599540831871</v>
      </c>
      <c r="HJ37" s="700">
        <f t="shared" ref="HJ37:HT37" si="21">HJ31/HJ35</f>
        <v>0.75317268084047018</v>
      </c>
      <c r="HK37" s="700">
        <f t="shared" si="21"/>
        <v>0.75391843657764168</v>
      </c>
      <c r="HL37" s="700">
        <f t="shared" si="21"/>
        <v>0.77043499696139384</v>
      </c>
      <c r="HM37" s="700">
        <f t="shared" si="21"/>
        <v>0.77726702427790573</v>
      </c>
      <c r="HN37" s="700">
        <f t="shared" si="21"/>
        <v>0.77224335936807253</v>
      </c>
      <c r="HO37" s="700">
        <f t="shared" si="21"/>
        <v>0.77695159803236336</v>
      </c>
      <c r="HP37" s="700">
        <f t="shared" si="21"/>
        <v>0.76866504873296781</v>
      </c>
      <c r="HQ37" s="700">
        <f t="shared" si="21"/>
        <v>0.76338487960684964</v>
      </c>
      <c r="HR37" s="700">
        <f t="shared" si="21"/>
        <v>0.7461737297844544</v>
      </c>
      <c r="HS37" s="700">
        <f t="shared" si="21"/>
        <v>0.75639170594965177</v>
      </c>
      <c r="HT37" s="700">
        <f t="shared" si="21"/>
        <v>0.76410002005749711</v>
      </c>
      <c r="HU37" s="700">
        <f>HU31/HU35</f>
        <v>0.74335138094420816</v>
      </c>
      <c r="HV37" s="700">
        <f>HV31/HV35</f>
        <v>0.73941161447544934</v>
      </c>
      <c r="HW37" s="700">
        <f>HW31/HW35</f>
        <v>0.71666999349141536</v>
      </c>
      <c r="HX37" s="700">
        <f>HX31/HX35</f>
        <v>0.7350700549764928</v>
      </c>
      <c r="HY37" s="700">
        <f>HY31/HY35</f>
        <v>0.73611006971459847</v>
      </c>
      <c r="HZ37" s="562"/>
      <c r="IA37" s="562"/>
      <c r="IB37" s="701" t="s">
        <v>274</v>
      </c>
      <c r="IC37" s="672">
        <f>IC29/IC33</f>
        <v>0.71295597969070201</v>
      </c>
      <c r="IE37" s="655" t="s">
        <v>412</v>
      </c>
      <c r="IH37" s="674">
        <f>IH29/IH33</f>
        <v>0.70406048923133546</v>
      </c>
      <c r="IJ37" s="674">
        <f>IJ29/IJ33</f>
        <v>0.71124680319325939</v>
      </c>
      <c r="IK37" s="675"/>
      <c r="IL37" s="674">
        <f>IL29/IL33</f>
        <v>0.71142141174092044</v>
      </c>
      <c r="IM37" s="675"/>
      <c r="IN37" s="674">
        <f>IN29/IN33</f>
        <v>0.71217716584116197</v>
      </c>
      <c r="IO37" s="676"/>
      <c r="IP37" s="674">
        <f>IP29/IP33</f>
        <v>0.71295597969070201</v>
      </c>
    </row>
    <row r="38" spans="1:250" s="593" customFormat="1" ht="14" customHeight="1">
      <c r="B38" s="652" t="s">
        <v>413</v>
      </c>
      <c r="C38" s="656"/>
      <c r="D38" s="656"/>
      <c r="E38" s="677"/>
      <c r="F38" s="677"/>
      <c r="G38" s="677"/>
      <c r="H38" s="677"/>
      <c r="I38" s="677"/>
      <c r="J38" s="677"/>
      <c r="K38" s="677"/>
      <c r="L38" s="677"/>
      <c r="M38" s="677"/>
      <c r="N38" s="677"/>
      <c r="O38" s="677"/>
      <c r="P38" s="677"/>
      <c r="Q38" s="677"/>
      <c r="R38" s="677"/>
      <c r="S38" s="677"/>
      <c r="T38" s="677"/>
      <c r="U38" s="677"/>
      <c r="V38" s="677"/>
      <c r="W38" s="677"/>
      <c r="X38" s="677"/>
      <c r="Y38" s="677"/>
      <c r="Z38" s="677"/>
      <c r="AA38" s="677"/>
      <c r="AB38" s="677"/>
      <c r="AC38" s="677"/>
      <c r="AD38" s="677"/>
      <c r="AE38" s="677"/>
      <c r="AF38" s="677"/>
      <c r="AG38" s="677"/>
      <c r="AH38" s="677"/>
      <c r="AI38" s="677"/>
      <c r="AJ38" s="677"/>
      <c r="AK38" s="677"/>
      <c r="AL38" s="677"/>
      <c r="AM38" s="677"/>
      <c r="AN38" s="677"/>
      <c r="AO38" s="677"/>
      <c r="AP38" s="677"/>
      <c r="AQ38" s="677"/>
      <c r="AR38" s="677"/>
      <c r="AS38" s="677"/>
      <c r="AT38" s="677"/>
      <c r="AU38" s="677"/>
      <c r="AV38" s="677"/>
      <c r="AW38" s="677"/>
      <c r="AX38" s="677"/>
      <c r="AY38" s="677"/>
      <c r="AZ38" s="677"/>
      <c r="BA38" s="677"/>
      <c r="BB38" s="677"/>
      <c r="BC38" s="677"/>
      <c r="BD38" s="677"/>
      <c r="BE38" s="677"/>
      <c r="BF38" s="677"/>
      <c r="BG38" s="677"/>
      <c r="BH38" s="677"/>
      <c r="BI38" s="677"/>
      <c r="BJ38" s="677"/>
      <c r="BK38" s="677"/>
      <c r="BL38" s="677"/>
      <c r="BM38" s="677"/>
      <c r="BN38" s="677"/>
      <c r="BO38" s="677"/>
      <c r="BP38" s="677"/>
      <c r="BQ38" s="677"/>
      <c r="BR38" s="677"/>
      <c r="BS38" s="677"/>
      <c r="BT38" s="677"/>
      <c r="BU38" s="677"/>
      <c r="BV38" s="677"/>
      <c r="BW38" s="677"/>
      <c r="BX38" s="677"/>
      <c r="BY38" s="677"/>
      <c r="BZ38" s="677"/>
      <c r="CA38" s="677"/>
      <c r="CB38" s="677"/>
      <c r="CC38" s="677"/>
      <c r="CD38" s="677"/>
      <c r="CE38" s="677"/>
      <c r="CF38" s="677"/>
      <c r="CG38" s="677"/>
      <c r="CH38" s="677"/>
      <c r="CI38" s="677"/>
      <c r="CJ38" s="677"/>
      <c r="CK38" s="677"/>
      <c r="CL38" s="677"/>
      <c r="CM38" s="677"/>
      <c r="CN38" s="677"/>
      <c r="CO38" s="677"/>
      <c r="CP38" s="677"/>
      <c r="CQ38" s="677"/>
      <c r="CR38" s="677"/>
      <c r="CS38" s="677"/>
      <c r="CT38" s="677"/>
      <c r="CU38" s="677"/>
      <c r="CV38" s="678">
        <f t="shared" ref="CV38:FG38" si="22">CU38+CV35</f>
        <v>1</v>
      </c>
      <c r="CW38" s="679">
        <f t="shared" si="22"/>
        <v>3</v>
      </c>
      <c r="CX38" s="679">
        <f t="shared" si="22"/>
        <v>6</v>
      </c>
      <c r="CY38" s="679">
        <f t="shared" si="22"/>
        <v>11</v>
      </c>
      <c r="CZ38" s="679">
        <f t="shared" si="22"/>
        <v>14</v>
      </c>
      <c r="DA38" s="679">
        <f t="shared" si="22"/>
        <v>17</v>
      </c>
      <c r="DB38" s="679">
        <f t="shared" si="22"/>
        <v>19</v>
      </c>
      <c r="DC38" s="679">
        <f t="shared" si="22"/>
        <v>21</v>
      </c>
      <c r="DD38" s="679">
        <f t="shared" si="22"/>
        <v>23</v>
      </c>
      <c r="DE38" s="679">
        <f t="shared" si="22"/>
        <v>25</v>
      </c>
      <c r="DF38" s="679">
        <f t="shared" si="22"/>
        <v>27</v>
      </c>
      <c r="DG38" s="679">
        <f t="shared" si="22"/>
        <v>29</v>
      </c>
      <c r="DH38" s="679">
        <f t="shared" si="22"/>
        <v>31</v>
      </c>
      <c r="DI38" s="679">
        <f t="shared" si="22"/>
        <v>33</v>
      </c>
      <c r="DJ38" s="679">
        <f t="shared" si="22"/>
        <v>36</v>
      </c>
      <c r="DK38" s="679">
        <f t="shared" si="22"/>
        <v>39</v>
      </c>
      <c r="DL38" s="679">
        <f t="shared" si="22"/>
        <v>43</v>
      </c>
      <c r="DM38" s="679">
        <f t="shared" si="22"/>
        <v>47</v>
      </c>
      <c r="DN38" s="679">
        <f t="shared" si="22"/>
        <v>51</v>
      </c>
      <c r="DO38" s="679">
        <f t="shared" si="22"/>
        <v>55</v>
      </c>
      <c r="DP38" s="679">
        <f t="shared" si="22"/>
        <v>60</v>
      </c>
      <c r="DQ38" s="679">
        <f t="shared" si="22"/>
        <v>65</v>
      </c>
      <c r="DR38" s="679">
        <f t="shared" si="22"/>
        <v>70</v>
      </c>
      <c r="DS38" s="679">
        <f t="shared" si="22"/>
        <v>75</v>
      </c>
      <c r="DT38" s="679">
        <f t="shared" si="22"/>
        <v>81</v>
      </c>
      <c r="DU38" s="679">
        <f t="shared" si="22"/>
        <v>88</v>
      </c>
      <c r="DV38" s="679">
        <f t="shared" si="22"/>
        <v>95</v>
      </c>
      <c r="DW38" s="679">
        <f t="shared" si="22"/>
        <v>103</v>
      </c>
      <c r="DX38" s="679">
        <f t="shared" si="22"/>
        <v>111</v>
      </c>
      <c r="DY38" s="679">
        <f t="shared" si="22"/>
        <v>119</v>
      </c>
      <c r="DZ38" s="679">
        <f t="shared" si="22"/>
        <v>128</v>
      </c>
      <c r="EA38" s="679">
        <f t="shared" si="22"/>
        <v>138</v>
      </c>
      <c r="EB38" s="679">
        <f t="shared" si="22"/>
        <v>149</v>
      </c>
      <c r="EC38" s="679">
        <f t="shared" si="22"/>
        <v>159</v>
      </c>
      <c r="ED38" s="679">
        <f t="shared" si="22"/>
        <v>169</v>
      </c>
      <c r="EE38" s="679">
        <f t="shared" si="22"/>
        <v>180</v>
      </c>
      <c r="EF38" s="679">
        <f t="shared" si="22"/>
        <v>190</v>
      </c>
      <c r="EG38" s="679">
        <f t="shared" si="22"/>
        <v>201</v>
      </c>
      <c r="EH38" s="679">
        <f t="shared" si="22"/>
        <v>215</v>
      </c>
      <c r="EI38" s="679">
        <f t="shared" si="22"/>
        <v>231</v>
      </c>
      <c r="EJ38" s="679">
        <f t="shared" si="22"/>
        <v>248</v>
      </c>
      <c r="EK38" s="679">
        <f t="shared" si="22"/>
        <v>267</v>
      </c>
      <c r="EL38" s="679">
        <f t="shared" si="22"/>
        <v>288</v>
      </c>
      <c r="EM38" s="679">
        <f t="shared" si="22"/>
        <v>311</v>
      </c>
      <c r="EN38" s="679">
        <f t="shared" si="22"/>
        <v>339</v>
      </c>
      <c r="EO38" s="679">
        <f t="shared" si="22"/>
        <v>367</v>
      </c>
      <c r="EP38" s="679">
        <f t="shared" si="22"/>
        <v>392</v>
      </c>
      <c r="EQ38" s="679">
        <f t="shared" si="22"/>
        <v>416</v>
      </c>
      <c r="ER38" s="679">
        <f t="shared" si="22"/>
        <v>441</v>
      </c>
      <c r="ES38" s="679">
        <f t="shared" si="22"/>
        <v>469</v>
      </c>
      <c r="ET38" s="679">
        <f t="shared" si="22"/>
        <v>499</v>
      </c>
      <c r="EU38" s="679">
        <f t="shared" si="22"/>
        <v>533</v>
      </c>
      <c r="EV38" s="679">
        <f t="shared" si="22"/>
        <v>571</v>
      </c>
      <c r="EW38" s="679">
        <f t="shared" si="22"/>
        <v>608</v>
      </c>
      <c r="EX38" s="679">
        <f t="shared" si="22"/>
        <v>646</v>
      </c>
      <c r="EY38" s="679">
        <f t="shared" si="22"/>
        <v>688</v>
      </c>
      <c r="EZ38" s="679">
        <f t="shared" si="22"/>
        <v>730</v>
      </c>
      <c r="FA38" s="679">
        <f t="shared" si="22"/>
        <v>775</v>
      </c>
      <c r="FB38" s="679">
        <f t="shared" si="22"/>
        <v>825</v>
      </c>
      <c r="FC38" s="679">
        <f t="shared" si="22"/>
        <v>879</v>
      </c>
      <c r="FD38" s="679">
        <f t="shared" si="22"/>
        <v>938</v>
      </c>
      <c r="FE38" s="679">
        <f t="shared" si="22"/>
        <v>999</v>
      </c>
      <c r="FF38" s="679">
        <f t="shared" si="22"/>
        <v>1066</v>
      </c>
      <c r="FG38" s="679">
        <f t="shared" si="22"/>
        <v>1142</v>
      </c>
      <c r="FH38" s="679">
        <f t="shared" ref="FH38:HS38" si="23">FG38+FH35</f>
        <v>1223</v>
      </c>
      <c r="FI38" s="679">
        <f t="shared" si="23"/>
        <v>1320</v>
      </c>
      <c r="FJ38" s="679">
        <f t="shared" si="23"/>
        <v>1435</v>
      </c>
      <c r="FK38" s="679">
        <f t="shared" si="23"/>
        <v>1559</v>
      </c>
      <c r="FL38" s="679">
        <f t="shared" si="23"/>
        <v>1690</v>
      </c>
      <c r="FM38" s="679">
        <f t="shared" si="23"/>
        <v>1828</v>
      </c>
      <c r="FN38" s="679">
        <f t="shared" si="23"/>
        <v>1978</v>
      </c>
      <c r="FO38" s="679">
        <f t="shared" si="23"/>
        <v>2139</v>
      </c>
      <c r="FP38" s="679">
        <f t="shared" si="23"/>
        <v>2317</v>
      </c>
      <c r="FQ38" s="679">
        <f t="shared" si="23"/>
        <v>2509</v>
      </c>
      <c r="FR38" s="679">
        <f t="shared" si="23"/>
        <v>2716</v>
      </c>
      <c r="FS38" s="679">
        <f t="shared" si="23"/>
        <v>2944</v>
      </c>
      <c r="FT38" s="679">
        <f t="shared" si="23"/>
        <v>3185</v>
      </c>
      <c r="FU38" s="679">
        <f t="shared" si="23"/>
        <v>3449</v>
      </c>
      <c r="FV38" s="679">
        <f t="shared" si="23"/>
        <v>3735</v>
      </c>
      <c r="FW38" s="679">
        <f t="shared" si="23"/>
        <v>4050</v>
      </c>
      <c r="FX38" s="679">
        <f t="shared" si="23"/>
        <v>4387</v>
      </c>
      <c r="FY38" s="679">
        <f t="shared" si="23"/>
        <v>4753</v>
      </c>
      <c r="FZ38" s="679">
        <f t="shared" si="23"/>
        <v>5145</v>
      </c>
      <c r="GA38" s="679">
        <f t="shared" si="23"/>
        <v>5572</v>
      </c>
      <c r="GB38" s="679">
        <f t="shared" si="23"/>
        <v>6039</v>
      </c>
      <c r="GC38" s="679">
        <f t="shared" si="23"/>
        <v>6529</v>
      </c>
      <c r="GD38" s="679">
        <f t="shared" si="23"/>
        <v>7058</v>
      </c>
      <c r="GE38" s="679">
        <f t="shared" si="23"/>
        <v>7619</v>
      </c>
      <c r="GF38" s="679">
        <f t="shared" si="23"/>
        <v>8202</v>
      </c>
      <c r="GG38" s="679">
        <f t="shared" si="23"/>
        <v>8797</v>
      </c>
      <c r="GH38" s="679">
        <f t="shared" si="23"/>
        <v>9396</v>
      </c>
      <c r="GI38" s="679">
        <f t="shared" si="23"/>
        <v>10030</v>
      </c>
      <c r="GJ38" s="679">
        <f t="shared" si="23"/>
        <v>10676</v>
      </c>
      <c r="GK38" s="679">
        <f t="shared" si="23"/>
        <v>11356</v>
      </c>
      <c r="GL38" s="679">
        <f t="shared" si="23"/>
        <v>12074</v>
      </c>
      <c r="GM38" s="679">
        <f t="shared" si="23"/>
        <v>12813</v>
      </c>
      <c r="GN38" s="679">
        <f t="shared" si="23"/>
        <v>13561</v>
      </c>
      <c r="GO38" s="679">
        <f t="shared" si="23"/>
        <v>14293</v>
      </c>
      <c r="GP38" s="679">
        <f t="shared" si="23"/>
        <v>15037</v>
      </c>
      <c r="GQ38" s="679">
        <f t="shared" si="23"/>
        <v>15840</v>
      </c>
      <c r="GR38" s="679">
        <f t="shared" si="23"/>
        <v>16676</v>
      </c>
      <c r="GS38" s="679">
        <f t="shared" si="23"/>
        <v>17496</v>
      </c>
      <c r="GT38" s="679">
        <f t="shared" si="23"/>
        <v>18385</v>
      </c>
      <c r="GU38" s="679">
        <f t="shared" si="23"/>
        <v>19317</v>
      </c>
      <c r="GV38" s="679">
        <f t="shared" si="23"/>
        <v>20298</v>
      </c>
      <c r="GW38" s="679">
        <f t="shared" si="23"/>
        <v>21352</v>
      </c>
      <c r="GX38" s="679">
        <f t="shared" si="23"/>
        <v>22427</v>
      </c>
      <c r="GY38" s="679">
        <f t="shared" si="23"/>
        <v>23510</v>
      </c>
      <c r="GZ38" s="679">
        <f t="shared" si="23"/>
        <v>24622</v>
      </c>
      <c r="HA38" s="679">
        <f t="shared" si="23"/>
        <v>25744</v>
      </c>
      <c r="HB38" s="679">
        <f t="shared" si="23"/>
        <v>26896</v>
      </c>
      <c r="HC38" s="680">
        <f t="shared" si="23"/>
        <v>28099</v>
      </c>
      <c r="HD38" s="680">
        <f t="shared" si="23"/>
        <v>29306</v>
      </c>
      <c r="HE38" s="680">
        <f t="shared" si="23"/>
        <v>30533</v>
      </c>
      <c r="HF38" s="680">
        <f t="shared" si="23"/>
        <v>31796</v>
      </c>
      <c r="HG38" s="680">
        <f t="shared" si="23"/>
        <v>33091</v>
      </c>
      <c r="HH38" s="680">
        <f t="shared" si="23"/>
        <v>34399</v>
      </c>
      <c r="HI38" s="680">
        <f t="shared" si="23"/>
        <v>35746</v>
      </c>
      <c r="HJ38" s="680">
        <f t="shared" si="23"/>
        <v>37140</v>
      </c>
      <c r="HK38" s="680">
        <f t="shared" si="23"/>
        <v>38579</v>
      </c>
      <c r="HL38" s="680">
        <f t="shared" si="23"/>
        <v>40053</v>
      </c>
      <c r="HM38" s="680">
        <f t="shared" si="23"/>
        <v>41561</v>
      </c>
      <c r="HN38" s="680">
        <f t="shared" si="23"/>
        <v>43120</v>
      </c>
      <c r="HO38" s="680">
        <f t="shared" si="23"/>
        <v>44723</v>
      </c>
      <c r="HP38" s="680">
        <f t="shared" si="23"/>
        <v>46296</v>
      </c>
      <c r="HQ38" s="680">
        <f t="shared" si="23"/>
        <v>47990</v>
      </c>
      <c r="HR38" s="680">
        <f t="shared" si="23"/>
        <v>49729</v>
      </c>
      <c r="HS38" s="680">
        <f t="shared" si="23"/>
        <v>51502</v>
      </c>
      <c r="HT38" s="680">
        <f t="shared" ref="HT38:HW38" si="24">HS38+HT35</f>
        <v>53287</v>
      </c>
      <c r="HU38" s="680">
        <f t="shared" si="24"/>
        <v>55086</v>
      </c>
      <c r="HV38" s="680">
        <f t="shared" si="24"/>
        <v>56932</v>
      </c>
      <c r="HW38" s="680">
        <f t="shared" si="24"/>
        <v>58826</v>
      </c>
      <c r="HX38" s="680">
        <f>HW38+HX35</f>
        <v>60768</v>
      </c>
      <c r="HY38" s="680">
        <f>HX38+HY35</f>
        <v>62812</v>
      </c>
      <c r="HZ38" s="562"/>
      <c r="IA38" s="562"/>
      <c r="IB38" s="656"/>
      <c r="IC38" s="681"/>
      <c r="IE38" s="655" t="s">
        <v>413</v>
      </c>
      <c r="IJ38" s="562"/>
      <c r="IK38" s="562"/>
      <c r="IL38" s="562"/>
    </row>
    <row r="39" spans="1:250" s="593" customFormat="1" ht="14" customHeight="1">
      <c r="B39" s="652" t="s">
        <v>414</v>
      </c>
      <c r="C39" s="656"/>
      <c r="D39" s="656"/>
      <c r="E39" s="682"/>
      <c r="F39" s="682"/>
      <c r="G39" s="682"/>
      <c r="H39" s="682"/>
      <c r="I39" s="682"/>
      <c r="J39" s="682"/>
      <c r="K39" s="682"/>
      <c r="L39" s="682"/>
      <c r="M39" s="682"/>
      <c r="N39" s="682"/>
      <c r="O39" s="682"/>
      <c r="P39" s="682"/>
      <c r="Q39" s="682"/>
      <c r="R39" s="682"/>
      <c r="S39" s="682"/>
      <c r="T39" s="682"/>
      <c r="U39" s="682"/>
      <c r="V39" s="682"/>
      <c r="W39" s="682"/>
      <c r="X39" s="682"/>
      <c r="Y39" s="682"/>
      <c r="Z39" s="682"/>
      <c r="AA39" s="682"/>
      <c r="AB39" s="682"/>
      <c r="AC39" s="682"/>
      <c r="AD39" s="682"/>
      <c r="AE39" s="682"/>
      <c r="AF39" s="682"/>
      <c r="AG39" s="682"/>
      <c r="AH39" s="682"/>
      <c r="AI39" s="682"/>
      <c r="AJ39" s="682"/>
      <c r="AK39" s="682"/>
      <c r="AL39" s="682"/>
      <c r="AM39" s="682"/>
      <c r="AN39" s="682"/>
      <c r="AO39" s="682"/>
      <c r="AP39" s="682"/>
      <c r="AQ39" s="682"/>
      <c r="AR39" s="682"/>
      <c r="AS39" s="682"/>
      <c r="AT39" s="682"/>
      <c r="AU39" s="682"/>
      <c r="AV39" s="682"/>
      <c r="AW39" s="682"/>
      <c r="AX39" s="682"/>
      <c r="AY39" s="682"/>
      <c r="AZ39" s="682"/>
      <c r="BA39" s="682"/>
      <c r="BB39" s="682"/>
      <c r="BC39" s="682"/>
      <c r="BD39" s="682"/>
      <c r="BE39" s="682"/>
      <c r="BF39" s="682"/>
      <c r="BG39" s="682"/>
      <c r="BH39" s="682"/>
      <c r="BI39" s="682"/>
      <c r="BJ39" s="682"/>
      <c r="BK39" s="682"/>
      <c r="BL39" s="682"/>
      <c r="BM39" s="682"/>
      <c r="BN39" s="682"/>
      <c r="BO39" s="682"/>
      <c r="BP39" s="682"/>
      <c r="BQ39" s="682"/>
      <c r="BR39" s="682"/>
      <c r="BS39" s="682"/>
      <c r="BT39" s="682"/>
      <c r="BU39" s="682"/>
      <c r="BV39" s="682"/>
      <c r="BW39" s="682"/>
      <c r="BX39" s="682"/>
      <c r="BY39" s="682"/>
      <c r="BZ39" s="682"/>
      <c r="CA39" s="682"/>
      <c r="CB39" s="682"/>
      <c r="CC39" s="682"/>
      <c r="CD39" s="682"/>
      <c r="CE39" s="682"/>
      <c r="CF39" s="682"/>
      <c r="CG39" s="682"/>
      <c r="CH39" s="682"/>
      <c r="CI39" s="682"/>
      <c r="CJ39" s="682"/>
      <c r="CK39" s="682"/>
      <c r="CL39" s="682"/>
      <c r="CM39" s="682"/>
      <c r="CN39" s="682"/>
      <c r="CO39" s="682"/>
      <c r="CP39" s="682"/>
      <c r="CQ39" s="682"/>
      <c r="CR39" s="682"/>
      <c r="CS39" s="682"/>
      <c r="CT39" s="682"/>
      <c r="CU39" s="682"/>
      <c r="CV39" s="683">
        <f t="shared" ref="CV39:FG39" si="25">CV38/$IC$35</f>
        <v>1.5920524740495447E-5</v>
      </c>
      <c r="CW39" s="684">
        <f t="shared" si="25"/>
        <v>4.7761574221486338E-5</v>
      </c>
      <c r="CX39" s="684">
        <f t="shared" si="25"/>
        <v>9.5523148442972676E-5</v>
      </c>
      <c r="CY39" s="684">
        <f t="shared" si="25"/>
        <v>1.7512577214544992E-4</v>
      </c>
      <c r="CZ39" s="684">
        <f t="shared" si="25"/>
        <v>2.2288734636693625E-4</v>
      </c>
      <c r="DA39" s="684">
        <f t="shared" si="25"/>
        <v>2.7064892058842262E-4</v>
      </c>
      <c r="DB39" s="684">
        <f t="shared" si="25"/>
        <v>3.0248997006941349E-4</v>
      </c>
      <c r="DC39" s="684">
        <f t="shared" si="25"/>
        <v>3.3433101955040437E-4</v>
      </c>
      <c r="DD39" s="684">
        <f t="shared" si="25"/>
        <v>3.661720690313953E-4</v>
      </c>
      <c r="DE39" s="684">
        <f t="shared" si="25"/>
        <v>3.9801311851238617E-4</v>
      </c>
      <c r="DF39" s="684">
        <f t="shared" si="25"/>
        <v>4.2985416799337704E-4</v>
      </c>
      <c r="DG39" s="684">
        <f t="shared" si="25"/>
        <v>4.6169521747436797E-4</v>
      </c>
      <c r="DH39" s="684">
        <f t="shared" si="25"/>
        <v>4.935362669553589E-4</v>
      </c>
      <c r="DI39" s="684">
        <f t="shared" si="25"/>
        <v>5.2537731643634972E-4</v>
      </c>
      <c r="DJ39" s="684">
        <f t="shared" si="25"/>
        <v>5.7313889065783606E-4</v>
      </c>
      <c r="DK39" s="684">
        <f t="shared" si="25"/>
        <v>6.209004648793224E-4</v>
      </c>
      <c r="DL39" s="684">
        <f t="shared" si="25"/>
        <v>6.8458256384130425E-4</v>
      </c>
      <c r="DM39" s="684">
        <f t="shared" si="25"/>
        <v>7.48264662803286E-4</v>
      </c>
      <c r="DN39" s="684">
        <f t="shared" si="25"/>
        <v>8.1194676176526775E-4</v>
      </c>
      <c r="DO39" s="684">
        <f t="shared" si="25"/>
        <v>8.7562886072724961E-4</v>
      </c>
      <c r="DP39" s="684">
        <f t="shared" si="25"/>
        <v>9.5523148442972676E-4</v>
      </c>
      <c r="DQ39" s="684">
        <f t="shared" si="25"/>
        <v>1.034834108132204E-3</v>
      </c>
      <c r="DR39" s="684">
        <f t="shared" si="25"/>
        <v>1.1144367318346813E-3</v>
      </c>
      <c r="DS39" s="684">
        <f t="shared" si="25"/>
        <v>1.1940393555371586E-3</v>
      </c>
      <c r="DT39" s="684">
        <f t="shared" si="25"/>
        <v>1.2895625039801312E-3</v>
      </c>
      <c r="DU39" s="684">
        <f t="shared" si="25"/>
        <v>1.4010061771635993E-3</v>
      </c>
      <c r="DV39" s="684">
        <f t="shared" si="25"/>
        <v>1.5124498503470674E-3</v>
      </c>
      <c r="DW39" s="684">
        <f t="shared" si="25"/>
        <v>1.6398140482710309E-3</v>
      </c>
      <c r="DX39" s="684">
        <f t="shared" si="25"/>
        <v>1.7671782461949946E-3</v>
      </c>
      <c r="DY39" s="684">
        <f t="shared" si="25"/>
        <v>1.8945424441189581E-3</v>
      </c>
      <c r="DZ39" s="684">
        <f t="shared" si="25"/>
        <v>2.0378271667834172E-3</v>
      </c>
      <c r="EA39" s="684">
        <f t="shared" si="25"/>
        <v>2.1970324141883718E-3</v>
      </c>
      <c r="EB39" s="684">
        <f t="shared" si="25"/>
        <v>2.3721581863338217E-3</v>
      </c>
      <c r="EC39" s="684">
        <f t="shared" si="25"/>
        <v>2.5313634337387758E-3</v>
      </c>
      <c r="ED39" s="684">
        <f t="shared" si="25"/>
        <v>2.6905686811437303E-3</v>
      </c>
      <c r="EE39" s="684">
        <f t="shared" si="25"/>
        <v>2.8656944532891803E-3</v>
      </c>
      <c r="EF39" s="684">
        <f t="shared" si="25"/>
        <v>3.0248997006941348E-3</v>
      </c>
      <c r="EG39" s="684">
        <f t="shared" si="25"/>
        <v>3.2000254728395848E-3</v>
      </c>
      <c r="EH39" s="684">
        <f t="shared" si="25"/>
        <v>3.4229128192065209E-3</v>
      </c>
      <c r="EI39" s="684">
        <f t="shared" si="25"/>
        <v>3.6776412150544484E-3</v>
      </c>
      <c r="EJ39" s="684">
        <f t="shared" si="25"/>
        <v>3.9482901356428712E-3</v>
      </c>
      <c r="EK39" s="684">
        <f t="shared" si="25"/>
        <v>4.2507801057122844E-3</v>
      </c>
      <c r="EL39" s="684">
        <f t="shared" si="25"/>
        <v>4.5851111252626885E-3</v>
      </c>
      <c r="EM39" s="684">
        <f t="shared" si="25"/>
        <v>4.9512831942940842E-3</v>
      </c>
      <c r="EN39" s="684">
        <f t="shared" si="25"/>
        <v>5.3970578870279565E-3</v>
      </c>
      <c r="EO39" s="684">
        <f t="shared" si="25"/>
        <v>5.8428325797618289E-3</v>
      </c>
      <c r="EP39" s="684">
        <f t="shared" si="25"/>
        <v>6.2408456982742154E-3</v>
      </c>
      <c r="EQ39" s="684">
        <f t="shared" si="25"/>
        <v>6.6229382920461061E-3</v>
      </c>
      <c r="ER39" s="684">
        <f t="shared" si="25"/>
        <v>7.0209514105584918E-3</v>
      </c>
      <c r="ES39" s="684">
        <f t="shared" si="25"/>
        <v>7.4667261032923642E-3</v>
      </c>
      <c r="ET39" s="684">
        <f t="shared" si="25"/>
        <v>7.9443418455072273E-3</v>
      </c>
      <c r="EU39" s="684">
        <f t="shared" si="25"/>
        <v>8.4856396866840739E-3</v>
      </c>
      <c r="EV39" s="684">
        <f t="shared" si="25"/>
        <v>9.0906196268229003E-3</v>
      </c>
      <c r="EW39" s="684">
        <f t="shared" si="25"/>
        <v>9.6796790422212318E-3</v>
      </c>
      <c r="EX39" s="684">
        <f t="shared" si="25"/>
        <v>1.0284658982360058E-2</v>
      </c>
      <c r="EY39" s="684">
        <f t="shared" si="25"/>
        <v>1.0953321021460868E-2</v>
      </c>
      <c r="EZ39" s="684">
        <f t="shared" si="25"/>
        <v>1.1621983060561676E-2</v>
      </c>
      <c r="FA39" s="684">
        <f t="shared" si="25"/>
        <v>1.2338406673883971E-2</v>
      </c>
      <c r="FB39" s="684">
        <f t="shared" si="25"/>
        <v>1.3134432910908744E-2</v>
      </c>
      <c r="FC39" s="684">
        <f t="shared" si="25"/>
        <v>1.3994141246895497E-2</v>
      </c>
      <c r="FD39" s="684">
        <f t="shared" si="25"/>
        <v>1.4933452206584728E-2</v>
      </c>
      <c r="FE39" s="684">
        <f t="shared" si="25"/>
        <v>1.5904604215754951E-2</v>
      </c>
      <c r="FF39" s="684">
        <f t="shared" si="25"/>
        <v>1.6971279373368148E-2</v>
      </c>
      <c r="FG39" s="684">
        <f t="shared" si="25"/>
        <v>1.8181239253645801E-2</v>
      </c>
      <c r="FH39" s="684">
        <f t="shared" ref="FH39:HS39" si="26">FH38/$IC$35</f>
        <v>1.947080175762593E-2</v>
      </c>
      <c r="FI39" s="684">
        <f t="shared" si="26"/>
        <v>2.101509265745399E-2</v>
      </c>
      <c r="FJ39" s="684">
        <f t="shared" si="26"/>
        <v>2.2845953002610966E-2</v>
      </c>
      <c r="FK39" s="684">
        <f t="shared" si="26"/>
        <v>2.4820098070432402E-2</v>
      </c>
      <c r="FL39" s="684">
        <f t="shared" si="26"/>
        <v>2.6905686811437304E-2</v>
      </c>
      <c r="FM39" s="684">
        <f t="shared" si="26"/>
        <v>2.9102719225625677E-2</v>
      </c>
      <c r="FN39" s="684">
        <f t="shared" si="26"/>
        <v>3.1490797936699996E-2</v>
      </c>
      <c r="FO39" s="684">
        <f t="shared" si="26"/>
        <v>3.4054002419919759E-2</v>
      </c>
      <c r="FP39" s="684">
        <f t="shared" si="26"/>
        <v>3.6887855823727951E-2</v>
      </c>
      <c r="FQ39" s="684">
        <f t="shared" si="26"/>
        <v>3.9944596573903077E-2</v>
      </c>
      <c r="FR39" s="684">
        <f t="shared" si="26"/>
        <v>4.3240145195185632E-2</v>
      </c>
      <c r="FS39" s="684">
        <f t="shared" si="26"/>
        <v>4.6870024836018598E-2</v>
      </c>
      <c r="FT39" s="684">
        <f t="shared" si="26"/>
        <v>5.0706871298478E-2</v>
      </c>
      <c r="FU39" s="684">
        <f t="shared" si="26"/>
        <v>5.4909889829968798E-2</v>
      </c>
      <c r="FV39" s="684">
        <f t="shared" si="26"/>
        <v>5.9463159905750497E-2</v>
      </c>
      <c r="FW39" s="684">
        <f t="shared" si="26"/>
        <v>6.4478125199006558E-2</v>
      </c>
      <c r="FX39" s="684">
        <f t="shared" si="26"/>
        <v>6.9843342036553527E-2</v>
      </c>
      <c r="FY39" s="684">
        <f t="shared" si="26"/>
        <v>7.5670254091574865E-2</v>
      </c>
      <c r="FZ39" s="684">
        <f t="shared" si="26"/>
        <v>8.1911099789849076E-2</v>
      </c>
      <c r="GA39" s="684">
        <f t="shared" si="26"/>
        <v>8.8709163854040624E-2</v>
      </c>
      <c r="GB39" s="684">
        <f t="shared" si="26"/>
        <v>9.6144048907851998E-2</v>
      </c>
      <c r="GC39" s="684">
        <f t="shared" si="26"/>
        <v>0.10394510603069478</v>
      </c>
      <c r="GD39" s="684">
        <f t="shared" si="26"/>
        <v>0.11236706361841686</v>
      </c>
      <c r="GE39" s="684">
        <f t="shared" si="26"/>
        <v>0.1212984779978348</v>
      </c>
      <c r="GF39" s="684">
        <f t="shared" si="26"/>
        <v>0.13058014392154366</v>
      </c>
      <c r="GG39" s="684">
        <f t="shared" si="26"/>
        <v>0.14005285614213844</v>
      </c>
      <c r="GH39" s="684">
        <f t="shared" si="26"/>
        <v>0.14958925046169522</v>
      </c>
      <c r="GI39" s="684">
        <f t="shared" si="26"/>
        <v>0.15968286314716934</v>
      </c>
      <c r="GJ39" s="684">
        <f t="shared" si="26"/>
        <v>0.1699675221295294</v>
      </c>
      <c r="GK39" s="684">
        <f t="shared" si="26"/>
        <v>0.1807934789530663</v>
      </c>
      <c r="GL39" s="684">
        <f t="shared" si="26"/>
        <v>0.19222441571674204</v>
      </c>
      <c r="GM39" s="684">
        <f t="shared" si="26"/>
        <v>0.20398968349996816</v>
      </c>
      <c r="GN39" s="684">
        <f t="shared" si="26"/>
        <v>0.21589823600585875</v>
      </c>
      <c r="GO39" s="684">
        <f t="shared" si="26"/>
        <v>0.22755206011590143</v>
      </c>
      <c r="GP39" s="684">
        <f t="shared" si="26"/>
        <v>0.23939693052283004</v>
      </c>
      <c r="GQ39" s="684">
        <f t="shared" si="26"/>
        <v>0.25218111188944786</v>
      </c>
      <c r="GR39" s="684">
        <f t="shared" si="26"/>
        <v>0.26549067057250209</v>
      </c>
      <c r="GS39" s="684">
        <f t="shared" si="26"/>
        <v>0.27854550085970836</v>
      </c>
      <c r="GT39" s="684">
        <f t="shared" si="26"/>
        <v>0.29269884735400881</v>
      </c>
      <c r="GU39" s="684">
        <f t="shared" si="26"/>
        <v>0.30753677641215055</v>
      </c>
      <c r="GV39" s="684">
        <f t="shared" si="26"/>
        <v>0.32315481118257655</v>
      </c>
      <c r="GW39" s="684">
        <f t="shared" si="26"/>
        <v>0.33993504425905879</v>
      </c>
      <c r="GX39" s="684">
        <f t="shared" si="26"/>
        <v>0.35704960835509136</v>
      </c>
      <c r="GY39" s="684">
        <f t="shared" si="26"/>
        <v>0.37429153664904796</v>
      </c>
      <c r="GZ39" s="685">
        <f t="shared" si="26"/>
        <v>0.39199516016047892</v>
      </c>
      <c r="HA39" s="684">
        <f t="shared" si="26"/>
        <v>0.4098579889193148</v>
      </c>
      <c r="HB39" s="684">
        <f t="shared" si="26"/>
        <v>0.42819843342036551</v>
      </c>
      <c r="HC39" s="684">
        <f t="shared" si="26"/>
        <v>0.44735082468318155</v>
      </c>
      <c r="HD39" s="684">
        <f t="shared" si="26"/>
        <v>0.46656689804495954</v>
      </c>
      <c r="HE39" s="684">
        <f t="shared" si="26"/>
        <v>0.4861013819015475</v>
      </c>
      <c r="HF39" s="684">
        <f t="shared" si="26"/>
        <v>0.50620900464879326</v>
      </c>
      <c r="HG39" s="684">
        <f t="shared" si="26"/>
        <v>0.5268260841877348</v>
      </c>
      <c r="HH39" s="684">
        <f t="shared" si="26"/>
        <v>0.54765013054830292</v>
      </c>
      <c r="HI39" s="684">
        <f t="shared" si="26"/>
        <v>0.5690950773737502</v>
      </c>
      <c r="HJ39" s="684">
        <f t="shared" si="26"/>
        <v>0.59128828886200091</v>
      </c>
      <c r="HK39" s="684">
        <f t="shared" si="26"/>
        <v>0.61419792396357387</v>
      </c>
      <c r="HL39" s="684">
        <f t="shared" si="26"/>
        <v>0.63766477743106409</v>
      </c>
      <c r="HM39" s="684">
        <f t="shared" si="26"/>
        <v>0.66167292873973127</v>
      </c>
      <c r="HN39" s="684">
        <f t="shared" si="26"/>
        <v>0.68649302681016366</v>
      </c>
      <c r="HO39" s="684">
        <f t="shared" si="26"/>
        <v>0.71201362796917789</v>
      </c>
      <c r="HP39" s="684">
        <f t="shared" si="26"/>
        <v>0.73705661338597717</v>
      </c>
      <c r="HQ39" s="684">
        <f t="shared" si="26"/>
        <v>0.76402598229637653</v>
      </c>
      <c r="HR39" s="684">
        <f t="shared" si="26"/>
        <v>0.79171177482009802</v>
      </c>
      <c r="HS39" s="684">
        <f t="shared" si="26"/>
        <v>0.81993886518499648</v>
      </c>
      <c r="HT39" s="684">
        <f t="shared" ref="HT39:HY39" si="27">HT38/$IC$35</f>
        <v>0.84835700184678087</v>
      </c>
      <c r="HU39" s="684">
        <f t="shared" si="27"/>
        <v>0.87699802585493214</v>
      </c>
      <c r="HV39" s="684">
        <f t="shared" si="27"/>
        <v>0.90638731452588672</v>
      </c>
      <c r="HW39" s="684">
        <f t="shared" si="27"/>
        <v>0.93654078838438515</v>
      </c>
      <c r="HX39" s="684">
        <f t="shared" si="27"/>
        <v>0.9674584474304273</v>
      </c>
      <c r="HY39" s="684">
        <f t="shared" si="27"/>
        <v>1</v>
      </c>
      <c r="HZ39" s="562"/>
      <c r="IA39" s="562"/>
      <c r="IB39" s="656"/>
      <c r="IC39" s="702"/>
      <c r="IE39" s="655" t="s">
        <v>414</v>
      </c>
      <c r="IJ39" s="562"/>
      <c r="IK39" s="562"/>
      <c r="IL39" s="562"/>
      <c r="IM39" s="677"/>
      <c r="IN39" s="677"/>
    </row>
    <row r="40" spans="1:250" ht="12" customHeight="1" thickBot="1">
      <c r="D40" s="560"/>
      <c r="DY40" s="703"/>
      <c r="HU40" s="597"/>
      <c r="HZ40" s="562"/>
      <c r="IA40" s="562"/>
      <c r="IC40" s="668"/>
      <c r="IJ40" s="562"/>
      <c r="IK40" s="562"/>
      <c r="IL40" s="562"/>
    </row>
    <row r="41" spans="1:250" ht="26" customHeight="1" thickBot="1">
      <c r="B41" s="704" t="s">
        <v>16</v>
      </c>
      <c r="C41" s="625"/>
      <c r="D41" s="560"/>
      <c r="GW41" s="595"/>
      <c r="GX41" s="626" t="s">
        <v>415</v>
      </c>
      <c r="GY41" s="596"/>
      <c r="HU41" s="597"/>
      <c r="IA41" s="562"/>
      <c r="IC41" s="668"/>
      <c r="IE41" s="704" t="s">
        <v>16</v>
      </c>
      <c r="IH41" s="628"/>
      <c r="II41" s="629"/>
      <c r="IJ41" s="629"/>
      <c r="IK41" s="629"/>
      <c r="IL41" s="630" t="s">
        <v>16</v>
      </c>
      <c r="IM41" s="629"/>
      <c r="IN41" s="629"/>
      <c r="IO41" s="629"/>
      <c r="IP41" s="631"/>
    </row>
    <row r="42" spans="1:250" s="560" customFormat="1" ht="11" customHeight="1">
      <c r="A42" s="599"/>
      <c r="B42" s="705"/>
      <c r="C42" s="625"/>
      <c r="E42" s="557"/>
      <c r="F42" s="557"/>
      <c r="G42" s="557"/>
      <c r="H42" s="557"/>
      <c r="I42" s="557"/>
      <c r="J42" s="557"/>
      <c r="K42" s="557"/>
      <c r="L42" s="557"/>
      <c r="M42" s="557"/>
      <c r="N42" s="557"/>
      <c r="O42" s="557"/>
      <c r="P42" s="557"/>
      <c r="Q42" s="557"/>
      <c r="R42" s="557"/>
      <c r="S42" s="557"/>
      <c r="T42" s="557"/>
      <c r="U42" s="557"/>
      <c r="V42" s="557"/>
      <c r="W42" s="557"/>
      <c r="X42" s="557"/>
      <c r="Y42" s="557"/>
      <c r="Z42" s="557"/>
      <c r="AA42" s="557"/>
      <c r="AB42" s="557"/>
      <c r="AC42" s="557"/>
      <c r="AD42" s="557"/>
      <c r="AE42" s="557"/>
      <c r="AF42" s="557"/>
      <c r="AG42" s="557"/>
      <c r="AH42" s="557"/>
      <c r="AI42" s="557"/>
      <c r="AJ42" s="557"/>
      <c r="AK42" s="557"/>
      <c r="AL42" s="557"/>
      <c r="AM42" s="557"/>
      <c r="AN42" s="557"/>
      <c r="AO42" s="557"/>
      <c r="AP42" s="557"/>
      <c r="AQ42" s="557"/>
      <c r="AR42" s="557"/>
      <c r="AS42" s="557"/>
      <c r="AT42" s="557"/>
      <c r="AU42" s="557"/>
      <c r="AV42" s="557"/>
      <c r="AW42" s="557"/>
      <c r="AX42" s="557"/>
      <c r="AY42" s="557"/>
      <c r="AZ42" s="557"/>
      <c r="BA42" s="557"/>
      <c r="BB42" s="557"/>
      <c r="BC42" s="557"/>
      <c r="BD42" s="557"/>
      <c r="BE42" s="557"/>
      <c r="BF42" s="557"/>
      <c r="BG42" s="557"/>
      <c r="BH42" s="557"/>
      <c r="BI42" s="557"/>
      <c r="BJ42" s="557"/>
      <c r="BK42" s="557"/>
      <c r="BL42" s="557"/>
      <c r="BM42" s="557"/>
      <c r="BN42" s="557"/>
      <c r="BO42" s="557"/>
      <c r="BP42" s="557"/>
      <c r="BQ42" s="557"/>
      <c r="BR42" s="557"/>
      <c r="BS42" s="557"/>
      <c r="BT42" s="557"/>
      <c r="BU42" s="557"/>
      <c r="BV42" s="557"/>
      <c r="BW42" s="557"/>
      <c r="BX42" s="557"/>
      <c r="BY42" s="557"/>
      <c r="BZ42" s="557"/>
      <c r="CA42" s="557"/>
      <c r="CB42" s="557"/>
      <c r="CC42" s="557"/>
      <c r="CD42" s="557"/>
      <c r="CE42" s="557"/>
      <c r="CF42" s="557"/>
      <c r="CG42" s="557"/>
      <c r="CH42" s="557"/>
      <c r="CI42" s="557"/>
      <c r="CJ42" s="557"/>
      <c r="CK42" s="557"/>
      <c r="CL42" s="557"/>
      <c r="CM42" s="557"/>
      <c r="CN42" s="557"/>
      <c r="CO42" s="557"/>
      <c r="CP42" s="557"/>
      <c r="CQ42" s="557"/>
      <c r="CR42" s="557"/>
      <c r="CS42" s="557"/>
      <c r="CT42" s="557"/>
      <c r="CU42" s="557"/>
      <c r="CV42" s="557"/>
      <c r="CW42" s="557"/>
      <c r="CX42" s="557"/>
      <c r="CY42" s="557"/>
      <c r="CZ42" s="557"/>
      <c r="DA42" s="557"/>
      <c r="DB42" s="557"/>
      <c r="DC42" s="557"/>
      <c r="DD42" s="557"/>
      <c r="DE42" s="557"/>
      <c r="DF42" s="557"/>
      <c r="DG42" s="557"/>
      <c r="DH42" s="557"/>
      <c r="DI42" s="557"/>
      <c r="DJ42" s="557"/>
      <c r="DK42" s="557"/>
      <c r="DL42" s="557"/>
      <c r="DM42" s="557"/>
      <c r="DN42" s="557"/>
      <c r="DO42" s="557"/>
      <c r="DP42" s="557"/>
      <c r="DQ42" s="557"/>
      <c r="DR42" s="557"/>
      <c r="DS42" s="557"/>
      <c r="DT42" s="557"/>
      <c r="DU42" s="557"/>
      <c r="DV42" s="557"/>
      <c r="DW42" s="557"/>
      <c r="DX42" s="557"/>
      <c r="DY42" s="557"/>
      <c r="DZ42" s="557"/>
      <c r="EA42" s="557"/>
      <c r="EB42" s="557"/>
      <c r="EC42" s="557"/>
      <c r="ED42" s="557"/>
      <c r="EE42" s="557"/>
      <c r="EF42" s="557"/>
      <c r="EG42" s="557"/>
      <c r="EH42" s="557"/>
      <c r="EI42" s="557"/>
      <c r="EJ42" s="557"/>
      <c r="EK42" s="557"/>
      <c r="EL42" s="557"/>
      <c r="EM42" s="557"/>
      <c r="EN42" s="557"/>
      <c r="EO42" s="557"/>
      <c r="EP42" s="557"/>
      <c r="EQ42" s="557"/>
      <c r="ER42" s="557"/>
      <c r="ES42" s="557"/>
      <c r="ET42" s="557"/>
      <c r="EU42" s="557"/>
      <c r="EV42" s="557"/>
      <c r="EW42" s="557"/>
      <c r="EX42" s="557"/>
      <c r="EY42" s="557"/>
      <c r="EZ42" s="557"/>
      <c r="FA42" s="557"/>
      <c r="FB42" s="557"/>
      <c r="FC42" s="557"/>
      <c r="FD42" s="557"/>
      <c r="FE42" s="557"/>
      <c r="FF42" s="557"/>
      <c r="FG42" s="557"/>
      <c r="GX42" s="585" t="s">
        <v>394</v>
      </c>
      <c r="HU42" s="599"/>
      <c r="HZ42" s="562"/>
      <c r="IA42" s="562"/>
      <c r="IC42" s="706"/>
      <c r="IE42" s="705"/>
      <c r="IJ42" s="562"/>
      <c r="IK42" s="562"/>
      <c r="IL42" s="562"/>
    </row>
    <row r="43" spans="1:250" s="689" customFormat="1" ht="19" customHeight="1">
      <c r="B43" s="634" t="s">
        <v>395</v>
      </c>
      <c r="C43" s="635"/>
      <c r="D43" s="707"/>
      <c r="E43" s="559"/>
      <c r="F43" s="559"/>
      <c r="G43" s="559"/>
      <c r="H43" s="559"/>
      <c r="I43" s="559"/>
      <c r="J43" s="559"/>
      <c r="K43" s="559"/>
      <c r="L43" s="559"/>
      <c r="M43" s="559"/>
      <c r="N43" s="559"/>
      <c r="O43" s="559"/>
      <c r="P43" s="559"/>
      <c r="Q43" s="559"/>
      <c r="R43" s="559"/>
      <c r="S43" s="559"/>
      <c r="T43" s="559"/>
      <c r="U43" s="559"/>
      <c r="V43" s="559"/>
      <c r="W43" s="559"/>
      <c r="X43" s="559"/>
      <c r="Y43" s="559"/>
      <c r="Z43" s="559"/>
      <c r="AA43" s="559"/>
      <c r="AB43" s="559"/>
      <c r="AC43" s="559"/>
      <c r="AD43" s="559"/>
      <c r="AE43" s="559"/>
      <c r="AF43" s="559"/>
      <c r="AG43" s="559"/>
      <c r="AH43" s="559"/>
      <c r="AI43" s="559"/>
      <c r="AJ43" s="559"/>
      <c r="AK43" s="559"/>
      <c r="AL43" s="559"/>
      <c r="AM43" s="559"/>
      <c r="AN43" s="559"/>
      <c r="AO43" s="559"/>
      <c r="AP43" s="559"/>
      <c r="AQ43" s="559"/>
      <c r="AR43" s="559"/>
      <c r="AS43" s="559"/>
      <c r="AT43" s="559"/>
      <c r="AU43" s="559"/>
      <c r="AV43" s="559"/>
      <c r="AW43" s="559"/>
      <c r="AX43" s="559"/>
      <c r="AY43" s="559"/>
      <c r="AZ43" s="559"/>
      <c r="BA43" s="559"/>
      <c r="BB43" s="559"/>
      <c r="BC43" s="559"/>
      <c r="BD43" s="559"/>
      <c r="BE43" s="559"/>
      <c r="BF43" s="559"/>
      <c r="BG43" s="559"/>
      <c r="BH43" s="559"/>
      <c r="BI43" s="559"/>
      <c r="BJ43" s="559"/>
      <c r="BK43" s="559"/>
      <c r="BL43" s="559"/>
      <c r="BM43" s="559"/>
      <c r="BN43" s="559"/>
      <c r="BO43" s="559"/>
      <c r="BP43" s="636"/>
      <c r="BQ43" s="637">
        <f>'[2]Coal Emissions'!T107</f>
        <v>8.9129310535555464E-2</v>
      </c>
      <c r="BR43" s="637">
        <f>'[2]Coal Emissions'!U107</f>
        <v>0.11590234578767164</v>
      </c>
      <c r="BS43" s="637">
        <f>'[2]Coal Emissions'!V107</f>
        <v>0.14267538103978783</v>
      </c>
      <c r="BT43" s="637">
        <f>'[2]Coal Emissions'!W107</f>
        <v>0.16584488736248837</v>
      </c>
      <c r="BU43" s="637">
        <f>'[2]Coal Emissions'!X107</f>
        <v>0.18901439368518894</v>
      </c>
      <c r="BV43" s="637">
        <f>'[2]Coal Emissions'!Y107</f>
        <v>0.2121839000078895</v>
      </c>
      <c r="BW43" s="637">
        <f>'[2]Coal Emissions'!Z107</f>
        <v>0.2353534063305901</v>
      </c>
      <c r="BX43" s="637">
        <f>'[2]Coal Emissions'!AA107</f>
        <v>0.25852291265329064</v>
      </c>
      <c r="BY43" s="637">
        <f>'[2]Coal Emissions'!AB107</f>
        <v>0.28169241897599123</v>
      </c>
      <c r="BZ43" s="637">
        <f>'[2]Coal Emissions'!AC107</f>
        <v>0.30486192529869177</v>
      </c>
      <c r="CA43" s="637">
        <f>'[2]Coal Emissions'!AD107</f>
        <v>0.39060949918008153</v>
      </c>
      <c r="CB43" s="637">
        <f>'[2]Coal Emissions'!AE107</f>
        <v>0.45927324759674076</v>
      </c>
      <c r="CC43" s="637">
        <f>'[2]Coal Emissions'!AF107</f>
        <v>0.54313232107295906</v>
      </c>
      <c r="CD43" s="637">
        <f>'[2]Coal Emissions'!AG107</f>
        <v>0.62699139454917763</v>
      </c>
      <c r="CE43" s="637">
        <f>'[2]Coal Emissions'!AH107</f>
        <v>0.71085046802539598</v>
      </c>
      <c r="CF43" s="637">
        <f>'[2]Coal Emissions'!AI107</f>
        <v>0.79470954150161455</v>
      </c>
      <c r="CG43" s="637">
        <f>'[2]Coal Emissions'!AJ107</f>
        <v>1.0182508062055979</v>
      </c>
      <c r="CH43" s="637">
        <f>'[2]Coal Emissions'!AK107</f>
        <v>1.2417920709095811</v>
      </c>
      <c r="CI43" s="637">
        <f>'[2]Coal Emissions'!AL107</f>
        <v>1.4653333356135643</v>
      </c>
      <c r="CJ43" s="637">
        <f>'[2]Coal Emissions'!AM107</f>
        <v>1.6888746003175472</v>
      </c>
      <c r="CK43" s="637">
        <f>'[2]Coal Emissions'!AN107</f>
        <v>1.9124158650215304</v>
      </c>
      <c r="CL43" s="637">
        <f>'[2]Coal Emissions'!AO107</f>
        <v>2.1359571297255138</v>
      </c>
      <c r="CM43" s="637">
        <f>'[2]Coal Emissions'!AP107</f>
        <v>2.3594983944294969</v>
      </c>
      <c r="CN43" s="637">
        <f>'[2]Coal Emissions'!AQ107</f>
        <v>2.5830396591334797</v>
      </c>
      <c r="CO43" s="637">
        <f>'[2]Coal Emissions'!AR107</f>
        <v>2.8065809238374628</v>
      </c>
      <c r="CP43" s="637">
        <f>'[2]Coal Emissions'!AS107</f>
        <v>3.0301221885414464</v>
      </c>
      <c r="CQ43" s="637">
        <f>'[2]Coal Emissions'!AT107</f>
        <v>3.2536634532454247</v>
      </c>
      <c r="CR43" s="637">
        <f>'[2]Coal Emissions'!AU107</f>
        <v>3.4772047179494123</v>
      </c>
      <c r="CS43" s="637">
        <f>'[2]Coal Emissions'!AV107</f>
        <v>3.7007459826533955</v>
      </c>
      <c r="CT43" s="637">
        <f>'[2]Coal Emissions'!AW107</f>
        <v>3.9242872473573787</v>
      </c>
      <c r="CU43" s="637">
        <f>'[2]Coal Emissions'!AX107</f>
        <v>4.1478285120613627</v>
      </c>
      <c r="CV43" s="637">
        <f>'[2]Coal Emissions'!AY107</f>
        <v>4.371369776765345</v>
      </c>
      <c r="CW43" s="637">
        <f>'[2]Coal Emissions'!AZ107</f>
        <v>4.5949110414693282</v>
      </c>
      <c r="CX43" s="637">
        <f>'[2]Coal Emissions'!BA107</f>
        <v>4.8184523061733122</v>
      </c>
      <c r="CY43" s="637">
        <f>'[2]Coal Emissions'!BB107</f>
        <v>5.0419935708772945</v>
      </c>
      <c r="CZ43" s="637">
        <f>'[2]Coal Emissions'!BC107</f>
        <v>5.2655348355812785</v>
      </c>
      <c r="DA43" s="637">
        <f>'[2]Coal Emissions'!BD107</f>
        <v>5.4890761002852599</v>
      </c>
      <c r="DB43" s="637">
        <f>'[2]Coal Emissions'!BE107</f>
        <v>5.712617364989244</v>
      </c>
      <c r="DC43" s="637">
        <f>'[2]Coal Emissions'!BF107</f>
        <v>5.9361586296932281</v>
      </c>
      <c r="DD43" s="637">
        <f>'[2]Coal Emissions'!BG107</f>
        <v>6.1596998943972103</v>
      </c>
      <c r="DE43" s="637">
        <f>'[2]Coal Emissions'!BH107</f>
        <v>6.3832411591011944</v>
      </c>
      <c r="DF43" s="637">
        <f>'[2]Coal Emissions'!BI107</f>
        <v>6.6067824238051767</v>
      </c>
      <c r="DG43" s="637">
        <f>'[2]Coal Emissions'!BJ107</f>
        <v>6.8303236885091607</v>
      </c>
      <c r="DH43" s="637">
        <f>'[2]Coal Emissions'!BK107</f>
        <v>7.0538649532131439</v>
      </c>
      <c r="DI43" s="637">
        <f>'[2]Coal Emissions'!BL107</f>
        <v>7.2774062179171262</v>
      </c>
      <c r="DJ43" s="637">
        <f>'[2]Coal Emissions'!BM107</f>
        <v>7.5009474826211102</v>
      </c>
      <c r="DK43" s="637">
        <f>'[2]Coal Emissions'!BN107</f>
        <v>43.44227580717623</v>
      </c>
      <c r="DL43" s="637">
        <f>'[2]Coal Emissions'!BO107</f>
        <v>46.705337961377261</v>
      </c>
      <c r="DM43" s="637">
        <f>'[2]Coal Emissions'!BP107</f>
        <v>49.968400115578291</v>
      </c>
      <c r="DN43" s="637">
        <f>'[2]Coal Emissions'!BQ107</f>
        <v>53.231462269779321</v>
      </c>
      <c r="DO43" s="637">
        <f>'[2]Coal Emissions'!BR107</f>
        <v>52.665669086991691</v>
      </c>
      <c r="DP43" s="637">
        <f>'[2]Coal Emissions'!BS107</f>
        <v>52.099875904204062</v>
      </c>
      <c r="DQ43" s="637">
        <f>'[2]Coal Emissions'!BT107</f>
        <v>51.534082721416432</v>
      </c>
      <c r="DR43" s="637">
        <f>'[2]Coal Emissions'!BU107</f>
        <v>50.968289538628802</v>
      </c>
      <c r="DS43" s="637">
        <f>'[2]Coal Emissions'!BV107</f>
        <v>50.402496355841166</v>
      </c>
      <c r="DT43" s="637">
        <f>'[2]Coal Emissions'!BW107</f>
        <v>50.512711722571787</v>
      </c>
      <c r="DU43" s="637">
        <f>'[2]Coal Emissions'!BX107</f>
        <v>50.066169919889724</v>
      </c>
      <c r="DV43" s="637">
        <f>'[2]Coal Emissions'!BY107</f>
        <v>49.563217418951417</v>
      </c>
      <c r="DW43" s="637">
        <f>'[2]Coal Emissions'!BZ107</f>
        <v>49.060264918013104</v>
      </c>
      <c r="DX43" s="637">
        <f>'[2]Coal Emissions'!CA107</f>
        <v>104.72351429264698</v>
      </c>
      <c r="DY43" s="637">
        <f>'[2]Coal Emissions'!CB107</f>
        <v>103.3634346899148</v>
      </c>
      <c r="DZ43" s="637">
        <f>'[2]Coal Emissions'!CC107</f>
        <v>102.00335508718258</v>
      </c>
      <c r="EA43" s="637">
        <f>'[2]Coal Emissions'!CD107</f>
        <v>100.6432754844504</v>
      </c>
      <c r="EB43" s="637">
        <f>'[2]Coal Emissions'!CE107</f>
        <v>99.283195881718186</v>
      </c>
      <c r="EC43" s="637">
        <f>'[2]Coal Emissions'!CF107</f>
        <v>97.923116278985987</v>
      </c>
      <c r="ED43" s="637">
        <f>'[2]Coal Emissions'!CG107</f>
        <v>96.563036676253788</v>
      </c>
      <c r="EE43" s="637">
        <f>'[2]Coal Emissions'!CH107</f>
        <v>95.202957073521603</v>
      </c>
      <c r="EF43" s="637">
        <f>'[2]Coal Emissions'!CI107</f>
        <v>104.82729730949939</v>
      </c>
      <c r="EG43" s="637">
        <f>'[2]Coal Emissions'!CJ107</f>
        <v>114.45163754547718</v>
      </c>
      <c r="EH43" s="637">
        <f>'[2]Coal Emissions'!CK107</f>
        <v>124.07597778145498</v>
      </c>
      <c r="EI43" s="637">
        <f>'[2]Coal Emissions'!CL107</f>
        <v>133.70031801743278</v>
      </c>
      <c r="EJ43" s="637">
        <f>'[2]Coal Emissions'!CM107</f>
        <v>143.3246582534106</v>
      </c>
      <c r="EK43" s="637">
        <f>'[2]Coal Emissions'!CN107</f>
        <v>152.9489984893884</v>
      </c>
      <c r="EL43" s="637">
        <f>'[2]Coal Emissions'!CO107</f>
        <v>162.5733387253662</v>
      </c>
      <c r="EM43" s="637">
        <f>'[2]Coal Emissions'!CP107</f>
        <v>169.99369558062656</v>
      </c>
      <c r="EN43" s="637">
        <f>'[2]Coal Emissions'!CQ107</f>
        <v>176.78691837915468</v>
      </c>
      <c r="EO43" s="637">
        <f>'[2]Coal Emissions'!CR107</f>
        <v>183.6069154970148</v>
      </c>
      <c r="EP43" s="637">
        <f>'[2]Coal Emissions'!CS107</f>
        <v>206.51042995134887</v>
      </c>
      <c r="EQ43" s="637">
        <f>'[2]Coal Emissions'!CT107</f>
        <v>251.71670045082419</v>
      </c>
      <c r="ER43" s="637">
        <f>'[2]Coal Emissions'!CU107</f>
        <v>288.29042829027173</v>
      </c>
      <c r="ES43" s="637">
        <f>'[2]Coal Emissions'!CV107</f>
        <v>346.58777987269656</v>
      </c>
      <c r="ET43" s="637">
        <f>'[2]Coal Emissions'!CW107</f>
        <v>341.51769872888019</v>
      </c>
      <c r="EU43" s="637">
        <f>'[2]Coal Emissions'!CX107</f>
        <v>384.38565811826635</v>
      </c>
      <c r="EV43" s="637">
        <f>'[2]Coal Emissions'!CY107</f>
        <v>389.07576786405423</v>
      </c>
      <c r="EW43" s="637">
        <f>'[2]Coal Emissions'!CZ107</f>
        <v>466.26524926804865</v>
      </c>
      <c r="EX43" s="637">
        <f>'[2]Coal Emissions'!DA107</f>
        <v>545.1018944922057</v>
      </c>
      <c r="EY43" s="637">
        <f>'[2]Coal Emissions'!DB107</f>
        <v>623.9385397163627</v>
      </c>
      <c r="EZ43" s="637">
        <f>'[2]Coal Emissions'!DC107</f>
        <v>687.65160294600162</v>
      </c>
      <c r="FA43" s="637">
        <f>'[2]Coal Emissions'!DD107</f>
        <v>751.36466617564042</v>
      </c>
      <c r="FB43" s="637">
        <f>'[2]Coal Emissions'!DE107</f>
        <v>518.38904737347161</v>
      </c>
      <c r="FC43" s="637">
        <f>'[2]Coal Emissions'!DF107</f>
        <v>504.94008740564232</v>
      </c>
      <c r="FD43" s="637">
        <f>'[2]Coal Emissions'!DG107</f>
        <v>577.55859693996308</v>
      </c>
      <c r="FE43" s="637">
        <f>'[2]Coal Emissions'!DH107</f>
        <v>643.97126461329265</v>
      </c>
      <c r="FF43" s="637">
        <f>'[2]Coal Emissions'!DI107</f>
        <v>1201.5590944402581</v>
      </c>
      <c r="FG43" s="637">
        <f>'[2]Coal Emissions'!DJ107</f>
        <v>1318.7125591787317</v>
      </c>
      <c r="FH43" s="637">
        <f>'[2]Coal Emissions'!DK107</f>
        <v>1440.1644111979376</v>
      </c>
      <c r="FI43" s="637">
        <f>'[2]Coal Emissions'!DL107</f>
        <v>1581.5871962511444</v>
      </c>
      <c r="FJ43" s="637">
        <f>'[2]Coal Emissions'!DM107</f>
        <v>1653.5059034047947</v>
      </c>
      <c r="FK43" s="637">
        <f>'[2]Coal Emissions'!DN107</f>
        <v>1732.3908655482373</v>
      </c>
      <c r="FL43" s="637">
        <f>'[2]Coal Emissions'!DO107</f>
        <v>1978.6700177500356</v>
      </c>
      <c r="FM43" s="637">
        <f>'[2]Coal Emissions'!DP107</f>
        <v>2226.6350186333284</v>
      </c>
      <c r="FN43" s="637">
        <f>'[2]Coal Emissions'!DQ107</f>
        <v>2438.3035198563525</v>
      </c>
      <c r="FO43" s="637">
        <f>'[2]Coal Emissions'!DR107</f>
        <v>2685.6102176924028</v>
      </c>
      <c r="FP43" s="637">
        <f>'[2]Coal Emissions'!DS107</f>
        <v>2518.8696599852728</v>
      </c>
      <c r="FQ43" s="637">
        <f>'[2]Coal Emissions'!DT107</f>
        <v>3094.6996096988337</v>
      </c>
      <c r="FR43" s="637">
        <f>'[2]Coal Emissions'!DU107</f>
        <v>3247.9498761699656</v>
      </c>
      <c r="FS43" s="637">
        <f>'[2]Coal Emissions'!DV107</f>
        <v>3401.1266699518765</v>
      </c>
      <c r="FT43" s="637">
        <f>'[2]Coal Emissions'!DW107</f>
        <v>3014.1605761564692</v>
      </c>
      <c r="FU43" s="637">
        <f>'[2]Coal Emissions'!DX107</f>
        <v>3103.8214890840322</v>
      </c>
      <c r="FV43" s="637">
        <f>'[2]Coal Emissions'!DY107</f>
        <v>3233.5056735298663</v>
      </c>
      <c r="FW43" s="637">
        <f>'[2]Coal Emissions'!DZ107</f>
        <v>3372.6101674242523</v>
      </c>
      <c r="FX43" s="637">
        <f>'[2]Coal Emissions'!EA107</f>
        <v>3586.7009878793183</v>
      </c>
      <c r="FY43" s="637">
        <f>'[2]Coal Emissions'!EB107</f>
        <v>3696.4813570500569</v>
      </c>
      <c r="FZ43" s="637">
        <f>'[2]Coal Emissions'!EC107</f>
        <v>3466.3420625898948</v>
      </c>
      <c r="GA43" s="637">
        <f>'[2]Coal Emissions'!ED107</f>
        <v>3663.5640323833973</v>
      </c>
      <c r="GB43" s="637">
        <f>'[2]Coal Emissions'!EE107</f>
        <v>3722.3679913174956</v>
      </c>
      <c r="GC43" s="637">
        <f>'[2]Coal Emissions'!EF107</f>
        <v>4001.0950515634331</v>
      </c>
      <c r="GD43" s="637">
        <f>'[2]Coal Emissions'!EG107</f>
        <v>3992.0378611914311</v>
      </c>
      <c r="GE43" s="637">
        <f>'[2]Coal Emissions'!EH107</f>
        <v>4253.6640059656638</v>
      </c>
      <c r="GF43" s="637">
        <f>'[2]Coal Emissions'!EI107</f>
        <v>4394.3972803138395</v>
      </c>
      <c r="GG43" s="637">
        <f>'[2]Coal Emissions'!EJ107</f>
        <v>4500.0800566821317</v>
      </c>
      <c r="GH43" s="637">
        <f>'[2]Coal Emissions'!EK107</f>
        <v>4668.7982457342523</v>
      </c>
      <c r="GI43" s="637">
        <f>'[2]Coal Emissions'!EL107</f>
        <v>4763.3664543566047</v>
      </c>
      <c r="GJ43" s="637">
        <f>'[2]Coal Emissions'!EM107</f>
        <v>4853.2923975034801</v>
      </c>
      <c r="GK43" s="637">
        <f>'[2]Coal Emissions'!EN107</f>
        <v>5022.8568443165068</v>
      </c>
      <c r="GL43" s="637">
        <f>'[2]Coal Emissions'!EO107</f>
        <v>5254.9023081186715</v>
      </c>
      <c r="GM43" s="637">
        <f>'[2]Coal Emissions'!EP107</f>
        <v>5278.9072856112871</v>
      </c>
      <c r="GN43" s="637">
        <f>'[2]Coal Emissions'!EQ107</f>
        <v>5248.4061578745195</v>
      </c>
      <c r="GO43" s="637">
        <f>'[2]Coal Emissions'!ER107</f>
        <v>5518.4431478259421</v>
      </c>
      <c r="GP43" s="637">
        <f>'[2]Coal Emissions'!ES107</f>
        <v>5608.3121027236739</v>
      </c>
      <c r="GQ43" s="637">
        <f>'[2]Coal Emissions'!ET107</f>
        <v>5814.3115083030616</v>
      </c>
      <c r="GR43" s="637">
        <f>'[2]Coal Emissions'!EU107</f>
        <v>6244.8653290193597</v>
      </c>
      <c r="GS43" s="637">
        <f>'[2]Coal Emissions'!EV107</f>
        <v>6445.9788099490552</v>
      </c>
      <c r="GT43" s="637">
        <f>'[2]Coal Emissions'!EW107</f>
        <v>6663.7743545243538</v>
      </c>
      <c r="GU43" s="637">
        <f>'[2]Coal Emissions'!EX107</f>
        <v>6914.3665442616993</v>
      </c>
      <c r="GV43" s="637">
        <f>'[2]Coal Emissions'!EY107</f>
        <v>7102.3641899889953</v>
      </c>
      <c r="GW43" s="637">
        <f>'[2]Coal Emissions'!EZ107</f>
        <v>7241.0226846691048</v>
      </c>
      <c r="GX43" s="637">
        <f>'[2]Coal Emissions'!FA107</f>
        <v>6942.2200754186815</v>
      </c>
      <c r="GY43" s="637">
        <f>'[2]Coal Emissions'!FB107</f>
        <v>6868.260806335139</v>
      </c>
      <c r="GZ43" s="637">
        <f>'[2]Coal Emissions'!FC107</f>
        <v>6554.4762385079312</v>
      </c>
      <c r="HA43" s="637">
        <f>'[2]Coal Emissions'!FD107</f>
        <v>6700.3156394857178</v>
      </c>
      <c r="HB43" s="637">
        <f>'[2]Coal Emissions'!FE107</f>
        <v>6940.5291449896868</v>
      </c>
      <c r="HC43" s="637">
        <f>'[2]Coal Emissions'!FF107</f>
        <v>6998.3162916629853</v>
      </c>
      <c r="HD43" s="637">
        <f>'[2]Coal Emissions'!FG107</f>
        <v>6986.2321194972192</v>
      </c>
      <c r="HE43" s="637">
        <f>'[2]Coal Emissions'!FH107</f>
        <v>7108.2259479373442</v>
      </c>
      <c r="HF43" s="637">
        <f>'[2]Coal Emissions'!FI107</f>
        <v>7492.5953328511196</v>
      </c>
      <c r="HG43" s="637">
        <f>'[2]Coal Emissions'!FJ107</f>
        <v>7696.2447900870957</v>
      </c>
      <c r="HH43" s="637">
        <f>'[2]Coal Emissions'!FK107</f>
        <v>8092.8237917120177</v>
      </c>
      <c r="HI43" s="637">
        <f>'[2]Coal Emissions'!FL107</f>
        <v>8319.2426697347782</v>
      </c>
      <c r="HJ43" s="637">
        <f>'[2]Coal Emissions'!FM107</f>
        <v>9136.0426146858626</v>
      </c>
      <c r="HK43" s="637">
        <f>'[2]Coal Emissions'!FN107</f>
        <v>9846.1626552688613</v>
      </c>
      <c r="HL43" s="637">
        <f>'[2]Coal Emissions'!FO107</f>
        <v>10585.649841097969</v>
      </c>
      <c r="HM43" s="637">
        <f>'[2]Coal Emissions'!FP107</f>
        <v>11255.679567325951</v>
      </c>
      <c r="HN43" s="637">
        <f>'[2]Coal Emissions'!FQ107</f>
        <v>11782.672895788814</v>
      </c>
      <c r="HO43" s="637">
        <f>'[2]Coal Emissions'!FR107</f>
        <v>12267.479393687918</v>
      </c>
      <c r="HP43" s="637">
        <f>'[2]Coal Emissions'!FS107</f>
        <v>12728.956981933175</v>
      </c>
      <c r="HQ43" s="637">
        <f>'[2]Coal Emissions'!FT107</f>
        <v>13539.261135450537</v>
      </c>
      <c r="HR43" s="637">
        <f>'[2]Coal Emissions'!FU107</f>
        <v>14157.924622385406</v>
      </c>
      <c r="HS43" s="637">
        <f>'[2]Coal Emissions'!FV107</f>
        <v>14798.114392176327</v>
      </c>
      <c r="HT43" s="637">
        <f>'[2]Coal Emissions'!FW107</f>
        <v>14994.728829118139</v>
      </c>
      <c r="HU43" s="637">
        <f>'[2]Coal Emissions'!FX107</f>
        <v>14714.734823139515</v>
      </c>
      <c r="HV43" s="637">
        <f>'[2]Coal Emissions'!FY107</f>
        <v>14338.538470003077</v>
      </c>
      <c r="HW43" s="637">
        <f>'[2]Coal Emissions'!FZ107</f>
        <v>13178.230005154608</v>
      </c>
      <c r="HX43" s="637">
        <f>'[2]Coal Emissions'!GA107</f>
        <v>13441.183604679276</v>
      </c>
      <c r="HY43" s="637">
        <f>'[2]Coal Emissions'!GB107</f>
        <v>13932.355086652151</v>
      </c>
      <c r="HZ43" s="562"/>
      <c r="IA43" s="562"/>
      <c r="IB43" s="638" t="s">
        <v>274</v>
      </c>
      <c r="IC43" s="639">
        <f>SUM(D43:HY43)</f>
        <v>477138.5693731152</v>
      </c>
      <c r="ID43" s="688" t="s">
        <v>396</v>
      </c>
      <c r="IE43" s="641" t="s">
        <v>395</v>
      </c>
      <c r="IH43" s="642">
        <f>SUM(D43:HQ43)</f>
        <v>363582.75953980669</v>
      </c>
      <c r="IJ43" s="642">
        <f>SUM(D43:HV43)</f>
        <v>436586.80067662912</v>
      </c>
      <c r="IK43" s="633"/>
      <c r="IL43" s="642">
        <f>SUM(D43:HW43)</f>
        <v>449765.03068178374</v>
      </c>
      <c r="IM43" s="633"/>
      <c r="IN43" s="642">
        <f>SUM(D43:HX43)</f>
        <v>463206.21428646304</v>
      </c>
      <c r="IO43" s="633"/>
      <c r="IP43" s="642">
        <f>SUM(D43:HY43)</f>
        <v>477138.5693731152</v>
      </c>
    </row>
    <row r="44" spans="1:250" s="633" customFormat="1" ht="9" customHeight="1">
      <c r="B44" s="643"/>
      <c r="C44" s="689"/>
      <c r="D44" s="707"/>
      <c r="E44" s="581"/>
      <c r="F44" s="581"/>
      <c r="G44" s="581"/>
      <c r="H44" s="581"/>
      <c r="I44" s="581"/>
      <c r="J44" s="581"/>
      <c r="K44" s="581"/>
      <c r="L44" s="581"/>
      <c r="M44" s="581"/>
      <c r="N44" s="581"/>
      <c r="O44" s="581"/>
      <c r="P44" s="581"/>
      <c r="Q44" s="581"/>
      <c r="R44" s="581"/>
      <c r="S44" s="581"/>
      <c r="T44" s="581"/>
      <c r="U44" s="581"/>
      <c r="V44" s="581"/>
      <c r="W44" s="581"/>
      <c r="X44" s="581"/>
      <c r="Y44" s="581"/>
      <c r="Z44" s="581"/>
      <c r="AA44" s="581"/>
      <c r="AB44" s="581"/>
      <c r="AC44" s="581"/>
      <c r="AD44" s="581"/>
      <c r="AE44" s="581"/>
      <c r="AF44" s="581"/>
      <c r="AG44" s="581"/>
      <c r="AH44" s="581"/>
      <c r="AI44" s="581"/>
      <c r="AJ44" s="581"/>
      <c r="AK44" s="581"/>
      <c r="AL44" s="581"/>
      <c r="AM44" s="581"/>
      <c r="AN44" s="581"/>
      <c r="AO44" s="581"/>
      <c r="AP44" s="581"/>
      <c r="AQ44" s="581"/>
      <c r="AR44" s="581"/>
      <c r="AS44" s="581"/>
      <c r="AT44" s="581"/>
      <c r="AU44" s="581"/>
      <c r="AV44" s="581"/>
      <c r="AW44" s="581"/>
      <c r="AX44" s="581"/>
      <c r="AY44" s="581"/>
      <c r="AZ44" s="581"/>
      <c r="BA44" s="581"/>
      <c r="BB44" s="581"/>
      <c r="BC44" s="581"/>
      <c r="BD44" s="581"/>
      <c r="BE44" s="581"/>
      <c r="BF44" s="581"/>
      <c r="BG44" s="581"/>
      <c r="BH44" s="581"/>
      <c r="BI44" s="581"/>
      <c r="BJ44" s="581"/>
      <c r="BK44" s="581"/>
      <c r="BL44" s="581"/>
      <c r="BM44" s="581"/>
      <c r="BN44" s="581"/>
      <c r="BO44" s="581"/>
      <c r="BP44" s="581"/>
      <c r="BQ44" s="708"/>
      <c r="BR44" s="708"/>
      <c r="BS44" s="708"/>
      <c r="BT44" s="708"/>
      <c r="BU44" s="708"/>
      <c r="BV44" s="708"/>
      <c r="BW44" s="708"/>
      <c r="BX44" s="708"/>
      <c r="BY44" s="708"/>
      <c r="BZ44" s="708"/>
      <c r="CA44" s="708"/>
      <c r="CB44" s="708"/>
      <c r="CC44" s="708"/>
      <c r="CD44" s="708"/>
      <c r="CE44" s="708"/>
      <c r="CF44" s="708"/>
      <c r="CG44" s="708"/>
      <c r="CH44" s="708"/>
      <c r="CI44" s="708"/>
      <c r="CJ44" s="708"/>
      <c r="CK44" s="709"/>
      <c r="CL44" s="709"/>
      <c r="CM44" s="709"/>
      <c r="CN44" s="709"/>
      <c r="CO44" s="709"/>
      <c r="CP44" s="709"/>
      <c r="CQ44" s="709"/>
      <c r="CR44" s="709"/>
      <c r="CS44" s="709"/>
      <c r="CT44" s="709"/>
      <c r="CU44" s="709"/>
      <c r="CV44" s="709"/>
      <c r="CW44" s="709"/>
      <c r="CX44" s="709"/>
      <c r="CY44" s="709"/>
      <c r="CZ44" s="709"/>
      <c r="DA44" s="709"/>
      <c r="DB44" s="709"/>
      <c r="DC44" s="709"/>
      <c r="DD44" s="709"/>
      <c r="DE44" s="709"/>
      <c r="DF44" s="709"/>
      <c r="DG44" s="709"/>
      <c r="DH44" s="709"/>
      <c r="DI44" s="709"/>
      <c r="DJ44" s="709"/>
      <c r="DK44" s="709"/>
      <c r="DL44" s="709"/>
      <c r="DM44" s="709"/>
      <c r="DN44" s="709"/>
      <c r="DO44" s="709"/>
      <c r="DP44" s="709"/>
      <c r="DQ44" s="709"/>
      <c r="DR44" s="709"/>
      <c r="DS44" s="709"/>
      <c r="DT44" s="709"/>
      <c r="DU44" s="709"/>
      <c r="DV44" s="709"/>
      <c r="DW44" s="709"/>
      <c r="DX44" s="709"/>
      <c r="DY44" s="709"/>
      <c r="DZ44" s="709"/>
      <c r="EA44" s="709"/>
      <c r="EB44" s="709"/>
      <c r="EC44" s="709"/>
      <c r="ED44" s="709"/>
      <c r="EE44" s="709"/>
      <c r="EF44" s="709"/>
      <c r="EG44" s="709"/>
      <c r="EH44" s="709"/>
      <c r="EI44" s="709"/>
      <c r="EJ44" s="709"/>
      <c r="EK44" s="709"/>
      <c r="EL44" s="709"/>
      <c r="EM44" s="709"/>
      <c r="EN44" s="709"/>
      <c r="EO44" s="709"/>
      <c r="EP44" s="709"/>
      <c r="EQ44" s="709"/>
      <c r="ER44" s="709"/>
      <c r="ES44" s="709"/>
      <c r="ET44" s="709"/>
      <c r="EU44" s="709"/>
      <c r="EV44" s="709"/>
      <c r="EW44" s="709"/>
      <c r="EX44" s="709"/>
      <c r="EY44" s="709"/>
      <c r="EZ44" s="709"/>
      <c r="FA44" s="709"/>
      <c r="FB44" s="709"/>
      <c r="FC44" s="709"/>
      <c r="FD44" s="709"/>
      <c r="FE44" s="709"/>
      <c r="FF44" s="709"/>
      <c r="FG44" s="709"/>
      <c r="FH44" s="709"/>
      <c r="FI44" s="709"/>
      <c r="FJ44" s="709"/>
      <c r="FK44" s="709"/>
      <c r="FL44" s="709"/>
      <c r="FM44" s="709"/>
      <c r="FN44" s="709"/>
      <c r="FO44" s="709"/>
      <c r="FP44" s="709"/>
      <c r="FQ44" s="709"/>
      <c r="FR44" s="709"/>
      <c r="FS44" s="709"/>
      <c r="FT44" s="709"/>
      <c r="FU44" s="709"/>
      <c r="FV44" s="709"/>
      <c r="FW44" s="709"/>
      <c r="FX44" s="709"/>
      <c r="FY44" s="709"/>
      <c r="FZ44" s="709"/>
      <c r="GA44" s="709"/>
      <c r="GB44" s="709"/>
      <c r="GC44" s="709"/>
      <c r="GD44" s="709"/>
      <c r="GE44" s="709"/>
      <c r="GF44" s="709"/>
      <c r="GG44" s="709"/>
      <c r="GH44" s="709"/>
      <c r="GI44" s="709"/>
      <c r="GJ44" s="709"/>
      <c r="GK44" s="709"/>
      <c r="GL44" s="709"/>
      <c r="GM44" s="709"/>
      <c r="GN44" s="709"/>
      <c r="GO44" s="709"/>
      <c r="GP44" s="709"/>
      <c r="GQ44" s="709"/>
      <c r="GR44" s="709"/>
      <c r="GS44" s="709"/>
      <c r="GT44" s="709"/>
      <c r="GU44" s="709"/>
      <c r="GV44" s="709"/>
      <c r="GW44" s="709"/>
      <c r="GX44" s="709"/>
      <c r="GY44" s="709"/>
      <c r="GZ44" s="709"/>
      <c r="HA44" s="709"/>
      <c r="HB44" s="709"/>
      <c r="HC44" s="709"/>
      <c r="HD44" s="709"/>
      <c r="HE44" s="709"/>
      <c r="HF44" s="709"/>
      <c r="HG44" s="709"/>
      <c r="HH44" s="709"/>
      <c r="HI44" s="709"/>
      <c r="HJ44" s="709"/>
      <c r="HK44" s="709"/>
      <c r="HL44" s="709"/>
      <c r="HM44" s="709"/>
      <c r="HN44" s="709"/>
      <c r="HO44" s="709"/>
      <c r="HP44" s="709"/>
      <c r="HQ44" s="709"/>
      <c r="HR44" s="709"/>
      <c r="HS44" s="709"/>
      <c r="HT44" s="709"/>
      <c r="HU44" s="709"/>
      <c r="HV44" s="709"/>
      <c r="HW44" s="709"/>
      <c r="HX44" s="709"/>
      <c r="HY44" s="709"/>
      <c r="HZ44" s="562"/>
      <c r="IA44" s="562"/>
      <c r="IC44" s="645"/>
      <c r="ID44" s="690"/>
      <c r="IE44" s="647"/>
      <c r="IH44" s="648"/>
      <c r="IJ44" s="694"/>
      <c r="IK44" s="562"/>
      <c r="IL44" s="694"/>
      <c r="IN44" s="651"/>
      <c r="IP44" s="651"/>
    </row>
    <row r="45" spans="1:250" s="633" customFormat="1" ht="19" customHeight="1">
      <c r="B45" s="634" t="s">
        <v>397</v>
      </c>
      <c r="C45" s="710"/>
      <c r="D45" s="707"/>
      <c r="E45" s="581"/>
      <c r="F45" s="581"/>
      <c r="G45" s="581"/>
      <c r="H45" s="581"/>
      <c r="I45" s="581"/>
      <c r="J45" s="581"/>
      <c r="K45" s="581"/>
      <c r="L45" s="581"/>
      <c r="M45" s="581"/>
      <c r="N45" s="581"/>
      <c r="O45" s="581"/>
      <c r="P45" s="581"/>
      <c r="Q45" s="581"/>
      <c r="R45" s="581"/>
      <c r="S45" s="581"/>
      <c r="T45" s="581"/>
      <c r="U45" s="581"/>
      <c r="V45" s="581"/>
      <c r="W45" s="581"/>
      <c r="X45" s="581"/>
      <c r="Y45" s="581"/>
      <c r="Z45" s="581"/>
      <c r="AA45" s="581"/>
      <c r="AB45" s="581"/>
      <c r="AC45" s="581"/>
      <c r="AD45" s="581"/>
      <c r="AE45" s="581"/>
      <c r="AF45" s="581"/>
      <c r="AG45" s="581"/>
      <c r="AH45" s="581"/>
      <c r="AI45" s="581"/>
      <c r="AJ45" s="581"/>
      <c r="AK45" s="581"/>
      <c r="AL45" s="581"/>
      <c r="AM45" s="581"/>
      <c r="AN45" s="581"/>
      <c r="AO45" s="581"/>
      <c r="AP45" s="581"/>
      <c r="AQ45" s="581"/>
      <c r="AR45" s="581"/>
      <c r="AS45" s="581"/>
      <c r="AT45" s="581"/>
      <c r="AU45" s="581"/>
      <c r="AV45" s="581"/>
      <c r="AW45" s="581"/>
      <c r="AX45" s="581"/>
      <c r="AY45" s="581"/>
      <c r="AZ45" s="581"/>
      <c r="BA45" s="581"/>
      <c r="BB45" s="581"/>
      <c r="BC45" s="581"/>
      <c r="BD45" s="581"/>
      <c r="BE45" s="581"/>
      <c r="BF45" s="581"/>
      <c r="BG45" s="581"/>
      <c r="BH45" s="581"/>
      <c r="BI45" s="581"/>
      <c r="BJ45" s="581"/>
      <c r="BK45" s="581"/>
      <c r="BL45" s="581"/>
      <c r="BM45" s="581"/>
      <c r="BN45" s="581"/>
      <c r="BO45" s="581"/>
      <c r="BP45" s="636"/>
      <c r="BQ45" s="711">
        <f t="shared" ref="BQ45:EB45" si="28">BQ43/3.664191</f>
        <v>2.4324417186646508E-2</v>
      </c>
      <c r="BR45" s="711">
        <f t="shared" si="28"/>
        <v>3.1631087404469807E-2</v>
      </c>
      <c r="BS45" s="711">
        <f t="shared" si="28"/>
        <v>3.8937757622293109E-2</v>
      </c>
      <c r="BT45" s="711">
        <f t="shared" si="28"/>
        <v>4.5260983219075741E-2</v>
      </c>
      <c r="BU45" s="711">
        <f t="shared" si="28"/>
        <v>5.158420881585838E-2</v>
      </c>
      <c r="BV45" s="711">
        <f t="shared" si="28"/>
        <v>5.7907434412641012E-2</v>
      </c>
      <c r="BW45" s="711">
        <f t="shared" si="28"/>
        <v>6.4230660009423665E-2</v>
      </c>
      <c r="BX45" s="711">
        <f t="shared" si="28"/>
        <v>7.055388560620629E-2</v>
      </c>
      <c r="BY45" s="711">
        <f t="shared" si="28"/>
        <v>7.6877111202988929E-2</v>
      </c>
      <c r="BZ45" s="711">
        <f t="shared" si="28"/>
        <v>8.3200336799771554E-2</v>
      </c>
      <c r="CA45" s="711">
        <f t="shared" si="28"/>
        <v>0.10660183903625152</v>
      </c>
      <c r="CB45" s="711">
        <f t="shared" si="28"/>
        <v>0.12534096819645613</v>
      </c>
      <c r="CC45" s="711">
        <f t="shared" si="28"/>
        <v>0.14822707688353556</v>
      </c>
      <c r="CD45" s="711">
        <f t="shared" si="28"/>
        <v>0.17111318557061506</v>
      </c>
      <c r="CE45" s="711">
        <f t="shared" si="28"/>
        <v>0.19399929425769452</v>
      </c>
      <c r="CF45" s="711">
        <f t="shared" si="28"/>
        <v>0.21688540294477404</v>
      </c>
      <c r="CG45" s="711">
        <f t="shared" si="28"/>
        <v>0.27789239322011267</v>
      </c>
      <c r="CH45" s="711">
        <f t="shared" si="28"/>
        <v>0.33889938349545123</v>
      </c>
      <c r="CI45" s="711">
        <f t="shared" si="28"/>
        <v>0.39990637377078986</v>
      </c>
      <c r="CJ45" s="711">
        <f t="shared" si="28"/>
        <v>0.46091336404612837</v>
      </c>
      <c r="CK45" s="650">
        <f t="shared" si="28"/>
        <v>0.52192035432146699</v>
      </c>
      <c r="CL45" s="650">
        <f t="shared" si="28"/>
        <v>0.58292734459680562</v>
      </c>
      <c r="CM45" s="650">
        <f t="shared" si="28"/>
        <v>0.64393433487214413</v>
      </c>
      <c r="CN45" s="650">
        <f t="shared" si="28"/>
        <v>0.70494132514748264</v>
      </c>
      <c r="CO45" s="650">
        <f t="shared" si="28"/>
        <v>0.76594831542282116</v>
      </c>
      <c r="CP45" s="650">
        <f t="shared" si="28"/>
        <v>0.82695530569815989</v>
      </c>
      <c r="CQ45" s="650">
        <f t="shared" si="28"/>
        <v>0.88796229597349718</v>
      </c>
      <c r="CR45" s="650">
        <f t="shared" si="28"/>
        <v>0.94896928624883692</v>
      </c>
      <c r="CS45" s="650">
        <f t="shared" si="28"/>
        <v>1.0099762765241755</v>
      </c>
      <c r="CT45" s="650">
        <f t="shared" si="28"/>
        <v>1.0709832667995141</v>
      </c>
      <c r="CU45" s="650">
        <f t="shared" si="28"/>
        <v>1.131990257074853</v>
      </c>
      <c r="CV45" s="650">
        <f t="shared" si="28"/>
        <v>1.1929972473501913</v>
      </c>
      <c r="CW45" s="650">
        <f t="shared" si="28"/>
        <v>1.2540042376255298</v>
      </c>
      <c r="CX45" s="650">
        <f t="shared" si="28"/>
        <v>1.3150112279008688</v>
      </c>
      <c r="CY45" s="650">
        <f t="shared" si="28"/>
        <v>1.3760182181762071</v>
      </c>
      <c r="CZ45" s="650">
        <f t="shared" si="28"/>
        <v>1.4370252084515458</v>
      </c>
      <c r="DA45" s="650">
        <f t="shared" si="28"/>
        <v>1.4980321987268839</v>
      </c>
      <c r="DB45" s="650">
        <f t="shared" si="28"/>
        <v>1.5590391890022228</v>
      </c>
      <c r="DC45" s="650">
        <f t="shared" si="28"/>
        <v>1.6200461792775616</v>
      </c>
      <c r="DD45" s="650">
        <f t="shared" si="28"/>
        <v>1.6810531695528999</v>
      </c>
      <c r="DE45" s="650">
        <f t="shared" si="28"/>
        <v>1.7420601598282388</v>
      </c>
      <c r="DF45" s="650">
        <f t="shared" si="28"/>
        <v>1.8030671501035771</v>
      </c>
      <c r="DG45" s="650">
        <f t="shared" si="28"/>
        <v>1.8640741403789158</v>
      </c>
      <c r="DH45" s="650">
        <f t="shared" si="28"/>
        <v>1.9250811306542546</v>
      </c>
      <c r="DI45" s="650">
        <f t="shared" si="28"/>
        <v>1.9860881209295929</v>
      </c>
      <c r="DJ45" s="650">
        <f t="shared" si="28"/>
        <v>2.0470951112049316</v>
      </c>
      <c r="DK45" s="650">
        <f t="shared" si="28"/>
        <v>11.855898288920045</v>
      </c>
      <c r="DL45" s="650">
        <f t="shared" si="28"/>
        <v>12.746425598823112</v>
      </c>
      <c r="DM45" s="650">
        <f t="shared" si="28"/>
        <v>13.63695290872618</v>
      </c>
      <c r="DN45" s="650">
        <f t="shared" si="28"/>
        <v>14.527480218629247</v>
      </c>
      <c r="DO45" s="650">
        <f t="shared" si="28"/>
        <v>14.373068731131015</v>
      </c>
      <c r="DP45" s="650">
        <f t="shared" si="28"/>
        <v>14.218657243632785</v>
      </c>
      <c r="DQ45" s="650">
        <f t="shared" si="28"/>
        <v>14.064245756134554</v>
      </c>
      <c r="DR45" s="650">
        <f t="shared" si="28"/>
        <v>13.909834268636324</v>
      </c>
      <c r="DS45" s="650">
        <f t="shared" si="28"/>
        <v>13.75542278113809</v>
      </c>
      <c r="DT45" s="650">
        <f t="shared" si="28"/>
        <v>13.7855018263436</v>
      </c>
      <c r="DU45" s="650">
        <f t="shared" si="28"/>
        <v>13.663635416355131</v>
      </c>
      <c r="DV45" s="650">
        <f t="shared" si="28"/>
        <v>13.526373875966458</v>
      </c>
      <c r="DW45" s="650">
        <f t="shared" si="28"/>
        <v>13.389112335577785</v>
      </c>
      <c r="DX45" s="650">
        <f t="shared" si="28"/>
        <v>28.580255312194964</v>
      </c>
      <c r="DY45" s="650">
        <f t="shared" si="28"/>
        <v>28.209073896506702</v>
      </c>
      <c r="DZ45" s="650">
        <f t="shared" si="28"/>
        <v>27.837892480818432</v>
      </c>
      <c r="EA45" s="650">
        <f t="shared" si="28"/>
        <v>27.466711065130173</v>
      </c>
      <c r="EB45" s="650">
        <f t="shared" si="28"/>
        <v>27.095529649441904</v>
      </c>
      <c r="EC45" s="650">
        <f t="shared" ref="EC45:GN45" si="29">EC43/3.664191</f>
        <v>26.724348233753638</v>
      </c>
      <c r="ED45" s="650">
        <f t="shared" si="29"/>
        <v>26.353166818065375</v>
      </c>
      <c r="EE45" s="650">
        <f t="shared" si="29"/>
        <v>25.981985402377113</v>
      </c>
      <c r="EF45" s="650">
        <f t="shared" si="29"/>
        <v>28.6085788949046</v>
      </c>
      <c r="EG45" s="650">
        <f t="shared" si="29"/>
        <v>31.23517238743209</v>
      </c>
      <c r="EH45" s="650">
        <f t="shared" si="29"/>
        <v>33.861765879959577</v>
      </c>
      <c r="EI45" s="650">
        <f t="shared" si="29"/>
        <v>36.488359372487068</v>
      </c>
      <c r="EJ45" s="650">
        <f t="shared" si="29"/>
        <v>39.114952865014565</v>
      </c>
      <c r="EK45" s="650">
        <f t="shared" si="29"/>
        <v>41.741546357542056</v>
      </c>
      <c r="EL45" s="650">
        <f t="shared" si="29"/>
        <v>44.368139850069547</v>
      </c>
      <c r="EM45" s="650">
        <f t="shared" si="29"/>
        <v>46.393240849242453</v>
      </c>
      <c r="EN45" s="650">
        <f t="shared" si="29"/>
        <v>48.247189728689001</v>
      </c>
      <c r="EO45" s="650">
        <f t="shared" si="29"/>
        <v>50.108445628793582</v>
      </c>
      <c r="EP45" s="650">
        <f t="shared" si="29"/>
        <v>56.359078975781792</v>
      </c>
      <c r="EQ45" s="650">
        <f t="shared" si="29"/>
        <v>68.696391768557959</v>
      </c>
      <c r="ER45" s="650">
        <f t="shared" si="29"/>
        <v>78.677784070282286</v>
      </c>
      <c r="ES45" s="650">
        <f t="shared" si="29"/>
        <v>94.587803930716646</v>
      </c>
      <c r="ET45" s="650">
        <f t="shared" si="29"/>
        <v>93.204120289821191</v>
      </c>
      <c r="EU45" s="650">
        <f t="shared" si="29"/>
        <v>104.90328100207286</v>
      </c>
      <c r="EV45" s="650">
        <f t="shared" si="29"/>
        <v>106.18326606447486</v>
      </c>
      <c r="EW45" s="650">
        <f t="shared" si="29"/>
        <v>127.24916612372243</v>
      </c>
      <c r="EX45" s="650">
        <f t="shared" si="29"/>
        <v>148.76459619386807</v>
      </c>
      <c r="EY45" s="650">
        <f t="shared" si="29"/>
        <v>170.28002626401371</v>
      </c>
      <c r="EZ45" s="650">
        <f t="shared" si="29"/>
        <v>187.66805631747951</v>
      </c>
      <c r="FA45" s="650">
        <f t="shared" si="29"/>
        <v>205.05608637094528</v>
      </c>
      <c r="FB45" s="650">
        <f t="shared" si="29"/>
        <v>141.4743520120735</v>
      </c>
      <c r="FC45" s="650">
        <f t="shared" si="29"/>
        <v>137.80397566765549</v>
      </c>
      <c r="FD45" s="650">
        <f t="shared" si="29"/>
        <v>157.62240476546202</v>
      </c>
      <c r="FE45" s="650">
        <f t="shared" si="29"/>
        <v>175.74718801866294</v>
      </c>
      <c r="FF45" s="650">
        <f t="shared" si="29"/>
        <v>327.9193400235572</v>
      </c>
      <c r="FG45" s="650">
        <f t="shared" si="29"/>
        <v>359.89187222465523</v>
      </c>
      <c r="FH45" s="650">
        <f t="shared" si="29"/>
        <v>393.03748390789059</v>
      </c>
      <c r="FI45" s="650">
        <f t="shared" si="29"/>
        <v>431.63339363344988</v>
      </c>
      <c r="FJ45" s="650">
        <f t="shared" si="29"/>
        <v>451.26083858750667</v>
      </c>
      <c r="FK45" s="650">
        <f t="shared" si="29"/>
        <v>472.78945490238834</v>
      </c>
      <c r="FL45" s="650">
        <f t="shared" si="29"/>
        <v>540.00187701733762</v>
      </c>
      <c r="FM45" s="650">
        <f t="shared" si="29"/>
        <v>607.67438668817431</v>
      </c>
      <c r="FN45" s="650">
        <f t="shared" si="29"/>
        <v>665.44116282594234</v>
      </c>
      <c r="FO45" s="650">
        <f t="shared" si="29"/>
        <v>732.93401399992592</v>
      </c>
      <c r="FP45" s="650">
        <f t="shared" si="29"/>
        <v>687.42859200987959</v>
      </c>
      <c r="FQ45" s="650">
        <f t="shared" si="29"/>
        <v>844.57922900275491</v>
      </c>
      <c r="FR45" s="650">
        <f t="shared" si="29"/>
        <v>886.40299486843492</v>
      </c>
      <c r="FS45" s="650">
        <f t="shared" si="29"/>
        <v>928.20670918952544</v>
      </c>
      <c r="FT45" s="650">
        <f t="shared" si="29"/>
        <v>822.59919751903465</v>
      </c>
      <c r="FU45" s="650">
        <f t="shared" si="29"/>
        <v>847.06869513189463</v>
      </c>
      <c r="FV45" s="650">
        <f t="shared" si="29"/>
        <v>882.46100531600734</v>
      </c>
      <c r="FW45" s="650">
        <f t="shared" si="29"/>
        <v>920.42422663672608</v>
      </c>
      <c r="FX45" s="650">
        <f t="shared" si="29"/>
        <v>978.85208164075459</v>
      </c>
      <c r="FY45" s="650">
        <f t="shared" si="29"/>
        <v>1008.8124109933289</v>
      </c>
      <c r="FZ45" s="650">
        <f t="shared" si="29"/>
        <v>946.00474227186703</v>
      </c>
      <c r="GA45" s="650">
        <f t="shared" si="29"/>
        <v>999.82889330370529</v>
      </c>
      <c r="GB45" s="650">
        <f t="shared" si="29"/>
        <v>1015.8771721554623</v>
      </c>
      <c r="GC45" s="650">
        <f t="shared" si="29"/>
        <v>1091.9450027477915</v>
      </c>
      <c r="GD45" s="650">
        <f t="shared" si="29"/>
        <v>1089.4731909967113</v>
      </c>
      <c r="GE45" s="650">
        <f t="shared" si="29"/>
        <v>1160.8739844526838</v>
      </c>
      <c r="GF45" s="650">
        <f t="shared" si="29"/>
        <v>1199.2817187515168</v>
      </c>
      <c r="GG45" s="650">
        <f t="shared" si="29"/>
        <v>1228.1237677517715</v>
      </c>
      <c r="GH45" s="650">
        <f t="shared" si="29"/>
        <v>1274.1689081530553</v>
      </c>
      <c r="GI45" s="650">
        <f t="shared" si="29"/>
        <v>1299.9776633796121</v>
      </c>
      <c r="GJ45" s="650">
        <f t="shared" si="29"/>
        <v>1324.5194907971445</v>
      </c>
      <c r="GK45" s="650">
        <f t="shared" si="29"/>
        <v>1370.7955847051933</v>
      </c>
      <c r="GL45" s="650">
        <f t="shared" si="29"/>
        <v>1434.1234690327744</v>
      </c>
      <c r="GM45" s="650">
        <f t="shared" si="29"/>
        <v>1440.6747043511889</v>
      </c>
      <c r="GN45" s="650">
        <f t="shared" si="29"/>
        <v>1432.3505946809321</v>
      </c>
      <c r="GO45" s="650">
        <f t="shared" ref="GO45:HX45" si="30">GO43/3.664191</f>
        <v>1506.046804827025</v>
      </c>
      <c r="GP45" s="650">
        <f t="shared" si="30"/>
        <v>1530.5730794938565</v>
      </c>
      <c r="GQ45" s="650">
        <f t="shared" si="30"/>
        <v>1586.7926940225173</v>
      </c>
      <c r="GR45" s="650">
        <f t="shared" si="30"/>
        <v>1704.2957992690226</v>
      </c>
      <c r="GS45" s="650">
        <f t="shared" si="30"/>
        <v>1759.1819885887649</v>
      </c>
      <c r="GT45" s="650">
        <f t="shared" si="30"/>
        <v>1818.6209055489612</v>
      </c>
      <c r="GU45" s="650">
        <f t="shared" si="30"/>
        <v>1887.0104053696161</v>
      </c>
      <c r="GV45" s="650">
        <f t="shared" si="30"/>
        <v>1938.3171319368982</v>
      </c>
      <c r="GW45" s="650">
        <f t="shared" si="30"/>
        <v>1976.1586349262645</v>
      </c>
      <c r="GX45" s="650">
        <f t="shared" si="30"/>
        <v>1894.6119553862452</v>
      </c>
      <c r="GY45" s="650">
        <f t="shared" si="30"/>
        <v>1874.4276175382611</v>
      </c>
      <c r="GZ45" s="650">
        <f t="shared" si="30"/>
        <v>1788.7921886462607</v>
      </c>
      <c r="HA45" s="650">
        <f t="shared" si="30"/>
        <v>1828.5934438149425</v>
      </c>
      <c r="HB45" s="650">
        <f t="shared" si="30"/>
        <v>1894.1504809628336</v>
      </c>
      <c r="HC45" s="650">
        <f t="shared" si="30"/>
        <v>1909.9212600170092</v>
      </c>
      <c r="HD45" s="650">
        <f t="shared" si="30"/>
        <v>1906.6233500101985</v>
      </c>
      <c r="HE45" s="650">
        <f t="shared" si="30"/>
        <v>1939.916873311829</v>
      </c>
      <c r="HF45" s="650">
        <f t="shared" si="30"/>
        <v>2044.8157131686419</v>
      </c>
      <c r="HG45" s="650">
        <f t="shared" si="30"/>
        <v>2100.3939996815384</v>
      </c>
      <c r="HH45" s="650">
        <f t="shared" si="30"/>
        <v>2208.6249848089296</v>
      </c>
      <c r="HI45" s="650">
        <f t="shared" si="30"/>
        <v>2270.4173089598162</v>
      </c>
      <c r="HJ45" s="650">
        <f t="shared" si="30"/>
        <v>2493.3314378769728</v>
      </c>
      <c r="HK45" s="650">
        <f t="shared" si="30"/>
        <v>2687.1313900582313</v>
      </c>
      <c r="HL45" s="650">
        <f t="shared" si="30"/>
        <v>2888.9459750045694</v>
      </c>
      <c r="HM45" s="650">
        <f t="shared" si="30"/>
        <v>3071.8048178509121</v>
      </c>
      <c r="HN45" s="650">
        <f t="shared" si="30"/>
        <v>3215.6273774453389</v>
      </c>
      <c r="HO45" s="650">
        <f t="shared" si="30"/>
        <v>3347.9366642426439</v>
      </c>
      <c r="HP45" s="650">
        <f t="shared" si="30"/>
        <v>3473.879222434959</v>
      </c>
      <c r="HQ45" s="650">
        <f t="shared" si="30"/>
        <v>3695.0205749237789</v>
      </c>
      <c r="HR45" s="650">
        <f t="shared" si="30"/>
        <v>3863.8609784220871</v>
      </c>
      <c r="HS45" s="650">
        <f t="shared" si="30"/>
        <v>4038.5761528742159</v>
      </c>
      <c r="HT45" s="650">
        <f t="shared" si="30"/>
        <v>4092.2345011813354</v>
      </c>
      <c r="HU45" s="650">
        <f t="shared" si="30"/>
        <v>4015.820906480998</v>
      </c>
      <c r="HV45" s="650">
        <f t="shared" si="30"/>
        <v>3913.1525812936816</v>
      </c>
      <c r="HW45" s="650">
        <f t="shared" si="30"/>
        <v>3596.4910140204502</v>
      </c>
      <c r="HX45" s="650">
        <f t="shared" si="30"/>
        <v>3668.254085193505</v>
      </c>
      <c r="HY45" s="650">
        <f>HY43/3.664191</f>
        <v>3802.3004495814084</v>
      </c>
      <c r="HZ45" s="562"/>
      <c r="IA45" s="562"/>
      <c r="IB45" s="638" t="s">
        <v>274</v>
      </c>
      <c r="IC45" s="639">
        <f>SUM(D45:HY45)</f>
        <v>130216.62063279866</v>
      </c>
      <c r="ID45" s="688" t="s">
        <v>396</v>
      </c>
      <c r="IE45" s="641" t="s">
        <v>397</v>
      </c>
      <c r="IH45" s="651">
        <f>SUM(D45:HQ45)</f>
        <v>99225.929963750983</v>
      </c>
      <c r="IJ45" s="651">
        <f>SUM(D45:HV45)</f>
        <v>119149.5750840033</v>
      </c>
      <c r="IL45" s="651">
        <f>SUM(D45:HW45)</f>
        <v>122746.06609802374</v>
      </c>
      <c r="IN45" s="651">
        <f>SUM(D45:HX45)</f>
        <v>126414.32018321725</v>
      </c>
      <c r="IP45" s="651">
        <f>SUM(D45:HY45)</f>
        <v>130216.62063279866</v>
      </c>
    </row>
    <row r="46" spans="1:250" s="633" customFormat="1" ht="9" customHeight="1">
      <c r="B46" s="646"/>
      <c r="C46" s="689"/>
      <c r="D46" s="707"/>
      <c r="E46" s="581"/>
      <c r="F46" s="581"/>
      <c r="G46" s="581"/>
      <c r="H46" s="581"/>
      <c r="I46" s="581"/>
      <c r="J46" s="581"/>
      <c r="K46" s="581"/>
      <c r="L46" s="581"/>
      <c r="M46" s="581"/>
      <c r="N46" s="581"/>
      <c r="O46" s="581"/>
      <c r="P46" s="581"/>
      <c r="Q46" s="581"/>
      <c r="R46" s="581"/>
      <c r="S46" s="581"/>
      <c r="T46" s="581"/>
      <c r="U46" s="581"/>
      <c r="V46" s="581"/>
      <c r="W46" s="581"/>
      <c r="X46" s="581"/>
      <c r="Y46" s="581"/>
      <c r="Z46" s="581"/>
      <c r="AA46" s="581"/>
      <c r="AB46" s="581"/>
      <c r="AC46" s="581"/>
      <c r="AD46" s="581"/>
      <c r="AE46" s="581"/>
      <c r="AF46" s="581"/>
      <c r="AG46" s="581"/>
      <c r="AH46" s="581"/>
      <c r="AI46" s="581"/>
      <c r="AJ46" s="581"/>
      <c r="AK46" s="581"/>
      <c r="AL46" s="581"/>
      <c r="AM46" s="581"/>
      <c r="AN46" s="581"/>
      <c r="AO46" s="581"/>
      <c r="AP46" s="581"/>
      <c r="AQ46" s="581"/>
      <c r="AR46" s="581"/>
      <c r="AS46" s="581"/>
      <c r="AT46" s="581"/>
      <c r="AU46" s="581"/>
      <c r="AV46" s="581"/>
      <c r="AW46" s="581"/>
      <c r="AX46" s="581"/>
      <c r="AY46" s="581"/>
      <c r="AZ46" s="581"/>
      <c r="BA46" s="581"/>
      <c r="BB46" s="581"/>
      <c r="BC46" s="581"/>
      <c r="BD46" s="581"/>
      <c r="BE46" s="581"/>
      <c r="BF46" s="581"/>
      <c r="BG46" s="581"/>
      <c r="BH46" s="581"/>
      <c r="BI46" s="581"/>
      <c r="BJ46" s="581"/>
      <c r="BK46" s="581"/>
      <c r="BL46" s="581"/>
      <c r="BM46" s="581"/>
      <c r="BN46" s="581"/>
      <c r="BO46" s="581"/>
      <c r="BP46" s="581"/>
      <c r="BQ46" s="709"/>
      <c r="BR46" s="709"/>
      <c r="BS46" s="709"/>
      <c r="BT46" s="709"/>
      <c r="BU46" s="709"/>
      <c r="BV46" s="709"/>
      <c r="BW46" s="709"/>
      <c r="BX46" s="709"/>
      <c r="BY46" s="709"/>
      <c r="BZ46" s="709"/>
      <c r="CA46" s="709"/>
      <c r="CB46" s="709"/>
      <c r="CC46" s="709"/>
      <c r="CD46" s="709"/>
      <c r="CE46" s="709"/>
      <c r="CF46" s="709"/>
      <c r="CG46" s="709"/>
      <c r="CH46" s="709"/>
      <c r="CI46" s="709"/>
      <c r="CJ46" s="709"/>
      <c r="CK46" s="709"/>
      <c r="CL46" s="709"/>
      <c r="CM46" s="709"/>
      <c r="CN46" s="709"/>
      <c r="CO46" s="709"/>
      <c r="CP46" s="709"/>
      <c r="CQ46" s="709"/>
      <c r="CR46" s="709"/>
      <c r="CS46" s="709"/>
      <c r="CT46" s="709"/>
      <c r="CU46" s="709"/>
      <c r="CV46" s="709"/>
      <c r="CW46" s="709"/>
      <c r="CX46" s="709"/>
      <c r="CY46" s="709"/>
      <c r="CZ46" s="709"/>
      <c r="DA46" s="709"/>
      <c r="DB46" s="709"/>
      <c r="DC46" s="709"/>
      <c r="DD46" s="709"/>
      <c r="DE46" s="709"/>
      <c r="DF46" s="709"/>
      <c r="DG46" s="709"/>
      <c r="DH46" s="709"/>
      <c r="DI46" s="709"/>
      <c r="DJ46" s="709"/>
      <c r="DK46" s="709"/>
      <c r="DL46" s="709"/>
      <c r="DM46" s="709"/>
      <c r="DN46" s="709"/>
      <c r="DO46" s="709"/>
      <c r="DP46" s="709"/>
      <c r="DQ46" s="709"/>
      <c r="DR46" s="709"/>
      <c r="DS46" s="709"/>
      <c r="DT46" s="709"/>
      <c r="DU46" s="709"/>
      <c r="DV46" s="709"/>
      <c r="DW46" s="709"/>
      <c r="DX46" s="709"/>
      <c r="DY46" s="709"/>
      <c r="DZ46" s="709"/>
      <c r="EA46" s="709"/>
      <c r="EB46" s="709"/>
      <c r="EC46" s="709"/>
      <c r="ED46" s="709"/>
      <c r="EE46" s="709"/>
      <c r="EF46" s="709"/>
      <c r="EG46" s="709"/>
      <c r="EH46" s="709"/>
      <c r="EI46" s="709"/>
      <c r="EJ46" s="709"/>
      <c r="EK46" s="709"/>
      <c r="EL46" s="709"/>
      <c r="EM46" s="709"/>
      <c r="EN46" s="709"/>
      <c r="EO46" s="709"/>
      <c r="EP46" s="709"/>
      <c r="EQ46" s="709"/>
      <c r="ER46" s="709"/>
      <c r="ES46" s="709"/>
      <c r="ET46" s="709"/>
      <c r="EU46" s="709"/>
      <c r="EV46" s="709"/>
      <c r="EW46" s="709"/>
      <c r="EX46" s="709"/>
      <c r="EY46" s="709"/>
      <c r="EZ46" s="709"/>
      <c r="FA46" s="709"/>
      <c r="FB46" s="709"/>
      <c r="FC46" s="709"/>
      <c r="FD46" s="709"/>
      <c r="FE46" s="709"/>
      <c r="FF46" s="709"/>
      <c r="FG46" s="709"/>
      <c r="FH46" s="709"/>
      <c r="FI46" s="709"/>
      <c r="FJ46" s="709"/>
      <c r="FK46" s="709"/>
      <c r="FL46" s="709"/>
      <c r="FM46" s="709"/>
      <c r="FN46" s="709"/>
      <c r="FO46" s="709"/>
      <c r="FP46" s="709"/>
      <c r="FQ46" s="709"/>
      <c r="FR46" s="709"/>
      <c r="FS46" s="709"/>
      <c r="FT46" s="709"/>
      <c r="FU46" s="709"/>
      <c r="FV46" s="709"/>
      <c r="FW46" s="709"/>
      <c r="FX46" s="709"/>
      <c r="FY46" s="709"/>
      <c r="FZ46" s="709"/>
      <c r="GA46" s="709"/>
      <c r="GB46" s="709"/>
      <c r="GC46" s="709"/>
      <c r="GD46" s="709"/>
      <c r="GE46" s="709"/>
      <c r="GF46" s="709"/>
      <c r="GG46" s="709"/>
      <c r="GH46" s="709"/>
      <c r="GI46" s="709"/>
      <c r="GJ46" s="709"/>
      <c r="GK46" s="709"/>
      <c r="GL46" s="709"/>
      <c r="GM46" s="709"/>
      <c r="GN46" s="709"/>
      <c r="GO46" s="709"/>
      <c r="GP46" s="709"/>
      <c r="GQ46" s="709"/>
      <c r="GR46" s="709"/>
      <c r="GS46" s="709"/>
      <c r="GT46" s="709"/>
      <c r="GU46" s="709"/>
      <c r="GV46" s="709"/>
      <c r="GW46" s="709"/>
      <c r="GX46" s="709"/>
      <c r="GY46" s="709"/>
      <c r="GZ46" s="709"/>
      <c r="HA46" s="709"/>
      <c r="HB46" s="709"/>
      <c r="HC46" s="709"/>
      <c r="HD46" s="709"/>
      <c r="HE46" s="709"/>
      <c r="HF46" s="709"/>
      <c r="HG46" s="709"/>
      <c r="HH46" s="709"/>
      <c r="HI46" s="709"/>
      <c r="HJ46" s="709"/>
      <c r="HK46" s="709"/>
      <c r="HL46" s="709"/>
      <c r="HM46" s="709"/>
      <c r="HN46" s="709"/>
      <c r="HO46" s="709"/>
      <c r="HP46" s="709"/>
      <c r="HQ46" s="709"/>
      <c r="HR46" s="709"/>
      <c r="HS46" s="709"/>
      <c r="HT46" s="709"/>
      <c r="HU46" s="709"/>
      <c r="HV46" s="709"/>
      <c r="HW46" s="709"/>
      <c r="HX46" s="709"/>
      <c r="HY46" s="709"/>
      <c r="HZ46" s="562"/>
      <c r="IA46" s="562"/>
      <c r="IB46" s="657"/>
      <c r="IC46" s="581"/>
      <c r="ID46" s="690"/>
      <c r="IE46" s="712"/>
      <c r="IH46" s="648"/>
      <c r="IJ46" s="651"/>
      <c r="IL46" s="651"/>
      <c r="IN46" s="651"/>
      <c r="IP46" s="651"/>
    </row>
    <row r="47" spans="1:250" s="633" customFormat="1" ht="19" customHeight="1">
      <c r="B47" s="652" t="s">
        <v>416</v>
      </c>
      <c r="C47" s="635"/>
      <c r="D47" s="713">
        <f t="shared" ref="D47:BO47" si="31">D49*3.664191</f>
        <v>531.30769500000008</v>
      </c>
      <c r="E47" s="650">
        <f t="shared" si="31"/>
        <v>18.320955000000001</v>
      </c>
      <c r="F47" s="650">
        <f t="shared" si="31"/>
        <v>21.985146</v>
      </c>
      <c r="G47" s="650">
        <f t="shared" si="31"/>
        <v>21.985146</v>
      </c>
      <c r="H47" s="650">
        <f t="shared" si="31"/>
        <v>21.985146</v>
      </c>
      <c r="I47" s="650">
        <f t="shared" si="31"/>
        <v>21.985146</v>
      </c>
      <c r="J47" s="650">
        <f t="shared" si="31"/>
        <v>21.985146</v>
      </c>
      <c r="K47" s="650">
        <f t="shared" si="31"/>
        <v>21.985146</v>
      </c>
      <c r="L47" s="650">
        <f t="shared" si="31"/>
        <v>25.649337000000003</v>
      </c>
      <c r="M47" s="650">
        <f t="shared" si="31"/>
        <v>25.649337000000003</v>
      </c>
      <c r="N47" s="650">
        <f t="shared" si="31"/>
        <v>25.649337000000003</v>
      </c>
      <c r="O47" s="650">
        <f t="shared" si="31"/>
        <v>29.313528000000002</v>
      </c>
      <c r="P47" s="650">
        <f t="shared" si="31"/>
        <v>29.313528000000002</v>
      </c>
      <c r="Q47" s="650">
        <f t="shared" si="31"/>
        <v>36.641910000000003</v>
      </c>
      <c r="R47" s="650">
        <f t="shared" si="31"/>
        <v>32.977719</v>
      </c>
      <c r="S47" s="650">
        <f t="shared" si="31"/>
        <v>32.977719</v>
      </c>
      <c r="T47" s="650">
        <f t="shared" si="31"/>
        <v>32.977719</v>
      </c>
      <c r="U47" s="650">
        <f t="shared" si="31"/>
        <v>36.641910000000003</v>
      </c>
      <c r="V47" s="650">
        <f t="shared" si="31"/>
        <v>36.641910000000003</v>
      </c>
      <c r="W47" s="650">
        <f t="shared" si="31"/>
        <v>36.641910000000003</v>
      </c>
      <c r="X47" s="650">
        <f t="shared" si="31"/>
        <v>36.641910000000003</v>
      </c>
      <c r="Y47" s="650">
        <f t="shared" si="31"/>
        <v>36.641910000000003</v>
      </c>
      <c r="Z47" s="650">
        <f t="shared" si="31"/>
        <v>40.306101000000005</v>
      </c>
      <c r="AA47" s="650">
        <f t="shared" si="31"/>
        <v>40.306101000000005</v>
      </c>
      <c r="AB47" s="650">
        <f t="shared" si="31"/>
        <v>40.306101000000005</v>
      </c>
      <c r="AC47" s="650">
        <f t="shared" si="31"/>
        <v>40.306101000000005</v>
      </c>
      <c r="AD47" s="650">
        <f t="shared" si="31"/>
        <v>43.970292000000001</v>
      </c>
      <c r="AE47" s="650">
        <f t="shared" si="31"/>
        <v>47.634483000000003</v>
      </c>
      <c r="AF47" s="650">
        <f t="shared" si="31"/>
        <v>51.298674000000005</v>
      </c>
      <c r="AG47" s="650">
        <f t="shared" si="31"/>
        <v>51.298674000000005</v>
      </c>
      <c r="AH47" s="650">
        <f t="shared" si="31"/>
        <v>51.298674000000005</v>
      </c>
      <c r="AI47" s="650">
        <f t="shared" si="31"/>
        <v>51.298674000000005</v>
      </c>
      <c r="AJ47" s="650">
        <f t="shared" si="31"/>
        <v>51.298674000000005</v>
      </c>
      <c r="AK47" s="650">
        <f t="shared" si="31"/>
        <v>54.962865000000001</v>
      </c>
      <c r="AL47" s="650">
        <f t="shared" si="31"/>
        <v>58.627056000000003</v>
      </c>
      <c r="AM47" s="650">
        <f t="shared" si="31"/>
        <v>58.627056000000003</v>
      </c>
      <c r="AN47" s="650">
        <f t="shared" si="31"/>
        <v>62.291247000000006</v>
      </c>
      <c r="AO47" s="650">
        <f t="shared" si="31"/>
        <v>62.291247000000006</v>
      </c>
      <c r="AP47" s="650">
        <f t="shared" si="31"/>
        <v>65.955438000000001</v>
      </c>
      <c r="AQ47" s="650">
        <f t="shared" si="31"/>
        <v>65.955438000000001</v>
      </c>
      <c r="AR47" s="650">
        <f t="shared" si="31"/>
        <v>65.955438000000001</v>
      </c>
      <c r="AS47" s="650">
        <f t="shared" si="31"/>
        <v>87.940584000000001</v>
      </c>
      <c r="AT47" s="650">
        <f t="shared" si="31"/>
        <v>84.276392999999999</v>
      </c>
      <c r="AU47" s="650">
        <f t="shared" si="31"/>
        <v>84.276392999999999</v>
      </c>
      <c r="AV47" s="650">
        <f t="shared" si="31"/>
        <v>87.940584000000001</v>
      </c>
      <c r="AW47" s="650">
        <f t="shared" si="31"/>
        <v>87.940584000000001</v>
      </c>
      <c r="AX47" s="650">
        <f t="shared" si="31"/>
        <v>91.604775000000004</v>
      </c>
      <c r="AY47" s="650">
        <f t="shared" si="31"/>
        <v>106.261539</v>
      </c>
      <c r="AZ47" s="650">
        <f t="shared" si="31"/>
        <v>106.261539</v>
      </c>
      <c r="BA47" s="650">
        <f t="shared" si="31"/>
        <v>109.92573</v>
      </c>
      <c r="BB47" s="650">
        <f t="shared" si="31"/>
        <v>113.589921</v>
      </c>
      <c r="BC47" s="650">
        <f t="shared" si="31"/>
        <v>120.91830300000001</v>
      </c>
      <c r="BD47" s="650">
        <f t="shared" si="31"/>
        <v>124.58249400000001</v>
      </c>
      <c r="BE47" s="650">
        <f t="shared" si="31"/>
        <v>131.910876</v>
      </c>
      <c r="BF47" s="650">
        <f t="shared" si="31"/>
        <v>135.57506700000002</v>
      </c>
      <c r="BG47" s="650">
        <f t="shared" si="31"/>
        <v>142.90344899999999</v>
      </c>
      <c r="BH47" s="650">
        <f t="shared" si="31"/>
        <v>157.560213</v>
      </c>
      <c r="BI47" s="650">
        <f t="shared" si="31"/>
        <v>157.560213</v>
      </c>
      <c r="BJ47" s="650">
        <f t="shared" si="31"/>
        <v>168.552786</v>
      </c>
      <c r="BK47" s="650">
        <f t="shared" si="31"/>
        <v>172.21697700000001</v>
      </c>
      <c r="BL47" s="650">
        <f t="shared" si="31"/>
        <v>183.20955000000001</v>
      </c>
      <c r="BM47" s="650">
        <f t="shared" si="31"/>
        <v>197.86631400000002</v>
      </c>
      <c r="BN47" s="650">
        <f t="shared" si="31"/>
        <v>197.86631400000002</v>
      </c>
      <c r="BO47" s="650">
        <f t="shared" si="31"/>
        <v>208.85888700000001</v>
      </c>
      <c r="BP47" s="650">
        <f t="shared" ref="BP47:EA47" si="32">BP49*3.664191</f>
        <v>216.18726900000001</v>
      </c>
      <c r="BQ47" s="650">
        <f t="shared" si="32"/>
        <v>252.82917900000001</v>
      </c>
      <c r="BR47" s="650">
        <f t="shared" si="32"/>
        <v>260.15756099999999</v>
      </c>
      <c r="BS47" s="650">
        <f t="shared" si="32"/>
        <v>278.47851600000001</v>
      </c>
      <c r="BT47" s="650">
        <f t="shared" si="32"/>
        <v>282.14270700000003</v>
      </c>
      <c r="BU47" s="650">
        <f t="shared" si="32"/>
        <v>285.80689799999999</v>
      </c>
      <c r="BV47" s="650">
        <f t="shared" si="32"/>
        <v>304.12785300000002</v>
      </c>
      <c r="BW47" s="650">
        <f t="shared" si="32"/>
        <v>333.44138100000004</v>
      </c>
      <c r="BX47" s="650">
        <f t="shared" si="32"/>
        <v>348.09814500000005</v>
      </c>
      <c r="BY47" s="650">
        <f t="shared" si="32"/>
        <v>351.762336</v>
      </c>
      <c r="BZ47" s="650">
        <f t="shared" si="32"/>
        <v>377.41167300000001</v>
      </c>
      <c r="CA47" s="650">
        <f t="shared" si="32"/>
        <v>410.38939200000004</v>
      </c>
      <c r="CB47" s="650">
        <f t="shared" si="32"/>
        <v>436.03872900000005</v>
      </c>
      <c r="CC47" s="650">
        <f t="shared" si="32"/>
        <v>447.03130200000004</v>
      </c>
      <c r="CD47" s="650">
        <f t="shared" si="32"/>
        <v>476.34483</v>
      </c>
      <c r="CE47" s="650">
        <f t="shared" si="32"/>
        <v>491.00159400000001</v>
      </c>
      <c r="CF47" s="650">
        <f t="shared" si="32"/>
        <v>520.31512199999997</v>
      </c>
      <c r="CG47" s="650">
        <f t="shared" si="32"/>
        <v>534.97188600000004</v>
      </c>
      <c r="CH47" s="650">
        <f t="shared" si="32"/>
        <v>571.61379599999998</v>
      </c>
      <c r="CI47" s="650">
        <f t="shared" si="32"/>
        <v>633.90504299999998</v>
      </c>
      <c r="CJ47" s="650">
        <f t="shared" si="32"/>
        <v>670.54695300000003</v>
      </c>
      <c r="CK47" s="650">
        <f t="shared" si="32"/>
        <v>633.90504299999998</v>
      </c>
      <c r="CL47" s="650">
        <f t="shared" si="32"/>
        <v>685.20371699999998</v>
      </c>
      <c r="CM47" s="650">
        <f t="shared" si="32"/>
        <v>696.19629000000009</v>
      </c>
      <c r="CN47" s="650">
        <f t="shared" si="32"/>
        <v>703.52467200000001</v>
      </c>
      <c r="CO47" s="650">
        <f t="shared" si="32"/>
        <v>710.85305400000004</v>
      </c>
      <c r="CP47" s="650">
        <f t="shared" si="32"/>
        <v>758.48753700000009</v>
      </c>
      <c r="CQ47" s="650">
        <f t="shared" si="32"/>
        <v>853.75650300000007</v>
      </c>
      <c r="CR47" s="650">
        <f t="shared" si="32"/>
        <v>875.74164900000005</v>
      </c>
      <c r="CS47" s="650">
        <f t="shared" si="32"/>
        <v>923.3761320000001</v>
      </c>
      <c r="CT47" s="650">
        <f t="shared" si="32"/>
        <v>985.6673790000001</v>
      </c>
      <c r="CU47" s="650">
        <f t="shared" si="32"/>
        <v>992.99576100000002</v>
      </c>
      <c r="CV47" s="650">
        <f t="shared" si="32"/>
        <v>1000.324143</v>
      </c>
      <c r="CW47" s="650">
        <f t="shared" si="32"/>
        <v>1007.6525250000001</v>
      </c>
      <c r="CX47" s="650">
        <f t="shared" si="32"/>
        <v>1051.6228170000002</v>
      </c>
      <c r="CY47" s="650">
        <f t="shared" si="32"/>
        <v>1161.5485470000001</v>
      </c>
      <c r="CZ47" s="650">
        <f t="shared" si="32"/>
        <v>1165.2127380000002</v>
      </c>
      <c r="DA47" s="650">
        <f t="shared" si="32"/>
        <v>1264.1458950000001</v>
      </c>
      <c r="DB47" s="650">
        <f t="shared" si="32"/>
        <v>1319.1087600000001</v>
      </c>
      <c r="DC47" s="650">
        <f t="shared" si="32"/>
        <v>1330.1013330000001</v>
      </c>
      <c r="DD47" s="650">
        <f t="shared" si="32"/>
        <v>1311.7803780000002</v>
      </c>
      <c r="DE47" s="650">
        <f t="shared" si="32"/>
        <v>1363.079052</v>
      </c>
      <c r="DF47" s="650">
        <f t="shared" si="32"/>
        <v>1440.027063</v>
      </c>
      <c r="DG47" s="650">
        <f t="shared" si="32"/>
        <v>1483.997355</v>
      </c>
      <c r="DH47" s="650">
        <f t="shared" si="32"/>
        <v>1557.2811750000001</v>
      </c>
      <c r="DI47" s="650">
        <f t="shared" si="32"/>
        <v>1645.221759</v>
      </c>
      <c r="DJ47" s="650">
        <f t="shared" si="32"/>
        <v>1799.1177810000002</v>
      </c>
      <c r="DK47" s="650">
        <f t="shared" si="32"/>
        <v>1887.0583650000001</v>
      </c>
      <c r="DL47" s="650">
        <f t="shared" si="32"/>
        <v>1945.6854210000001</v>
      </c>
      <c r="DM47" s="650">
        <f t="shared" si="32"/>
        <v>1989.6557130000001</v>
      </c>
      <c r="DN47" s="650">
        <f t="shared" si="32"/>
        <v>2172.8652630000001</v>
      </c>
      <c r="DO47" s="650">
        <f t="shared" si="32"/>
        <v>2187.522027</v>
      </c>
      <c r="DP47" s="650">
        <f t="shared" si="32"/>
        <v>2330.4254760000003</v>
      </c>
      <c r="DQ47" s="650">
        <f t="shared" si="32"/>
        <v>2491.6498799999999</v>
      </c>
      <c r="DR47" s="650">
        <f t="shared" si="32"/>
        <v>2748.1432500000001</v>
      </c>
      <c r="DS47" s="650">
        <f t="shared" si="32"/>
        <v>2616.2323740000002</v>
      </c>
      <c r="DT47" s="650">
        <f t="shared" si="32"/>
        <v>2737.1506770000001</v>
      </c>
      <c r="DU47" s="650">
        <f t="shared" si="32"/>
        <v>2850.7405980000003</v>
      </c>
      <c r="DV47" s="650">
        <f t="shared" si="32"/>
        <v>2902.039272</v>
      </c>
      <c r="DW47" s="650">
        <f t="shared" si="32"/>
        <v>3055.9352940000003</v>
      </c>
      <c r="DX47" s="650">
        <f t="shared" si="32"/>
        <v>3279.450945</v>
      </c>
      <c r="DY47" s="650">
        <f t="shared" si="32"/>
        <v>2931.3528000000001</v>
      </c>
      <c r="DZ47" s="650">
        <f t="shared" si="32"/>
        <v>2872.7257440000003</v>
      </c>
      <c r="EA47" s="650">
        <f t="shared" si="32"/>
        <v>3085.248822</v>
      </c>
      <c r="EB47" s="650">
        <f t="shared" ref="EB47:GM47" si="33">EB49*3.664191</f>
        <v>3264.7941810000002</v>
      </c>
      <c r="EC47" s="650">
        <f t="shared" si="33"/>
        <v>3198.8387430000002</v>
      </c>
      <c r="ED47" s="650">
        <f t="shared" si="33"/>
        <v>2693.1803850000001</v>
      </c>
      <c r="EE47" s="650">
        <f t="shared" si="33"/>
        <v>3088.9130130000003</v>
      </c>
      <c r="EF47" s="650">
        <f t="shared" si="33"/>
        <v>2597.911419</v>
      </c>
      <c r="EG47" s="650">
        <f t="shared" si="33"/>
        <v>2711.5013400000003</v>
      </c>
      <c r="EH47" s="650">
        <f t="shared" si="33"/>
        <v>3096.241395</v>
      </c>
      <c r="EI47" s="650">
        <f t="shared" si="33"/>
        <v>3063.263676</v>
      </c>
      <c r="EJ47" s="650">
        <f t="shared" si="33"/>
        <v>3085.248822</v>
      </c>
      <c r="EK47" s="650">
        <f t="shared" si="33"/>
        <v>3099.9055860000003</v>
      </c>
      <c r="EL47" s="650">
        <f t="shared" si="33"/>
        <v>3316.0928550000003</v>
      </c>
      <c r="EM47" s="650">
        <f t="shared" si="33"/>
        <v>3261.1299900000004</v>
      </c>
      <c r="EN47" s="650">
        <f t="shared" si="33"/>
        <v>3469.9888770000002</v>
      </c>
      <c r="EO47" s="650">
        <f t="shared" si="33"/>
        <v>3158.5326420000001</v>
      </c>
      <c r="EP47" s="650">
        <f t="shared" si="33"/>
        <v>2781.1209690000001</v>
      </c>
      <c r="EQ47" s="650">
        <f t="shared" si="33"/>
        <v>2473.3289250000003</v>
      </c>
      <c r="ER47" s="650">
        <f t="shared" si="33"/>
        <v>2594.2472280000002</v>
      </c>
      <c r="ES47" s="650">
        <f t="shared" si="33"/>
        <v>2839.7480250000003</v>
      </c>
      <c r="ET47" s="650">
        <f t="shared" si="33"/>
        <v>2971.6589010000002</v>
      </c>
      <c r="EU47" s="650">
        <f t="shared" si="33"/>
        <v>3272.1225630000004</v>
      </c>
      <c r="EV47" s="650">
        <f t="shared" si="33"/>
        <v>3448.0037310000002</v>
      </c>
      <c r="EW47" s="650">
        <f t="shared" si="33"/>
        <v>3224.4880800000001</v>
      </c>
      <c r="EX47" s="650">
        <f t="shared" si="33"/>
        <v>3363.7273380000001</v>
      </c>
      <c r="EY47" s="650">
        <f t="shared" si="33"/>
        <v>3726.4822470000004</v>
      </c>
      <c r="EZ47" s="650">
        <f t="shared" si="33"/>
        <v>3821.751213</v>
      </c>
      <c r="FA47" s="650">
        <f t="shared" si="33"/>
        <v>3895.0350330000001</v>
      </c>
      <c r="FB47" s="650">
        <f t="shared" si="33"/>
        <v>4001.2965720000002</v>
      </c>
      <c r="FC47" s="650">
        <f t="shared" si="33"/>
        <v>3836.4079770000003</v>
      </c>
      <c r="FD47" s="650">
        <f t="shared" si="33"/>
        <v>3004.6366200000002</v>
      </c>
      <c r="FE47" s="650">
        <f t="shared" si="33"/>
        <v>3206.1671250000004</v>
      </c>
      <c r="FF47" s="650">
        <f t="shared" si="33"/>
        <v>3634.8774720000001</v>
      </c>
      <c r="FG47" s="650">
        <f t="shared" si="33"/>
        <v>3719.1538650000002</v>
      </c>
      <c r="FH47" s="650">
        <f t="shared" si="33"/>
        <v>3517.62336</v>
      </c>
      <c r="FI47" s="650">
        <f t="shared" si="33"/>
        <v>3920.6843700000004</v>
      </c>
      <c r="FJ47" s="650">
        <f t="shared" si="33"/>
        <v>4136.871639</v>
      </c>
      <c r="FK47" s="650">
        <f t="shared" si="33"/>
        <v>4100.2297290000006</v>
      </c>
      <c r="FL47" s="650">
        <f t="shared" si="33"/>
        <v>4122.2148750000006</v>
      </c>
      <c r="FM47" s="650">
        <f t="shared" si="33"/>
        <v>4089.2371560000001</v>
      </c>
      <c r="FN47" s="650">
        <f t="shared" si="33"/>
        <v>4426.3427280000005</v>
      </c>
      <c r="FO47" s="650">
        <f t="shared" si="33"/>
        <v>4664.5151430000005</v>
      </c>
      <c r="FP47" s="650">
        <f t="shared" si="33"/>
        <v>4796.4260190000005</v>
      </c>
      <c r="FQ47" s="650">
        <f t="shared" si="33"/>
        <v>4895.3591759999999</v>
      </c>
      <c r="FR47" s="650">
        <f t="shared" si="33"/>
        <v>4942.9936590000007</v>
      </c>
      <c r="FS47" s="650">
        <f t="shared" si="33"/>
        <v>5129.8674000000001</v>
      </c>
      <c r="FT47" s="650">
        <f t="shared" si="33"/>
        <v>4917.3443219999999</v>
      </c>
      <c r="FU47" s="650">
        <f t="shared" si="33"/>
        <v>4902.6875580000005</v>
      </c>
      <c r="FV47" s="650">
        <f t="shared" si="33"/>
        <v>5100.5538720000004</v>
      </c>
      <c r="FW47" s="650">
        <f t="shared" si="33"/>
        <v>5195.822838</v>
      </c>
      <c r="FX47" s="650">
        <f t="shared" si="33"/>
        <v>5280.0992310000001</v>
      </c>
      <c r="FY47" s="650">
        <f t="shared" si="33"/>
        <v>5327.733714</v>
      </c>
      <c r="FZ47" s="650">
        <f t="shared" si="33"/>
        <v>5243.4573209999999</v>
      </c>
      <c r="GA47" s="650">
        <f t="shared" si="33"/>
        <v>5302.0843770000001</v>
      </c>
      <c r="GB47" s="650">
        <f t="shared" si="33"/>
        <v>5503.6148819999999</v>
      </c>
      <c r="GC47" s="650">
        <f t="shared" si="33"/>
        <v>5679.4960500000007</v>
      </c>
      <c r="GD47" s="650">
        <f t="shared" si="33"/>
        <v>5683.1602410000005</v>
      </c>
      <c r="GE47" s="650">
        <f t="shared" si="33"/>
        <v>5675.8318589999999</v>
      </c>
      <c r="GF47" s="650">
        <f t="shared" si="33"/>
        <v>5837.0562630000004</v>
      </c>
      <c r="GG47" s="650">
        <f t="shared" si="33"/>
        <v>5848.0488359999999</v>
      </c>
      <c r="GH47" s="650">
        <f t="shared" si="33"/>
        <v>5976.295521</v>
      </c>
      <c r="GI47" s="650">
        <f t="shared" si="33"/>
        <v>6243.7814640000006</v>
      </c>
      <c r="GJ47" s="650">
        <f t="shared" si="33"/>
        <v>6375.6923400000005</v>
      </c>
      <c r="GK47" s="650">
        <f t="shared" si="33"/>
        <v>6569.8944630000005</v>
      </c>
      <c r="GL47" s="650">
        <f t="shared" si="33"/>
        <v>6815.3952600000002</v>
      </c>
      <c r="GM47" s="650">
        <f t="shared" si="33"/>
        <v>7016.925765</v>
      </c>
      <c r="GN47" s="650">
        <f t="shared" ref="GN47:IA47" si="34">GN49*3.664191</f>
        <v>6972.955473</v>
      </c>
      <c r="GO47" s="650">
        <f t="shared" si="34"/>
        <v>7101.2021580000001</v>
      </c>
      <c r="GP47" s="650">
        <f t="shared" si="34"/>
        <v>7313.7252360000002</v>
      </c>
      <c r="GQ47" s="650">
        <f t="shared" si="34"/>
        <v>7625.1814710000008</v>
      </c>
      <c r="GR47" s="650">
        <f t="shared" si="34"/>
        <v>8178.4743120000003</v>
      </c>
      <c r="GS47" s="650">
        <f t="shared" si="34"/>
        <v>8270.0790870000001</v>
      </c>
      <c r="GT47" s="650">
        <f t="shared" si="34"/>
        <v>8566.8785580000003</v>
      </c>
      <c r="GU47" s="650">
        <f t="shared" si="34"/>
        <v>8860.0138380000008</v>
      </c>
      <c r="GV47" s="650">
        <f t="shared" si="34"/>
        <v>8881.9989839999998</v>
      </c>
      <c r="GW47" s="650">
        <f t="shared" si="34"/>
        <v>8720.7745800000012</v>
      </c>
      <c r="GX47" s="650">
        <f t="shared" si="34"/>
        <v>8640.1623780000009</v>
      </c>
      <c r="GY47" s="650">
        <f t="shared" si="34"/>
        <v>8423.9751090000009</v>
      </c>
      <c r="GZ47" s="650">
        <f t="shared" si="34"/>
        <v>8522.9082660000004</v>
      </c>
      <c r="HA47" s="650">
        <f t="shared" si="34"/>
        <v>8574.20694</v>
      </c>
      <c r="HB47" s="650">
        <f t="shared" si="34"/>
        <v>8823.3719280000005</v>
      </c>
      <c r="HC47" s="650">
        <f t="shared" si="34"/>
        <v>9035.8950060000006</v>
      </c>
      <c r="HD47" s="650">
        <f t="shared" si="34"/>
        <v>8988.2605230000008</v>
      </c>
      <c r="HE47" s="650">
        <f t="shared" si="34"/>
        <v>8750.0881079999999</v>
      </c>
      <c r="HF47" s="650">
        <f t="shared" si="34"/>
        <v>8680.468479000001</v>
      </c>
      <c r="HG47" s="650">
        <f t="shared" si="34"/>
        <v>8999.2530960000004</v>
      </c>
      <c r="HH47" s="650">
        <f t="shared" si="34"/>
        <v>9050.55177</v>
      </c>
      <c r="HI47" s="650">
        <f t="shared" si="34"/>
        <v>9438.9560160000001</v>
      </c>
      <c r="HJ47" s="650">
        <f t="shared" si="34"/>
        <v>10212.100317</v>
      </c>
      <c r="HK47" s="650">
        <f t="shared" si="34"/>
        <v>10878.983079000001</v>
      </c>
      <c r="HL47" s="650">
        <f t="shared" si="34"/>
        <v>11538.537459000001</v>
      </c>
      <c r="HM47" s="650">
        <f t="shared" si="34"/>
        <v>12194.427648000001</v>
      </c>
      <c r="HN47" s="650">
        <f t="shared" si="34"/>
        <v>12777.034017</v>
      </c>
      <c r="HO47" s="650">
        <f t="shared" si="34"/>
        <v>13260.707229000001</v>
      </c>
      <c r="HP47" s="650">
        <f t="shared" si="34"/>
        <v>13095.818634000001</v>
      </c>
      <c r="HQ47" s="650">
        <f t="shared" si="34"/>
        <v>13931.254182000001</v>
      </c>
      <c r="HR47" s="650">
        <f t="shared" si="34"/>
        <v>14748.368775000001</v>
      </c>
      <c r="HS47" s="650">
        <f t="shared" si="34"/>
        <v>14902.264797000002</v>
      </c>
      <c r="HT47" s="650">
        <f t="shared" si="34"/>
        <v>14920.585752000001</v>
      </c>
      <c r="HU47" s="650">
        <f t="shared" si="34"/>
        <v>14946.235089000002</v>
      </c>
      <c r="HV47" s="650">
        <f t="shared" si="34"/>
        <v>14623.786281000001</v>
      </c>
      <c r="HW47" s="650">
        <f t="shared" si="34"/>
        <v>14363.628720000001</v>
      </c>
      <c r="HX47" s="650">
        <f t="shared" si="34"/>
        <v>14414.927394</v>
      </c>
      <c r="HY47" s="650">
        <f t="shared" si="34"/>
        <v>14620.122090000001</v>
      </c>
      <c r="HZ47" s="650">
        <f t="shared" si="34"/>
        <v>14363.306334999746</v>
      </c>
      <c r="IA47" s="562"/>
      <c r="IB47" s="714" t="s">
        <v>274</v>
      </c>
      <c r="IC47" s="654">
        <f>SUM(D47:HY47)</f>
        <v>758491.20119099994</v>
      </c>
      <c r="ID47" s="688" t="s">
        <v>396</v>
      </c>
      <c r="IE47" s="655" t="s">
        <v>416</v>
      </c>
      <c r="IH47" s="651">
        <f>SUM(D47:HQ47)</f>
        <v>640951.28229300003</v>
      </c>
      <c r="IJ47" s="651">
        <f>SUM(D47:HV47)</f>
        <v>715092.52298699995</v>
      </c>
      <c r="IL47" s="651">
        <f>SUM(D47:HW47)</f>
        <v>729456.15170699998</v>
      </c>
      <c r="IN47" s="651">
        <f>SUM(D47:HX47)</f>
        <v>743871.07910099998</v>
      </c>
      <c r="IP47" s="651">
        <f>SUM(D47:HY47)</f>
        <v>758491.20119099994</v>
      </c>
    </row>
    <row r="48" spans="1:250" s="633" customFormat="1" ht="9" customHeight="1">
      <c r="B48" s="715"/>
      <c r="C48" s="689"/>
      <c r="D48" s="716" t="s">
        <v>417</v>
      </c>
      <c r="E48" s="581"/>
      <c r="F48" s="581"/>
      <c r="G48" s="581"/>
      <c r="H48" s="581"/>
      <c r="I48" s="581"/>
      <c r="J48" s="581"/>
      <c r="K48" s="581"/>
      <c r="L48" s="581"/>
      <c r="M48" s="581"/>
      <c r="N48" s="581"/>
      <c r="O48" s="581"/>
      <c r="P48" s="581"/>
      <c r="Q48" s="581"/>
      <c r="R48" s="581"/>
      <c r="S48" s="581"/>
      <c r="T48" s="581"/>
      <c r="U48" s="581"/>
      <c r="V48" s="581"/>
      <c r="W48" s="581"/>
      <c r="X48" s="581"/>
      <c r="Y48" s="581"/>
      <c r="Z48" s="581"/>
      <c r="AA48" s="581"/>
      <c r="AB48" s="581"/>
      <c r="AC48" s="581"/>
      <c r="AD48" s="581"/>
      <c r="AE48" s="581"/>
      <c r="AF48" s="581"/>
      <c r="AG48" s="581"/>
      <c r="AH48" s="581"/>
      <c r="AI48" s="581"/>
      <c r="AJ48" s="581"/>
      <c r="AK48" s="581"/>
      <c r="AL48" s="581"/>
      <c r="AM48" s="581"/>
      <c r="AN48" s="581"/>
      <c r="AO48" s="581"/>
      <c r="AP48" s="581"/>
      <c r="AQ48" s="581"/>
      <c r="AR48" s="581"/>
      <c r="AS48" s="581"/>
      <c r="AT48" s="581"/>
      <c r="AU48" s="581"/>
      <c r="AV48" s="581"/>
      <c r="AW48" s="581"/>
      <c r="AX48" s="581"/>
      <c r="AY48" s="581"/>
      <c r="AZ48" s="581"/>
      <c r="BA48" s="581"/>
      <c r="BB48" s="581"/>
      <c r="BC48" s="581"/>
      <c r="BD48" s="581"/>
      <c r="BE48" s="581"/>
      <c r="BF48" s="581"/>
      <c r="BG48" s="581"/>
      <c r="BH48" s="581"/>
      <c r="BI48" s="581"/>
      <c r="BJ48" s="581"/>
      <c r="BK48" s="581"/>
      <c r="BL48" s="581"/>
      <c r="BM48" s="581"/>
      <c r="BN48" s="581"/>
      <c r="BO48" s="581"/>
      <c r="BP48" s="581"/>
      <c r="BQ48" s="709"/>
      <c r="BR48" s="709"/>
      <c r="BS48" s="709"/>
      <c r="BT48" s="709"/>
      <c r="BU48" s="709"/>
      <c r="BV48" s="709"/>
      <c r="BW48" s="709"/>
      <c r="BX48" s="709"/>
      <c r="BY48" s="709"/>
      <c r="BZ48" s="709"/>
      <c r="CA48" s="709"/>
      <c r="CB48" s="709"/>
      <c r="CC48" s="709"/>
      <c r="CD48" s="709"/>
      <c r="CE48" s="709"/>
      <c r="CF48" s="709"/>
      <c r="CG48" s="709"/>
      <c r="CH48" s="709"/>
      <c r="CI48" s="709"/>
      <c r="CJ48" s="709"/>
      <c r="CK48" s="709"/>
      <c r="CL48" s="709"/>
      <c r="CM48" s="709"/>
      <c r="CN48" s="709"/>
      <c r="CO48" s="709"/>
      <c r="CP48" s="709"/>
      <c r="CQ48" s="709"/>
      <c r="CR48" s="709"/>
      <c r="CS48" s="709"/>
      <c r="CT48" s="709"/>
      <c r="CU48" s="709"/>
      <c r="CV48" s="709"/>
      <c r="CW48" s="709"/>
      <c r="CX48" s="709"/>
      <c r="CY48" s="709"/>
      <c r="CZ48" s="709"/>
      <c r="DA48" s="709"/>
      <c r="DB48" s="709"/>
      <c r="DC48" s="709"/>
      <c r="DD48" s="709"/>
      <c r="DE48" s="709"/>
      <c r="DF48" s="709"/>
      <c r="DG48" s="709"/>
      <c r="DH48" s="709"/>
      <c r="DI48" s="709"/>
      <c r="DJ48" s="709"/>
      <c r="DK48" s="709"/>
      <c r="DL48" s="709"/>
      <c r="DM48" s="709"/>
      <c r="DN48" s="709"/>
      <c r="DO48" s="709"/>
      <c r="DP48" s="709"/>
      <c r="DQ48" s="709"/>
      <c r="DR48" s="709"/>
      <c r="DS48" s="709"/>
      <c r="DT48" s="709"/>
      <c r="DU48" s="709"/>
      <c r="DV48" s="709"/>
      <c r="DW48" s="709"/>
      <c r="DX48" s="709"/>
      <c r="DY48" s="709"/>
      <c r="DZ48" s="709"/>
      <c r="EA48" s="709"/>
      <c r="EB48" s="709"/>
      <c r="EC48" s="709"/>
      <c r="ED48" s="709"/>
      <c r="EE48" s="709"/>
      <c r="EF48" s="709"/>
      <c r="EG48" s="709"/>
      <c r="EH48" s="709"/>
      <c r="EI48" s="709"/>
      <c r="EJ48" s="709"/>
      <c r="EK48" s="709"/>
      <c r="EL48" s="709"/>
      <c r="EM48" s="709"/>
      <c r="EN48" s="709"/>
      <c r="EO48" s="709"/>
      <c r="EP48" s="709"/>
      <c r="EQ48" s="709"/>
      <c r="ER48" s="709"/>
      <c r="ES48" s="709"/>
      <c r="ET48" s="709"/>
      <c r="EU48" s="709"/>
      <c r="EV48" s="709"/>
      <c r="EW48" s="709"/>
      <c r="EX48" s="709"/>
      <c r="EY48" s="709"/>
      <c r="EZ48" s="709"/>
      <c r="FA48" s="709"/>
      <c r="FB48" s="709"/>
      <c r="FC48" s="709"/>
      <c r="FD48" s="709"/>
      <c r="FE48" s="709"/>
      <c r="FF48" s="709"/>
      <c r="FG48" s="709"/>
      <c r="FH48" s="709"/>
      <c r="FI48" s="709"/>
      <c r="FJ48" s="709"/>
      <c r="FK48" s="709"/>
      <c r="FL48" s="709"/>
      <c r="FM48" s="709"/>
      <c r="FN48" s="709"/>
      <c r="FO48" s="709"/>
      <c r="FP48" s="709"/>
      <c r="FQ48" s="709"/>
      <c r="FR48" s="709"/>
      <c r="FS48" s="709"/>
      <c r="FT48" s="709"/>
      <c r="FU48" s="709"/>
      <c r="FV48" s="709"/>
      <c r="FW48" s="709"/>
      <c r="FX48" s="709"/>
      <c r="FY48" s="709"/>
      <c r="FZ48" s="709"/>
      <c r="GA48" s="709"/>
      <c r="GB48" s="709"/>
      <c r="GC48" s="709"/>
      <c r="GD48" s="709"/>
      <c r="GE48" s="709"/>
      <c r="GF48" s="709"/>
      <c r="GG48" s="709"/>
      <c r="GH48" s="709"/>
      <c r="GI48" s="709"/>
      <c r="GJ48" s="709"/>
      <c r="GK48" s="709"/>
      <c r="GL48" s="709"/>
      <c r="GM48" s="709"/>
      <c r="GN48" s="709"/>
      <c r="GO48" s="709"/>
      <c r="GP48" s="709"/>
      <c r="GQ48" s="709"/>
      <c r="GR48" s="709"/>
      <c r="GS48" s="709"/>
      <c r="GT48" s="709"/>
      <c r="GU48" s="709"/>
      <c r="GV48" s="709"/>
      <c r="GW48" s="709"/>
      <c r="GX48" s="709"/>
      <c r="GY48" s="709"/>
      <c r="GZ48" s="709"/>
      <c r="HA48" s="709"/>
      <c r="HB48" s="709"/>
      <c r="HC48" s="709"/>
      <c r="HD48" s="709"/>
      <c r="HE48" s="709"/>
      <c r="HF48" s="709"/>
      <c r="HG48" s="709"/>
      <c r="HH48" s="709"/>
      <c r="HI48" s="709"/>
      <c r="HJ48" s="709"/>
      <c r="HK48" s="709"/>
      <c r="HL48" s="709"/>
      <c r="HM48" s="709"/>
      <c r="HN48" s="709"/>
      <c r="HO48" s="709"/>
      <c r="HP48" s="709"/>
      <c r="HQ48" s="709"/>
      <c r="HR48" s="709"/>
      <c r="HS48" s="709"/>
      <c r="HT48" s="709"/>
      <c r="HU48" s="709"/>
      <c r="HV48" s="709"/>
      <c r="HW48" s="709"/>
      <c r="HX48" s="709"/>
      <c r="HY48" s="709"/>
      <c r="HZ48" s="562"/>
      <c r="IA48" s="562"/>
      <c r="IB48" s="657"/>
      <c r="IC48" s="658" t="s">
        <v>400</v>
      </c>
      <c r="ID48" s="690"/>
      <c r="IE48" s="717"/>
      <c r="IH48" s="648"/>
      <c r="IJ48" s="651"/>
      <c r="IL48" s="651"/>
      <c r="IN48" s="651"/>
      <c r="IP48" s="651"/>
    </row>
    <row r="49" spans="1:252" s="633" customFormat="1" ht="19" customHeight="1">
      <c r="B49" s="652" t="s">
        <v>418</v>
      </c>
      <c r="C49" s="635"/>
      <c r="D49" s="718">
        <f>'[8]Global CO2 1751-2018'!$M$21</f>
        <v>145</v>
      </c>
      <c r="E49" s="650">
        <f>'[8]Global CO2 1751-2018'!O21</f>
        <v>5</v>
      </c>
      <c r="F49" s="650">
        <f>'[8]Global CO2 1751-2018'!P21</f>
        <v>6</v>
      </c>
      <c r="G49" s="650">
        <f>'[8]Global CO2 1751-2018'!Q21</f>
        <v>6</v>
      </c>
      <c r="H49" s="650">
        <f>'[8]Global CO2 1751-2018'!R21</f>
        <v>6</v>
      </c>
      <c r="I49" s="650">
        <f>'[8]Global CO2 1751-2018'!S21</f>
        <v>6</v>
      </c>
      <c r="J49" s="650">
        <f>'[8]Global CO2 1751-2018'!T21</f>
        <v>6</v>
      </c>
      <c r="K49" s="650">
        <f>'[8]Global CO2 1751-2018'!U21</f>
        <v>6</v>
      </c>
      <c r="L49" s="650">
        <f>'[8]Global CO2 1751-2018'!V21</f>
        <v>7</v>
      </c>
      <c r="M49" s="650">
        <f>'[8]Global CO2 1751-2018'!W21</f>
        <v>7</v>
      </c>
      <c r="N49" s="650">
        <f>'[8]Global CO2 1751-2018'!X21</f>
        <v>7</v>
      </c>
      <c r="O49" s="650">
        <f>'[8]Global CO2 1751-2018'!Y21</f>
        <v>8</v>
      </c>
      <c r="P49" s="650">
        <f>'[8]Global CO2 1751-2018'!Z21</f>
        <v>8</v>
      </c>
      <c r="Q49" s="650">
        <f>'[8]Global CO2 1751-2018'!AA21</f>
        <v>10</v>
      </c>
      <c r="R49" s="650">
        <f>'[8]Global CO2 1751-2018'!AB21</f>
        <v>9</v>
      </c>
      <c r="S49" s="650">
        <f>'[8]Global CO2 1751-2018'!AC21</f>
        <v>9</v>
      </c>
      <c r="T49" s="650">
        <f>'[8]Global CO2 1751-2018'!AD21</f>
        <v>9</v>
      </c>
      <c r="U49" s="650">
        <f>'[8]Global CO2 1751-2018'!AE21</f>
        <v>10</v>
      </c>
      <c r="V49" s="650">
        <f>'[8]Global CO2 1751-2018'!AF21</f>
        <v>10</v>
      </c>
      <c r="W49" s="650">
        <f>'[8]Global CO2 1751-2018'!AG21</f>
        <v>10</v>
      </c>
      <c r="X49" s="650">
        <f>'[8]Global CO2 1751-2018'!AH21</f>
        <v>10</v>
      </c>
      <c r="Y49" s="650">
        <f>'[8]Global CO2 1751-2018'!AI21</f>
        <v>10</v>
      </c>
      <c r="Z49" s="650">
        <f>'[8]Global CO2 1751-2018'!AJ21</f>
        <v>11</v>
      </c>
      <c r="AA49" s="650">
        <f>'[8]Global CO2 1751-2018'!AK21</f>
        <v>11</v>
      </c>
      <c r="AB49" s="650">
        <f>'[8]Global CO2 1751-2018'!AL21</f>
        <v>11</v>
      </c>
      <c r="AC49" s="650">
        <f>'[8]Global CO2 1751-2018'!AM21</f>
        <v>11</v>
      </c>
      <c r="AD49" s="650">
        <f>'[8]Global CO2 1751-2018'!AN21</f>
        <v>12</v>
      </c>
      <c r="AE49" s="650">
        <f>'[8]Global CO2 1751-2018'!AO21</f>
        <v>13</v>
      </c>
      <c r="AF49" s="650">
        <f>'[8]Global CO2 1751-2018'!AP21</f>
        <v>14</v>
      </c>
      <c r="AG49" s="650">
        <f>'[8]Global CO2 1751-2018'!AQ21</f>
        <v>14</v>
      </c>
      <c r="AH49" s="650">
        <f>'[8]Global CO2 1751-2018'!AR21</f>
        <v>14</v>
      </c>
      <c r="AI49" s="650">
        <f>'[8]Global CO2 1751-2018'!AS21</f>
        <v>14</v>
      </c>
      <c r="AJ49" s="650">
        <f>'[8]Global CO2 1751-2018'!AT21</f>
        <v>14</v>
      </c>
      <c r="AK49" s="650">
        <f>'[8]Global CO2 1751-2018'!AU21</f>
        <v>15</v>
      </c>
      <c r="AL49" s="650">
        <f>'[8]Global CO2 1751-2018'!AV21</f>
        <v>16</v>
      </c>
      <c r="AM49" s="650">
        <f>'[8]Global CO2 1751-2018'!AW21</f>
        <v>16</v>
      </c>
      <c r="AN49" s="650">
        <f>'[8]Global CO2 1751-2018'!AX21</f>
        <v>17</v>
      </c>
      <c r="AO49" s="650">
        <f>'[8]Global CO2 1751-2018'!AY21</f>
        <v>17</v>
      </c>
      <c r="AP49" s="650">
        <f>'[8]Global CO2 1751-2018'!AZ21</f>
        <v>18</v>
      </c>
      <c r="AQ49" s="650">
        <f>'[8]Global CO2 1751-2018'!BA21</f>
        <v>18</v>
      </c>
      <c r="AR49" s="650">
        <f>'[8]Global CO2 1751-2018'!BB21</f>
        <v>18</v>
      </c>
      <c r="AS49" s="650">
        <f>'[8]Global CO2 1751-2018'!BC21</f>
        <v>24</v>
      </c>
      <c r="AT49" s="650">
        <f>'[8]Global CO2 1751-2018'!BD21</f>
        <v>23</v>
      </c>
      <c r="AU49" s="650">
        <f>'[8]Global CO2 1751-2018'!BE21</f>
        <v>23</v>
      </c>
      <c r="AV49" s="650">
        <f>'[8]Global CO2 1751-2018'!BF21</f>
        <v>24</v>
      </c>
      <c r="AW49" s="650">
        <f>'[8]Global CO2 1751-2018'!BG21</f>
        <v>24</v>
      </c>
      <c r="AX49" s="650">
        <f>'[8]Global CO2 1751-2018'!BH21</f>
        <v>25</v>
      </c>
      <c r="AY49" s="650">
        <f>'[8]Global CO2 1751-2018'!BI21</f>
        <v>29</v>
      </c>
      <c r="AZ49" s="650">
        <f>'[8]Global CO2 1751-2018'!BJ21</f>
        <v>29</v>
      </c>
      <c r="BA49" s="650">
        <f>'[8]Global CO2 1751-2018'!BK21</f>
        <v>30</v>
      </c>
      <c r="BB49" s="650">
        <f>'[8]Global CO2 1751-2018'!BL21</f>
        <v>31</v>
      </c>
      <c r="BC49" s="650">
        <f>'[8]Global CO2 1751-2018'!BM21</f>
        <v>33</v>
      </c>
      <c r="BD49" s="650">
        <f>'[8]Global CO2 1751-2018'!BN21</f>
        <v>34</v>
      </c>
      <c r="BE49" s="650">
        <f>'[8]Global CO2 1751-2018'!BO21</f>
        <v>36</v>
      </c>
      <c r="BF49" s="650">
        <f>'[8]Global CO2 1751-2018'!BP21</f>
        <v>37</v>
      </c>
      <c r="BG49" s="650">
        <f>'[8]Global CO2 1751-2018'!BQ21</f>
        <v>39</v>
      </c>
      <c r="BH49" s="650">
        <f>'[8]Global CO2 1751-2018'!BR21</f>
        <v>43</v>
      </c>
      <c r="BI49" s="650">
        <f>'[8]Global CO2 1751-2018'!BS21</f>
        <v>43</v>
      </c>
      <c r="BJ49" s="650">
        <f>'[8]Global CO2 1751-2018'!BT21</f>
        <v>46</v>
      </c>
      <c r="BK49" s="650">
        <f>'[8]Global CO2 1751-2018'!BU21</f>
        <v>47</v>
      </c>
      <c r="BL49" s="650">
        <f>'[8]Global CO2 1751-2018'!BV21</f>
        <v>50</v>
      </c>
      <c r="BM49" s="637">
        <f>'[8]Global CO2 1751-2018'!BW21</f>
        <v>54</v>
      </c>
      <c r="BN49" s="637">
        <f>'[8]Global CO2 1751-2018'!BX21</f>
        <v>54</v>
      </c>
      <c r="BO49" s="637">
        <f>'[8]Global CO2 1751-2018'!BY21</f>
        <v>57</v>
      </c>
      <c r="BP49" s="637">
        <f>'[8]Global CO2 1751-2018'!BZ21</f>
        <v>59</v>
      </c>
      <c r="BQ49" s="637">
        <f>'[8]Global CO2 1751-2018'!CA21</f>
        <v>69</v>
      </c>
      <c r="BR49" s="637">
        <f>'[8]Global CO2 1751-2018'!CB21</f>
        <v>71</v>
      </c>
      <c r="BS49" s="637">
        <f>'[8]Global CO2 1751-2018'!CC21</f>
        <v>76</v>
      </c>
      <c r="BT49" s="637">
        <f>'[8]Global CO2 1751-2018'!CD21</f>
        <v>77</v>
      </c>
      <c r="BU49" s="637">
        <f>'[8]Global CO2 1751-2018'!CE21</f>
        <v>78</v>
      </c>
      <c r="BV49" s="637">
        <f>'[8]Global CO2 1751-2018'!CF21</f>
        <v>83</v>
      </c>
      <c r="BW49" s="637">
        <f>'[8]Global CO2 1751-2018'!CG21</f>
        <v>91</v>
      </c>
      <c r="BX49" s="637">
        <f>'[8]Global CO2 1751-2018'!CH21</f>
        <v>95</v>
      </c>
      <c r="BY49" s="637">
        <f>'[8]Global CO2 1751-2018'!CI21</f>
        <v>96</v>
      </c>
      <c r="BZ49" s="637">
        <f>'[8]Global CO2 1751-2018'!CJ21</f>
        <v>103</v>
      </c>
      <c r="CA49" s="637">
        <f>'[8]Global CO2 1751-2018'!CK21</f>
        <v>112</v>
      </c>
      <c r="CB49" s="637">
        <f>'[8]Global CO2 1751-2018'!CL21</f>
        <v>119</v>
      </c>
      <c r="CC49" s="637">
        <f>'[8]Global CO2 1751-2018'!CM21</f>
        <v>122</v>
      </c>
      <c r="CD49" s="637">
        <f>'[8]Global CO2 1751-2018'!CN21</f>
        <v>130</v>
      </c>
      <c r="CE49" s="637">
        <f>'[8]Global CO2 1751-2018'!CO21</f>
        <v>134</v>
      </c>
      <c r="CF49" s="637">
        <f>'[8]Global CO2 1751-2018'!CP21</f>
        <v>142</v>
      </c>
      <c r="CG49" s="637">
        <f>'[8]Global CO2 1751-2018'!CQ21</f>
        <v>146</v>
      </c>
      <c r="CH49" s="637">
        <f>'[8]Global CO2 1751-2018'!CR21</f>
        <v>156</v>
      </c>
      <c r="CI49" s="637">
        <f>'[8]Global CO2 1751-2018'!CS21</f>
        <v>173</v>
      </c>
      <c r="CJ49" s="637">
        <f>'[8]Global CO2 1751-2018'!CT21</f>
        <v>183</v>
      </c>
      <c r="CK49" s="637">
        <f>'[8]Global CO2 1751-2018'!CU21</f>
        <v>173</v>
      </c>
      <c r="CL49" s="637">
        <f>'[8]Global CO2 1751-2018'!CV21</f>
        <v>187</v>
      </c>
      <c r="CM49" s="637">
        <f>'[8]Global CO2 1751-2018'!CW21</f>
        <v>190</v>
      </c>
      <c r="CN49" s="637">
        <f>'[8]Global CO2 1751-2018'!CX21</f>
        <v>192</v>
      </c>
      <c r="CO49" s="637">
        <f>'[8]Global CO2 1751-2018'!CY21</f>
        <v>194</v>
      </c>
      <c r="CP49" s="637">
        <f>'[8]Global CO2 1751-2018'!CZ21</f>
        <v>207</v>
      </c>
      <c r="CQ49" s="637">
        <f>'[8]Global CO2 1751-2018'!DA21</f>
        <v>233</v>
      </c>
      <c r="CR49" s="637">
        <f>'[8]Global CO2 1751-2018'!DB21</f>
        <v>239</v>
      </c>
      <c r="CS49" s="637">
        <f>'[8]Global CO2 1751-2018'!DC21</f>
        <v>252</v>
      </c>
      <c r="CT49" s="637">
        <f>'[8]Global CO2 1751-2018'!DD21</f>
        <v>269</v>
      </c>
      <c r="CU49" s="637">
        <f>'[8]Global CO2 1751-2018'!DE21</f>
        <v>271</v>
      </c>
      <c r="CV49" s="637">
        <f>'[8]Global CO2 1751-2018'!DF21</f>
        <v>273</v>
      </c>
      <c r="CW49" s="637">
        <f>'[8]Global CO2 1751-2018'!DG21</f>
        <v>275</v>
      </c>
      <c r="CX49" s="637">
        <f>'[8]Global CO2 1751-2018'!DH21</f>
        <v>287</v>
      </c>
      <c r="CY49" s="637">
        <f>'[8]Global CO2 1751-2018'!DI21</f>
        <v>317</v>
      </c>
      <c r="CZ49" s="637">
        <f>'[8]Global CO2 1751-2018'!DJ21</f>
        <v>318</v>
      </c>
      <c r="DA49" s="637">
        <f>'[8]Global CO2 1751-2018'!DK21</f>
        <v>345</v>
      </c>
      <c r="DB49" s="637">
        <f>'[8]Global CO2 1751-2018'!DL21</f>
        <v>360</v>
      </c>
      <c r="DC49" s="637">
        <f>'[8]Global CO2 1751-2018'!DM21</f>
        <v>363</v>
      </c>
      <c r="DD49" s="637">
        <f>'[8]Global CO2 1751-2018'!DN21</f>
        <v>358</v>
      </c>
      <c r="DE49" s="637">
        <f>'[8]Global CO2 1751-2018'!DO21</f>
        <v>372</v>
      </c>
      <c r="DF49" s="637">
        <f>'[8]Global CO2 1751-2018'!DP21</f>
        <v>393</v>
      </c>
      <c r="DG49" s="637">
        <f>'[8]Global CO2 1751-2018'!DQ21</f>
        <v>405</v>
      </c>
      <c r="DH49" s="637">
        <f>'[8]Global CO2 1751-2018'!DR21</f>
        <v>425</v>
      </c>
      <c r="DI49" s="637">
        <f>'[8]Global CO2 1751-2018'!DS21</f>
        <v>449</v>
      </c>
      <c r="DJ49" s="637">
        <f>'[8]Global CO2 1751-2018'!DT21</f>
        <v>491</v>
      </c>
      <c r="DK49" s="637">
        <f>'[8]Global CO2 1751-2018'!DU21</f>
        <v>515</v>
      </c>
      <c r="DL49" s="637">
        <f>'[8]Global CO2 1751-2018'!DV21</f>
        <v>531</v>
      </c>
      <c r="DM49" s="637">
        <f>'[8]Global CO2 1751-2018'!DW21</f>
        <v>543</v>
      </c>
      <c r="DN49" s="637">
        <f>'[8]Global CO2 1751-2018'!DX21</f>
        <v>593</v>
      </c>
      <c r="DO49" s="637">
        <f>'[8]Global CO2 1751-2018'!DY21</f>
        <v>597</v>
      </c>
      <c r="DP49" s="637">
        <f>'[8]Global CO2 1751-2018'!DZ21</f>
        <v>636</v>
      </c>
      <c r="DQ49" s="637">
        <f>'[8]Global CO2 1751-2018'!EA21</f>
        <v>680</v>
      </c>
      <c r="DR49" s="637">
        <f>'[8]Global CO2 1751-2018'!EB21</f>
        <v>750</v>
      </c>
      <c r="DS49" s="637">
        <f>'[8]Global CO2 1751-2018'!EC21</f>
        <v>714</v>
      </c>
      <c r="DT49" s="637">
        <f>'[8]Global CO2 1751-2018'!ED21</f>
        <v>747</v>
      </c>
      <c r="DU49" s="637">
        <f>'[8]Global CO2 1751-2018'!EE21</f>
        <v>778</v>
      </c>
      <c r="DV49" s="637">
        <f>'[8]Global CO2 1751-2018'!EF21</f>
        <v>792</v>
      </c>
      <c r="DW49" s="637">
        <f>'[8]Global CO2 1751-2018'!EG21</f>
        <v>834</v>
      </c>
      <c r="DX49" s="637">
        <f>'[8]Global CO2 1751-2018'!EH21</f>
        <v>895</v>
      </c>
      <c r="DY49" s="637">
        <f>'[8]Global CO2 1751-2018'!EI21</f>
        <v>800</v>
      </c>
      <c r="DZ49" s="637">
        <f>'[8]Global CO2 1751-2018'!EJ21</f>
        <v>784</v>
      </c>
      <c r="EA49" s="637">
        <f>'[8]Global CO2 1751-2018'!EK21</f>
        <v>842</v>
      </c>
      <c r="EB49" s="637">
        <f>'[8]Global CO2 1751-2018'!EL21</f>
        <v>891</v>
      </c>
      <c r="EC49" s="637">
        <f>'[8]Global CO2 1751-2018'!EM21</f>
        <v>873</v>
      </c>
      <c r="ED49" s="637">
        <f>'[8]Global CO2 1751-2018'!EN21</f>
        <v>735</v>
      </c>
      <c r="EE49" s="637">
        <f>'[8]Global CO2 1751-2018'!EO21</f>
        <v>843</v>
      </c>
      <c r="EF49" s="637">
        <f>'[8]Global CO2 1751-2018'!EP21</f>
        <v>709</v>
      </c>
      <c r="EG49" s="637">
        <f>'[8]Global CO2 1751-2018'!EQ21</f>
        <v>740</v>
      </c>
      <c r="EH49" s="637">
        <f>'[8]Global CO2 1751-2018'!ER21</f>
        <v>845</v>
      </c>
      <c r="EI49" s="637">
        <f>'[8]Global CO2 1751-2018'!ES21</f>
        <v>836</v>
      </c>
      <c r="EJ49" s="637">
        <f>'[8]Global CO2 1751-2018'!ET21</f>
        <v>842</v>
      </c>
      <c r="EK49" s="637">
        <f>'[8]Global CO2 1751-2018'!EU21</f>
        <v>846</v>
      </c>
      <c r="EL49" s="637">
        <f>'[8]Global CO2 1751-2018'!EV21</f>
        <v>905</v>
      </c>
      <c r="EM49" s="637">
        <f>'[8]Global CO2 1751-2018'!EW21</f>
        <v>890</v>
      </c>
      <c r="EN49" s="637">
        <f>'[8]Global CO2 1751-2018'!EX21</f>
        <v>947</v>
      </c>
      <c r="EO49" s="637">
        <f>'[8]Global CO2 1751-2018'!EY21</f>
        <v>862</v>
      </c>
      <c r="EP49" s="637">
        <f>'[8]Global CO2 1751-2018'!EZ21</f>
        <v>759</v>
      </c>
      <c r="EQ49" s="637">
        <f>'[8]Global CO2 1751-2018'!FA21</f>
        <v>675</v>
      </c>
      <c r="ER49" s="637">
        <f>'[8]Global CO2 1751-2018'!FB21</f>
        <v>708</v>
      </c>
      <c r="ES49" s="637">
        <f>'[8]Global CO2 1751-2018'!FC21</f>
        <v>775</v>
      </c>
      <c r="ET49" s="637">
        <f>'[8]Global CO2 1751-2018'!FD21</f>
        <v>811</v>
      </c>
      <c r="EU49" s="637">
        <f>'[8]Global CO2 1751-2018'!FE21</f>
        <v>893</v>
      </c>
      <c r="EV49" s="637">
        <f>'[8]Global CO2 1751-2018'!FF21</f>
        <v>941</v>
      </c>
      <c r="EW49" s="637">
        <f>'[8]Global CO2 1751-2018'!FG21</f>
        <v>880</v>
      </c>
      <c r="EX49" s="637">
        <f>'[8]Global CO2 1751-2018'!FH21</f>
        <v>918</v>
      </c>
      <c r="EY49" s="637">
        <f>'[8]Global CO2 1751-2018'!FI21</f>
        <v>1017</v>
      </c>
      <c r="EZ49" s="637">
        <f>'[8]Global CO2 1751-2018'!FJ21</f>
        <v>1043</v>
      </c>
      <c r="FA49" s="637">
        <f>'[8]Global CO2 1751-2018'!FK21</f>
        <v>1063</v>
      </c>
      <c r="FB49" s="637">
        <f>'[8]Global CO2 1751-2018'!FL21</f>
        <v>1092</v>
      </c>
      <c r="FC49" s="637">
        <f>'[8]Global CO2 1751-2018'!FM21</f>
        <v>1047</v>
      </c>
      <c r="FD49" s="637">
        <f>'[8]Global CO2 1751-2018'!FN21</f>
        <v>820</v>
      </c>
      <c r="FE49" s="637">
        <f>'[8]Global CO2 1751-2018'!FO21</f>
        <v>875</v>
      </c>
      <c r="FF49" s="637">
        <f>'[8]Global CO2 1751-2018'!FP21</f>
        <v>992</v>
      </c>
      <c r="FG49" s="637">
        <f>'[8]Global CO2 1751-2018'!FQ21</f>
        <v>1015</v>
      </c>
      <c r="FH49" s="637">
        <f>'[8]Global CO2 1751-2018'!FR21</f>
        <v>960</v>
      </c>
      <c r="FI49" s="637">
        <f>'[8]Global CO2 1751-2018'!FS21</f>
        <v>1070</v>
      </c>
      <c r="FJ49" s="637">
        <f>'[8]Global CO2 1751-2018'!FT21</f>
        <v>1129</v>
      </c>
      <c r="FK49" s="637">
        <f>'[8]Global CO2 1751-2018'!FU21</f>
        <v>1119</v>
      </c>
      <c r="FL49" s="637">
        <f>'[8]Global CO2 1751-2018'!FV21</f>
        <v>1125</v>
      </c>
      <c r="FM49" s="637">
        <f>'[8]Global CO2 1751-2018'!FW21</f>
        <v>1116</v>
      </c>
      <c r="FN49" s="637">
        <f>'[8]Global CO2 1751-2018'!FX21</f>
        <v>1208</v>
      </c>
      <c r="FO49" s="637">
        <f>'[8]Global CO2 1751-2018'!FY21</f>
        <v>1273</v>
      </c>
      <c r="FP49" s="637">
        <f>'[8]Global CO2 1751-2018'!FZ21</f>
        <v>1309</v>
      </c>
      <c r="FQ49" s="637">
        <f>'[8]Global CO2 1751-2018'!GA21</f>
        <v>1336</v>
      </c>
      <c r="FR49" s="637">
        <f>'[8]Global CO2 1751-2018'!GB21</f>
        <v>1349</v>
      </c>
      <c r="FS49" s="637">
        <f>'[8]Global CO2 1751-2018'!GC21</f>
        <v>1400</v>
      </c>
      <c r="FT49" s="637">
        <f>'[8]Global CO2 1751-2018'!GD21</f>
        <v>1342</v>
      </c>
      <c r="FU49" s="637">
        <f>'[8]Global CO2 1751-2018'!GE21</f>
        <v>1338</v>
      </c>
      <c r="FV49" s="637">
        <f>'[8]Global CO2 1751-2018'!GF21</f>
        <v>1392</v>
      </c>
      <c r="FW49" s="637">
        <f>'[8]Global CO2 1751-2018'!GG21</f>
        <v>1418</v>
      </c>
      <c r="FX49" s="637">
        <f>'[8]Global CO2 1751-2018'!GH21</f>
        <v>1441</v>
      </c>
      <c r="FY49" s="637">
        <f>'[8]Global CO2 1751-2018'!GI21</f>
        <v>1454</v>
      </c>
      <c r="FZ49" s="637">
        <f>'[8]Global CO2 1751-2018'!GJ21</f>
        <v>1431</v>
      </c>
      <c r="GA49" s="637">
        <f>'[8]Global CO2 1751-2018'!GK21</f>
        <v>1447</v>
      </c>
      <c r="GB49" s="637">
        <f>'[8]Global CO2 1751-2018'!GL21</f>
        <v>1502</v>
      </c>
      <c r="GC49" s="637">
        <f>'[8]Global CO2 1751-2018'!GM21</f>
        <v>1550</v>
      </c>
      <c r="GD49" s="637">
        <f>'[8]Global CO2 1751-2018'!GN21</f>
        <v>1551</v>
      </c>
      <c r="GE49" s="637">
        <f>'[8]Global CO2 1751-2018'!GO21</f>
        <v>1549</v>
      </c>
      <c r="GF49" s="637">
        <f>'[8]Global CO2 1751-2018'!GP21</f>
        <v>1593</v>
      </c>
      <c r="GG49" s="637">
        <f>'[8]Global CO2 1751-2018'!GQ21</f>
        <v>1596</v>
      </c>
      <c r="GH49" s="637">
        <f>'[8]Global CO2 1751-2018'!GR21</f>
        <v>1631</v>
      </c>
      <c r="GI49" s="637">
        <f>'[8]Global CO2 1751-2018'!GS21</f>
        <v>1704</v>
      </c>
      <c r="GJ49" s="637">
        <f>'[8]Global CO2 1751-2018'!GT21</f>
        <v>1740</v>
      </c>
      <c r="GK49" s="637">
        <f>'[8]Global CO2 1751-2018'!GU21</f>
        <v>1793</v>
      </c>
      <c r="GL49" s="637">
        <f>'[8]Global CO2 1751-2018'!GV21</f>
        <v>1860</v>
      </c>
      <c r="GM49" s="637">
        <f>'[8]Global CO2 1751-2018'!GW21</f>
        <v>1915</v>
      </c>
      <c r="GN49" s="637">
        <f>'[8]Global CO2 1751-2018'!GX21</f>
        <v>1903</v>
      </c>
      <c r="GO49" s="637">
        <f>'[8]Global CO2 1751-2018'!GY21</f>
        <v>1938</v>
      </c>
      <c r="GP49" s="637">
        <f>'[8]Global CO2 1751-2018'!GZ21</f>
        <v>1996</v>
      </c>
      <c r="GQ49" s="637">
        <f>'[8]Global CO2 1751-2018'!HA21</f>
        <v>2081</v>
      </c>
      <c r="GR49" s="637">
        <f>'[8]Global CO2 1751-2018'!HB21</f>
        <v>2232</v>
      </c>
      <c r="GS49" s="637">
        <f>'[8]Global CO2 1751-2018'!HC21</f>
        <v>2257</v>
      </c>
      <c r="GT49" s="637">
        <f>'[8]Global CO2 1751-2018'!HD21</f>
        <v>2338</v>
      </c>
      <c r="GU49" s="637">
        <f>'[8]Global CO2 1751-2018'!HE21</f>
        <v>2418</v>
      </c>
      <c r="GV49" s="637">
        <f>'[8]Global CO2 1751-2018'!HF21</f>
        <v>2424</v>
      </c>
      <c r="GW49" s="637">
        <f>'[8]Global CO2 1751-2018'!HG21</f>
        <v>2380</v>
      </c>
      <c r="GX49" s="637">
        <f>'[8]Global CO2 1751-2018'!HH21</f>
        <v>2358</v>
      </c>
      <c r="GY49" s="637">
        <f>'[8]Global CO2 1751-2018'!HI21</f>
        <v>2299</v>
      </c>
      <c r="GZ49" s="637">
        <f>'[8]Global CO2 1751-2018'!HJ21</f>
        <v>2326</v>
      </c>
      <c r="HA49" s="637">
        <f>'[8]Global CO2 1751-2018'!HK21</f>
        <v>2340</v>
      </c>
      <c r="HB49" s="637">
        <f>'[8]Global CO2 1751-2018'!HL21</f>
        <v>2408</v>
      </c>
      <c r="HC49" s="637">
        <f>'[8]Global CO2 1751-2018'!HM21</f>
        <v>2466</v>
      </c>
      <c r="HD49" s="637">
        <f>'[8]Global CO2 1751-2018'!HN21</f>
        <v>2453</v>
      </c>
      <c r="HE49" s="637">
        <f>'[8]Global CO2 1751-2018'!HO21</f>
        <v>2388</v>
      </c>
      <c r="HF49" s="637">
        <f>'[8]Global CO2 1751-2018'!HP21</f>
        <v>2369</v>
      </c>
      <c r="HG49" s="637">
        <f>'[8]Global CO2 1751-2018'!HQ21</f>
        <v>2456</v>
      </c>
      <c r="HH49" s="637">
        <f>'[8]Global CO2 1751-2018'!HR21</f>
        <v>2470</v>
      </c>
      <c r="HI49" s="637">
        <f>'[8]Global CO2 1751-2018'!HS21</f>
        <v>2576</v>
      </c>
      <c r="HJ49" s="637">
        <f>'[8]Global CO2 1751-2018'!HT21</f>
        <v>2787</v>
      </c>
      <c r="HK49" s="637">
        <f>'[8]Global CO2 1751-2018'!HU21</f>
        <v>2969</v>
      </c>
      <c r="HL49" s="637">
        <f>'[8]Global CO2 1751-2018'!HV21</f>
        <v>3149</v>
      </c>
      <c r="HM49" s="637">
        <f>'[8]Global CO2 1751-2018'!HW21</f>
        <v>3328</v>
      </c>
      <c r="HN49" s="637">
        <f>'[8]Global CO2 1751-2018'!HX21</f>
        <v>3487</v>
      </c>
      <c r="HO49" s="637">
        <f>'[8]Global CO2 1751-2018'!HY21</f>
        <v>3619</v>
      </c>
      <c r="HP49" s="637">
        <f>'[8]Global CO2 1751-2018'!HZ21</f>
        <v>3574</v>
      </c>
      <c r="HQ49" s="637">
        <f>'[8]Global CO2 1751-2018'!IA21</f>
        <v>3802</v>
      </c>
      <c r="HR49" s="637">
        <f>'[8]Global CO2 1751-2018'!IB21</f>
        <v>4025</v>
      </c>
      <c r="HS49" s="637">
        <f>'[8]Global CO2 1751-2018'!IC21</f>
        <v>4067</v>
      </c>
      <c r="HT49" s="637">
        <f>'[8]Global CO2 1751-2018'!ID21</f>
        <v>4072</v>
      </c>
      <c r="HU49" s="637">
        <f>'[8]Global CO2 1751-2018'!IE21</f>
        <v>4079</v>
      </c>
      <c r="HV49" s="719">
        <f>'[8]Global CO2 1751-2018'!IF21</f>
        <v>3991</v>
      </c>
      <c r="HW49" s="720">
        <f>'[8]Global CO2 1751-2018'!IG21</f>
        <v>3920</v>
      </c>
      <c r="HX49" s="720">
        <f>'[8]Global CO2 1751-2018'!IH21</f>
        <v>3934</v>
      </c>
      <c r="HY49" s="720">
        <f>'[8]Global CO2 1751-2018'!II21</f>
        <v>3990</v>
      </c>
      <c r="HZ49" s="720">
        <f>'[8]Global CO2 1751-2018'!IJ21</f>
        <v>3919.9120174138702</v>
      </c>
      <c r="IA49" s="562"/>
      <c r="IB49" s="701" t="s">
        <v>274</v>
      </c>
      <c r="IC49" s="654">
        <f>SUM(D49:HY49)</f>
        <v>207001</v>
      </c>
      <c r="ID49" s="665" t="s">
        <v>396</v>
      </c>
      <c r="IE49" s="655" t="s">
        <v>403</v>
      </c>
      <c r="IH49" s="666">
        <f>SUM(D49:HQ49)</f>
        <v>174923</v>
      </c>
      <c r="IJ49" s="666">
        <f>SUM(D49:HV49)</f>
        <v>195157</v>
      </c>
      <c r="IL49" s="666">
        <f>SUM(D49:HW49)</f>
        <v>199077</v>
      </c>
      <c r="IN49" s="666">
        <f>SUM(D49:HX49)</f>
        <v>203011</v>
      </c>
      <c r="IP49" s="666">
        <f>SUM(D49:HY49)</f>
        <v>207001</v>
      </c>
    </row>
    <row r="50" spans="1:252" s="581" customFormat="1" ht="9" customHeight="1">
      <c r="B50" s="715"/>
      <c r="C50" s="559"/>
      <c r="D50" s="721" t="s">
        <v>419</v>
      </c>
      <c r="BM50" s="593" t="s">
        <v>420</v>
      </c>
      <c r="DK50" s="722"/>
      <c r="DL50" s="722"/>
      <c r="DM50" s="722"/>
      <c r="DN50" s="722"/>
      <c r="DO50" s="722"/>
      <c r="DP50" s="722"/>
      <c r="DQ50" s="722"/>
      <c r="DR50" s="722"/>
      <c r="DS50" s="722"/>
      <c r="DT50" s="722"/>
      <c r="DU50" s="722"/>
      <c r="DV50" s="722"/>
      <c r="DW50" s="722"/>
      <c r="DX50" s="722"/>
      <c r="DY50" s="722"/>
      <c r="DZ50" s="722"/>
      <c r="EA50" s="722"/>
      <c r="EB50" s="722"/>
      <c r="EC50" s="722"/>
      <c r="ED50" s="722"/>
      <c r="EE50" s="722"/>
      <c r="EF50" s="722"/>
      <c r="EG50" s="722"/>
      <c r="EH50" s="722"/>
      <c r="EI50" s="722"/>
      <c r="EJ50" s="722"/>
      <c r="EK50" s="722"/>
      <c r="EL50" s="722"/>
      <c r="EM50" s="722"/>
      <c r="EN50" s="722"/>
      <c r="EO50" s="722"/>
      <c r="EP50" s="722"/>
      <c r="EQ50" s="722"/>
      <c r="ER50" s="722"/>
      <c r="ES50" s="722"/>
      <c r="ET50" s="722"/>
      <c r="EU50" s="722"/>
      <c r="EV50" s="722"/>
      <c r="EW50" s="722"/>
      <c r="EX50" s="722"/>
      <c r="EY50" s="722"/>
      <c r="EZ50" s="722"/>
      <c r="FA50" s="722"/>
      <c r="FB50" s="722"/>
      <c r="FC50" s="722"/>
      <c r="FD50" s="722"/>
      <c r="FE50" s="722"/>
      <c r="FF50" s="722"/>
      <c r="FG50" s="722"/>
      <c r="FH50" s="722"/>
      <c r="FI50" s="722"/>
      <c r="FJ50" s="722"/>
      <c r="FK50" s="722"/>
      <c r="FL50" s="722"/>
      <c r="FM50" s="722"/>
      <c r="FN50" s="722"/>
      <c r="FO50" s="722"/>
      <c r="FP50" s="722"/>
      <c r="FQ50" s="722"/>
      <c r="FR50" s="722"/>
      <c r="FS50" s="722"/>
      <c r="FT50" s="722"/>
      <c r="FU50" s="722"/>
      <c r="FV50" s="722"/>
      <c r="FW50" s="722"/>
      <c r="FX50" s="722"/>
      <c r="FY50" s="722"/>
      <c r="FZ50" s="722"/>
      <c r="GA50" s="722"/>
      <c r="GB50" s="722"/>
      <c r="GC50" s="722"/>
      <c r="GD50" s="722"/>
      <c r="GE50" s="722"/>
      <c r="GF50" s="722"/>
      <c r="GG50" s="722"/>
      <c r="GH50" s="722"/>
      <c r="GI50" s="722"/>
      <c r="GJ50" s="722"/>
      <c r="GK50" s="722"/>
      <c r="GL50" s="722"/>
      <c r="GM50" s="722"/>
      <c r="GN50" s="722"/>
      <c r="GO50" s="722"/>
      <c r="GP50" s="722"/>
      <c r="GQ50" s="722"/>
      <c r="GR50" s="722"/>
      <c r="GS50" s="722"/>
      <c r="GT50" s="722"/>
      <c r="GU50" s="722"/>
      <c r="GV50" s="722"/>
      <c r="GW50" s="722"/>
      <c r="GX50" s="722"/>
      <c r="GY50" s="722"/>
      <c r="GZ50" s="722"/>
      <c r="HA50" s="722"/>
      <c r="HB50" s="722"/>
      <c r="HC50" s="722"/>
      <c r="HD50" s="722"/>
      <c r="HE50" s="722"/>
      <c r="HF50" s="722"/>
      <c r="HG50" s="722"/>
      <c r="HH50" s="722"/>
      <c r="HI50" s="722"/>
      <c r="HJ50" s="722"/>
      <c r="HK50" s="722"/>
      <c r="HL50" s="722"/>
      <c r="HM50" s="722"/>
      <c r="HN50" s="722"/>
      <c r="HO50" s="722"/>
      <c r="HP50" s="722"/>
      <c r="HQ50" s="722"/>
      <c r="HR50" s="667" t="s">
        <v>404</v>
      </c>
      <c r="HT50" s="722"/>
      <c r="HU50" s="723"/>
      <c r="HV50" s="722"/>
      <c r="HW50" s="722"/>
      <c r="HX50" s="722"/>
      <c r="HY50" s="722"/>
      <c r="HZ50" s="562"/>
      <c r="IA50" s="562"/>
      <c r="IB50" s="724"/>
      <c r="IC50" s="668"/>
      <c r="IE50" s="717"/>
    </row>
    <row r="51" spans="1:252" s="673" customFormat="1" ht="19" customHeight="1">
      <c r="B51" s="652" t="s">
        <v>421</v>
      </c>
      <c r="C51" s="669"/>
      <c r="D51" s="725">
        <f>SUM(D49:BL49)</f>
        <v>1254</v>
      </c>
      <c r="BP51" s="592"/>
      <c r="BQ51" s="726">
        <f t="shared" ref="BQ51:CA51" si="35">BQ45/BQ49</f>
        <v>3.5252778531371753E-4</v>
      </c>
      <c r="BR51" s="726">
        <f t="shared" si="35"/>
        <v>4.4550827330239163E-4</v>
      </c>
      <c r="BS51" s="726">
        <f t="shared" si="35"/>
        <v>5.1233891608280411E-4</v>
      </c>
      <c r="BT51" s="726">
        <f t="shared" si="35"/>
        <v>5.8780497687111355E-4</v>
      </c>
      <c r="BU51" s="726">
        <f t="shared" si="35"/>
        <v>6.6133601045972282E-4</v>
      </c>
      <c r="BV51" s="726">
        <f t="shared" si="35"/>
        <v>6.9767993268242184E-4</v>
      </c>
      <c r="BW51" s="726">
        <f t="shared" si="35"/>
        <v>7.0583142867498535E-4</v>
      </c>
      <c r="BX51" s="726">
        <f t="shared" si="35"/>
        <v>7.4267248006532939E-4</v>
      </c>
      <c r="BY51" s="726">
        <f t="shared" si="35"/>
        <v>8.0080324169780131E-4</v>
      </c>
      <c r="BZ51" s="726">
        <f t="shared" si="35"/>
        <v>8.0777026019195682E-4</v>
      </c>
      <c r="CA51" s="726">
        <f t="shared" si="35"/>
        <v>9.5180213425224568E-4</v>
      </c>
      <c r="CB51" s="726">
        <f>CB45/CB49</f>
        <v>1.0532854470290431E-3</v>
      </c>
      <c r="CC51" s="726">
        <f t="shared" ref="CC51:EN51" si="36">CC45/CC49</f>
        <v>1.2149760400289801E-3</v>
      </c>
      <c r="CD51" s="700">
        <f t="shared" si="36"/>
        <v>1.3162552736201158E-3</v>
      </c>
      <c r="CE51" s="700">
        <f t="shared" si="36"/>
        <v>1.4477559272962279E-3</v>
      </c>
      <c r="CF51" s="700">
        <f t="shared" si="36"/>
        <v>1.5273619925688312E-3</v>
      </c>
      <c r="CG51" s="700">
        <f t="shared" si="36"/>
        <v>1.9033725563021415E-3</v>
      </c>
      <c r="CH51" s="700">
        <f t="shared" si="36"/>
        <v>2.1724319454836617E-3</v>
      </c>
      <c r="CI51" s="700">
        <f t="shared" si="36"/>
        <v>2.3115975362473402E-3</v>
      </c>
      <c r="CJ51" s="700">
        <f t="shared" si="36"/>
        <v>2.5186522625471495E-3</v>
      </c>
      <c r="CK51" s="700">
        <f t="shared" si="36"/>
        <v>3.0168806608177282E-3</v>
      </c>
      <c r="CL51" s="700">
        <f t="shared" si="36"/>
        <v>3.1172585272556449E-3</v>
      </c>
      <c r="CM51" s="700">
        <f t="shared" si="36"/>
        <v>3.3891280782744428E-3</v>
      </c>
      <c r="CN51" s="700">
        <f t="shared" si="36"/>
        <v>3.6715694018098054E-3</v>
      </c>
      <c r="CO51" s="700">
        <f t="shared" si="36"/>
        <v>3.9481871929011401E-3</v>
      </c>
      <c r="CP51" s="700">
        <f t="shared" si="36"/>
        <v>3.9949531676239606E-3</v>
      </c>
      <c r="CQ51" s="700">
        <f t="shared" si="36"/>
        <v>3.8109969784270266E-3</v>
      </c>
      <c r="CR51" s="700">
        <f t="shared" si="36"/>
        <v>3.9705827876520376E-3</v>
      </c>
      <c r="CS51" s="700">
        <f t="shared" si="36"/>
        <v>4.0078423671594272E-3</v>
      </c>
      <c r="CT51" s="700">
        <f t="shared" si="36"/>
        <v>3.981350434198937E-3</v>
      </c>
      <c r="CU51" s="700">
        <f t="shared" si="36"/>
        <v>4.1770858194644022E-3</v>
      </c>
      <c r="CV51" s="700">
        <f t="shared" si="36"/>
        <v>4.3699532869970375E-3</v>
      </c>
      <c r="CW51" s="700">
        <f t="shared" si="36"/>
        <v>4.560015409547381E-3</v>
      </c>
      <c r="CX51" s="700">
        <f t="shared" si="36"/>
        <v>4.5819206547068596E-3</v>
      </c>
      <c r="CY51" s="700">
        <f t="shared" si="36"/>
        <v>4.3407514768965521E-3</v>
      </c>
      <c r="CZ51" s="700">
        <f t="shared" si="36"/>
        <v>4.5189471963885085E-3</v>
      </c>
      <c r="DA51" s="700">
        <f t="shared" si="36"/>
        <v>4.3421223151503879E-3</v>
      </c>
      <c r="DB51" s="700">
        <f t="shared" si="36"/>
        <v>4.3306644138950637E-3</v>
      </c>
      <c r="DC51" s="700">
        <f t="shared" si="36"/>
        <v>4.4629371329960371E-3</v>
      </c>
      <c r="DD51" s="700">
        <f t="shared" si="36"/>
        <v>4.6956792445611729E-3</v>
      </c>
      <c r="DE51" s="700">
        <f t="shared" si="36"/>
        <v>4.6829574188931153E-3</v>
      </c>
      <c r="DF51" s="700">
        <f t="shared" si="36"/>
        <v>4.587957124945489E-3</v>
      </c>
      <c r="DG51" s="700">
        <f t="shared" si="36"/>
        <v>4.602652198466459E-3</v>
      </c>
      <c r="DH51" s="700">
        <f t="shared" si="36"/>
        <v>4.5296026603629516E-3</v>
      </c>
      <c r="DI51" s="700">
        <f t="shared" si="36"/>
        <v>4.4233588439411865E-3</v>
      </c>
      <c r="DJ51" s="700">
        <f t="shared" si="36"/>
        <v>4.1692364790324472E-3</v>
      </c>
      <c r="DK51" s="700">
        <f t="shared" si="36"/>
        <v>2.302116172605834E-2</v>
      </c>
      <c r="DL51" s="700">
        <f t="shared" si="36"/>
        <v>2.4004567982717724E-2</v>
      </c>
      <c r="DM51" s="700">
        <f t="shared" si="36"/>
        <v>2.5114093754560182E-2</v>
      </c>
      <c r="DN51" s="700">
        <f t="shared" si="36"/>
        <v>2.4498280301229757E-2</v>
      </c>
      <c r="DO51" s="700">
        <f t="shared" si="36"/>
        <v>2.4075492011944748E-2</v>
      </c>
      <c r="DP51" s="700">
        <f t="shared" si="36"/>
        <v>2.2356379313888026E-2</v>
      </c>
      <c r="DQ51" s="700">
        <f t="shared" si="36"/>
        <v>2.0682714347256697E-2</v>
      </c>
      <c r="DR51" s="700">
        <f t="shared" si="36"/>
        <v>1.8546445691515097E-2</v>
      </c>
      <c r="DS51" s="700">
        <f t="shared" si="36"/>
        <v>1.9265298012798446E-2</v>
      </c>
      <c r="DT51" s="700">
        <f t="shared" si="36"/>
        <v>1.8454487049991433E-2</v>
      </c>
      <c r="DU51" s="700">
        <f t="shared" si="36"/>
        <v>1.7562513388631275E-2</v>
      </c>
      <c r="DV51" s="700">
        <f t="shared" si="36"/>
        <v>1.7078754893897041E-2</v>
      </c>
      <c r="DW51" s="700">
        <f t="shared" si="36"/>
        <v>1.6054091529469766E-2</v>
      </c>
      <c r="DX51" s="700">
        <f t="shared" si="36"/>
        <v>3.1933246158877056E-2</v>
      </c>
      <c r="DY51" s="700">
        <f t="shared" si="36"/>
        <v>3.5261342370633379E-2</v>
      </c>
      <c r="DZ51" s="700">
        <f t="shared" si="36"/>
        <v>3.5507515919411266E-2</v>
      </c>
      <c r="EA51" s="700">
        <f t="shared" si="36"/>
        <v>3.2620796989465767E-2</v>
      </c>
      <c r="EB51" s="700">
        <f t="shared" si="36"/>
        <v>3.0410246520136817E-2</v>
      </c>
      <c r="EC51" s="700">
        <f t="shared" si="36"/>
        <v>3.061208274198584E-2</v>
      </c>
      <c r="ED51" s="700">
        <f t="shared" si="36"/>
        <v>3.5854648732061734E-2</v>
      </c>
      <c r="EE51" s="700">
        <f t="shared" si="36"/>
        <v>3.0820860501040465E-2</v>
      </c>
      <c r="EF51" s="700">
        <f t="shared" si="36"/>
        <v>4.035060492934358E-2</v>
      </c>
      <c r="EG51" s="700">
        <f t="shared" si="36"/>
        <v>4.2209692415448773E-2</v>
      </c>
      <c r="EH51" s="700">
        <f t="shared" si="36"/>
        <v>4.0073095715928493E-2</v>
      </c>
      <c r="EI51" s="700">
        <f t="shared" si="36"/>
        <v>4.3646362885750078E-2</v>
      </c>
      <c r="EJ51" s="700">
        <f t="shared" si="36"/>
        <v>4.6454813378877156E-2</v>
      </c>
      <c r="EK51" s="700">
        <f t="shared" si="36"/>
        <v>4.9339889311515429E-2</v>
      </c>
      <c r="EL51" s="700">
        <f t="shared" si="36"/>
        <v>4.9025568895104468E-2</v>
      </c>
      <c r="EM51" s="700">
        <f t="shared" si="36"/>
        <v>5.2127236909261181E-2</v>
      </c>
      <c r="EN51" s="700">
        <f t="shared" si="36"/>
        <v>5.094740203663041E-2</v>
      </c>
      <c r="EO51" s="700">
        <f t="shared" ref="EO51:GZ51" si="37">EO45/EO49</f>
        <v>5.8130447365189769E-2</v>
      </c>
      <c r="EP51" s="700">
        <f t="shared" si="37"/>
        <v>7.4254386002347558E-2</v>
      </c>
      <c r="EQ51" s="700">
        <f t="shared" si="37"/>
        <v>0.10177243224971549</v>
      </c>
      <c r="ER51" s="700">
        <f t="shared" si="37"/>
        <v>0.1111268136585908</v>
      </c>
      <c r="ES51" s="700">
        <f t="shared" si="37"/>
        <v>0.12204877926544083</v>
      </c>
      <c r="ET51" s="700">
        <f t="shared" si="37"/>
        <v>0.1149249325398535</v>
      </c>
      <c r="EU51" s="700">
        <f t="shared" si="37"/>
        <v>0.11747287906167174</v>
      </c>
      <c r="EV51" s="700">
        <f t="shared" si="37"/>
        <v>0.11284087785810294</v>
      </c>
      <c r="EW51" s="700">
        <f t="shared" si="37"/>
        <v>0.14460132514059368</v>
      </c>
      <c r="EX51" s="700">
        <f t="shared" si="37"/>
        <v>0.16205293703035739</v>
      </c>
      <c r="EY51" s="700">
        <f t="shared" si="37"/>
        <v>0.16743365414357297</v>
      </c>
      <c r="EZ51" s="700">
        <f t="shared" si="37"/>
        <v>0.17993102235616443</v>
      </c>
      <c r="FA51" s="700">
        <f t="shared" si="37"/>
        <v>0.19290318567351392</v>
      </c>
      <c r="FB51" s="700">
        <f t="shared" si="37"/>
        <v>0.12955526741032372</v>
      </c>
      <c r="FC51" s="700">
        <f t="shared" si="37"/>
        <v>0.13161793282488585</v>
      </c>
      <c r="FD51" s="700">
        <f t="shared" si="37"/>
        <v>0.19222244483592929</v>
      </c>
      <c r="FE51" s="700">
        <f t="shared" si="37"/>
        <v>0.20085392916418621</v>
      </c>
      <c r="FF51" s="700">
        <f t="shared" si="37"/>
        <v>0.33056385083019879</v>
      </c>
      <c r="FG51" s="700">
        <f t="shared" si="37"/>
        <v>0.35457327312773912</v>
      </c>
      <c r="FH51" s="700">
        <f t="shared" si="37"/>
        <v>0.40941404573738605</v>
      </c>
      <c r="FI51" s="700">
        <f t="shared" si="37"/>
        <v>0.40339569498453259</v>
      </c>
      <c r="FJ51" s="700">
        <f t="shared" si="37"/>
        <v>0.39969959130868615</v>
      </c>
      <c r="FK51" s="700">
        <f t="shared" si="37"/>
        <v>0.42251068355888144</v>
      </c>
      <c r="FL51" s="700">
        <f t="shared" si="37"/>
        <v>0.48000166845985565</v>
      </c>
      <c r="FM51" s="700">
        <f t="shared" si="37"/>
        <v>0.54451109918295193</v>
      </c>
      <c r="FN51" s="700">
        <f t="shared" si="37"/>
        <v>0.5508618897565748</v>
      </c>
      <c r="FO51" s="700">
        <f t="shared" si="37"/>
        <v>0.57575334956789148</v>
      </c>
      <c r="FP51" s="700">
        <f t="shared" si="37"/>
        <v>0.52515553247507996</v>
      </c>
      <c r="FQ51" s="700">
        <f t="shared" si="37"/>
        <v>0.63217008158888843</v>
      </c>
      <c r="FR51" s="700">
        <f t="shared" si="37"/>
        <v>0.65708153807889913</v>
      </c>
      <c r="FS51" s="700">
        <f t="shared" si="37"/>
        <v>0.6630047922782325</v>
      </c>
      <c r="FT51" s="700">
        <f t="shared" si="37"/>
        <v>0.61296512482789467</v>
      </c>
      <c r="FU51" s="700">
        <f t="shared" si="37"/>
        <v>0.63308572132428598</v>
      </c>
      <c r="FV51" s="700">
        <f t="shared" si="37"/>
        <v>0.63395187163506272</v>
      </c>
      <c r="FW51" s="700">
        <f t="shared" si="37"/>
        <v>0.64910030087216231</v>
      </c>
      <c r="FX51" s="700">
        <f t="shared" si="37"/>
        <v>0.67928666317887199</v>
      </c>
      <c r="FY51" s="700">
        <f t="shared" si="37"/>
        <v>0.69381871457587951</v>
      </c>
      <c r="FZ51" s="700">
        <f t="shared" si="37"/>
        <v>0.6610794844667135</v>
      </c>
      <c r="GA51" s="700">
        <f t="shared" si="37"/>
        <v>0.69096675418362496</v>
      </c>
      <c r="GB51" s="700">
        <f t="shared" si="37"/>
        <v>0.67634964857221191</v>
      </c>
      <c r="GC51" s="700">
        <f t="shared" si="37"/>
        <v>0.70448064693405898</v>
      </c>
      <c r="GD51" s="700">
        <f t="shared" si="37"/>
        <v>0.70243274725771199</v>
      </c>
      <c r="GE51" s="700">
        <f t="shared" si="37"/>
        <v>0.74943446381709733</v>
      </c>
      <c r="GF51" s="700">
        <f t="shared" si="37"/>
        <v>0.75284477008883666</v>
      </c>
      <c r="GG51" s="700">
        <f t="shared" si="37"/>
        <v>0.7695011076138919</v>
      </c>
      <c r="GH51" s="700">
        <f t="shared" si="37"/>
        <v>0.78121944092768569</v>
      </c>
      <c r="GI51" s="700">
        <f t="shared" si="37"/>
        <v>0.76289768977676764</v>
      </c>
      <c r="GJ51" s="700">
        <f t="shared" si="37"/>
        <v>0.76121809815927843</v>
      </c>
      <c r="GK51" s="700">
        <f t="shared" si="37"/>
        <v>0.76452626029291315</v>
      </c>
      <c r="GL51" s="700">
        <f t="shared" si="37"/>
        <v>0.77103412313590025</v>
      </c>
      <c r="GM51" s="700">
        <f t="shared" si="37"/>
        <v>0.75231055057503338</v>
      </c>
      <c r="GN51" s="700">
        <f t="shared" si="37"/>
        <v>0.75268029147710569</v>
      </c>
      <c r="GO51" s="700">
        <f t="shared" si="37"/>
        <v>0.7771139343792699</v>
      </c>
      <c r="GP51" s="700">
        <f t="shared" si="37"/>
        <v>0.76682018010714259</v>
      </c>
      <c r="GQ51" s="700">
        <f t="shared" si="37"/>
        <v>0.76251450938131538</v>
      </c>
      <c r="GR51" s="700">
        <f t="shared" si="37"/>
        <v>0.76357338676927533</v>
      </c>
      <c r="GS51" s="700">
        <f t="shared" si="37"/>
        <v>0.77943375657455238</v>
      </c>
      <c r="GT51" s="700">
        <f t="shared" si="37"/>
        <v>0.77785325301495345</v>
      </c>
      <c r="GU51" s="700">
        <f t="shared" si="37"/>
        <v>0.78040132562845999</v>
      </c>
      <c r="GV51" s="700">
        <f t="shared" si="37"/>
        <v>0.79963578050202078</v>
      </c>
      <c r="GW51" s="700">
        <f t="shared" si="37"/>
        <v>0.83031875417069934</v>
      </c>
      <c r="GX51" s="700">
        <f t="shared" si="37"/>
        <v>0.80348259346320827</v>
      </c>
      <c r="GY51" s="700">
        <f t="shared" si="37"/>
        <v>0.81532301763299742</v>
      </c>
      <c r="GZ51" s="700">
        <f t="shared" si="37"/>
        <v>0.76904221351945856</v>
      </c>
      <c r="HA51" s="700">
        <f t="shared" ref="HA51:IR51" si="38">HA45/HA49</f>
        <v>0.7814501896645053</v>
      </c>
      <c r="HB51" s="700">
        <f t="shared" si="38"/>
        <v>0.78660734259253884</v>
      </c>
      <c r="HC51" s="700">
        <f t="shared" si="38"/>
        <v>0.77450172750081481</v>
      </c>
      <c r="HD51" s="700">
        <f t="shared" si="38"/>
        <v>0.777261863029025</v>
      </c>
      <c r="HE51" s="700">
        <f t="shared" si="38"/>
        <v>0.81236049971182123</v>
      </c>
      <c r="HF51" s="700">
        <f t="shared" si="38"/>
        <v>0.86315564084788599</v>
      </c>
      <c r="HG51" s="700">
        <f t="shared" si="38"/>
        <v>0.85520928325795542</v>
      </c>
      <c r="HH51" s="700">
        <f t="shared" si="38"/>
        <v>0.89418015579308896</v>
      </c>
      <c r="HI51" s="700">
        <f t="shared" si="38"/>
        <v>0.881373178944028</v>
      </c>
      <c r="HJ51" s="700">
        <f t="shared" si="38"/>
        <v>0.89462914886149003</v>
      </c>
      <c r="HK51" s="700">
        <f t="shared" si="38"/>
        <v>0.90506277873298457</v>
      </c>
      <c r="HL51" s="700">
        <f t="shared" si="38"/>
        <v>0.91741694982679245</v>
      </c>
      <c r="HM51" s="700">
        <f t="shared" si="38"/>
        <v>0.92301827459462504</v>
      </c>
      <c r="HN51" s="700">
        <f t="shared" si="38"/>
        <v>0.92217590405659278</v>
      </c>
      <c r="HO51" s="700">
        <f t="shared" si="38"/>
        <v>0.92509993485566289</v>
      </c>
      <c r="HP51" s="700">
        <f t="shared" si="38"/>
        <v>0.97198635210827056</v>
      </c>
      <c r="HQ51" s="700">
        <f t="shared" si="38"/>
        <v>0.97186232901730107</v>
      </c>
      <c r="HR51" s="700">
        <f t="shared" si="38"/>
        <v>0.95996546047753717</v>
      </c>
      <c r="HS51" s="700">
        <f t="shared" si="38"/>
        <v>0.99301110225576983</v>
      </c>
      <c r="HT51" s="700">
        <f t="shared" si="38"/>
        <v>1.0049691800543554</v>
      </c>
      <c r="HU51" s="700">
        <f>HU45/HU49</f>
        <v>0.98451113176783478</v>
      </c>
      <c r="HV51" s="700">
        <f>HV45/HV49</f>
        <v>0.98049425740257623</v>
      </c>
      <c r="HW51" s="700">
        <f>HW45/HW49</f>
        <v>0.9174721974541965</v>
      </c>
      <c r="HX51" s="700">
        <f>HX45/HX49</f>
        <v>0.93244892862061646</v>
      </c>
      <c r="HY51" s="700">
        <f>HY45/HY49</f>
        <v>0.95295750616075403</v>
      </c>
      <c r="HZ51" s="562"/>
      <c r="IA51" s="562"/>
      <c r="IB51" s="701" t="s">
        <v>274</v>
      </c>
      <c r="IC51" s="672">
        <f>IC43/IC47</f>
        <v>0.62906276120791049</v>
      </c>
      <c r="IE51" s="655" t="s">
        <v>421</v>
      </c>
      <c r="IH51" s="674">
        <f>IH43/IH47</f>
        <v>0.56725490623732144</v>
      </c>
      <c r="IJ51" s="674">
        <f>IJ43/IJ47</f>
        <v>0.61053190551198933</v>
      </c>
      <c r="IK51" s="675"/>
      <c r="IL51" s="674">
        <f>IL43/IL47</f>
        <v>0.6165758279360436</v>
      </c>
      <c r="IM51" s="675"/>
      <c r="IN51" s="674">
        <f>IN43/IN47</f>
        <v>0.62269689910013382</v>
      </c>
      <c r="IO51" s="676"/>
      <c r="IP51" s="674">
        <f>IP43/IP47</f>
        <v>0.62906276120791049</v>
      </c>
    </row>
    <row r="52" spans="1:252" s="593" customFormat="1" ht="14" customHeight="1">
      <c r="B52" s="652" t="s">
        <v>422</v>
      </c>
      <c r="C52" s="656"/>
      <c r="D52" s="656"/>
      <c r="E52" s="679">
        <f>D49+E49</f>
        <v>150</v>
      </c>
      <c r="F52" s="679">
        <f t="shared" ref="F52:BQ52" si="39">E52+F49</f>
        <v>156</v>
      </c>
      <c r="G52" s="679">
        <f t="shared" si="39"/>
        <v>162</v>
      </c>
      <c r="H52" s="679">
        <f t="shared" si="39"/>
        <v>168</v>
      </c>
      <c r="I52" s="679">
        <f t="shared" si="39"/>
        <v>174</v>
      </c>
      <c r="J52" s="679">
        <f t="shared" si="39"/>
        <v>180</v>
      </c>
      <c r="K52" s="679">
        <f t="shared" si="39"/>
        <v>186</v>
      </c>
      <c r="L52" s="679">
        <f t="shared" si="39"/>
        <v>193</v>
      </c>
      <c r="M52" s="679">
        <f t="shared" si="39"/>
        <v>200</v>
      </c>
      <c r="N52" s="679">
        <f t="shared" si="39"/>
        <v>207</v>
      </c>
      <c r="O52" s="679">
        <f t="shared" si="39"/>
        <v>215</v>
      </c>
      <c r="P52" s="679">
        <f t="shared" si="39"/>
        <v>223</v>
      </c>
      <c r="Q52" s="679">
        <f t="shared" si="39"/>
        <v>233</v>
      </c>
      <c r="R52" s="679">
        <f t="shared" si="39"/>
        <v>242</v>
      </c>
      <c r="S52" s="679">
        <f t="shared" si="39"/>
        <v>251</v>
      </c>
      <c r="T52" s="679">
        <f t="shared" si="39"/>
        <v>260</v>
      </c>
      <c r="U52" s="679">
        <f t="shared" si="39"/>
        <v>270</v>
      </c>
      <c r="V52" s="679">
        <f t="shared" si="39"/>
        <v>280</v>
      </c>
      <c r="W52" s="679">
        <f t="shared" si="39"/>
        <v>290</v>
      </c>
      <c r="X52" s="679">
        <f t="shared" si="39"/>
        <v>300</v>
      </c>
      <c r="Y52" s="679">
        <f t="shared" si="39"/>
        <v>310</v>
      </c>
      <c r="Z52" s="679">
        <f t="shared" si="39"/>
        <v>321</v>
      </c>
      <c r="AA52" s="679">
        <f t="shared" si="39"/>
        <v>332</v>
      </c>
      <c r="AB52" s="679">
        <f t="shared" si="39"/>
        <v>343</v>
      </c>
      <c r="AC52" s="679">
        <f t="shared" si="39"/>
        <v>354</v>
      </c>
      <c r="AD52" s="679">
        <f t="shared" si="39"/>
        <v>366</v>
      </c>
      <c r="AE52" s="679">
        <f t="shared" si="39"/>
        <v>379</v>
      </c>
      <c r="AF52" s="679">
        <f t="shared" si="39"/>
        <v>393</v>
      </c>
      <c r="AG52" s="679">
        <f t="shared" si="39"/>
        <v>407</v>
      </c>
      <c r="AH52" s="679">
        <f t="shared" si="39"/>
        <v>421</v>
      </c>
      <c r="AI52" s="679">
        <f t="shared" si="39"/>
        <v>435</v>
      </c>
      <c r="AJ52" s="679">
        <f t="shared" si="39"/>
        <v>449</v>
      </c>
      <c r="AK52" s="679">
        <f t="shared" si="39"/>
        <v>464</v>
      </c>
      <c r="AL52" s="679">
        <f t="shared" si="39"/>
        <v>480</v>
      </c>
      <c r="AM52" s="679">
        <f t="shared" si="39"/>
        <v>496</v>
      </c>
      <c r="AN52" s="679">
        <f t="shared" si="39"/>
        <v>513</v>
      </c>
      <c r="AO52" s="679">
        <f t="shared" si="39"/>
        <v>530</v>
      </c>
      <c r="AP52" s="679">
        <f t="shared" si="39"/>
        <v>548</v>
      </c>
      <c r="AQ52" s="679">
        <f t="shared" si="39"/>
        <v>566</v>
      </c>
      <c r="AR52" s="679">
        <f t="shared" si="39"/>
        <v>584</v>
      </c>
      <c r="AS52" s="679">
        <f t="shared" si="39"/>
        <v>608</v>
      </c>
      <c r="AT52" s="679">
        <f t="shared" si="39"/>
        <v>631</v>
      </c>
      <c r="AU52" s="679">
        <f t="shared" si="39"/>
        <v>654</v>
      </c>
      <c r="AV52" s="679">
        <f t="shared" si="39"/>
        <v>678</v>
      </c>
      <c r="AW52" s="679">
        <f t="shared" si="39"/>
        <v>702</v>
      </c>
      <c r="AX52" s="679">
        <f t="shared" si="39"/>
        <v>727</v>
      </c>
      <c r="AY52" s="679">
        <f t="shared" si="39"/>
        <v>756</v>
      </c>
      <c r="AZ52" s="679">
        <f t="shared" si="39"/>
        <v>785</v>
      </c>
      <c r="BA52" s="679">
        <f t="shared" si="39"/>
        <v>815</v>
      </c>
      <c r="BB52" s="679">
        <f t="shared" si="39"/>
        <v>846</v>
      </c>
      <c r="BC52" s="679">
        <f t="shared" si="39"/>
        <v>879</v>
      </c>
      <c r="BD52" s="679">
        <f t="shared" si="39"/>
        <v>913</v>
      </c>
      <c r="BE52" s="679">
        <f t="shared" si="39"/>
        <v>949</v>
      </c>
      <c r="BF52" s="679">
        <f t="shared" si="39"/>
        <v>986</v>
      </c>
      <c r="BG52" s="679">
        <f t="shared" si="39"/>
        <v>1025</v>
      </c>
      <c r="BH52" s="679">
        <f t="shared" si="39"/>
        <v>1068</v>
      </c>
      <c r="BI52" s="679">
        <f t="shared" si="39"/>
        <v>1111</v>
      </c>
      <c r="BJ52" s="679">
        <f t="shared" si="39"/>
        <v>1157</v>
      </c>
      <c r="BK52" s="679">
        <f t="shared" si="39"/>
        <v>1204</v>
      </c>
      <c r="BL52" s="679">
        <f t="shared" si="39"/>
        <v>1254</v>
      </c>
      <c r="BM52" s="679">
        <f t="shared" si="39"/>
        <v>1308</v>
      </c>
      <c r="BN52" s="679">
        <f t="shared" si="39"/>
        <v>1362</v>
      </c>
      <c r="BO52" s="679">
        <f t="shared" si="39"/>
        <v>1419</v>
      </c>
      <c r="BP52" s="679">
        <f t="shared" si="39"/>
        <v>1478</v>
      </c>
      <c r="BQ52" s="679">
        <f t="shared" si="39"/>
        <v>1547</v>
      </c>
      <c r="BR52" s="679">
        <f t="shared" ref="BR52:EC52" si="40">BQ52+BR49</f>
        <v>1618</v>
      </c>
      <c r="BS52" s="679">
        <f t="shared" si="40"/>
        <v>1694</v>
      </c>
      <c r="BT52" s="679">
        <f t="shared" si="40"/>
        <v>1771</v>
      </c>
      <c r="BU52" s="679">
        <f t="shared" si="40"/>
        <v>1849</v>
      </c>
      <c r="BV52" s="679">
        <f t="shared" si="40"/>
        <v>1932</v>
      </c>
      <c r="BW52" s="679">
        <f t="shared" si="40"/>
        <v>2023</v>
      </c>
      <c r="BX52" s="679">
        <f t="shared" si="40"/>
        <v>2118</v>
      </c>
      <c r="BY52" s="679">
        <f t="shared" si="40"/>
        <v>2214</v>
      </c>
      <c r="BZ52" s="679">
        <f t="shared" si="40"/>
        <v>2317</v>
      </c>
      <c r="CA52" s="679">
        <f t="shared" si="40"/>
        <v>2429</v>
      </c>
      <c r="CB52" s="679">
        <f t="shared" si="40"/>
        <v>2548</v>
      </c>
      <c r="CC52" s="679">
        <f t="shared" si="40"/>
        <v>2670</v>
      </c>
      <c r="CD52" s="679">
        <f t="shared" si="40"/>
        <v>2800</v>
      </c>
      <c r="CE52" s="679">
        <f t="shared" si="40"/>
        <v>2934</v>
      </c>
      <c r="CF52" s="679">
        <f t="shared" si="40"/>
        <v>3076</v>
      </c>
      <c r="CG52" s="679">
        <f t="shared" si="40"/>
        <v>3222</v>
      </c>
      <c r="CH52" s="679">
        <f t="shared" si="40"/>
        <v>3378</v>
      </c>
      <c r="CI52" s="679">
        <f t="shared" si="40"/>
        <v>3551</v>
      </c>
      <c r="CJ52" s="679">
        <f t="shared" si="40"/>
        <v>3734</v>
      </c>
      <c r="CK52" s="679">
        <f t="shared" si="40"/>
        <v>3907</v>
      </c>
      <c r="CL52" s="679">
        <f t="shared" si="40"/>
        <v>4094</v>
      </c>
      <c r="CM52" s="679">
        <f t="shared" si="40"/>
        <v>4284</v>
      </c>
      <c r="CN52" s="679">
        <f t="shared" si="40"/>
        <v>4476</v>
      </c>
      <c r="CO52" s="679">
        <f t="shared" si="40"/>
        <v>4670</v>
      </c>
      <c r="CP52" s="679">
        <f t="shared" si="40"/>
        <v>4877</v>
      </c>
      <c r="CQ52" s="679">
        <f t="shared" si="40"/>
        <v>5110</v>
      </c>
      <c r="CR52" s="679">
        <f t="shared" si="40"/>
        <v>5349</v>
      </c>
      <c r="CS52" s="679">
        <f t="shared" si="40"/>
        <v>5601</v>
      </c>
      <c r="CT52" s="679">
        <f t="shared" si="40"/>
        <v>5870</v>
      </c>
      <c r="CU52" s="679">
        <f t="shared" si="40"/>
        <v>6141</v>
      </c>
      <c r="CV52" s="679">
        <f t="shared" si="40"/>
        <v>6414</v>
      </c>
      <c r="CW52" s="679">
        <f t="shared" si="40"/>
        <v>6689</v>
      </c>
      <c r="CX52" s="679">
        <f t="shared" si="40"/>
        <v>6976</v>
      </c>
      <c r="CY52" s="679">
        <f t="shared" si="40"/>
        <v>7293</v>
      </c>
      <c r="CZ52" s="679">
        <f t="shared" si="40"/>
        <v>7611</v>
      </c>
      <c r="DA52" s="679">
        <f t="shared" si="40"/>
        <v>7956</v>
      </c>
      <c r="DB52" s="679">
        <f t="shared" si="40"/>
        <v>8316</v>
      </c>
      <c r="DC52" s="679">
        <f t="shared" si="40"/>
        <v>8679</v>
      </c>
      <c r="DD52" s="679">
        <f t="shared" si="40"/>
        <v>9037</v>
      </c>
      <c r="DE52" s="679">
        <f t="shared" si="40"/>
        <v>9409</v>
      </c>
      <c r="DF52" s="679">
        <f t="shared" si="40"/>
        <v>9802</v>
      </c>
      <c r="DG52" s="680">
        <f t="shared" si="40"/>
        <v>10207</v>
      </c>
      <c r="DH52" s="680">
        <f t="shared" si="40"/>
        <v>10632</v>
      </c>
      <c r="DI52" s="680">
        <f t="shared" si="40"/>
        <v>11081</v>
      </c>
      <c r="DJ52" s="680">
        <f t="shared" si="40"/>
        <v>11572</v>
      </c>
      <c r="DK52" s="680">
        <f t="shared" si="40"/>
        <v>12087</v>
      </c>
      <c r="DL52" s="680">
        <f t="shared" si="40"/>
        <v>12618</v>
      </c>
      <c r="DM52" s="680">
        <f t="shared" si="40"/>
        <v>13161</v>
      </c>
      <c r="DN52" s="680">
        <f t="shared" si="40"/>
        <v>13754</v>
      </c>
      <c r="DO52" s="679">
        <f t="shared" si="40"/>
        <v>14351</v>
      </c>
      <c r="DP52" s="680">
        <f t="shared" si="40"/>
        <v>14987</v>
      </c>
      <c r="DQ52" s="680">
        <f t="shared" si="40"/>
        <v>15667</v>
      </c>
      <c r="DR52" s="679">
        <f t="shared" si="40"/>
        <v>16417</v>
      </c>
      <c r="DS52" s="680">
        <f t="shared" si="40"/>
        <v>17131</v>
      </c>
      <c r="DT52" s="680">
        <f t="shared" si="40"/>
        <v>17878</v>
      </c>
      <c r="DU52" s="680">
        <f t="shared" si="40"/>
        <v>18656</v>
      </c>
      <c r="DV52" s="680">
        <f t="shared" si="40"/>
        <v>19448</v>
      </c>
      <c r="DW52" s="680">
        <f t="shared" si="40"/>
        <v>20282</v>
      </c>
      <c r="DX52" s="679">
        <f t="shared" si="40"/>
        <v>21177</v>
      </c>
      <c r="DY52" s="679">
        <f t="shared" si="40"/>
        <v>21977</v>
      </c>
      <c r="DZ52" s="680">
        <f t="shared" si="40"/>
        <v>22761</v>
      </c>
      <c r="EA52" s="679">
        <f t="shared" si="40"/>
        <v>23603</v>
      </c>
      <c r="EB52" s="680">
        <f t="shared" si="40"/>
        <v>24494</v>
      </c>
      <c r="EC52" s="680">
        <f t="shared" si="40"/>
        <v>25367</v>
      </c>
      <c r="ED52" s="680">
        <f t="shared" ref="ED52:GO52" si="41">EC52+ED49</f>
        <v>26102</v>
      </c>
      <c r="EE52" s="680">
        <f t="shared" si="41"/>
        <v>26945</v>
      </c>
      <c r="EF52" s="680">
        <f t="shared" si="41"/>
        <v>27654</v>
      </c>
      <c r="EG52" s="679">
        <f t="shared" si="41"/>
        <v>28394</v>
      </c>
      <c r="EH52" s="680">
        <f t="shared" si="41"/>
        <v>29239</v>
      </c>
      <c r="EI52" s="680">
        <f t="shared" si="41"/>
        <v>30075</v>
      </c>
      <c r="EJ52" s="680">
        <f t="shared" si="41"/>
        <v>30917</v>
      </c>
      <c r="EK52" s="680">
        <f t="shared" si="41"/>
        <v>31763</v>
      </c>
      <c r="EL52" s="680">
        <f t="shared" si="41"/>
        <v>32668</v>
      </c>
      <c r="EM52" s="680">
        <f t="shared" si="41"/>
        <v>33558</v>
      </c>
      <c r="EN52" s="680">
        <f t="shared" si="41"/>
        <v>34505</v>
      </c>
      <c r="EO52" s="679">
        <f t="shared" si="41"/>
        <v>35367</v>
      </c>
      <c r="EP52" s="680">
        <f t="shared" si="41"/>
        <v>36126</v>
      </c>
      <c r="EQ52" s="680">
        <f t="shared" si="41"/>
        <v>36801</v>
      </c>
      <c r="ER52" s="679">
        <f t="shared" si="41"/>
        <v>37509</v>
      </c>
      <c r="ES52" s="679">
        <f t="shared" si="41"/>
        <v>38284</v>
      </c>
      <c r="ET52" s="680">
        <f t="shared" si="41"/>
        <v>39095</v>
      </c>
      <c r="EU52" s="679">
        <f t="shared" si="41"/>
        <v>39988</v>
      </c>
      <c r="EV52" s="680">
        <f t="shared" si="41"/>
        <v>40929</v>
      </c>
      <c r="EW52" s="680">
        <f t="shared" si="41"/>
        <v>41809</v>
      </c>
      <c r="EX52" s="680">
        <f t="shared" si="41"/>
        <v>42727</v>
      </c>
      <c r="EY52" s="680">
        <f t="shared" si="41"/>
        <v>43744</v>
      </c>
      <c r="EZ52" s="680">
        <f t="shared" si="41"/>
        <v>44787</v>
      </c>
      <c r="FA52" s="679">
        <f t="shared" si="41"/>
        <v>45850</v>
      </c>
      <c r="FB52" s="680">
        <f t="shared" si="41"/>
        <v>46942</v>
      </c>
      <c r="FC52" s="680">
        <f t="shared" si="41"/>
        <v>47989</v>
      </c>
      <c r="FD52" s="679">
        <f t="shared" si="41"/>
        <v>48809</v>
      </c>
      <c r="FE52" s="679">
        <f t="shared" si="41"/>
        <v>49684</v>
      </c>
      <c r="FF52" s="679">
        <f t="shared" si="41"/>
        <v>50676</v>
      </c>
      <c r="FG52" s="679">
        <f t="shared" si="41"/>
        <v>51691</v>
      </c>
      <c r="FH52" s="679">
        <f t="shared" si="41"/>
        <v>52651</v>
      </c>
      <c r="FI52" s="679">
        <f t="shared" si="41"/>
        <v>53721</v>
      </c>
      <c r="FJ52" s="679">
        <f t="shared" si="41"/>
        <v>54850</v>
      </c>
      <c r="FK52" s="679">
        <f t="shared" si="41"/>
        <v>55969</v>
      </c>
      <c r="FL52" s="679">
        <f t="shared" si="41"/>
        <v>57094</v>
      </c>
      <c r="FM52" s="679">
        <f t="shared" si="41"/>
        <v>58210</v>
      </c>
      <c r="FN52" s="679">
        <f t="shared" si="41"/>
        <v>59418</v>
      </c>
      <c r="FO52" s="679">
        <f t="shared" si="41"/>
        <v>60691</v>
      </c>
      <c r="FP52" s="679">
        <f t="shared" si="41"/>
        <v>62000</v>
      </c>
      <c r="FQ52" s="679">
        <f t="shared" si="41"/>
        <v>63336</v>
      </c>
      <c r="FR52" s="679">
        <f t="shared" si="41"/>
        <v>64685</v>
      </c>
      <c r="FS52" s="679">
        <f t="shared" si="41"/>
        <v>66085</v>
      </c>
      <c r="FT52" s="679">
        <f t="shared" si="41"/>
        <v>67427</v>
      </c>
      <c r="FU52" s="679">
        <f t="shared" si="41"/>
        <v>68765</v>
      </c>
      <c r="FV52" s="679">
        <f t="shared" si="41"/>
        <v>70157</v>
      </c>
      <c r="FW52" s="679">
        <f t="shared" si="41"/>
        <v>71575</v>
      </c>
      <c r="FX52" s="679">
        <f t="shared" si="41"/>
        <v>73016</v>
      </c>
      <c r="FY52" s="679">
        <f t="shared" si="41"/>
        <v>74470</v>
      </c>
      <c r="FZ52" s="679">
        <f t="shared" si="41"/>
        <v>75901</v>
      </c>
      <c r="GA52" s="679">
        <f t="shared" si="41"/>
        <v>77348</v>
      </c>
      <c r="GB52" s="679">
        <f t="shared" si="41"/>
        <v>78850</v>
      </c>
      <c r="GC52" s="679">
        <f t="shared" si="41"/>
        <v>80400</v>
      </c>
      <c r="GD52" s="679">
        <f t="shared" si="41"/>
        <v>81951</v>
      </c>
      <c r="GE52" s="679">
        <f t="shared" si="41"/>
        <v>83500</v>
      </c>
      <c r="GF52" s="679">
        <f t="shared" si="41"/>
        <v>85093</v>
      </c>
      <c r="GG52" s="679">
        <f t="shared" si="41"/>
        <v>86689</v>
      </c>
      <c r="GH52" s="679">
        <f t="shared" si="41"/>
        <v>88320</v>
      </c>
      <c r="GI52" s="679">
        <f t="shared" si="41"/>
        <v>90024</v>
      </c>
      <c r="GJ52" s="679">
        <f t="shared" si="41"/>
        <v>91764</v>
      </c>
      <c r="GK52" s="679">
        <f t="shared" si="41"/>
        <v>93557</v>
      </c>
      <c r="GL52" s="679">
        <f t="shared" si="41"/>
        <v>95417</v>
      </c>
      <c r="GM52" s="679">
        <f t="shared" si="41"/>
        <v>97332</v>
      </c>
      <c r="GN52" s="679">
        <f t="shared" si="41"/>
        <v>99235</v>
      </c>
      <c r="GO52" s="679">
        <f t="shared" si="41"/>
        <v>101173</v>
      </c>
      <c r="GP52" s="679">
        <f t="shared" ref="GP52:HW52" si="42">GO52+GP49</f>
        <v>103169</v>
      </c>
      <c r="GQ52" s="679">
        <f t="shared" si="42"/>
        <v>105250</v>
      </c>
      <c r="GR52" s="679">
        <f t="shared" si="42"/>
        <v>107482</v>
      </c>
      <c r="GS52" s="679">
        <f t="shared" si="42"/>
        <v>109739</v>
      </c>
      <c r="GT52" s="679">
        <f t="shared" si="42"/>
        <v>112077</v>
      </c>
      <c r="GU52" s="679">
        <f t="shared" si="42"/>
        <v>114495</v>
      </c>
      <c r="GV52" s="679">
        <f t="shared" si="42"/>
        <v>116919</v>
      </c>
      <c r="GW52" s="679">
        <f t="shared" si="42"/>
        <v>119299</v>
      </c>
      <c r="GX52" s="679">
        <f t="shared" si="42"/>
        <v>121657</v>
      </c>
      <c r="GY52" s="679">
        <f t="shared" si="42"/>
        <v>123956</v>
      </c>
      <c r="GZ52" s="679">
        <f t="shared" si="42"/>
        <v>126282</v>
      </c>
      <c r="HA52" s="679">
        <f t="shared" si="42"/>
        <v>128622</v>
      </c>
      <c r="HB52" s="679">
        <f t="shared" si="42"/>
        <v>131030</v>
      </c>
      <c r="HC52" s="680">
        <f t="shared" si="42"/>
        <v>133496</v>
      </c>
      <c r="HD52" s="680">
        <f t="shared" si="42"/>
        <v>135949</v>
      </c>
      <c r="HE52" s="680">
        <f t="shared" si="42"/>
        <v>138337</v>
      </c>
      <c r="HF52" s="680">
        <f t="shared" si="42"/>
        <v>140706</v>
      </c>
      <c r="HG52" s="680">
        <f t="shared" si="42"/>
        <v>143162</v>
      </c>
      <c r="HH52" s="680">
        <f t="shared" si="42"/>
        <v>145632</v>
      </c>
      <c r="HI52" s="680">
        <f t="shared" si="42"/>
        <v>148208</v>
      </c>
      <c r="HJ52" s="680">
        <f t="shared" si="42"/>
        <v>150995</v>
      </c>
      <c r="HK52" s="680">
        <f t="shared" si="42"/>
        <v>153964</v>
      </c>
      <c r="HL52" s="680">
        <f t="shared" si="42"/>
        <v>157113</v>
      </c>
      <c r="HM52" s="680">
        <f t="shared" si="42"/>
        <v>160441</v>
      </c>
      <c r="HN52" s="680">
        <f t="shared" si="42"/>
        <v>163928</v>
      </c>
      <c r="HO52" s="680">
        <f t="shared" si="42"/>
        <v>167547</v>
      </c>
      <c r="HP52" s="680">
        <f t="shared" si="42"/>
        <v>171121</v>
      </c>
      <c r="HQ52" s="680">
        <f t="shared" si="42"/>
        <v>174923</v>
      </c>
      <c r="HR52" s="680">
        <f t="shared" si="42"/>
        <v>178948</v>
      </c>
      <c r="HS52" s="680">
        <f t="shared" si="42"/>
        <v>183015</v>
      </c>
      <c r="HT52" s="680">
        <f t="shared" si="42"/>
        <v>187087</v>
      </c>
      <c r="HU52" s="680">
        <f t="shared" si="42"/>
        <v>191166</v>
      </c>
      <c r="HV52" s="680">
        <f t="shared" si="42"/>
        <v>195157</v>
      </c>
      <c r="HW52" s="680">
        <f t="shared" si="42"/>
        <v>199077</v>
      </c>
      <c r="HX52" s="727"/>
      <c r="HY52" s="727"/>
      <c r="HZ52" s="562"/>
      <c r="IA52" s="562"/>
      <c r="IB52" s="656"/>
      <c r="IC52" s="681"/>
      <c r="IE52" s="655" t="s">
        <v>422</v>
      </c>
    </row>
    <row r="53" spans="1:252" s="593" customFormat="1" ht="14" customHeight="1">
      <c r="B53" s="652" t="s">
        <v>423</v>
      </c>
      <c r="C53" s="656"/>
      <c r="D53" s="656"/>
      <c r="E53" s="728">
        <f t="shared" ref="E53:BP53" si="43">E52/$IC$49</f>
        <v>7.2463418051120531E-4</v>
      </c>
      <c r="F53" s="728">
        <f t="shared" si="43"/>
        <v>7.5361954773165351E-4</v>
      </c>
      <c r="G53" s="728">
        <f t="shared" si="43"/>
        <v>7.8260491495210172E-4</v>
      </c>
      <c r="H53" s="728">
        <f t="shared" si="43"/>
        <v>8.1159028217254992E-4</v>
      </c>
      <c r="I53" s="728">
        <f t="shared" si="43"/>
        <v>8.4057564939299812E-4</v>
      </c>
      <c r="J53" s="728">
        <f t="shared" si="43"/>
        <v>8.6956101661344633E-4</v>
      </c>
      <c r="K53" s="728">
        <f t="shared" si="43"/>
        <v>8.9854638383389453E-4</v>
      </c>
      <c r="L53" s="728">
        <f t="shared" si="43"/>
        <v>9.3236264559108412E-4</v>
      </c>
      <c r="M53" s="728">
        <f t="shared" si="43"/>
        <v>9.6617890734827371E-4</v>
      </c>
      <c r="N53" s="728">
        <f t="shared" si="43"/>
        <v>9.9999516910546319E-4</v>
      </c>
      <c r="O53" s="728">
        <f t="shared" si="43"/>
        <v>1.0386423253993943E-3</v>
      </c>
      <c r="P53" s="728">
        <f t="shared" si="43"/>
        <v>1.0772894816933251E-3</v>
      </c>
      <c r="Q53" s="728">
        <f t="shared" si="43"/>
        <v>1.1255984270607388E-3</v>
      </c>
      <c r="R53" s="728">
        <f t="shared" si="43"/>
        <v>1.1690764778914111E-3</v>
      </c>
      <c r="S53" s="728">
        <f t="shared" si="43"/>
        <v>1.2125545287220835E-3</v>
      </c>
      <c r="T53" s="728">
        <f t="shared" si="43"/>
        <v>1.2560325795527559E-3</v>
      </c>
      <c r="U53" s="728">
        <f t="shared" si="43"/>
        <v>1.3043415249201695E-3</v>
      </c>
      <c r="V53" s="728">
        <f t="shared" si="43"/>
        <v>1.3526504702875831E-3</v>
      </c>
      <c r="W53" s="728">
        <f t="shared" si="43"/>
        <v>1.4009594156549968E-3</v>
      </c>
      <c r="X53" s="728">
        <f t="shared" si="43"/>
        <v>1.4492683610224106E-3</v>
      </c>
      <c r="Y53" s="728">
        <f t="shared" si="43"/>
        <v>1.4975773063898243E-3</v>
      </c>
      <c r="Z53" s="728">
        <f t="shared" si="43"/>
        <v>1.5507171462939792E-3</v>
      </c>
      <c r="AA53" s="728">
        <f t="shared" si="43"/>
        <v>1.6038569861981343E-3</v>
      </c>
      <c r="AB53" s="728">
        <f t="shared" si="43"/>
        <v>1.6569968261022894E-3</v>
      </c>
      <c r="AC53" s="728">
        <f t="shared" si="43"/>
        <v>1.7101366660064443E-3</v>
      </c>
      <c r="AD53" s="728">
        <f t="shared" si="43"/>
        <v>1.7681074004473408E-3</v>
      </c>
      <c r="AE53" s="728">
        <f t="shared" si="43"/>
        <v>1.8309090294249787E-3</v>
      </c>
      <c r="AF53" s="728">
        <f t="shared" si="43"/>
        <v>1.8985415529393578E-3</v>
      </c>
      <c r="AG53" s="728">
        <f t="shared" si="43"/>
        <v>1.9661740764537368E-3</v>
      </c>
      <c r="AH53" s="728">
        <f t="shared" si="43"/>
        <v>2.033806599968116E-3</v>
      </c>
      <c r="AI53" s="728">
        <f t="shared" si="43"/>
        <v>2.1014391234824951E-3</v>
      </c>
      <c r="AJ53" s="728">
        <f t="shared" si="43"/>
        <v>2.1690716469968743E-3</v>
      </c>
      <c r="AK53" s="728">
        <f t="shared" si="43"/>
        <v>2.241535065047995E-3</v>
      </c>
      <c r="AL53" s="728">
        <f t="shared" si="43"/>
        <v>2.3188293776358567E-3</v>
      </c>
      <c r="AM53" s="728">
        <f t="shared" si="43"/>
        <v>2.3961236902237189E-3</v>
      </c>
      <c r="AN53" s="728">
        <f t="shared" si="43"/>
        <v>2.4782488973483221E-3</v>
      </c>
      <c r="AO53" s="728">
        <f t="shared" si="43"/>
        <v>2.5603741044729253E-3</v>
      </c>
      <c r="AP53" s="728">
        <f t="shared" si="43"/>
        <v>2.6473302061342701E-3</v>
      </c>
      <c r="AQ53" s="728">
        <f t="shared" si="43"/>
        <v>2.7342863077956144E-3</v>
      </c>
      <c r="AR53" s="728">
        <f t="shared" si="43"/>
        <v>2.8212424094569591E-3</v>
      </c>
      <c r="AS53" s="728">
        <f t="shared" si="43"/>
        <v>2.9371838783387519E-3</v>
      </c>
      <c r="AT53" s="728">
        <f t="shared" si="43"/>
        <v>3.0482944526838036E-3</v>
      </c>
      <c r="AU53" s="728">
        <f t="shared" si="43"/>
        <v>3.159405027028855E-3</v>
      </c>
      <c r="AV53" s="728">
        <f t="shared" si="43"/>
        <v>3.2753464959106478E-3</v>
      </c>
      <c r="AW53" s="728">
        <f t="shared" si="43"/>
        <v>3.3912879647924406E-3</v>
      </c>
      <c r="AX53" s="728">
        <f t="shared" si="43"/>
        <v>3.5120603282109749E-3</v>
      </c>
      <c r="AY53" s="728">
        <f t="shared" si="43"/>
        <v>3.6521562697764743E-3</v>
      </c>
      <c r="AZ53" s="728">
        <f t="shared" si="43"/>
        <v>3.7922522113419742E-3</v>
      </c>
      <c r="BA53" s="728">
        <f t="shared" si="43"/>
        <v>3.9371790474442151E-3</v>
      </c>
      <c r="BB53" s="728">
        <f t="shared" si="43"/>
        <v>4.0869367780831979E-3</v>
      </c>
      <c r="BC53" s="728">
        <f t="shared" si="43"/>
        <v>4.2463562977956629E-3</v>
      </c>
      <c r="BD53" s="728">
        <f t="shared" si="43"/>
        <v>4.4106067120448693E-3</v>
      </c>
      <c r="BE53" s="728">
        <f t="shared" si="43"/>
        <v>4.5845189153675588E-3</v>
      </c>
      <c r="BF53" s="728">
        <f t="shared" si="43"/>
        <v>4.7632620132269888E-3</v>
      </c>
      <c r="BG53" s="728">
        <f t="shared" si="43"/>
        <v>4.9516669001599027E-3</v>
      </c>
      <c r="BH53" s="728">
        <f t="shared" si="43"/>
        <v>5.1593953652397818E-3</v>
      </c>
      <c r="BI53" s="728">
        <f t="shared" si="43"/>
        <v>5.3671238303196599E-3</v>
      </c>
      <c r="BJ53" s="728">
        <f t="shared" si="43"/>
        <v>5.5893449790097634E-3</v>
      </c>
      <c r="BK53" s="728">
        <f t="shared" si="43"/>
        <v>5.8163970222366076E-3</v>
      </c>
      <c r="BL53" s="728">
        <f t="shared" si="43"/>
        <v>6.0579417490736762E-3</v>
      </c>
      <c r="BM53" s="728">
        <f t="shared" si="43"/>
        <v>6.3188100540577099E-3</v>
      </c>
      <c r="BN53" s="728">
        <f t="shared" si="43"/>
        <v>6.5796783590417436E-3</v>
      </c>
      <c r="BO53" s="728">
        <f t="shared" si="43"/>
        <v>6.8550393476360019E-3</v>
      </c>
      <c r="BP53" s="728">
        <f t="shared" si="43"/>
        <v>7.1400621253037422E-3</v>
      </c>
      <c r="BQ53" s="728">
        <f t="shared" ref="BQ53:EB53" si="44">BQ52/$IC$49</f>
        <v>7.4733938483388966E-3</v>
      </c>
      <c r="BR53" s="728">
        <f t="shared" si="44"/>
        <v>7.816387360447534E-3</v>
      </c>
      <c r="BS53" s="728">
        <f t="shared" si="44"/>
        <v>8.1835353452398788E-3</v>
      </c>
      <c r="BT53" s="728">
        <f t="shared" si="44"/>
        <v>8.5555142245689643E-3</v>
      </c>
      <c r="BU53" s="728">
        <f t="shared" si="44"/>
        <v>8.9323239984347904E-3</v>
      </c>
      <c r="BV53" s="728">
        <f t="shared" si="44"/>
        <v>9.3332882449843231E-3</v>
      </c>
      <c r="BW53" s="728">
        <f t="shared" si="44"/>
        <v>9.7728996478277878E-3</v>
      </c>
      <c r="BX53" s="728">
        <f t="shared" si="44"/>
        <v>1.0231834628818218E-2</v>
      </c>
      <c r="BY53" s="728">
        <f t="shared" si="44"/>
        <v>1.069560050434539E-2</v>
      </c>
      <c r="BZ53" s="728">
        <f t="shared" si="44"/>
        <v>1.1193182641629751E-2</v>
      </c>
      <c r="CA53" s="728">
        <f t="shared" si="44"/>
        <v>1.1734242829744784E-2</v>
      </c>
      <c r="CB53" s="728">
        <f t="shared" si="44"/>
        <v>1.2309119279617007E-2</v>
      </c>
      <c r="CC53" s="728">
        <f t="shared" si="44"/>
        <v>1.2898488413099454E-2</v>
      </c>
      <c r="CD53" s="728">
        <f t="shared" si="44"/>
        <v>1.3526504702875832E-2</v>
      </c>
      <c r="CE53" s="728">
        <f t="shared" si="44"/>
        <v>1.4173844570799175E-2</v>
      </c>
      <c r="CF53" s="728">
        <f t="shared" si="44"/>
        <v>1.485983159501645E-2</v>
      </c>
      <c r="CG53" s="728">
        <f t="shared" si="44"/>
        <v>1.5565142197380689E-2</v>
      </c>
      <c r="CH53" s="728">
        <f t="shared" si="44"/>
        <v>1.6318761745112341E-2</v>
      </c>
      <c r="CI53" s="728">
        <f t="shared" si="44"/>
        <v>1.7154506499968598E-2</v>
      </c>
      <c r="CJ53" s="728">
        <f t="shared" si="44"/>
        <v>1.8038560200192271E-2</v>
      </c>
      <c r="CK53" s="728">
        <f t="shared" si="44"/>
        <v>1.8874304955048528E-2</v>
      </c>
      <c r="CL53" s="728">
        <f t="shared" si="44"/>
        <v>1.9777682233419164E-2</v>
      </c>
      <c r="CM53" s="728">
        <f t="shared" si="44"/>
        <v>2.0695552195400022E-2</v>
      </c>
      <c r="CN53" s="728">
        <f t="shared" si="44"/>
        <v>2.1623083946454364E-2</v>
      </c>
      <c r="CO53" s="728">
        <f t="shared" si="44"/>
        <v>2.2560277486582191E-2</v>
      </c>
      <c r="CP53" s="728">
        <f t="shared" si="44"/>
        <v>2.3560272655687654E-2</v>
      </c>
      <c r="CQ53" s="728">
        <f t="shared" si="44"/>
        <v>2.4685871082748393E-2</v>
      </c>
      <c r="CR53" s="728">
        <f t="shared" si="44"/>
        <v>2.584045487702958E-2</v>
      </c>
      <c r="CS53" s="728">
        <f t="shared" si="44"/>
        <v>2.7057840300288405E-2</v>
      </c>
      <c r="CT53" s="728">
        <f t="shared" si="44"/>
        <v>2.8357350930671831E-2</v>
      </c>
      <c r="CU53" s="728">
        <f t="shared" si="44"/>
        <v>2.9666523350128742E-2</v>
      </c>
      <c r="CV53" s="728">
        <f t="shared" si="44"/>
        <v>3.0985357558659138E-2</v>
      </c>
      <c r="CW53" s="728">
        <f t="shared" si="44"/>
        <v>3.2313853556263011E-2</v>
      </c>
      <c r="CX53" s="728">
        <f t="shared" si="44"/>
        <v>3.3700320288307786E-2</v>
      </c>
      <c r="CY53" s="728">
        <f t="shared" si="44"/>
        <v>3.5231713856454801E-2</v>
      </c>
      <c r="CZ53" s="728">
        <f t="shared" si="44"/>
        <v>3.6767938319138556E-2</v>
      </c>
      <c r="DA53" s="728">
        <f t="shared" si="44"/>
        <v>3.8434596934314329E-2</v>
      </c>
      <c r="DB53" s="728">
        <f t="shared" si="44"/>
        <v>4.0173718967541218E-2</v>
      </c>
      <c r="DC53" s="728">
        <f t="shared" si="44"/>
        <v>4.1927333684378336E-2</v>
      </c>
      <c r="DD53" s="728">
        <f t="shared" si="44"/>
        <v>4.3656793928531744E-2</v>
      </c>
      <c r="DE53" s="728">
        <f t="shared" si="44"/>
        <v>4.5453886696199534E-2</v>
      </c>
      <c r="DF53" s="728">
        <f t="shared" si="44"/>
        <v>4.7352428249138892E-2</v>
      </c>
      <c r="DG53" s="728">
        <f t="shared" si="44"/>
        <v>4.9308940536519144E-2</v>
      </c>
      <c r="DH53" s="728">
        <f t="shared" si="44"/>
        <v>5.136207071463423E-2</v>
      </c>
      <c r="DI53" s="728">
        <f t="shared" si="44"/>
        <v>5.3531142361631104E-2</v>
      </c>
      <c r="DJ53" s="728">
        <f t="shared" si="44"/>
        <v>5.5903111579171112E-2</v>
      </c>
      <c r="DK53" s="728">
        <f t="shared" si="44"/>
        <v>5.8391022265592916E-2</v>
      </c>
      <c r="DL53" s="728">
        <f t="shared" si="44"/>
        <v>6.0956227264602585E-2</v>
      </c>
      <c r="DM53" s="728">
        <f t="shared" si="44"/>
        <v>6.3579402998053147E-2</v>
      </c>
      <c r="DN53" s="728">
        <f t="shared" si="44"/>
        <v>6.6444123458340776E-2</v>
      </c>
      <c r="DO53" s="728">
        <f t="shared" si="44"/>
        <v>6.9328167496775381E-2</v>
      </c>
      <c r="DP53" s="728">
        <f t="shared" si="44"/>
        <v>7.2400616422142891E-2</v>
      </c>
      <c r="DQ53" s="728">
        <f t="shared" si="44"/>
        <v>7.5685624707127017E-2</v>
      </c>
      <c r="DR53" s="728">
        <f t="shared" si="44"/>
        <v>7.9308795609683042E-2</v>
      </c>
      <c r="DS53" s="728">
        <f t="shared" si="44"/>
        <v>8.2758054308916376E-2</v>
      </c>
      <c r="DT53" s="728">
        <f t="shared" si="44"/>
        <v>8.6366732527862186E-2</v>
      </c>
      <c r="DU53" s="728">
        <f t="shared" si="44"/>
        <v>9.0125168477446962E-2</v>
      </c>
      <c r="DV53" s="728">
        <f t="shared" si="44"/>
        <v>9.3951236950546135E-2</v>
      </c>
      <c r="DW53" s="728">
        <f t="shared" si="44"/>
        <v>9.7980202994188428E-2</v>
      </c>
      <c r="DX53" s="728">
        <f t="shared" si="44"/>
        <v>0.10230385360457196</v>
      </c>
      <c r="DY53" s="728">
        <f t="shared" si="44"/>
        <v>0.10616856923396506</v>
      </c>
      <c r="DZ53" s="728">
        <f t="shared" si="44"/>
        <v>0.10995599055077028</v>
      </c>
      <c r="EA53" s="728">
        <f t="shared" si="44"/>
        <v>0.11402360375070651</v>
      </c>
      <c r="EB53" s="728">
        <f t="shared" si="44"/>
        <v>0.11832793078294308</v>
      </c>
      <c r="EC53" s="728">
        <f t="shared" ref="EC53:GN53" si="45">EC52/$IC$49</f>
        <v>0.1225453017135183</v>
      </c>
      <c r="ED53" s="728">
        <f t="shared" si="45"/>
        <v>0.12609600919802319</v>
      </c>
      <c r="EE53" s="728">
        <f t="shared" si="45"/>
        <v>0.13016845329249618</v>
      </c>
      <c r="EF53" s="728">
        <f t="shared" si="45"/>
        <v>0.13359355751904581</v>
      </c>
      <c r="EG53" s="728">
        <f t="shared" si="45"/>
        <v>0.13716841947623443</v>
      </c>
      <c r="EH53" s="728">
        <f t="shared" si="45"/>
        <v>0.14125052535978086</v>
      </c>
      <c r="EI53" s="728">
        <f t="shared" si="45"/>
        <v>0.14528915319249666</v>
      </c>
      <c r="EJ53" s="728">
        <f t="shared" si="45"/>
        <v>0.14935676639243289</v>
      </c>
      <c r="EK53" s="728">
        <f t="shared" si="45"/>
        <v>0.15344370317051609</v>
      </c>
      <c r="EL53" s="728">
        <f t="shared" si="45"/>
        <v>0.15781566272626701</v>
      </c>
      <c r="EM53" s="728">
        <f t="shared" si="45"/>
        <v>0.16211515886396685</v>
      </c>
      <c r="EN53" s="728">
        <f t="shared" si="45"/>
        <v>0.16669001599026093</v>
      </c>
      <c r="EO53" s="728">
        <f t="shared" si="45"/>
        <v>0.17085424708093197</v>
      </c>
      <c r="EP53" s="728">
        <f t="shared" si="45"/>
        <v>0.17452089603431867</v>
      </c>
      <c r="EQ53" s="728">
        <f t="shared" si="45"/>
        <v>0.1777817498466191</v>
      </c>
      <c r="ER53" s="728">
        <f t="shared" si="45"/>
        <v>0.18120202317863199</v>
      </c>
      <c r="ES53" s="728">
        <f t="shared" si="45"/>
        <v>0.18494596644460654</v>
      </c>
      <c r="ET53" s="728">
        <f t="shared" si="45"/>
        <v>0.1888638219139038</v>
      </c>
      <c r="EU53" s="728">
        <f t="shared" si="45"/>
        <v>0.19317781073521384</v>
      </c>
      <c r="EV53" s="728">
        <f t="shared" si="45"/>
        <v>0.19772368249428746</v>
      </c>
      <c r="EW53" s="728">
        <f t="shared" si="45"/>
        <v>0.20197486968661987</v>
      </c>
      <c r="EX53" s="728">
        <f t="shared" si="45"/>
        <v>0.20640963087134845</v>
      </c>
      <c r="EY53" s="728">
        <f t="shared" si="45"/>
        <v>0.21132265061521441</v>
      </c>
      <c r="EZ53" s="728">
        <f t="shared" si="45"/>
        <v>0.21636127361703567</v>
      </c>
      <c r="FA53" s="728">
        <f t="shared" si="45"/>
        <v>0.22149651450959174</v>
      </c>
      <c r="FB53" s="728">
        <f t="shared" si="45"/>
        <v>0.2267718513437133</v>
      </c>
      <c r="FC53" s="728">
        <f t="shared" si="45"/>
        <v>0.23182979792368152</v>
      </c>
      <c r="FD53" s="728">
        <f t="shared" si="45"/>
        <v>0.23579113144380945</v>
      </c>
      <c r="FE53" s="728">
        <f t="shared" si="45"/>
        <v>0.24001816416345814</v>
      </c>
      <c r="FF53" s="728">
        <f t="shared" si="45"/>
        <v>0.24481041154390559</v>
      </c>
      <c r="FG53" s="728">
        <f t="shared" si="45"/>
        <v>0.24971376949869808</v>
      </c>
      <c r="FH53" s="728">
        <f t="shared" si="45"/>
        <v>0.25435142825396978</v>
      </c>
      <c r="FI53" s="728">
        <f t="shared" si="45"/>
        <v>0.25952048540828304</v>
      </c>
      <c r="FJ53" s="728">
        <f t="shared" si="45"/>
        <v>0.26497456534026403</v>
      </c>
      <c r="FK53" s="728">
        <f t="shared" si="45"/>
        <v>0.27038033632687763</v>
      </c>
      <c r="FL53" s="728">
        <f t="shared" si="45"/>
        <v>0.27581509268071169</v>
      </c>
      <c r="FM53" s="728">
        <f t="shared" si="45"/>
        <v>0.28120637098371504</v>
      </c>
      <c r="FN53" s="728">
        <f t="shared" si="45"/>
        <v>0.2870420915840986</v>
      </c>
      <c r="FO53" s="728">
        <f t="shared" si="45"/>
        <v>0.29319182032937041</v>
      </c>
      <c r="FP53" s="728">
        <f t="shared" si="45"/>
        <v>0.29951546127796486</v>
      </c>
      <c r="FQ53" s="728">
        <f t="shared" si="45"/>
        <v>0.30596953637905133</v>
      </c>
      <c r="FR53" s="728">
        <f t="shared" si="45"/>
        <v>0.3124864131091154</v>
      </c>
      <c r="FS53" s="728">
        <f t="shared" si="45"/>
        <v>0.31924966546055333</v>
      </c>
      <c r="FT53" s="728">
        <f t="shared" si="45"/>
        <v>0.32573272592886027</v>
      </c>
      <c r="FU53" s="728">
        <f t="shared" si="45"/>
        <v>0.33219646281902021</v>
      </c>
      <c r="FV53" s="728">
        <f t="shared" si="45"/>
        <v>0.33892106801416416</v>
      </c>
      <c r="FW53" s="728">
        <f t="shared" si="45"/>
        <v>0.34577127646726347</v>
      </c>
      <c r="FX53" s="728">
        <f t="shared" si="45"/>
        <v>0.35273259549470776</v>
      </c>
      <c r="FY53" s="728">
        <f t="shared" si="45"/>
        <v>0.3597567161511297</v>
      </c>
      <c r="FZ53" s="728">
        <f t="shared" si="45"/>
        <v>0.36666972623320659</v>
      </c>
      <c r="GA53" s="728">
        <f t="shared" si="45"/>
        <v>0.37366003062787134</v>
      </c>
      <c r="GB53" s="728">
        <f t="shared" si="45"/>
        <v>0.38091603422205689</v>
      </c>
      <c r="GC53" s="728">
        <f t="shared" si="45"/>
        <v>0.38840392075400604</v>
      </c>
      <c r="GD53" s="728">
        <f t="shared" si="45"/>
        <v>0.39589663818049187</v>
      </c>
      <c r="GE53" s="728">
        <f t="shared" si="45"/>
        <v>0.40337969381790428</v>
      </c>
      <c r="GF53" s="728">
        <f t="shared" si="45"/>
        <v>0.41107530881493326</v>
      </c>
      <c r="GG53" s="728">
        <f t="shared" si="45"/>
        <v>0.41878541649557249</v>
      </c>
      <c r="GH53" s="729">
        <f t="shared" si="45"/>
        <v>0.42666460548499768</v>
      </c>
      <c r="GI53" s="728">
        <f t="shared" si="45"/>
        <v>0.43489644977560493</v>
      </c>
      <c r="GJ53" s="728">
        <f t="shared" si="45"/>
        <v>0.44330220626953493</v>
      </c>
      <c r="GK53" s="728">
        <f t="shared" si="45"/>
        <v>0.45196400017391219</v>
      </c>
      <c r="GL53" s="728">
        <f t="shared" si="45"/>
        <v>0.46094946401225118</v>
      </c>
      <c r="GM53" s="728">
        <f t="shared" si="45"/>
        <v>0.47020062705011084</v>
      </c>
      <c r="GN53" s="728">
        <f t="shared" si="45"/>
        <v>0.4793938193535297</v>
      </c>
      <c r="GO53" s="728">
        <f t="shared" ref="GO53:HW53" si="46">GO52/$IC$49</f>
        <v>0.48875609296573447</v>
      </c>
      <c r="GP53" s="728">
        <f t="shared" si="46"/>
        <v>0.49839855846107023</v>
      </c>
      <c r="GQ53" s="728">
        <f t="shared" si="46"/>
        <v>0.50845164999202908</v>
      </c>
      <c r="GR53" s="728">
        <f t="shared" si="46"/>
        <v>0.51923420659803576</v>
      </c>
      <c r="GS53" s="728">
        <f t="shared" si="46"/>
        <v>0.53013753556746102</v>
      </c>
      <c r="GT53" s="728">
        <f t="shared" si="46"/>
        <v>0.54143216699436236</v>
      </c>
      <c r="GU53" s="728">
        <f t="shared" si="46"/>
        <v>0.55311326998420296</v>
      </c>
      <c r="GV53" s="728">
        <f t="shared" si="46"/>
        <v>0.56482335834126407</v>
      </c>
      <c r="GW53" s="728">
        <f t="shared" si="46"/>
        <v>0.57632088733870845</v>
      </c>
      <c r="GX53" s="728">
        <f t="shared" si="46"/>
        <v>0.5877121366563447</v>
      </c>
      <c r="GY53" s="728">
        <f t="shared" si="46"/>
        <v>0.5988183631963131</v>
      </c>
      <c r="GZ53" s="728">
        <f t="shared" si="46"/>
        <v>0.61005502388877353</v>
      </c>
      <c r="HA53" s="728">
        <f t="shared" si="46"/>
        <v>0.62135931710474823</v>
      </c>
      <c r="HB53" s="728">
        <f t="shared" si="46"/>
        <v>0.63299211114922149</v>
      </c>
      <c r="HC53" s="728">
        <f t="shared" si="46"/>
        <v>0.64490509707682575</v>
      </c>
      <c r="HD53" s="728">
        <f t="shared" si="46"/>
        <v>0.65675528137545225</v>
      </c>
      <c r="HE53" s="728">
        <f t="shared" si="46"/>
        <v>0.66829145752919072</v>
      </c>
      <c r="HF53" s="728">
        <f t="shared" si="46"/>
        <v>0.67973584668673093</v>
      </c>
      <c r="HG53" s="728">
        <f t="shared" si="46"/>
        <v>0.69160052366896774</v>
      </c>
      <c r="HH53" s="728">
        <f t="shared" si="46"/>
        <v>0.70353283317471893</v>
      </c>
      <c r="HI53" s="728">
        <f t="shared" si="46"/>
        <v>0.71597721750136478</v>
      </c>
      <c r="HJ53" s="728">
        <f t="shared" si="46"/>
        <v>0.72944092057526289</v>
      </c>
      <c r="HK53" s="728">
        <f t="shared" si="46"/>
        <v>0.74378384645484807</v>
      </c>
      <c r="HL53" s="728">
        <f t="shared" si="46"/>
        <v>0.75899633335104666</v>
      </c>
      <c r="HM53" s="728">
        <f t="shared" si="46"/>
        <v>0.77507355036932191</v>
      </c>
      <c r="HN53" s="728">
        <f t="shared" si="46"/>
        <v>0.79191887961893903</v>
      </c>
      <c r="HO53" s="728">
        <f t="shared" si="46"/>
        <v>0.809401886947406</v>
      </c>
      <c r="HP53" s="728">
        <f t="shared" si="46"/>
        <v>0.82666750402171973</v>
      </c>
      <c r="HQ53" s="728">
        <f t="shared" si="46"/>
        <v>0.84503456505041041</v>
      </c>
      <c r="HR53" s="728">
        <f t="shared" si="46"/>
        <v>0.86447891556079437</v>
      </c>
      <c r="HS53" s="728">
        <f t="shared" si="46"/>
        <v>0.88412616364172159</v>
      </c>
      <c r="HT53" s="728">
        <f t="shared" si="46"/>
        <v>0.90379756619533236</v>
      </c>
      <c r="HU53" s="728">
        <f t="shared" si="46"/>
        <v>0.92350278501070038</v>
      </c>
      <c r="HV53" s="728">
        <f t="shared" si="46"/>
        <v>0.94278288510683528</v>
      </c>
      <c r="HW53" s="728">
        <f t="shared" si="46"/>
        <v>0.96171999169086142</v>
      </c>
      <c r="HX53" s="730"/>
      <c r="HY53" s="730"/>
      <c r="HZ53" s="562"/>
      <c r="IA53" s="562"/>
      <c r="IB53" s="656"/>
      <c r="IC53" s="702"/>
      <c r="IE53" s="655" t="s">
        <v>423</v>
      </c>
    </row>
    <row r="54" spans="1:252" ht="13" customHeight="1" thickBot="1">
      <c r="D54" s="560"/>
      <c r="HU54" s="597"/>
      <c r="IC54" s="668"/>
    </row>
    <row r="55" spans="1:252" ht="26" customHeight="1" thickBot="1">
      <c r="B55" s="704" t="s">
        <v>41</v>
      </c>
      <c r="C55" s="625"/>
      <c r="D55" s="560"/>
      <c r="GW55" s="595"/>
      <c r="GX55" s="626" t="s">
        <v>424</v>
      </c>
      <c r="GY55" s="596"/>
      <c r="HU55" s="597"/>
      <c r="IC55" s="668"/>
      <c r="IE55" s="704" t="s">
        <v>41</v>
      </c>
      <c r="IH55" s="628"/>
      <c r="II55" s="629"/>
      <c r="IJ55" s="629"/>
      <c r="IK55" s="629"/>
      <c r="IL55" s="630" t="s">
        <v>41</v>
      </c>
      <c r="IM55" s="629"/>
      <c r="IN55" s="629"/>
      <c r="IO55" s="629"/>
      <c r="IP55" s="631"/>
    </row>
    <row r="56" spans="1:252" s="560" customFormat="1" ht="11" customHeight="1">
      <c r="A56" s="599"/>
      <c r="B56" s="705"/>
      <c r="C56" s="625"/>
      <c r="E56" s="557"/>
      <c r="F56" s="557"/>
      <c r="G56" s="557"/>
      <c r="H56" s="557"/>
      <c r="I56" s="557"/>
      <c r="J56" s="557"/>
      <c r="K56" s="557"/>
      <c r="L56" s="557"/>
      <c r="M56" s="557"/>
      <c r="N56" s="557"/>
      <c r="O56" s="557"/>
      <c r="P56" s="557"/>
      <c r="Q56" s="557"/>
      <c r="R56" s="557"/>
      <c r="S56" s="557"/>
      <c r="T56" s="557"/>
      <c r="U56" s="557"/>
      <c r="V56" s="557"/>
      <c r="W56" s="557"/>
      <c r="X56" s="557"/>
      <c r="Y56" s="557"/>
      <c r="Z56" s="557"/>
      <c r="AA56" s="557"/>
      <c r="AB56" s="557"/>
      <c r="AC56" s="557"/>
      <c r="AD56" s="557"/>
      <c r="AE56" s="557"/>
      <c r="AF56" s="557"/>
      <c r="AG56" s="557"/>
      <c r="AH56" s="557"/>
      <c r="AI56" s="557"/>
      <c r="AJ56" s="557"/>
      <c r="AK56" s="557"/>
      <c r="AL56" s="557"/>
      <c r="AM56" s="557"/>
      <c r="AN56" s="557"/>
      <c r="AO56" s="557"/>
      <c r="AP56" s="557"/>
      <c r="AQ56" s="557"/>
      <c r="AR56" s="557"/>
      <c r="AS56" s="557"/>
      <c r="AT56" s="557"/>
      <c r="AU56" s="557"/>
      <c r="AV56" s="557"/>
      <c r="AW56" s="557"/>
      <c r="AX56" s="557"/>
      <c r="AY56" s="557"/>
      <c r="AZ56" s="557"/>
      <c r="BA56" s="557"/>
      <c r="BB56" s="557"/>
      <c r="BC56" s="557"/>
      <c r="BD56" s="557"/>
      <c r="BE56" s="557"/>
      <c r="BF56" s="557"/>
      <c r="BG56" s="557"/>
      <c r="BH56" s="557"/>
      <c r="BI56" s="557"/>
      <c r="BJ56" s="557"/>
      <c r="BK56" s="557"/>
      <c r="BL56" s="557"/>
      <c r="BM56" s="557"/>
      <c r="BN56" s="557"/>
      <c r="BO56" s="557"/>
      <c r="BP56" s="557"/>
      <c r="BQ56" s="557"/>
      <c r="BR56" s="557"/>
      <c r="BS56" s="557"/>
      <c r="BT56" s="557"/>
      <c r="BU56" s="557"/>
      <c r="BV56" s="557"/>
      <c r="BW56" s="557"/>
      <c r="BX56" s="557"/>
      <c r="BY56" s="557"/>
      <c r="BZ56" s="557"/>
      <c r="CA56" s="557"/>
      <c r="CB56" s="557"/>
      <c r="CC56" s="557"/>
      <c r="CD56" s="557"/>
      <c r="CE56" s="557"/>
      <c r="CF56" s="557"/>
      <c r="CG56" s="557"/>
      <c r="CH56" s="557"/>
      <c r="CI56" s="557"/>
      <c r="CJ56" s="557"/>
      <c r="CK56" s="557"/>
      <c r="CL56" s="557"/>
      <c r="CM56" s="557"/>
      <c r="CN56" s="557"/>
      <c r="CO56" s="557"/>
      <c r="CP56" s="557"/>
      <c r="CQ56" s="557"/>
      <c r="CR56" s="557"/>
      <c r="CS56" s="557"/>
      <c r="CT56" s="557"/>
      <c r="CU56" s="557"/>
      <c r="CV56" s="557"/>
      <c r="CW56" s="557"/>
      <c r="CX56" s="557"/>
      <c r="CY56" s="557"/>
      <c r="CZ56" s="557"/>
      <c r="DA56" s="557"/>
      <c r="DB56" s="557"/>
      <c r="DC56" s="557"/>
      <c r="DD56" s="557"/>
      <c r="DE56" s="557"/>
      <c r="DF56" s="557"/>
      <c r="DG56" s="557"/>
      <c r="DH56" s="557"/>
      <c r="DI56" s="557"/>
      <c r="DJ56" s="557"/>
      <c r="DK56" s="557"/>
      <c r="DL56" s="557"/>
      <c r="DM56" s="557"/>
      <c r="DN56" s="557"/>
      <c r="DO56" s="557"/>
      <c r="DP56" s="557"/>
      <c r="DQ56" s="557"/>
      <c r="DR56" s="557"/>
      <c r="DS56" s="557"/>
      <c r="DT56" s="557"/>
      <c r="DU56" s="557"/>
      <c r="DV56" s="557"/>
      <c r="DW56" s="557"/>
      <c r="DX56" s="557"/>
      <c r="DY56" s="557"/>
      <c r="DZ56" s="557"/>
      <c r="EA56" s="557"/>
      <c r="EB56" s="557"/>
      <c r="EC56" s="557"/>
      <c r="ED56" s="557"/>
      <c r="EE56" s="557"/>
      <c r="EF56" s="557"/>
      <c r="EG56" s="557"/>
      <c r="EH56" s="557"/>
      <c r="EI56" s="557"/>
      <c r="EJ56" s="557"/>
      <c r="EK56" s="557"/>
      <c r="EL56" s="557"/>
      <c r="EM56" s="557"/>
      <c r="EN56" s="557"/>
      <c r="EO56" s="557"/>
      <c r="EP56" s="557"/>
      <c r="EQ56" s="557"/>
      <c r="ER56" s="557"/>
      <c r="ES56" s="557"/>
      <c r="ET56" s="557"/>
      <c r="EU56" s="557"/>
      <c r="EV56" s="557"/>
      <c r="EW56" s="557"/>
      <c r="EX56" s="557"/>
      <c r="EY56" s="557"/>
      <c r="EZ56" s="557"/>
      <c r="FA56" s="557"/>
      <c r="FB56" s="557"/>
      <c r="FC56" s="557"/>
      <c r="FD56" s="557"/>
      <c r="FE56" s="557"/>
      <c r="FF56" s="557"/>
      <c r="FG56" s="557"/>
      <c r="GX56" s="585" t="s">
        <v>394</v>
      </c>
      <c r="HU56" s="599"/>
      <c r="IC56" s="706"/>
      <c r="IE56" s="705"/>
    </row>
    <row r="57" spans="1:252" s="559" customFormat="1" ht="19" customHeight="1">
      <c r="B57" s="634" t="s">
        <v>395</v>
      </c>
      <c r="C57" s="731"/>
      <c r="EL57" s="592"/>
      <c r="EM57" s="732">
        <f>'[3]Cement process emissions'!F36</f>
        <v>4.7667099999999997E-2</v>
      </c>
      <c r="EN57" s="637">
        <f>'[3]Cement process emissions'!G36</f>
        <v>9.1667500000000013E-2</v>
      </c>
      <c r="EO57" s="637">
        <f>'[3]Cement process emissions'!H36</f>
        <v>8.8000800000000004E-2</v>
      </c>
      <c r="EP57" s="637">
        <f>'[3]Cement process emissions'!I36</f>
        <v>0.11733440000000001</v>
      </c>
      <c r="EQ57" s="637">
        <f>'[3]Cement process emissions'!J36</f>
        <v>9.5334199999999994E-2</v>
      </c>
      <c r="ER57" s="637">
        <f>'[3]Cement process emissions'!K36</f>
        <v>0.13566790000000001</v>
      </c>
      <c r="ES57" s="637">
        <f>'[3]Cement process emissions'!L36</f>
        <v>0.11733440000000001</v>
      </c>
      <c r="ET57" s="637">
        <f>'[3]Cement process emissions'!M36</f>
        <v>0.18700169999999999</v>
      </c>
      <c r="EU57" s="637">
        <f>'[3]Cement process emissions'!N36</f>
        <v>0.51333800000000007</v>
      </c>
      <c r="EV57" s="637">
        <f>'[3]Cement process emissions'!O36</f>
        <v>0.52433809999999992</v>
      </c>
      <c r="EW57" s="637">
        <f>'[3]Cement process emissions'!P36</f>
        <v>1.1000100000000001E-2</v>
      </c>
      <c r="EX57" s="637">
        <f>'[3]Cement process emissions'!Q36</f>
        <v>0.26766909999999999</v>
      </c>
      <c r="EY57" s="637">
        <f>'[3]Cement process emissions'!R36</f>
        <v>0.32633629999999997</v>
      </c>
      <c r="EZ57" s="637">
        <f>'[3]Cement process emissions'!S36</f>
        <v>0.59400540000000002</v>
      </c>
      <c r="FA57" s="637">
        <f>'[3]Cement process emissions'!T36</f>
        <v>0.78467379999999998</v>
      </c>
      <c r="FB57" s="637">
        <f>'[3]Cement process emissions'!U36</f>
        <v>0.76634029999999997</v>
      </c>
      <c r="FC57" s="637">
        <f>'[3]Cement process emissions'!V36</f>
        <v>0.58667199999999997</v>
      </c>
      <c r="FD57" s="637">
        <f>'[3]Cement process emissions'!W36</f>
        <v>2.2000200000000001E-2</v>
      </c>
      <c r="FE57" s="637">
        <f>'[3]Cement process emissions'!X36</f>
        <v>0.1026676</v>
      </c>
      <c r="FF57" s="637">
        <f>'[3]Cement process emissions'!Y36</f>
        <v>0.20900190000000002</v>
      </c>
      <c r="FG57" s="637">
        <f>'[3]Cement process emissions'!Z36</f>
        <v>9.9000900000000003E-2</v>
      </c>
      <c r="FH57" s="637">
        <f>'[3]Cement process emissions'!AA36</f>
        <v>0.2236687</v>
      </c>
      <c r="FI57" s="637">
        <f>'[3]Cement process emissions'!AB36</f>
        <v>0.39967030000000003</v>
      </c>
      <c r="FJ57" s="637">
        <f>'[3]Cement process emissions'!AC36</f>
        <v>0.6453392</v>
      </c>
      <c r="FK57" s="637">
        <f>'[3]Cement process emissions'!AD36</f>
        <v>1.4263463000000001</v>
      </c>
      <c r="FL57" s="637">
        <f>'[3]Cement process emissions'!AE36</f>
        <v>1.9360176000000002</v>
      </c>
      <c r="FM57" s="637">
        <f>'[3]Cement process emissions'!AF36</f>
        <v>2.2953542000000002</v>
      </c>
      <c r="FN57" s="637">
        <f>'[3]Cement process emissions'!AG36</f>
        <v>2.2440204000000001</v>
      </c>
      <c r="FO57" s="637">
        <f>'[3]Cement process emissions'!AH36</f>
        <v>3.1863622999999999</v>
      </c>
      <c r="FP57" s="637">
        <f>'[3]Cement process emissions'!AI36</f>
        <v>3.4210311000000004</v>
      </c>
      <c r="FQ57" s="637">
        <f>'[3]Cement process emissions'!AJ36</f>
        <v>4.6383754999999995</v>
      </c>
      <c r="FR57" s="637">
        <f>'[3]Cement process emissions'!AK36</f>
        <v>6.1197223000000003</v>
      </c>
      <c r="FS57" s="637">
        <f>'[3]Cement process emissions'!AL36</f>
        <v>6.7320612000000004</v>
      </c>
      <c r="FT57" s="637">
        <f>'[3]Cement process emissions'!AM36</f>
        <v>3.9893696000000003</v>
      </c>
      <c r="FU57" s="637">
        <f>'[3]Cement process emissions'!AN36</f>
        <v>3.9893696000000003</v>
      </c>
      <c r="FV57" s="637">
        <f>'[3]Cement process emissions'!AO36</f>
        <v>4.9867120000000007</v>
      </c>
      <c r="FW57" s="637">
        <f>'[3]Cement process emissions'!AP36</f>
        <v>5.2360476</v>
      </c>
      <c r="FX57" s="637">
        <f>'[3]Cement process emissions'!AQ36</f>
        <v>5.4853832000000002</v>
      </c>
      <c r="FY57" s="637">
        <f>'[3]Cement process emissions'!AR36</f>
        <v>5.4853832000000002</v>
      </c>
      <c r="FZ57" s="637">
        <f>'[3]Cement process emissions'!AS36</f>
        <v>3.9857029000000002</v>
      </c>
      <c r="GA57" s="637">
        <f>'[3]Cement process emissions'!AT36</f>
        <v>4.4917075000000004</v>
      </c>
      <c r="GB57" s="637">
        <f>'[3]Cement process emissions'!AU36</f>
        <v>4.9830452999999997</v>
      </c>
      <c r="GC57" s="637">
        <f>'[3]Cement process emissions'!AV36</f>
        <v>4.9757119000000003</v>
      </c>
      <c r="GD57" s="637">
        <f>'[3]Cement process emissions'!AW36</f>
        <v>11.4437707</v>
      </c>
      <c r="GE57" s="637">
        <f>'[3]Cement process emissions'!AX36</f>
        <v>11.469437600000001</v>
      </c>
      <c r="GF57" s="637">
        <f>'[3]Cement process emissions'!AY36</f>
        <v>12.46678</v>
      </c>
      <c r="GG57" s="637">
        <f>'[3]Cement process emissions'!AZ36</f>
        <v>12.46678</v>
      </c>
      <c r="GH57" s="637">
        <f>'[3]Cement process emissions'!BA36</f>
        <v>24.444298821220158</v>
      </c>
      <c r="GI57" s="637">
        <f>'[3]Cement process emissions'!BB36</f>
        <v>34.611748698938996</v>
      </c>
      <c r="GJ57" s="637">
        <f>'[3]Cement process emissions'!BC36</f>
        <v>39.447198332095489</v>
      </c>
      <c r="GK57" s="637">
        <f>'[3]Cement process emissions'!BD36</f>
        <v>45.346300187533153</v>
      </c>
      <c r="GL57" s="637">
        <f>'[3]Cement process emissions'!BE36</f>
        <v>50.219035265251989</v>
      </c>
      <c r="GM57" s="637">
        <f>'[3]Cement process emissions'!BF36</f>
        <v>52.357185198673747</v>
      </c>
      <c r="GN57" s="637">
        <f>'[3]Cement process emissions'!BG36</f>
        <v>54.143022709814325</v>
      </c>
      <c r="GO57" s="637">
        <f>'[3]Cement process emissions'!BH36</f>
        <v>58.609372532095492</v>
      </c>
      <c r="GP57" s="637">
        <f>'[3]Cement process emissions'!BI36</f>
        <v>65.400255543236071</v>
      </c>
      <c r="GQ57" s="637">
        <f>'[3]Cement process emissions'!BJ36</f>
        <v>71.52013245437665</v>
      </c>
      <c r="GR57" s="637">
        <f>'[3]Cement process emissions'!BK36</f>
        <v>81.098171298938979</v>
      </c>
      <c r="GS57" s="637">
        <f>'[3]Cement process emissions'!BL36</f>
        <v>89.993894721220158</v>
      </c>
      <c r="GT57" s="637">
        <f>'[3]Cement process emissions'!BM36</f>
        <v>99.600339498938979</v>
      </c>
      <c r="GU57" s="637">
        <f>'[3]Cement process emissions'!BN36</f>
        <v>114.58317811671088</v>
      </c>
      <c r="GV57" s="637">
        <f>'[3]Cement process emissions'!BO36</f>
        <v>113.72782537665783</v>
      </c>
      <c r="GW57" s="637">
        <f>'[3]Cement process emissions'!BP36</f>
        <v>264.47747719893897</v>
      </c>
      <c r="GX57" s="637">
        <f>'[3]Cement process emissions'!BQ36</f>
        <v>286.82773176928208</v>
      </c>
      <c r="GY57" s="637">
        <f>'[3]Cement process emissions'!BR36</f>
        <v>316.80214037443614</v>
      </c>
      <c r="GZ57" s="637">
        <f>'[3]Cement process emissions'!BS36</f>
        <v>347.97365971748172</v>
      </c>
      <c r="HA57" s="637">
        <f>'[3]Cement process emissions'!BT36</f>
        <v>376.27305669603049</v>
      </c>
      <c r="HB57" s="637">
        <f>'[3]Cement process emissions'!BU36</f>
        <v>405.31281364541741</v>
      </c>
      <c r="HC57" s="637">
        <f>'[3]Cement process emissions'!BV36</f>
        <v>414.98825408281942</v>
      </c>
      <c r="HD57" s="637">
        <f>'[3]Cement process emissions'!BW36</f>
        <v>425.56595518938764</v>
      </c>
      <c r="HE57" s="637">
        <f>'[3]Cement process emissions'!BX36</f>
        <v>438.06921886090356</v>
      </c>
      <c r="HF57" s="637">
        <f>'[3]Cement process emissions'!BY36</f>
        <v>456.86575870019647</v>
      </c>
      <c r="HG57" s="637">
        <f>'[3]Cement process emissions'!BZ36</f>
        <v>470.37050583502827</v>
      </c>
      <c r="HH57" s="637">
        <f>'[3]Cement process emissions'!CA36</f>
        <v>504.02772061242541</v>
      </c>
      <c r="HI57" s="637">
        <f>'[3]Cement process emissions'!CB36</f>
        <v>537.43055245563824</v>
      </c>
      <c r="HJ57" s="637">
        <f>'[3]Cement process emissions'!CC36</f>
        <v>612.68747508357819</v>
      </c>
      <c r="HK57" s="637">
        <f>'[3]Cement process emissions'!CD36</f>
        <v>677.89894103016229</v>
      </c>
      <c r="HL57" s="637">
        <f>'[3]Cement process emissions'!CE36</f>
        <v>735.39038317956215</v>
      </c>
      <c r="HM57" s="637">
        <f>'[3]Cement process emissions'!CF36</f>
        <v>838.16609683657066</v>
      </c>
      <c r="HN57" s="637">
        <f>'[3]Cement process emissions'!CG36</f>
        <v>913.77261149354842</v>
      </c>
      <c r="HO57" s="637">
        <f>'[3]Cement process emissions'!CH36</f>
        <v>937.47247648902817</v>
      </c>
      <c r="HP57" s="637">
        <f>'[3]Cement process emissions'!CI36</f>
        <v>1033.5654545454545</v>
      </c>
      <c r="HQ57" s="637">
        <f>'[3]Cement process emissions'!CJ36</f>
        <v>1155.5218009478676</v>
      </c>
      <c r="HR57" s="637">
        <f>'[3]Cement process emissions'!CK36</f>
        <v>1266.9921822541967</v>
      </c>
      <c r="HS57" s="637">
        <f>'[3]Cement process emissions'!CL36</f>
        <v>1324.8496116504855</v>
      </c>
      <c r="HT57" s="637">
        <f>'[3]Cement process emissions'!CM36</f>
        <v>1425.426697586179</v>
      </c>
      <c r="HU57" s="637">
        <f>'[3]Cement process emissions'!CN36</f>
        <v>1483.7312364136251</v>
      </c>
      <c r="HV57" s="637">
        <f>'[3]Cement process emissions'!CO36</f>
        <v>1375.0976997927548</v>
      </c>
      <c r="HW57" s="637">
        <f>'[3]Cement process emissions'!CP36</f>
        <v>1394.2469274165946</v>
      </c>
      <c r="HX57" s="637">
        <f>'[3]Cement process emissions'!CQ36</f>
        <v>1381.1768857911316</v>
      </c>
      <c r="HY57" s="637">
        <f>'[3]Cement process emissions'!CR36</f>
        <v>1409.4005005956838</v>
      </c>
      <c r="HZ57" s="562"/>
      <c r="IA57" s="562"/>
      <c r="IB57" s="638" t="s">
        <v>274</v>
      </c>
      <c r="IC57" s="639">
        <f>SUM(D57:HY57)</f>
        <v>24339.894006900107</v>
      </c>
      <c r="ID57" s="688" t="s">
        <v>396</v>
      </c>
      <c r="IE57" s="641" t="s">
        <v>395</v>
      </c>
      <c r="IH57" s="642">
        <f>SUM(D57:HQ57)</f>
        <v>13278.972265399461</v>
      </c>
      <c r="IJ57" s="642">
        <f>SUM(D57:HV57)</f>
        <v>20155.069693096699</v>
      </c>
      <c r="IK57" s="633"/>
      <c r="IL57" s="642">
        <f>SUM(D57:HW57)</f>
        <v>21549.316620513295</v>
      </c>
      <c r="IM57" s="633"/>
      <c r="IN57" s="642">
        <f>SUM(D57:HX57)</f>
        <v>22930.493506304425</v>
      </c>
      <c r="IO57" s="633"/>
      <c r="IP57" s="642">
        <f>SUM(D57:HY57)</f>
        <v>24339.894006900107</v>
      </c>
      <c r="IQ57" s="562"/>
      <c r="IR57" s="562"/>
    </row>
    <row r="58" spans="1:252" s="581" customFormat="1" ht="9" customHeight="1">
      <c r="B58" s="643"/>
      <c r="C58" s="731"/>
      <c r="D58" s="707"/>
      <c r="EO58" s="635"/>
      <c r="EP58" s="635"/>
      <c r="EQ58" s="635"/>
      <c r="ER58" s="635"/>
      <c r="ES58" s="635"/>
      <c r="ET58" s="635"/>
      <c r="EU58" s="635"/>
      <c r="EV58" s="635"/>
      <c r="EW58" s="635"/>
      <c r="EX58" s="635"/>
      <c r="EY58" s="635"/>
      <c r="EZ58" s="635"/>
      <c r="FA58" s="635"/>
      <c r="FB58" s="635"/>
      <c r="FC58" s="635"/>
      <c r="FD58" s="635"/>
      <c r="FE58" s="635"/>
      <c r="FF58" s="635"/>
      <c r="FG58" s="635"/>
      <c r="FH58" s="635"/>
      <c r="FI58" s="635"/>
      <c r="FJ58" s="635"/>
      <c r="FK58" s="635"/>
      <c r="FL58" s="635"/>
      <c r="FM58" s="635"/>
      <c r="FN58" s="635"/>
      <c r="FO58" s="635"/>
      <c r="FP58" s="635"/>
      <c r="FQ58" s="635"/>
      <c r="FR58" s="635"/>
      <c r="FS58" s="635"/>
      <c r="FT58" s="635"/>
      <c r="FU58" s="635"/>
      <c r="FV58" s="635"/>
      <c r="FW58" s="635"/>
      <c r="FX58" s="635"/>
      <c r="FY58" s="635"/>
      <c r="FZ58" s="635"/>
      <c r="GA58" s="635"/>
      <c r="GB58" s="635"/>
      <c r="GC58" s="635"/>
      <c r="GD58" s="635"/>
      <c r="GE58" s="635"/>
      <c r="GF58" s="635"/>
      <c r="GG58" s="635"/>
      <c r="GH58" s="635"/>
      <c r="GI58" s="635"/>
      <c r="GJ58" s="635"/>
      <c r="GK58" s="635"/>
      <c r="GL58" s="635"/>
      <c r="GM58" s="635"/>
      <c r="GN58" s="635"/>
      <c r="GO58" s="635"/>
      <c r="GP58" s="635"/>
      <c r="GQ58" s="635"/>
      <c r="GR58" s="635"/>
      <c r="GS58" s="635"/>
      <c r="GT58" s="635"/>
      <c r="GU58" s="635"/>
      <c r="GV58" s="635"/>
      <c r="GW58" s="635"/>
      <c r="GX58" s="635"/>
      <c r="GY58" s="635"/>
      <c r="GZ58" s="635"/>
      <c r="HA58" s="635"/>
      <c r="HB58" s="635"/>
      <c r="HC58" s="635"/>
      <c r="HD58" s="635"/>
      <c r="HE58" s="635"/>
      <c r="HF58" s="635"/>
      <c r="HG58" s="635"/>
      <c r="HH58" s="635"/>
      <c r="HI58" s="635"/>
      <c r="HJ58" s="635"/>
      <c r="HK58" s="635"/>
      <c r="HL58" s="635"/>
      <c r="HM58" s="635"/>
      <c r="HN58" s="635"/>
      <c r="HO58" s="635"/>
      <c r="HP58" s="635"/>
      <c r="HQ58" s="635"/>
      <c r="HR58" s="635"/>
      <c r="HS58" s="635"/>
      <c r="HT58" s="635"/>
      <c r="HU58" s="635"/>
      <c r="HV58" s="635"/>
      <c r="HW58" s="562"/>
      <c r="HX58" s="562"/>
      <c r="HY58" s="562"/>
      <c r="HZ58" s="562"/>
      <c r="IA58" s="562"/>
      <c r="IB58" s="689"/>
      <c r="IC58" s="645"/>
      <c r="ID58" s="690"/>
      <c r="IE58" s="647"/>
      <c r="IH58" s="648"/>
      <c r="IJ58" s="694"/>
      <c r="IK58" s="562"/>
      <c r="IL58" s="694"/>
      <c r="IM58" s="562"/>
      <c r="IN58" s="694"/>
      <c r="IO58" s="562"/>
      <c r="IP58" s="694"/>
      <c r="IQ58" s="562"/>
      <c r="IR58" s="562"/>
    </row>
    <row r="59" spans="1:252" s="581" customFormat="1" ht="19" customHeight="1">
      <c r="B59" s="634" t="s">
        <v>397</v>
      </c>
      <c r="C59" s="710"/>
      <c r="D59" s="707"/>
      <c r="EL59" s="592"/>
      <c r="EM59" s="732">
        <f>'[3]Cement process emissions'!F38</f>
        <v>1.3008901555623054E-2</v>
      </c>
      <c r="EN59" s="637">
        <f>'[3]Cement process emissions'!G38</f>
        <v>2.5017118376198185E-2</v>
      </c>
      <c r="EO59" s="637">
        <f>'[3]Cement process emissions'!H38</f>
        <v>2.4016433641150258E-2</v>
      </c>
      <c r="EP59" s="637">
        <f>'[3]Cement process emissions'!I38</f>
        <v>3.2021911521533677E-2</v>
      </c>
      <c r="EQ59" s="637">
        <f>'[3]Cement process emissions'!J38</f>
        <v>2.6017803111246109E-2</v>
      </c>
      <c r="ER59" s="637">
        <f>'[3]Cement process emissions'!K38</f>
        <v>3.7025335196773312E-2</v>
      </c>
      <c r="ES59" s="637">
        <f>'[3]Cement process emissions'!L38</f>
        <v>3.2021911521533677E-2</v>
      </c>
      <c r="ET59" s="637">
        <f>'[3]Cement process emissions'!M38</f>
        <v>5.103492148744429E-2</v>
      </c>
      <c r="EU59" s="637">
        <f>'[3]Cement process emissions'!N38</f>
        <v>0.14009586290670983</v>
      </c>
      <c r="EV59" s="637">
        <f>'[3]Cement process emissions'!O38</f>
        <v>0.14309791711185357</v>
      </c>
      <c r="EW59" s="637">
        <f>'[3]Cement process emissions'!P38</f>
        <v>3.0020542051437823E-3</v>
      </c>
      <c r="EX59" s="637">
        <f>'[3]Cement process emissions'!Q38</f>
        <v>7.3049985658498698E-2</v>
      </c>
      <c r="EY59" s="637">
        <f>'[3]Cement process emissions'!R38</f>
        <v>8.9060941419265516E-2</v>
      </c>
      <c r="EZ59" s="637">
        <f>'[3]Cement process emissions'!S38</f>
        <v>0.16211092707776423</v>
      </c>
      <c r="FA59" s="637">
        <f>'[3]Cement process emissions'!T38</f>
        <v>0.21414653330025643</v>
      </c>
      <c r="FB59" s="637">
        <f>'[3]Cement process emissions'!U38</f>
        <v>0.20914310962501681</v>
      </c>
      <c r="FC59" s="637">
        <f>'[3]Cement process emissions'!V38</f>
        <v>0.16010955760766837</v>
      </c>
      <c r="FD59" s="637">
        <f>'[3]Cement process emissions'!W38</f>
        <v>6.0041084102875645E-3</v>
      </c>
      <c r="FE59" s="637">
        <f>'[3]Cement process emissions'!X38</f>
        <v>2.8019172581341963E-2</v>
      </c>
      <c r="FF59" s="637">
        <f>'[3]Cement process emissions'!Y38</f>
        <v>5.7039029897731859E-2</v>
      </c>
      <c r="FG59" s="637">
        <f>'[3]Cement process emissions'!Z38</f>
        <v>2.7018487846294039E-2</v>
      </c>
      <c r="FH59" s="637">
        <f>'[3]Cement process emissions'!AA38</f>
        <v>6.1041768837923567E-2</v>
      </c>
      <c r="FI59" s="637">
        <f>'[3]Cement process emissions'!AB38</f>
        <v>0.10907463612022408</v>
      </c>
      <c r="FJ59" s="637">
        <f>'[3]Cement process emissions'!AC38</f>
        <v>0.17612051336843521</v>
      </c>
      <c r="FK59" s="637">
        <f>'[3]Cement process emissions'!AD38</f>
        <v>0.38926636193364372</v>
      </c>
      <c r="FL59" s="637">
        <f>'[3]Cement process emissions'!AE38</f>
        <v>0.52836154010530567</v>
      </c>
      <c r="FM59" s="637">
        <f>'[3]Cement process emissions'!AF38</f>
        <v>0.62642864414000254</v>
      </c>
      <c r="FN59" s="637">
        <f>'[3]Cement process emissions'!AG38</f>
        <v>0.61241905784933159</v>
      </c>
      <c r="FO59" s="637">
        <f>'[3]Cement process emissions'!AH38</f>
        <v>0.86959503475664879</v>
      </c>
      <c r="FP59" s="637">
        <f>'[3]Cement process emissions'!AI38</f>
        <v>0.93363885779971634</v>
      </c>
      <c r="FQ59" s="637">
        <f>'[3]Cement process emissions'!AJ38</f>
        <v>1.2658661898356278</v>
      </c>
      <c r="FR59" s="637">
        <f>'[3]Cement process emissions'!AK38</f>
        <v>1.6701428227949908</v>
      </c>
      <c r="FS59" s="637">
        <f>'[3]Cement process emissions'!AL38</f>
        <v>1.8372571735479946</v>
      </c>
      <c r="FT59" s="637">
        <f>'[3]Cement process emissions'!AM38</f>
        <v>1.088744991732145</v>
      </c>
      <c r="FU59" s="637">
        <f>'[3]Cement process emissions'!AN38</f>
        <v>1.088744991732145</v>
      </c>
      <c r="FV59" s="637">
        <f>'[3]Cement process emissions'!AO38</f>
        <v>1.3609312396651814</v>
      </c>
      <c r="FW59" s="637">
        <f>'[3]Cement process emissions'!AP38</f>
        <v>1.4289778016484402</v>
      </c>
      <c r="FX59" s="637">
        <f>'[3]Cement process emissions'!AQ38</f>
        <v>1.4970243636316993</v>
      </c>
      <c r="FY59" s="637">
        <f>'[3]Cement process emissions'!AR38</f>
        <v>1.4970243636316993</v>
      </c>
      <c r="FZ59" s="637">
        <f>'[3]Cement process emissions'!AS38</f>
        <v>1.0877443069970971</v>
      </c>
      <c r="GA59" s="637">
        <f>'[3]Cement process emissions'!AT38</f>
        <v>1.2258388004337111</v>
      </c>
      <c r="GB59" s="637">
        <f>'[3]Cement process emissions'!AU38</f>
        <v>1.359930554930133</v>
      </c>
      <c r="GC59" s="637">
        <f>'[3]Cement process emissions'!AV38</f>
        <v>1.3579291854600375</v>
      </c>
      <c r="GD59" s="637">
        <f>'[3]Cement process emissions'!AW38</f>
        <v>3.123137058084581</v>
      </c>
      <c r="GE59" s="637">
        <f>'[3]Cement process emissions'!AX38</f>
        <v>3.1301418512299168</v>
      </c>
      <c r="GF59" s="637">
        <f>'[3]Cement process emissions'!AY38</f>
        <v>3.4023280991629528</v>
      </c>
      <c r="GG59" s="637">
        <f>'[3]Cement process emissions'!AZ38</f>
        <v>3.4023280991629528</v>
      </c>
      <c r="GH59" s="637">
        <f>'[3]Cement process emissions'!BA38</f>
        <v>6.6711311777197633</v>
      </c>
      <c r="GI59" s="637">
        <f>'[3]Cement process emissions'!BB38</f>
        <v>9.4459455576794422</v>
      </c>
      <c r="GJ59" s="637">
        <f>'[3]Cement process emissions'!BC38</f>
        <v>10.765595552222983</v>
      </c>
      <c r="GK59" s="637">
        <f>'[3]Cement process emissions'!BD38</f>
        <v>12.375528510258649</v>
      </c>
      <c r="GL59" s="637">
        <f>'[3]Cement process emissions'!BE38</f>
        <v>13.705354132809122</v>
      </c>
      <c r="GM59" s="637">
        <f>'[3]Cement process emissions'!BF38</f>
        <v>14.288879918834402</v>
      </c>
      <c r="GN59" s="637">
        <f>'[3]Cement process emissions'!BG38</f>
        <v>14.776255579966852</v>
      </c>
      <c r="GO59" s="637">
        <f>'[3]Cement process emissions'!BH38</f>
        <v>15.995173977583452</v>
      </c>
      <c r="GP59" s="637">
        <f>'[3]Cement process emissions'!BI38</f>
        <v>17.848484302056324</v>
      </c>
      <c r="GQ59" s="637">
        <f>'[3]Cement process emissions'!BJ38</f>
        <v>19.518669320015427</v>
      </c>
      <c r="GR59" s="637">
        <f>'[3]Cement process emissions'!BK38</f>
        <v>22.132626628617061</v>
      </c>
      <c r="GS59" s="637">
        <f>'[3]Cement process emissions'!BL38</f>
        <v>24.560372186171559</v>
      </c>
      <c r="GT59" s="637">
        <f>'[3]Cement process emissions'!BM38</f>
        <v>27.1820818016689</v>
      </c>
      <c r="GU59" s="637">
        <f>'[3]Cement process emissions'!BN38</f>
        <v>31.271071326988924</v>
      </c>
      <c r="GV59" s="637">
        <f>'[3]Cement process emissions'!BO38</f>
        <v>31.037635695480347</v>
      </c>
      <c r="GW59" s="637">
        <f>'[3]Cement process emissions'!BP38</f>
        <v>72.178954972308745</v>
      </c>
      <c r="GX59" s="637">
        <f>'[3]Cement process emissions'!BQ38</f>
        <v>78.278597313644966</v>
      </c>
      <c r="GY59" s="637">
        <f>'[3]Cement process emissions'!BR38</f>
        <v>86.458959255791015</v>
      </c>
      <c r="GZ59" s="637">
        <f>'[3]Cement process emissions'!BS38</f>
        <v>94.966026530134954</v>
      </c>
      <c r="HA59" s="637">
        <f>'[3]Cement process emissions'!BT38</f>
        <v>102.68925847370687</v>
      </c>
      <c r="HB59" s="637">
        <f>'[3]Cement process emissions'!BU38</f>
        <v>110.61454319532399</v>
      </c>
      <c r="HC59" s="637">
        <f>'[3]Cement process emissions'!BV38</f>
        <v>113.25508252239564</v>
      </c>
      <c r="HD59" s="637">
        <f>'[3]Cement process emissions'!BW38</f>
        <v>116.14185919603744</v>
      </c>
      <c r="HE59" s="637">
        <f>'[3]Cement process emissions'!BX38</f>
        <v>119.55414411009239</v>
      </c>
      <c r="HF59" s="637">
        <f>'[3]Cement process emissions'!BY38</f>
        <v>124.68393669985993</v>
      </c>
      <c r="HG59" s="637">
        <f>'[3]Cement process emissions'!BZ38</f>
        <v>128.36953800580488</v>
      </c>
      <c r="HH59" s="637">
        <f>'[3]Cement process emissions'!CA38</f>
        <v>137.55498024323114</v>
      </c>
      <c r="HI59" s="637">
        <f>'[3]Cement process emissions'!CB38</f>
        <v>146.67099844294094</v>
      </c>
      <c r="HJ59" s="637">
        <f>'[3]Cement process emissions'!CC38</f>
        <v>167.20948091504459</v>
      </c>
      <c r="HK59" s="637">
        <f>'[3]Cement process emissions'!CD38</f>
        <v>185.00644235798904</v>
      </c>
      <c r="HL59" s="637">
        <f>'[3]Cement process emissions'!CE38</f>
        <v>200.69652023586164</v>
      </c>
      <c r="HM59" s="637">
        <f>'[3]Cement process emissions'!CF38</f>
        <v>228.74519828157719</v>
      </c>
      <c r="HN59" s="637">
        <f>'[3]Cement process emissions'!CG38</f>
        <v>249.37908845187064</v>
      </c>
      <c r="HO59" s="637">
        <f>'[3]Cement process emissions'!CH38</f>
        <v>255.84705504953976</v>
      </c>
      <c r="HP59" s="637">
        <f>'[3]Cement process emissions'!CI38</f>
        <v>282.07193744688919</v>
      </c>
      <c r="HQ59" s="637">
        <f>'[3]Cement process emissions'!CJ38</f>
        <v>315.35523146797414</v>
      </c>
      <c r="HR59" s="637">
        <f>'[3]Cement process emissions'!CK38</f>
        <v>345.77678463109498</v>
      </c>
      <c r="HS59" s="637">
        <f>'[3]Cement process emissions'!CL38</f>
        <v>361.56674465127099</v>
      </c>
      <c r="HT59" s="637">
        <f>'[3]Cement process emissions'!CM38</f>
        <v>389.01539182487454</v>
      </c>
      <c r="HU59" s="637">
        <f>'[3]Cement process emissions'!CN38</f>
        <v>404.92737316739903</v>
      </c>
      <c r="HV59" s="637">
        <f>'[3]Cement process emissions'!CO38</f>
        <v>375.28002764941971</v>
      </c>
      <c r="HW59" s="637">
        <f>'[3]Cement process emissions'!CP38</f>
        <v>380.50607280477317</v>
      </c>
      <c r="HX59" s="637">
        <f>'[3]Cement process emissions'!CQ38</f>
        <v>376.93910764780861</v>
      </c>
      <c r="HY59" s="637">
        <f>'[3]Cement process emissions'!CR38</f>
        <v>384.6416577617498</v>
      </c>
      <c r="HZ59" s="562"/>
      <c r="IA59" s="562"/>
      <c r="IB59" s="638" t="s">
        <v>274</v>
      </c>
      <c r="IC59" s="639">
        <f>SUM(D59:HY59)</f>
        <v>6642.6378993071348</v>
      </c>
      <c r="ID59" s="688" t="s">
        <v>396</v>
      </c>
      <c r="IE59" s="641" t="s">
        <v>397</v>
      </c>
      <c r="IH59" s="651">
        <f>SUM(D59:HQ59)</f>
        <v>3623.984739168744</v>
      </c>
      <c r="IJ59" s="651">
        <f>SUM(D59:HV59)</f>
        <v>5500.5510610928031</v>
      </c>
      <c r="IK59" s="633"/>
      <c r="IL59" s="651">
        <f>SUM(D59:HW59)</f>
        <v>5881.057133897576</v>
      </c>
      <c r="IM59" s="633"/>
      <c r="IN59" s="651">
        <f>SUM(D59:HX59)</f>
        <v>6257.9962415453847</v>
      </c>
      <c r="IO59" s="633"/>
      <c r="IP59" s="651">
        <f>SUM(D59:HY59)</f>
        <v>6642.6378993071348</v>
      </c>
      <c r="IQ59" s="562"/>
      <c r="IR59" s="562"/>
    </row>
    <row r="60" spans="1:252" s="581" customFormat="1" ht="9" customHeight="1">
      <c r="B60" s="576"/>
      <c r="C60" s="559"/>
      <c r="D60" s="707"/>
      <c r="EO60" s="635"/>
      <c r="EP60" s="635"/>
      <c r="EQ60" s="635"/>
      <c r="ER60" s="635"/>
      <c r="ES60" s="635"/>
      <c r="ET60" s="635"/>
      <c r="EU60" s="635"/>
      <c r="EV60" s="635"/>
      <c r="EW60" s="635"/>
      <c r="EX60" s="635"/>
      <c r="EY60" s="635"/>
      <c r="EZ60" s="635"/>
      <c r="FA60" s="635"/>
      <c r="FB60" s="635"/>
      <c r="FC60" s="635"/>
      <c r="FD60" s="635"/>
      <c r="FE60" s="635"/>
      <c r="FF60" s="635"/>
      <c r="FG60" s="635"/>
      <c r="FH60" s="635"/>
      <c r="FI60" s="635"/>
      <c r="FJ60" s="635"/>
      <c r="FK60" s="635"/>
      <c r="FL60" s="635"/>
      <c r="FM60" s="635"/>
      <c r="FN60" s="635"/>
      <c r="FO60" s="635"/>
      <c r="FP60" s="635"/>
      <c r="FQ60" s="635"/>
      <c r="FR60" s="635"/>
      <c r="FS60" s="635"/>
      <c r="FT60" s="635"/>
      <c r="FU60" s="635"/>
      <c r="FV60" s="635"/>
      <c r="FW60" s="635"/>
      <c r="FX60" s="635"/>
      <c r="FY60" s="635"/>
      <c r="FZ60" s="635"/>
      <c r="GA60" s="635"/>
      <c r="GB60" s="635"/>
      <c r="GC60" s="635"/>
      <c r="GD60" s="635"/>
      <c r="GE60" s="635"/>
      <c r="GF60" s="635"/>
      <c r="GG60" s="635"/>
      <c r="GH60" s="635"/>
      <c r="GI60" s="635"/>
      <c r="GJ60" s="635"/>
      <c r="GK60" s="635"/>
      <c r="GL60" s="635"/>
      <c r="GM60" s="635"/>
      <c r="GN60" s="635"/>
      <c r="GO60" s="635"/>
      <c r="GP60" s="635"/>
      <c r="GQ60" s="635"/>
      <c r="GR60" s="635"/>
      <c r="GS60" s="635"/>
      <c r="GT60" s="635"/>
      <c r="GU60" s="635"/>
      <c r="GV60" s="635"/>
      <c r="GW60" s="635"/>
      <c r="GX60" s="635"/>
      <c r="GY60" s="635"/>
      <c r="GZ60" s="635"/>
      <c r="HA60" s="635"/>
      <c r="HB60" s="635"/>
      <c r="HC60" s="635"/>
      <c r="HD60" s="635"/>
      <c r="HE60" s="635"/>
      <c r="HF60" s="635"/>
      <c r="HG60" s="635"/>
      <c r="HH60" s="635"/>
      <c r="HI60" s="635"/>
      <c r="HJ60" s="635"/>
      <c r="HK60" s="635"/>
      <c r="HL60" s="635"/>
      <c r="HM60" s="635"/>
      <c r="HN60" s="635"/>
      <c r="HO60" s="635"/>
      <c r="HP60" s="635"/>
      <c r="HQ60" s="635"/>
      <c r="HR60" s="635"/>
      <c r="HS60" s="635"/>
      <c r="HT60" s="635"/>
      <c r="HU60" s="635"/>
      <c r="HV60" s="635"/>
      <c r="HW60" s="635"/>
      <c r="HX60" s="635"/>
      <c r="HY60" s="562"/>
      <c r="HZ60" s="562"/>
      <c r="IA60" s="562"/>
      <c r="IB60" s="733"/>
      <c r="ID60" s="690"/>
      <c r="IE60" s="575"/>
      <c r="IH60" s="648"/>
      <c r="IJ60" s="694"/>
      <c r="IK60" s="562"/>
      <c r="IL60" s="694"/>
      <c r="IM60" s="562"/>
      <c r="IN60" s="694"/>
      <c r="IO60" s="562"/>
      <c r="IP60" s="694"/>
      <c r="IQ60" s="562"/>
      <c r="IR60" s="562"/>
    </row>
    <row r="61" spans="1:252" s="581" customFormat="1" ht="19" customHeight="1">
      <c r="B61" s="652" t="s">
        <v>425</v>
      </c>
      <c r="C61" s="734"/>
      <c r="D61" s="707"/>
      <c r="EF61" s="557"/>
      <c r="EG61" s="557"/>
      <c r="EH61" s="557"/>
      <c r="EI61" s="557"/>
      <c r="EJ61" s="557"/>
      <c r="EK61" s="557"/>
      <c r="EL61" s="592"/>
      <c r="EM61" s="650">
        <f t="shared" ref="EM61:GX61" si="47">EM63*3.664191</f>
        <v>36.641910000000003</v>
      </c>
      <c r="EN61" s="650">
        <f t="shared" si="47"/>
        <v>36.641910000000003</v>
      </c>
      <c r="EO61" s="650">
        <f t="shared" si="47"/>
        <v>36.641910000000003</v>
      </c>
      <c r="EP61" s="650">
        <f t="shared" si="47"/>
        <v>29.313528000000002</v>
      </c>
      <c r="EQ61" s="650">
        <f t="shared" si="47"/>
        <v>25.649337000000003</v>
      </c>
      <c r="ER61" s="650">
        <f t="shared" si="47"/>
        <v>25.649337000000003</v>
      </c>
      <c r="ES61" s="650">
        <f t="shared" si="47"/>
        <v>29.313528000000002</v>
      </c>
      <c r="ET61" s="650">
        <f t="shared" si="47"/>
        <v>32.977719</v>
      </c>
      <c r="EU61" s="650">
        <f t="shared" si="47"/>
        <v>40.306101000000005</v>
      </c>
      <c r="EV61" s="650">
        <f t="shared" si="47"/>
        <v>40.306101000000005</v>
      </c>
      <c r="EW61" s="650">
        <f t="shared" si="47"/>
        <v>43.970292000000001</v>
      </c>
      <c r="EX61" s="650">
        <f t="shared" si="47"/>
        <v>47.634483000000003</v>
      </c>
      <c r="EY61" s="650">
        <f t="shared" si="47"/>
        <v>40.306101000000005</v>
      </c>
      <c r="EZ61" s="650">
        <f t="shared" si="47"/>
        <v>43.970292000000001</v>
      </c>
      <c r="FA61" s="650">
        <f t="shared" si="47"/>
        <v>40.306101000000005</v>
      </c>
      <c r="FB61" s="650">
        <f t="shared" si="47"/>
        <v>36.641910000000003</v>
      </c>
      <c r="FC61" s="650">
        <f t="shared" si="47"/>
        <v>25.649337000000003</v>
      </c>
      <c r="FD61" s="650">
        <f t="shared" si="47"/>
        <v>25.649337000000003</v>
      </c>
      <c r="FE61" s="650">
        <f t="shared" si="47"/>
        <v>36.641910000000003</v>
      </c>
      <c r="FF61" s="650">
        <f t="shared" si="47"/>
        <v>43.970292000000001</v>
      </c>
      <c r="FG61" s="650">
        <f t="shared" si="47"/>
        <v>51.298674000000005</v>
      </c>
      <c r="FH61" s="650">
        <f t="shared" si="47"/>
        <v>58.627056000000003</v>
      </c>
      <c r="FI61" s="650">
        <f t="shared" si="47"/>
        <v>65.955438000000001</v>
      </c>
      <c r="FJ61" s="650">
        <f t="shared" si="47"/>
        <v>73.283820000000006</v>
      </c>
      <c r="FK61" s="650">
        <f t="shared" si="47"/>
        <v>80.612202000000011</v>
      </c>
      <c r="FL61" s="650">
        <f t="shared" si="47"/>
        <v>87.940584000000001</v>
      </c>
      <c r="FM61" s="650">
        <f t="shared" si="47"/>
        <v>98.933157000000008</v>
      </c>
      <c r="FN61" s="650">
        <f t="shared" si="47"/>
        <v>109.92573</v>
      </c>
      <c r="FO61" s="650">
        <f t="shared" si="47"/>
        <v>117.25411200000001</v>
      </c>
      <c r="FP61" s="650">
        <f t="shared" si="47"/>
        <v>124.58249400000001</v>
      </c>
      <c r="FQ61" s="650">
        <f t="shared" si="47"/>
        <v>131.910876</v>
      </c>
      <c r="FR61" s="650">
        <f t="shared" si="47"/>
        <v>146.56764000000001</v>
      </c>
      <c r="FS61" s="650">
        <f t="shared" si="47"/>
        <v>157.560213</v>
      </c>
      <c r="FT61" s="650">
        <f t="shared" si="47"/>
        <v>164.88859500000001</v>
      </c>
      <c r="FU61" s="650">
        <f t="shared" si="47"/>
        <v>175.881168</v>
      </c>
      <c r="FV61" s="650">
        <f t="shared" si="47"/>
        <v>186.87374100000002</v>
      </c>
      <c r="FW61" s="650">
        <f t="shared" si="47"/>
        <v>205.19469600000002</v>
      </c>
      <c r="FX61" s="650">
        <f t="shared" si="47"/>
        <v>216.18726900000001</v>
      </c>
      <c r="FY61" s="650">
        <f t="shared" si="47"/>
        <v>230.84403300000002</v>
      </c>
      <c r="FZ61" s="650">
        <f t="shared" si="47"/>
        <v>238.172415</v>
      </c>
      <c r="GA61" s="650">
        <f t="shared" si="47"/>
        <v>256.49337000000003</v>
      </c>
      <c r="GB61" s="650">
        <f t="shared" si="47"/>
        <v>267.48594300000002</v>
      </c>
      <c r="GC61" s="650">
        <f t="shared" si="47"/>
        <v>282.14270700000003</v>
      </c>
      <c r="GD61" s="650">
        <f t="shared" si="47"/>
        <v>300.463662</v>
      </c>
      <c r="GE61" s="650">
        <f t="shared" si="47"/>
        <v>318.78461700000003</v>
      </c>
      <c r="GF61" s="650">
        <f t="shared" si="47"/>
        <v>337.105572</v>
      </c>
      <c r="GG61" s="650">
        <f t="shared" si="47"/>
        <v>337.105572</v>
      </c>
      <c r="GH61" s="650">
        <f t="shared" si="47"/>
        <v>333.44138100000004</v>
      </c>
      <c r="GI61" s="650">
        <f t="shared" si="47"/>
        <v>355.42652700000002</v>
      </c>
      <c r="GJ61" s="650">
        <f t="shared" si="47"/>
        <v>373.74748200000005</v>
      </c>
      <c r="GK61" s="650">
        <f t="shared" si="47"/>
        <v>395.73262800000003</v>
      </c>
      <c r="GL61" s="650">
        <f t="shared" si="47"/>
        <v>403.06101000000001</v>
      </c>
      <c r="GM61" s="650">
        <f t="shared" si="47"/>
        <v>403.06101000000001</v>
      </c>
      <c r="GN61" s="650">
        <f t="shared" si="47"/>
        <v>403.06101000000001</v>
      </c>
      <c r="GO61" s="650">
        <f t="shared" si="47"/>
        <v>403.06101000000001</v>
      </c>
      <c r="GP61" s="650">
        <f t="shared" si="47"/>
        <v>410.38939200000004</v>
      </c>
      <c r="GQ61" s="650">
        <f t="shared" si="47"/>
        <v>417.71777400000002</v>
      </c>
      <c r="GR61" s="650">
        <f t="shared" si="47"/>
        <v>421.38196500000004</v>
      </c>
      <c r="GS61" s="650">
        <f t="shared" si="47"/>
        <v>439.70292000000001</v>
      </c>
      <c r="GT61" s="650">
        <f t="shared" si="47"/>
        <v>458.02387500000003</v>
      </c>
      <c r="GU61" s="650">
        <f t="shared" si="47"/>
        <v>487.33740300000005</v>
      </c>
      <c r="GV61" s="650">
        <f t="shared" si="47"/>
        <v>498.32997600000004</v>
      </c>
      <c r="GW61" s="650">
        <f t="shared" si="47"/>
        <v>498.32997600000004</v>
      </c>
      <c r="GX61" s="650">
        <f t="shared" si="47"/>
        <v>512.98674000000005</v>
      </c>
      <c r="GY61" s="650">
        <f t="shared" ref="GY61:HZ61" si="48">GY63*3.664191</f>
        <v>534.97188600000004</v>
      </c>
      <c r="GZ61" s="650">
        <f t="shared" si="48"/>
        <v>556.95703200000003</v>
      </c>
      <c r="HA61" s="650">
        <f t="shared" si="48"/>
        <v>593.59894200000008</v>
      </c>
      <c r="HB61" s="650">
        <f t="shared" si="48"/>
        <v>626.57666100000006</v>
      </c>
      <c r="HC61" s="650">
        <f t="shared" si="48"/>
        <v>637.56923400000005</v>
      </c>
      <c r="HD61" s="650">
        <f t="shared" si="48"/>
        <v>659.55438000000004</v>
      </c>
      <c r="HE61" s="650">
        <f t="shared" si="48"/>
        <v>655.89018900000008</v>
      </c>
      <c r="HF61" s="650">
        <f t="shared" si="48"/>
        <v>685.20371699999998</v>
      </c>
      <c r="HG61" s="650">
        <f t="shared" si="48"/>
        <v>714.517245</v>
      </c>
      <c r="HH61" s="650">
        <f t="shared" si="48"/>
        <v>747.4949640000001</v>
      </c>
      <c r="HI61" s="650">
        <f t="shared" si="48"/>
        <v>787.80106499999999</v>
      </c>
      <c r="HJ61" s="650">
        <f t="shared" si="48"/>
        <v>846.42812100000003</v>
      </c>
      <c r="HK61" s="650">
        <f t="shared" si="48"/>
        <v>905.05517700000007</v>
      </c>
      <c r="HL61" s="650">
        <f t="shared" si="48"/>
        <v>956.35385100000008</v>
      </c>
      <c r="HM61" s="650">
        <f t="shared" si="48"/>
        <v>1044.294435</v>
      </c>
      <c r="HN61" s="650">
        <f t="shared" si="48"/>
        <v>1121.242446</v>
      </c>
      <c r="HO61" s="650">
        <f t="shared" si="48"/>
        <v>1135.89921</v>
      </c>
      <c r="HP61" s="650">
        <f t="shared" si="48"/>
        <v>1168.876929</v>
      </c>
      <c r="HQ61" s="650">
        <f t="shared" si="48"/>
        <v>1242.1607490000001</v>
      </c>
      <c r="HR61" s="650">
        <f t="shared" si="48"/>
        <v>1333.7655240000001</v>
      </c>
      <c r="HS61" s="650">
        <f t="shared" si="48"/>
        <v>1370.407434</v>
      </c>
      <c r="HT61" s="650">
        <f t="shared" si="48"/>
        <v>1429.03449</v>
      </c>
      <c r="HU61" s="650">
        <f t="shared" si="48"/>
        <v>1483.997355</v>
      </c>
      <c r="HV61" s="650">
        <f t="shared" si="48"/>
        <v>1429.03449</v>
      </c>
      <c r="HW61" s="650">
        <f t="shared" si="48"/>
        <v>1462.012209</v>
      </c>
      <c r="HX61" s="650">
        <f t="shared" si="48"/>
        <v>1476.6689730000001</v>
      </c>
      <c r="HY61" s="650">
        <f t="shared" si="48"/>
        <v>1513.3108830000001</v>
      </c>
      <c r="HZ61" s="650">
        <f t="shared" si="48"/>
        <v>1563.8420849139582</v>
      </c>
      <c r="IA61" s="562"/>
      <c r="IB61" s="638" t="s">
        <v>274</v>
      </c>
      <c r="IC61" s="654">
        <f>SUM(D61:HY61)</f>
        <v>39873.726461999999</v>
      </c>
      <c r="ID61" s="688" t="s">
        <v>396</v>
      </c>
      <c r="IE61" s="735" t="s">
        <v>425</v>
      </c>
      <c r="IH61" s="651">
        <f>SUM(D61:HQ61)</f>
        <v>28375.495104000005</v>
      </c>
      <c r="IJ61" s="651">
        <f>SUM(D61:HV61)</f>
        <v>35421.734397</v>
      </c>
      <c r="IK61" s="633"/>
      <c r="IL61" s="651">
        <f>SUM(D61:HW61)</f>
        <v>36883.746606000001</v>
      </c>
      <c r="IM61" s="633"/>
      <c r="IN61" s="651">
        <f>SUM(D61:HX61)</f>
        <v>38360.415579</v>
      </c>
      <c r="IO61" s="633"/>
      <c r="IP61" s="651">
        <f>SUM(D61:HY61)</f>
        <v>39873.726461999999</v>
      </c>
      <c r="IQ61" s="562"/>
      <c r="IR61" s="562"/>
    </row>
    <row r="62" spans="1:252" s="581" customFormat="1" ht="9" customHeight="1">
      <c r="B62" s="643"/>
      <c r="C62" s="731"/>
      <c r="D62" s="707"/>
      <c r="EI62" s="557"/>
      <c r="EJ62" s="557"/>
      <c r="EK62" s="557"/>
      <c r="EL62" s="557"/>
      <c r="EM62" s="736" t="s">
        <v>426</v>
      </c>
      <c r="EO62" s="635"/>
      <c r="EP62" s="635"/>
      <c r="EQ62" s="635"/>
      <c r="ER62" s="635"/>
      <c r="ES62" s="635"/>
      <c r="ET62" s="635"/>
      <c r="EU62" s="635"/>
      <c r="EV62" s="635"/>
      <c r="EW62" s="635"/>
      <c r="EX62" s="635"/>
      <c r="EY62" s="635"/>
      <c r="EZ62" s="635"/>
      <c r="FA62" s="635"/>
      <c r="FB62" s="635"/>
      <c r="FC62" s="635"/>
      <c r="FD62" s="635"/>
      <c r="FE62" s="635"/>
      <c r="FF62" s="635"/>
      <c r="FG62" s="635"/>
      <c r="FH62" s="635"/>
      <c r="FI62" s="635"/>
      <c r="FJ62" s="635"/>
      <c r="FK62" s="635"/>
      <c r="FL62" s="635"/>
      <c r="FM62" s="635"/>
      <c r="FN62" s="635"/>
      <c r="FO62" s="635"/>
      <c r="FP62" s="635"/>
      <c r="FQ62" s="635"/>
      <c r="FR62" s="635"/>
      <c r="FS62" s="635"/>
      <c r="FT62" s="635"/>
      <c r="FU62" s="635"/>
      <c r="FV62" s="635"/>
      <c r="FW62" s="635"/>
      <c r="FX62" s="635"/>
      <c r="FY62" s="635"/>
      <c r="FZ62" s="635"/>
      <c r="GA62" s="635"/>
      <c r="GB62" s="635"/>
      <c r="GC62" s="635"/>
      <c r="GD62" s="635"/>
      <c r="GE62" s="635"/>
      <c r="GF62" s="635"/>
      <c r="GG62" s="635"/>
      <c r="GH62" s="635"/>
      <c r="GI62" s="635"/>
      <c r="GJ62" s="635"/>
      <c r="GK62" s="635"/>
      <c r="GL62" s="635"/>
      <c r="GM62" s="635"/>
      <c r="GN62" s="635"/>
      <c r="GO62" s="635"/>
      <c r="GP62" s="635"/>
      <c r="GQ62" s="635"/>
      <c r="GR62" s="635"/>
      <c r="GS62" s="635"/>
      <c r="GT62" s="635"/>
      <c r="GU62" s="635"/>
      <c r="GV62" s="635"/>
      <c r="GW62" s="635"/>
      <c r="GX62" s="635"/>
      <c r="GY62" s="635"/>
      <c r="GZ62" s="635"/>
      <c r="HA62" s="635"/>
      <c r="HB62" s="635"/>
      <c r="HC62" s="635"/>
      <c r="HD62" s="635"/>
      <c r="HE62" s="635"/>
      <c r="HF62" s="635"/>
      <c r="HG62" s="635"/>
      <c r="HH62" s="635"/>
      <c r="HI62" s="635"/>
      <c r="HJ62" s="635"/>
      <c r="HK62" s="635"/>
      <c r="HL62" s="635"/>
      <c r="HM62" s="635"/>
      <c r="HN62" s="635"/>
      <c r="HO62" s="635"/>
      <c r="HP62" s="635"/>
      <c r="HQ62" s="635"/>
      <c r="HR62" s="635"/>
      <c r="HS62" s="635"/>
      <c r="HT62" s="635"/>
      <c r="HU62" s="635"/>
      <c r="HV62" s="635"/>
      <c r="HW62" s="635"/>
      <c r="HX62" s="635"/>
      <c r="HY62" s="562"/>
      <c r="HZ62" s="562"/>
      <c r="IA62" s="562"/>
      <c r="IB62" s="657"/>
      <c r="IC62" s="658" t="s">
        <v>400</v>
      </c>
      <c r="ID62" s="690"/>
      <c r="IE62" s="731"/>
      <c r="IH62" s="648"/>
      <c r="IJ62" s="694"/>
      <c r="IK62" s="562"/>
      <c r="IL62" s="694"/>
      <c r="IM62" s="562"/>
      <c r="IN62" s="694"/>
      <c r="IO62" s="562"/>
      <c r="IP62" s="694"/>
      <c r="IQ62" s="562"/>
      <c r="IR62" s="562"/>
    </row>
    <row r="63" spans="1:252" s="633" customFormat="1" ht="19" customHeight="1">
      <c r="B63" s="737" t="s">
        <v>427</v>
      </c>
      <c r="C63" s="738"/>
      <c r="D63" s="739" t="s">
        <v>402</v>
      </c>
      <c r="EE63" s="557"/>
      <c r="EF63" s="557"/>
      <c r="EG63" s="557"/>
      <c r="EH63" s="557"/>
      <c r="EI63" s="557"/>
      <c r="EJ63" s="557"/>
      <c r="EK63" s="557"/>
      <c r="EL63" s="592"/>
      <c r="EM63" s="732">
        <f>'[8]Global CO2 1751-2018'!EW15</f>
        <v>10</v>
      </c>
      <c r="EN63" s="637">
        <f>'[8]Global CO2 1751-2018'!EX15</f>
        <v>10</v>
      </c>
      <c r="EO63" s="637">
        <f>'[8]Global CO2 1751-2018'!EY15</f>
        <v>10</v>
      </c>
      <c r="EP63" s="637">
        <f>'[8]Global CO2 1751-2018'!EZ15</f>
        <v>8</v>
      </c>
      <c r="EQ63" s="637">
        <f>'[8]Global CO2 1751-2018'!FA15</f>
        <v>7</v>
      </c>
      <c r="ER63" s="637">
        <f>'[8]Global CO2 1751-2018'!FB15</f>
        <v>7</v>
      </c>
      <c r="ES63" s="637">
        <f>'[8]Global CO2 1751-2018'!FC15</f>
        <v>8</v>
      </c>
      <c r="ET63" s="637">
        <f>'[8]Global CO2 1751-2018'!FD15</f>
        <v>9</v>
      </c>
      <c r="EU63" s="637">
        <f>'[8]Global CO2 1751-2018'!FE15</f>
        <v>11</v>
      </c>
      <c r="EV63" s="637">
        <f>'[8]Global CO2 1751-2018'!FF15</f>
        <v>11</v>
      </c>
      <c r="EW63" s="637">
        <f>'[8]Global CO2 1751-2018'!FG15</f>
        <v>12</v>
      </c>
      <c r="EX63" s="637">
        <f>'[8]Global CO2 1751-2018'!FH15</f>
        <v>13</v>
      </c>
      <c r="EY63" s="637">
        <f>'[8]Global CO2 1751-2018'!FI15</f>
        <v>11</v>
      </c>
      <c r="EZ63" s="637">
        <f>'[8]Global CO2 1751-2018'!FJ15</f>
        <v>12</v>
      </c>
      <c r="FA63" s="637">
        <f>'[8]Global CO2 1751-2018'!FK15</f>
        <v>11</v>
      </c>
      <c r="FB63" s="637">
        <f>'[8]Global CO2 1751-2018'!FL15</f>
        <v>10</v>
      </c>
      <c r="FC63" s="637">
        <f>'[8]Global CO2 1751-2018'!FM15</f>
        <v>7</v>
      </c>
      <c r="FD63" s="637">
        <f>'[8]Global CO2 1751-2018'!FN15</f>
        <v>7</v>
      </c>
      <c r="FE63" s="637">
        <f>'[8]Global CO2 1751-2018'!FO15</f>
        <v>10</v>
      </c>
      <c r="FF63" s="637">
        <f>'[8]Global CO2 1751-2018'!FP15</f>
        <v>12</v>
      </c>
      <c r="FG63" s="637">
        <f>'[8]Global CO2 1751-2018'!FQ15</f>
        <v>14</v>
      </c>
      <c r="FH63" s="637">
        <f>'[8]Global CO2 1751-2018'!FR15</f>
        <v>16</v>
      </c>
      <c r="FI63" s="637">
        <f>'[8]Global CO2 1751-2018'!FS15</f>
        <v>18</v>
      </c>
      <c r="FJ63" s="637">
        <f>'[8]Global CO2 1751-2018'!FT15</f>
        <v>20</v>
      </c>
      <c r="FK63" s="637">
        <f>'[8]Global CO2 1751-2018'!FU15</f>
        <v>22</v>
      </c>
      <c r="FL63" s="637">
        <f>'[8]Global CO2 1751-2018'!FV15</f>
        <v>24</v>
      </c>
      <c r="FM63" s="637">
        <f>'[8]Global CO2 1751-2018'!FW15</f>
        <v>27</v>
      </c>
      <c r="FN63" s="637">
        <f>'[8]Global CO2 1751-2018'!FX15</f>
        <v>30</v>
      </c>
      <c r="FO63" s="637">
        <f>'[8]Global CO2 1751-2018'!FY15</f>
        <v>32</v>
      </c>
      <c r="FP63" s="637">
        <f>'[8]Global CO2 1751-2018'!FZ15</f>
        <v>34</v>
      </c>
      <c r="FQ63" s="637">
        <f>'[8]Global CO2 1751-2018'!GA15</f>
        <v>36</v>
      </c>
      <c r="FR63" s="637">
        <f>'[8]Global CO2 1751-2018'!GB15</f>
        <v>40</v>
      </c>
      <c r="FS63" s="637">
        <f>'[8]Global CO2 1751-2018'!GC15</f>
        <v>43</v>
      </c>
      <c r="FT63" s="637">
        <f>'[8]Global CO2 1751-2018'!GD15</f>
        <v>45</v>
      </c>
      <c r="FU63" s="637">
        <f>'[8]Global CO2 1751-2018'!GE15</f>
        <v>48</v>
      </c>
      <c r="FV63" s="637">
        <f>'[8]Global CO2 1751-2018'!GF15</f>
        <v>51</v>
      </c>
      <c r="FW63" s="637">
        <f>'[8]Global CO2 1751-2018'!GG15</f>
        <v>56</v>
      </c>
      <c r="FX63" s="637">
        <f>'[8]Global CO2 1751-2018'!GH15</f>
        <v>59</v>
      </c>
      <c r="FY63" s="637">
        <f>'[8]Global CO2 1751-2018'!GI15</f>
        <v>63</v>
      </c>
      <c r="FZ63" s="637">
        <f>'[8]Global CO2 1751-2018'!GJ15</f>
        <v>65</v>
      </c>
      <c r="GA63" s="637">
        <f>'[8]Global CO2 1751-2018'!GK15</f>
        <v>70</v>
      </c>
      <c r="GB63" s="637">
        <f>'[8]Global CO2 1751-2018'!GL15</f>
        <v>73</v>
      </c>
      <c r="GC63" s="637">
        <f>'[8]Global CO2 1751-2018'!GM15</f>
        <v>77</v>
      </c>
      <c r="GD63" s="637">
        <f>'[8]Global CO2 1751-2018'!GN15</f>
        <v>82</v>
      </c>
      <c r="GE63" s="637">
        <f>'[8]Global CO2 1751-2018'!GO15</f>
        <v>87</v>
      </c>
      <c r="GF63" s="637">
        <f>'[8]Global CO2 1751-2018'!GP15</f>
        <v>92</v>
      </c>
      <c r="GG63" s="637">
        <f>'[8]Global CO2 1751-2018'!GQ15</f>
        <v>92</v>
      </c>
      <c r="GH63" s="637">
        <f>'[8]Global CO2 1751-2018'!GR15</f>
        <v>91</v>
      </c>
      <c r="GI63" s="637">
        <f>'[8]Global CO2 1751-2018'!GS15</f>
        <v>97</v>
      </c>
      <c r="GJ63" s="637">
        <f>'[8]Global CO2 1751-2018'!GT15</f>
        <v>102</v>
      </c>
      <c r="GK63" s="637">
        <f>'[8]Global CO2 1751-2018'!GU15</f>
        <v>108</v>
      </c>
      <c r="GL63" s="637">
        <f>'[8]Global CO2 1751-2018'!GV15</f>
        <v>110</v>
      </c>
      <c r="GM63" s="637">
        <f>'[8]Global CO2 1751-2018'!GW15</f>
        <v>110</v>
      </c>
      <c r="GN63" s="637">
        <f>'[8]Global CO2 1751-2018'!GX15</f>
        <v>110</v>
      </c>
      <c r="GO63" s="637">
        <f>'[8]Global CO2 1751-2018'!GY15</f>
        <v>110</v>
      </c>
      <c r="GP63" s="637">
        <f>'[8]Global CO2 1751-2018'!GZ15</f>
        <v>112</v>
      </c>
      <c r="GQ63" s="637">
        <f>'[8]Global CO2 1751-2018'!HA15</f>
        <v>114</v>
      </c>
      <c r="GR63" s="637">
        <f>'[8]Global CO2 1751-2018'!HB15</f>
        <v>115</v>
      </c>
      <c r="GS63" s="637">
        <f>'[8]Global CO2 1751-2018'!HC15</f>
        <v>120</v>
      </c>
      <c r="GT63" s="637">
        <f>'[8]Global CO2 1751-2018'!HD15</f>
        <v>125</v>
      </c>
      <c r="GU63" s="637">
        <f>'[8]Global CO2 1751-2018'!HE15</f>
        <v>133</v>
      </c>
      <c r="GV63" s="637">
        <f>'[8]Global CO2 1751-2018'!HF15</f>
        <v>136</v>
      </c>
      <c r="GW63" s="637">
        <f>'[8]Global CO2 1751-2018'!HG15</f>
        <v>136</v>
      </c>
      <c r="GX63" s="637">
        <f>'[8]Global CO2 1751-2018'!HH15</f>
        <v>140</v>
      </c>
      <c r="GY63" s="637">
        <f>'[8]Global CO2 1751-2018'!HI15</f>
        <v>146</v>
      </c>
      <c r="GZ63" s="637">
        <f>'[8]Global CO2 1751-2018'!HJ15</f>
        <v>152</v>
      </c>
      <c r="HA63" s="637">
        <f>'[8]Global CO2 1751-2018'!HK15</f>
        <v>162</v>
      </c>
      <c r="HB63" s="637">
        <f>'[8]Global CO2 1751-2018'!HL15</f>
        <v>171</v>
      </c>
      <c r="HC63" s="637">
        <f>'[8]Global CO2 1751-2018'!HM15</f>
        <v>174</v>
      </c>
      <c r="HD63" s="637">
        <f>'[8]Global CO2 1751-2018'!HN15</f>
        <v>180</v>
      </c>
      <c r="HE63" s="637">
        <f>'[8]Global CO2 1751-2018'!HO15</f>
        <v>179</v>
      </c>
      <c r="HF63" s="637">
        <f>'[8]Global CO2 1751-2018'!HP15</f>
        <v>187</v>
      </c>
      <c r="HG63" s="637">
        <f>'[8]Global CO2 1751-2018'!HQ15</f>
        <v>195</v>
      </c>
      <c r="HH63" s="637">
        <f>'[8]Global CO2 1751-2018'!HR15</f>
        <v>204</v>
      </c>
      <c r="HI63" s="637">
        <f>'[8]Global CO2 1751-2018'!HS15</f>
        <v>215</v>
      </c>
      <c r="HJ63" s="637">
        <f>'[8]Global CO2 1751-2018'!HT15</f>
        <v>231</v>
      </c>
      <c r="HK63" s="637">
        <f>'[8]Global CO2 1751-2018'!HU15</f>
        <v>247</v>
      </c>
      <c r="HL63" s="637">
        <f>'[8]Global CO2 1751-2018'!HV15</f>
        <v>261</v>
      </c>
      <c r="HM63" s="637">
        <f>'[8]Global CO2 1751-2018'!HW15</f>
        <v>285</v>
      </c>
      <c r="HN63" s="637">
        <f>'[8]Global CO2 1751-2018'!HX15</f>
        <v>306</v>
      </c>
      <c r="HO63" s="637">
        <f>'[8]Global CO2 1751-2018'!HY15</f>
        <v>310</v>
      </c>
      <c r="HP63" s="637">
        <f>'[8]Global CO2 1751-2018'!HZ15</f>
        <v>319</v>
      </c>
      <c r="HQ63" s="637">
        <f>'[8]Global CO2 1751-2018'!IA15</f>
        <v>339</v>
      </c>
      <c r="HR63" s="637">
        <f>'[8]Global CO2 1751-2018'!IB15</f>
        <v>364</v>
      </c>
      <c r="HS63" s="637">
        <f>'[8]Global CO2 1751-2018'!IC15</f>
        <v>374</v>
      </c>
      <c r="HT63" s="637">
        <f>'[8]Global CO2 1751-2018'!ID15</f>
        <v>390</v>
      </c>
      <c r="HU63" s="637">
        <f>'[8]Global CO2 1751-2018'!IE15</f>
        <v>405</v>
      </c>
      <c r="HV63" s="637">
        <f>'[8]Global CO2 1751-2018'!IF15</f>
        <v>390</v>
      </c>
      <c r="HW63" s="637">
        <f>'[8]Global CO2 1751-2018'!IG15</f>
        <v>399</v>
      </c>
      <c r="HX63" s="637">
        <f>'[8]Global CO2 1751-2018'!IH15</f>
        <v>403</v>
      </c>
      <c r="HY63" s="699">
        <f>'[8]Global CO2 1751-2018'!II15</f>
        <v>413</v>
      </c>
      <c r="HZ63" s="699">
        <f>'[8]Global CO2 1751-2018'!IJ15</f>
        <v>426.79054801290602</v>
      </c>
      <c r="IA63" s="562"/>
      <c r="IB63" s="664" t="s">
        <v>274</v>
      </c>
      <c r="IC63" s="654">
        <f>SUM(D63:HY63)</f>
        <v>10882</v>
      </c>
      <c r="ID63" s="665" t="s">
        <v>396</v>
      </c>
      <c r="IE63" s="740" t="s">
        <v>427</v>
      </c>
      <c r="IH63" s="666">
        <f>SUM(D63:HQ63)</f>
        <v>7744</v>
      </c>
      <c r="IJ63" s="666">
        <f>SUM(D63:HV63)</f>
        <v>9667</v>
      </c>
      <c r="IL63" s="666">
        <f>SUM(D63:HW63)</f>
        <v>10066</v>
      </c>
      <c r="IN63" s="666">
        <f>SUM(D63:HX63)</f>
        <v>10469</v>
      </c>
      <c r="IP63" s="666">
        <f>SUM(D63:HY63)</f>
        <v>10882</v>
      </c>
      <c r="IQ63" s="562"/>
      <c r="IR63" s="562"/>
    </row>
    <row r="64" spans="1:252" s="581" customFormat="1" ht="9" customHeight="1">
      <c r="B64" s="576"/>
      <c r="C64" s="559"/>
      <c r="HR64" s="667" t="s">
        <v>404</v>
      </c>
      <c r="HY64" s="562"/>
      <c r="HZ64" s="562"/>
      <c r="IA64" s="562"/>
      <c r="IB64" s="741"/>
      <c r="IC64" s="668"/>
      <c r="IE64" s="575"/>
      <c r="IJ64" s="562"/>
      <c r="IK64" s="562"/>
      <c r="IL64" s="562"/>
      <c r="IM64" s="562"/>
      <c r="IN64" s="562"/>
      <c r="IO64" s="562"/>
      <c r="IP64" s="562"/>
      <c r="IQ64" s="562"/>
      <c r="IR64" s="562"/>
    </row>
    <row r="65" spans="2:252" s="581" customFormat="1" ht="16">
      <c r="B65" s="652" t="s">
        <v>428</v>
      </c>
      <c r="C65" s="734"/>
      <c r="D65" s="707"/>
      <c r="GG65" s="592"/>
      <c r="GH65" s="742">
        <f t="shared" ref="GH65:HV65" si="49">GH59/GH63</f>
        <v>7.3309133821096301E-2</v>
      </c>
      <c r="GI65" s="743">
        <f t="shared" si="49"/>
        <v>9.7380882037932395E-2</v>
      </c>
      <c r="GJ65" s="743">
        <f t="shared" si="49"/>
        <v>0.10554505443355866</v>
      </c>
      <c r="GK65" s="743">
        <f t="shared" si="49"/>
        <v>0.11458822694683934</v>
      </c>
      <c r="GL65" s="743">
        <f t="shared" si="49"/>
        <v>0.12459412848008293</v>
      </c>
      <c r="GM65" s="743">
        <f t="shared" si="49"/>
        <v>0.12989890835304002</v>
      </c>
      <c r="GN65" s="743">
        <f t="shared" si="49"/>
        <v>0.13432959618151682</v>
      </c>
      <c r="GO65" s="743">
        <f t="shared" si="49"/>
        <v>0.14541067252348591</v>
      </c>
      <c r="GP65" s="743">
        <f t="shared" si="49"/>
        <v>0.15936146698264575</v>
      </c>
      <c r="GQ65" s="743">
        <f t="shared" si="49"/>
        <v>0.17121639754399498</v>
      </c>
      <c r="GR65" s="743">
        <f t="shared" si="49"/>
        <v>0.19245762285753965</v>
      </c>
      <c r="GS65" s="743">
        <f t="shared" si="49"/>
        <v>0.20466976821809632</v>
      </c>
      <c r="GT65" s="743">
        <f t="shared" si="49"/>
        <v>0.21745665441335121</v>
      </c>
      <c r="GU65" s="743">
        <f t="shared" si="49"/>
        <v>0.23512083704502951</v>
      </c>
      <c r="GV65" s="743">
        <f t="shared" si="49"/>
        <v>0.22821790952559079</v>
      </c>
      <c r="GW65" s="743">
        <f t="shared" si="49"/>
        <v>0.53072761009050551</v>
      </c>
      <c r="GX65" s="743">
        <f t="shared" si="49"/>
        <v>0.55913283795460689</v>
      </c>
      <c r="GY65" s="743">
        <f t="shared" si="49"/>
        <v>0.59218465243692475</v>
      </c>
      <c r="GZ65" s="743">
        <f t="shared" si="49"/>
        <v>0.62477649032983518</v>
      </c>
      <c r="HA65" s="743">
        <f t="shared" si="49"/>
        <v>0.63388431156609182</v>
      </c>
      <c r="HB65" s="743">
        <f t="shared" si="49"/>
        <v>0.6468686736568654</v>
      </c>
      <c r="HC65" s="743">
        <f t="shared" si="49"/>
        <v>0.65089127886434273</v>
      </c>
      <c r="HD65" s="743">
        <f t="shared" si="49"/>
        <v>0.64523255108909694</v>
      </c>
      <c r="HE65" s="743">
        <f t="shared" si="49"/>
        <v>0.66790024642509715</v>
      </c>
      <c r="HF65" s="743">
        <f t="shared" si="49"/>
        <v>0.66675901978534724</v>
      </c>
      <c r="HG65" s="743">
        <f t="shared" si="49"/>
        <v>0.65830532310669176</v>
      </c>
      <c r="HH65" s="743">
        <f t="shared" si="49"/>
        <v>0.67428911883936837</v>
      </c>
      <c r="HI65" s="743">
        <f t="shared" si="49"/>
        <v>0.68219069043228342</v>
      </c>
      <c r="HJ65" s="743">
        <f t="shared" si="49"/>
        <v>0.72385056673179482</v>
      </c>
      <c r="HK65" s="743">
        <f t="shared" si="49"/>
        <v>0.74901393667202043</v>
      </c>
      <c r="HL65" s="743">
        <f t="shared" si="49"/>
        <v>0.76895218481173044</v>
      </c>
      <c r="HM65" s="743">
        <f t="shared" si="49"/>
        <v>0.80261473081255152</v>
      </c>
      <c r="HN65" s="743">
        <f t="shared" si="49"/>
        <v>0.8149643413459825</v>
      </c>
      <c r="HO65" s="743">
        <f t="shared" si="49"/>
        <v>0.82531308080496701</v>
      </c>
      <c r="HP65" s="743">
        <f t="shared" si="49"/>
        <v>0.88423804842285014</v>
      </c>
      <c r="HQ65" s="743">
        <f t="shared" si="49"/>
        <v>0.93025142025951069</v>
      </c>
      <c r="HR65" s="743">
        <f t="shared" si="49"/>
        <v>0.94993622151399726</v>
      </c>
      <c r="HS65" s="743">
        <f t="shared" si="49"/>
        <v>0.96675600174136633</v>
      </c>
      <c r="HT65" s="743">
        <f t="shared" si="49"/>
        <v>0.99747536365352452</v>
      </c>
      <c r="HU65" s="743">
        <f t="shared" si="49"/>
        <v>0.99982067448740497</v>
      </c>
      <c r="HV65" s="743">
        <f t="shared" si="49"/>
        <v>0.96225648115235818</v>
      </c>
      <c r="HW65" s="743">
        <f>HW59/HW63</f>
        <v>0.95364930527512071</v>
      </c>
      <c r="HX65" s="743">
        <f>HX59/HX63</f>
        <v>0.93533277331962439</v>
      </c>
      <c r="HY65" s="743">
        <f>HY59/HY63</f>
        <v>0.93133573307929729</v>
      </c>
      <c r="HZ65" s="562"/>
      <c r="IA65" s="562"/>
      <c r="IB65" s="638" t="s">
        <v>274</v>
      </c>
      <c r="IC65" s="672">
        <f>IC57/IC61</f>
        <v>0.61042436126696697</v>
      </c>
      <c r="IE65" s="655" t="s">
        <v>428</v>
      </c>
      <c r="IH65" s="674">
        <f>IH57/IH61</f>
        <v>0.46797323594637708</v>
      </c>
      <c r="IJ65" s="674">
        <f>IJ57/IJ61</f>
        <v>0.56900290277157373</v>
      </c>
      <c r="IK65" s="675"/>
      <c r="IL65" s="674">
        <f>IL57/IL61</f>
        <v>0.58424966559681868</v>
      </c>
      <c r="IM65" s="675"/>
      <c r="IN65" s="674">
        <f>IN57/IN61</f>
        <v>0.59776447048862213</v>
      </c>
      <c r="IO65" s="676"/>
      <c r="IP65" s="674">
        <f>IP57/IP61</f>
        <v>0.61042436126696697</v>
      </c>
      <c r="IQ65" s="562"/>
      <c r="IR65" s="562"/>
    </row>
    <row r="66" spans="2:252" ht="13" customHeight="1">
      <c r="D66" s="560"/>
      <c r="HZ66" s="562"/>
      <c r="IA66" s="562"/>
      <c r="IC66" s="668"/>
      <c r="IJ66" s="562"/>
      <c r="IK66" s="562"/>
      <c r="IL66" s="562"/>
      <c r="IM66" s="562"/>
      <c r="IN66" s="562"/>
      <c r="IO66" s="562"/>
      <c r="IP66" s="562"/>
      <c r="IQ66" s="562"/>
      <c r="IR66" s="562"/>
    </row>
    <row r="67" spans="2:252" ht="13" customHeight="1">
      <c r="D67" s="560"/>
      <c r="HZ67" s="562"/>
      <c r="IA67" s="562"/>
      <c r="IC67" s="744"/>
      <c r="IJ67" s="562"/>
      <c r="IK67" s="562"/>
      <c r="IL67" s="562"/>
      <c r="IM67" s="562"/>
      <c r="IN67" s="562"/>
      <c r="IO67" s="562"/>
      <c r="IP67" s="562"/>
      <c r="IQ67" s="562"/>
      <c r="IR67" s="562"/>
    </row>
    <row r="68" spans="2:252" ht="13" customHeight="1" thickBot="1">
      <c r="D68" s="560"/>
      <c r="HZ68" s="562"/>
      <c r="IA68" s="562"/>
      <c r="IC68" s="668"/>
      <c r="IJ68" s="562"/>
      <c r="IK68" s="562"/>
      <c r="IL68" s="562"/>
      <c r="IM68" s="562"/>
      <c r="IN68" s="562"/>
      <c r="IO68" s="562"/>
      <c r="IP68" s="562"/>
      <c r="IQ68" s="562"/>
      <c r="IR68" s="562"/>
    </row>
    <row r="69" spans="2:252" ht="26" customHeight="1" thickBot="1">
      <c r="B69" s="704" t="s">
        <v>118</v>
      </c>
      <c r="D69" s="560"/>
      <c r="GV69" s="595"/>
      <c r="GW69" s="745"/>
      <c r="GX69" s="626" t="s">
        <v>429</v>
      </c>
      <c r="GY69" s="745"/>
      <c r="GZ69" s="596"/>
      <c r="HG69" s="746"/>
      <c r="HH69" s="747"/>
      <c r="HI69" s="748" t="s">
        <v>430</v>
      </c>
      <c r="HJ69" s="749">
        <f>'[7]Sum Ranking'!$V$13</f>
        <v>1.7355635972620993</v>
      </c>
      <c r="HK69" s="750" t="s">
        <v>431</v>
      </c>
      <c r="HL69" s="596"/>
      <c r="HN69" s="746"/>
      <c r="HO69" s="747"/>
      <c r="HP69" s="748" t="s">
        <v>432</v>
      </c>
      <c r="HQ69" s="751">
        <f>'[7]Sum Ranking'!$H$13</f>
        <v>15.944631734315196</v>
      </c>
      <c r="HR69" s="750" t="s">
        <v>431</v>
      </c>
      <c r="HS69" s="596"/>
      <c r="HZ69" s="562"/>
      <c r="IA69" s="562"/>
      <c r="IC69" s="627" t="s">
        <v>393</v>
      </c>
      <c r="IE69" s="704" t="s">
        <v>118</v>
      </c>
      <c r="IH69" s="628"/>
      <c r="II69" s="629"/>
      <c r="IJ69" s="629"/>
      <c r="IK69" s="629"/>
      <c r="IL69" s="630" t="s">
        <v>118</v>
      </c>
      <c r="IM69" s="629"/>
      <c r="IN69" s="629"/>
      <c r="IO69" s="629"/>
      <c r="IP69" s="631"/>
      <c r="IQ69" s="562"/>
      <c r="IR69" s="562"/>
    </row>
    <row r="70" spans="2:252" ht="11" customHeight="1">
      <c r="B70" s="705"/>
      <c r="D70" s="560"/>
      <c r="GX70" s="585" t="s">
        <v>394</v>
      </c>
      <c r="HZ70" s="562"/>
      <c r="IA70" s="562"/>
      <c r="IC70" s="668"/>
      <c r="IE70" s="705"/>
      <c r="IJ70" s="562"/>
      <c r="IK70" s="562"/>
      <c r="IL70" s="562"/>
      <c r="IM70" s="562"/>
      <c r="IN70" s="562"/>
      <c r="IO70" s="562"/>
      <c r="IP70" s="562"/>
      <c r="IQ70" s="562"/>
      <c r="IR70" s="562"/>
    </row>
    <row r="71" spans="2:252" ht="19" customHeight="1">
      <c r="B71" s="634" t="s">
        <v>395</v>
      </c>
      <c r="D71" s="560"/>
      <c r="CR71" s="687"/>
      <c r="CS71" s="687"/>
      <c r="CT71" s="692"/>
      <c r="CU71" s="752">
        <f t="shared" ref="CU71:FF71" si="50">($HQ$69*CU15/10^3)+($HJ$69*CU29/10^3)</f>
        <v>5.1727221045300413E-4</v>
      </c>
      <c r="CV71" s="753">
        <f t="shared" si="50"/>
        <v>1.0826708632212935E-3</v>
      </c>
      <c r="CW71" s="753">
        <f t="shared" si="50"/>
        <v>1.7731020043786759E-3</v>
      </c>
      <c r="CX71" s="753">
        <f t="shared" si="50"/>
        <v>2.5217832268844345E-3</v>
      </c>
      <c r="CY71" s="753">
        <f t="shared" si="50"/>
        <v>3.3742001991432539E-3</v>
      </c>
      <c r="CZ71" s="753">
        <f t="shared" si="50"/>
        <v>5.0195193388345369E-3</v>
      </c>
      <c r="DA71" s="753">
        <f t="shared" si="50"/>
        <v>6.4225118799386346E-3</v>
      </c>
      <c r="DB71" s="753">
        <f t="shared" si="50"/>
        <v>8.8685933319971096E-3</v>
      </c>
      <c r="DC71" s="753">
        <f t="shared" si="50"/>
        <v>1.127315966605196E-2</v>
      </c>
      <c r="DD71" s="753">
        <f t="shared" si="50"/>
        <v>1.4107873181199803E-2</v>
      </c>
      <c r="DE71" s="753">
        <f t="shared" si="50"/>
        <v>1.8578696757338507E-2</v>
      </c>
      <c r="DF71" s="753">
        <f t="shared" si="50"/>
        <v>2.0674806388058176E-2</v>
      </c>
      <c r="DG71" s="753">
        <f t="shared" si="50"/>
        <v>2.5032150150007523E-2</v>
      </c>
      <c r="DH71" s="753">
        <f t="shared" si="50"/>
        <v>4.057129812992212E-2</v>
      </c>
      <c r="DI71" s="753">
        <f t="shared" si="50"/>
        <v>3.8504318792618251E-2</v>
      </c>
      <c r="DJ71" s="753">
        <f t="shared" si="50"/>
        <v>2.7619251581438808E-2</v>
      </c>
      <c r="DK71" s="753">
        <f>($HQ$69*DK15/10^3)+($HJ$69*DK29/10^3)</f>
        <v>2.8247393951407115E-2</v>
      </c>
      <c r="DL71" s="753">
        <f t="shared" si="50"/>
        <v>3.5962465508931431E-2</v>
      </c>
      <c r="DM71" s="753">
        <f t="shared" si="50"/>
        <v>3.9937163635044508E-2</v>
      </c>
      <c r="DN71" s="753">
        <f t="shared" si="50"/>
        <v>4.3148701752309851E-2</v>
      </c>
      <c r="DO71" s="753">
        <f t="shared" si="50"/>
        <v>4.7132071964582523E-2</v>
      </c>
      <c r="DP71" s="753">
        <f t="shared" si="50"/>
        <v>5.1026794889227407E-2</v>
      </c>
      <c r="DQ71" s="753">
        <f t="shared" si="50"/>
        <v>7.7666437120468182E-2</v>
      </c>
      <c r="DR71" s="753">
        <f t="shared" si="50"/>
        <v>9.5642877097637191E-2</v>
      </c>
      <c r="DS71" s="753">
        <f t="shared" si="50"/>
        <v>9.1214041851519281E-2</v>
      </c>
      <c r="DT71" s="753">
        <f t="shared" si="50"/>
        <v>0.10458422880500538</v>
      </c>
      <c r="DU71" s="753">
        <f t="shared" si="50"/>
        <v>0.12831141528688128</v>
      </c>
      <c r="DV71" s="753">
        <f t="shared" si="50"/>
        <v>0.135329941613754</v>
      </c>
      <c r="DW71" s="753">
        <f t="shared" si="50"/>
        <v>0.22752282513788202</v>
      </c>
      <c r="DX71" s="753">
        <f t="shared" si="50"/>
        <v>0.31154690851314976</v>
      </c>
      <c r="DY71" s="753">
        <f t="shared" si="50"/>
        <v>0.21502296415546066</v>
      </c>
      <c r="DZ71" s="753">
        <f t="shared" si="50"/>
        <v>0.20383663884747935</v>
      </c>
      <c r="EA71" s="753">
        <f t="shared" si="50"/>
        <v>0.38696525630709461</v>
      </c>
      <c r="EB71" s="753">
        <f t="shared" si="50"/>
        <v>0.41016532540253553</v>
      </c>
      <c r="EC71" s="754">
        <f t="shared" si="50"/>
        <v>0.33325507914301777</v>
      </c>
      <c r="ED71" s="754">
        <f t="shared" si="50"/>
        <v>0.45853379932910998</v>
      </c>
      <c r="EE71" s="754">
        <f t="shared" si="50"/>
        <v>0.61760723014811103</v>
      </c>
      <c r="EF71" s="754">
        <f t="shared" si="50"/>
        <v>0.74609788114270692</v>
      </c>
      <c r="EG71" s="754">
        <f t="shared" si="50"/>
        <v>0.92346557679281283</v>
      </c>
      <c r="EH71" s="754">
        <f t="shared" si="50"/>
        <v>1.3606542889967441</v>
      </c>
      <c r="EI71" s="754">
        <f t="shared" si="50"/>
        <v>1.441471901069423</v>
      </c>
      <c r="EJ71" s="754">
        <f t="shared" si="50"/>
        <v>1.533322376299652</v>
      </c>
      <c r="EK71" s="754">
        <f t="shared" si="50"/>
        <v>1.9991217229424596</v>
      </c>
      <c r="EL71" s="754">
        <f t="shared" si="50"/>
        <v>2.3844744359217511</v>
      </c>
      <c r="EM71" s="754">
        <f t="shared" si="50"/>
        <v>2.7273033607666681</v>
      </c>
      <c r="EN71" s="754">
        <f t="shared" si="50"/>
        <v>2.9945186729954441</v>
      </c>
      <c r="EO71" s="754">
        <f t="shared" si="50"/>
        <v>3.21570079419143</v>
      </c>
      <c r="EP71" s="754">
        <f t="shared" si="50"/>
        <v>2.9300067078472098</v>
      </c>
      <c r="EQ71" s="754">
        <f t="shared" si="50"/>
        <v>3.0165449315657575</v>
      </c>
      <c r="ER71" s="754">
        <f t="shared" si="50"/>
        <v>3.2317930161724719</v>
      </c>
      <c r="ES71" s="754">
        <f t="shared" si="50"/>
        <v>3.8012031541374576</v>
      </c>
      <c r="ET71" s="754">
        <f t="shared" si="50"/>
        <v>4.1980474363429048</v>
      </c>
      <c r="EU71" s="754">
        <f t="shared" si="50"/>
        <v>4.580114905019717</v>
      </c>
      <c r="EV71" s="754">
        <f t="shared" si="50"/>
        <v>5.6353810078863402</v>
      </c>
      <c r="EW71" s="754">
        <f t="shared" si="50"/>
        <v>6.020657436917789</v>
      </c>
      <c r="EX71" s="754">
        <f t="shared" si="50"/>
        <v>5.9761509601512612</v>
      </c>
      <c r="EY71" s="754">
        <f t="shared" si="50"/>
        <v>6.1125649560056692</v>
      </c>
      <c r="EZ71" s="754">
        <f t="shared" si="50"/>
        <v>6.4858525614029245</v>
      </c>
      <c r="FA71" s="754">
        <f t="shared" si="50"/>
        <v>6.1934828177977206</v>
      </c>
      <c r="FB71" s="754">
        <f t="shared" si="50"/>
        <v>7.2030353374394522</v>
      </c>
      <c r="FC71" s="754">
        <f t="shared" si="50"/>
        <v>8.660520890307609</v>
      </c>
      <c r="FD71" s="754">
        <f t="shared" si="50"/>
        <v>9.6200838659540988</v>
      </c>
      <c r="FE71" s="754">
        <f t="shared" si="50"/>
        <v>10.909830750557649</v>
      </c>
      <c r="FF71" s="754">
        <f t="shared" si="50"/>
        <v>12.003717663365958</v>
      </c>
      <c r="FG71" s="754">
        <f t="shared" ref="FG71:HR71" si="51">($HQ$69*FG15/10^3)+($HJ$69*FG29/10^3)</f>
        <v>13.389804328323601</v>
      </c>
      <c r="FH71" s="754">
        <f t="shared" si="51"/>
        <v>13.286415860701506</v>
      </c>
      <c r="FI71" s="754">
        <f t="shared" si="51"/>
        <v>15.941192834826492</v>
      </c>
      <c r="FJ71" s="754">
        <f t="shared" si="51"/>
        <v>18.350334624414199</v>
      </c>
      <c r="FK71" s="754">
        <f t="shared" si="51"/>
        <v>18.697773702551359</v>
      </c>
      <c r="FL71" s="754">
        <f t="shared" si="51"/>
        <v>19.85613541338908</v>
      </c>
      <c r="FM71" s="754">
        <f t="shared" si="51"/>
        <v>20.698888805639008</v>
      </c>
      <c r="FN71" s="754">
        <f t="shared" si="51"/>
        <v>23.916082997593321</v>
      </c>
      <c r="FO71" s="754">
        <f t="shared" si="51"/>
        <v>26.746443786080167</v>
      </c>
      <c r="FP71" s="754">
        <f t="shared" si="51"/>
        <v>29.526323818783506</v>
      </c>
      <c r="FQ71" s="754">
        <f t="shared" si="51"/>
        <v>31.212276029660668</v>
      </c>
      <c r="FR71" s="754">
        <f t="shared" si="51"/>
        <v>34.434760243704311</v>
      </c>
      <c r="FS71" s="754">
        <f t="shared" si="51"/>
        <v>38.232591795889853</v>
      </c>
      <c r="FT71" s="754">
        <f t="shared" si="51"/>
        <v>41.324727593162763</v>
      </c>
      <c r="FU71" s="754">
        <f t="shared" si="51"/>
        <v>45.700694427448539</v>
      </c>
      <c r="FV71" s="754">
        <f t="shared" si="51"/>
        <v>49.56677816454097</v>
      </c>
      <c r="FW71" s="754">
        <f t="shared" si="51"/>
        <v>54.688760752901956</v>
      </c>
      <c r="FX71" s="754">
        <f t="shared" si="51"/>
        <v>59.464327578712073</v>
      </c>
      <c r="FY71" s="754">
        <f t="shared" si="51"/>
        <v>66.994545689129467</v>
      </c>
      <c r="FZ71" s="754">
        <f t="shared" si="51"/>
        <v>72.355582066357215</v>
      </c>
      <c r="GA71" s="754">
        <f t="shared" si="51"/>
        <v>78.945170513485493</v>
      </c>
      <c r="GB71" s="754">
        <f t="shared" si="51"/>
        <v>85.718404236064174</v>
      </c>
      <c r="GC71" s="754">
        <f t="shared" si="51"/>
        <v>94.64792268765548</v>
      </c>
      <c r="GD71" s="754">
        <f t="shared" si="51"/>
        <v>104.20641738545962</v>
      </c>
      <c r="GE71" s="754">
        <f t="shared" si="51"/>
        <v>111.74773489836255</v>
      </c>
      <c r="GF71" s="754">
        <f t="shared" si="51"/>
        <v>121.21037163406507</v>
      </c>
      <c r="GG71" s="754">
        <f t="shared" si="51"/>
        <v>126.68543713920926</v>
      </c>
      <c r="GH71" s="754">
        <f t="shared" si="51"/>
        <v>112.32471292610684</v>
      </c>
      <c r="GI71" s="754">
        <f t="shared" si="51"/>
        <v>129.30325998869753</v>
      </c>
      <c r="GJ71" s="754">
        <f t="shared" si="51"/>
        <v>132.98123424000926</v>
      </c>
      <c r="GK71" s="754">
        <f t="shared" si="51"/>
        <v>132.47355133249681</v>
      </c>
      <c r="GL71" s="754">
        <f t="shared" si="51"/>
        <v>135.10562681495952</v>
      </c>
      <c r="GM71" s="754">
        <f t="shared" si="51"/>
        <v>126.65221434800229</v>
      </c>
      <c r="GN71" s="754">
        <f t="shared" si="51"/>
        <v>115.83306013042402</v>
      </c>
      <c r="GO71" s="754">
        <f t="shared" si="51"/>
        <v>105.63735654311951</v>
      </c>
      <c r="GP71" s="754">
        <f t="shared" si="51"/>
        <v>101.72745900799077</v>
      </c>
      <c r="GQ71" s="754">
        <f t="shared" si="51"/>
        <v>100.08127063587395</v>
      </c>
      <c r="GR71" s="754">
        <f t="shared" si="51"/>
        <v>98.74646327946418</v>
      </c>
      <c r="GS71" s="754">
        <f t="shared" si="51"/>
        <v>105.14584653672034</v>
      </c>
      <c r="GT71" s="754">
        <f t="shared" si="51"/>
        <v>107.56388784268091</v>
      </c>
      <c r="GU71" s="754">
        <f t="shared" si="51"/>
        <v>114.65710185728285</v>
      </c>
      <c r="GV71" s="754">
        <f t="shared" si="51"/>
        <v>123.08849154712087</v>
      </c>
      <c r="GW71" s="754">
        <f t="shared" si="51"/>
        <v>129.92697663729402</v>
      </c>
      <c r="GX71" s="754">
        <f t="shared" si="51"/>
        <v>130.58080949276402</v>
      </c>
      <c r="GY71" s="754">
        <f t="shared" si="51"/>
        <v>108.83408894449589</v>
      </c>
      <c r="GZ71" s="754">
        <f t="shared" si="51"/>
        <v>111.01831123988784</v>
      </c>
      <c r="HA71" s="754">
        <f t="shared" si="51"/>
        <v>116.38332418053508</v>
      </c>
      <c r="HB71" s="754">
        <f t="shared" si="51"/>
        <v>118.82314679010527</v>
      </c>
      <c r="HC71" s="754">
        <f t="shared" si="51"/>
        <v>123.77600817864845</v>
      </c>
      <c r="HD71" s="754">
        <f t="shared" si="51"/>
        <v>127.96742657531719</v>
      </c>
      <c r="HE71" s="754">
        <f t="shared" si="51"/>
        <v>132.14835301080512</v>
      </c>
      <c r="HF71" s="754">
        <f t="shared" si="51"/>
        <v>133.39910261780278</v>
      </c>
      <c r="HG71" s="754">
        <f t="shared" si="51"/>
        <v>137.28004338221623</v>
      </c>
      <c r="HH71" s="754">
        <f t="shared" si="51"/>
        <v>137.44199540958564</v>
      </c>
      <c r="HI71" s="754">
        <f t="shared" si="51"/>
        <v>133.95597855922929</v>
      </c>
      <c r="HJ71" s="754">
        <f t="shared" si="51"/>
        <v>141.78205406911911</v>
      </c>
      <c r="HK71" s="754">
        <f t="shared" si="51"/>
        <v>147.73532278707415</v>
      </c>
      <c r="HL71" s="754">
        <f t="shared" si="51"/>
        <v>153.99579012999584</v>
      </c>
      <c r="HM71" s="754">
        <f t="shared" si="51"/>
        <v>150.38159953167366</v>
      </c>
      <c r="HN71" s="754">
        <f t="shared" si="51"/>
        <v>151.41862975708014</v>
      </c>
      <c r="HO71" s="754">
        <f t="shared" si="51"/>
        <v>153.40170192416514</v>
      </c>
      <c r="HP71" s="754">
        <f t="shared" si="51"/>
        <v>150.14809319767201</v>
      </c>
      <c r="HQ71" s="754">
        <f t="shared" si="51"/>
        <v>152.03565032097177</v>
      </c>
      <c r="HR71" s="754">
        <f t="shared" si="51"/>
        <v>150.64930813858285</v>
      </c>
      <c r="HS71" s="754">
        <f t="shared" ref="HS71:IZ71" si="52">($HQ$69*HS15/10^3)+($HJ$69*HS29/10^3)</f>
        <v>154.75389516429095</v>
      </c>
      <c r="HT71" s="754">
        <f t="shared" si="52"/>
        <v>154.90812444995464</v>
      </c>
      <c r="HU71" s="754">
        <f>($HQ$69*HU15/10^3)+($HJ$69*HU29/10^3)</f>
        <v>157.52354349449439</v>
      </c>
      <c r="HV71" s="754">
        <f>($HQ$69*HV15/10^3)+($HJ$69*HV29/10^3)</f>
        <v>164.62921820632127</v>
      </c>
      <c r="HW71" s="754">
        <f>($HQ$69*HW15/10^3)+($HJ$69*HW29/10^3)</f>
        <v>166.67414475405047</v>
      </c>
      <c r="HX71" s="754">
        <f>($HQ$69*HX15/10^3)+($HJ$69*HX29/10^3)</f>
        <v>163.44851262494504</v>
      </c>
      <c r="HY71" s="754">
        <f>($HQ$69*HY15/10^3)+($HJ$69*HY29/10^3)</f>
        <v>164.22230253106898</v>
      </c>
      <c r="HZ71" s="562"/>
      <c r="IA71" s="562"/>
      <c r="IC71" s="639">
        <f>SUM(D71:HY71)</f>
        <v>7408.2846123173613</v>
      </c>
      <c r="ID71" s="688" t="s">
        <v>396</v>
      </c>
      <c r="IE71" s="641" t="s">
        <v>395</v>
      </c>
      <c r="IH71" s="642">
        <f>SUM(D71:HQ71)</f>
        <v>6131.475562953653</v>
      </c>
      <c r="IJ71" s="642">
        <f>SUM(D71:HV71)</f>
        <v>6913.9396524072972</v>
      </c>
      <c r="IK71" s="633"/>
      <c r="IL71" s="642">
        <f>SUM(D71:HW71)</f>
        <v>7080.613797161348</v>
      </c>
      <c r="IM71" s="633"/>
      <c r="IN71" s="642">
        <f>SUM(D71:HX71)</f>
        <v>7244.0623097862926</v>
      </c>
      <c r="IO71" s="633"/>
      <c r="IP71" s="642">
        <f>SUM(D71:HY71)</f>
        <v>7408.2846123173613</v>
      </c>
      <c r="IQ71" s="562"/>
      <c r="IR71" s="562"/>
    </row>
    <row r="72" spans="2:252" ht="9" customHeight="1">
      <c r="B72" s="643"/>
      <c r="D72" s="560"/>
      <c r="CU72" s="755"/>
      <c r="CV72" s="755"/>
      <c r="CW72" s="755"/>
      <c r="CX72" s="755"/>
      <c r="CY72" s="755"/>
      <c r="CZ72" s="755"/>
      <c r="DA72" s="755"/>
      <c r="DB72" s="755"/>
      <c r="DC72" s="755"/>
      <c r="DD72" s="755"/>
      <c r="DE72" s="755"/>
      <c r="DF72" s="755"/>
      <c r="DG72" s="755"/>
      <c r="DH72" s="755"/>
      <c r="DI72" s="755"/>
      <c r="DJ72" s="755"/>
      <c r="DK72" s="755"/>
      <c r="DL72" s="755"/>
      <c r="DM72" s="755"/>
      <c r="DN72" s="755"/>
      <c r="DO72" s="755"/>
      <c r="DP72" s="755"/>
      <c r="DQ72" s="755"/>
      <c r="DR72" s="755"/>
      <c r="DS72" s="755"/>
      <c r="DT72" s="755"/>
      <c r="DU72" s="755"/>
      <c r="DV72" s="755"/>
      <c r="DW72" s="755"/>
      <c r="DX72" s="755"/>
      <c r="DY72" s="755"/>
      <c r="DZ72" s="755"/>
      <c r="EA72" s="755"/>
      <c r="EB72" s="755"/>
      <c r="HZ72" s="562"/>
      <c r="IA72" s="562"/>
      <c r="IC72" s="645"/>
      <c r="ID72" s="690"/>
      <c r="IE72" s="647"/>
      <c r="IH72" s="648"/>
      <c r="IJ72" s="694"/>
      <c r="IK72" s="562"/>
      <c r="IL72" s="694"/>
      <c r="IM72" s="562"/>
      <c r="IN72" s="694"/>
      <c r="IO72" s="562"/>
      <c r="IP72" s="694"/>
      <c r="IQ72" s="562"/>
      <c r="IR72" s="562"/>
    </row>
    <row r="73" spans="2:252" ht="19" customHeight="1">
      <c r="B73" s="634" t="s">
        <v>397</v>
      </c>
      <c r="D73" s="560"/>
      <c r="CT73" s="592"/>
      <c r="CU73" s="752">
        <f t="shared" ref="CU73:FF73" si="53">CU71/3.664191</f>
        <v>1.4116955433082066E-4</v>
      </c>
      <c r="CV73" s="753">
        <f t="shared" si="53"/>
        <v>2.9547337003482991E-4</v>
      </c>
      <c r="CW73" s="753">
        <f t="shared" si="53"/>
        <v>4.8389999439949388E-4</v>
      </c>
      <c r="CX73" s="753">
        <f t="shared" si="53"/>
        <v>6.8822373803233356E-4</v>
      </c>
      <c r="CY73" s="753">
        <f t="shared" si="53"/>
        <v>9.2085816463804797E-4</v>
      </c>
      <c r="CZ73" s="753">
        <f t="shared" si="53"/>
        <v>1.3698847409522421E-3</v>
      </c>
      <c r="DA73" s="753">
        <f t="shared" si="53"/>
        <v>1.7527775926360373E-3</v>
      </c>
      <c r="DB73" s="753">
        <f t="shared" si="53"/>
        <v>2.4203414428988854E-3</v>
      </c>
      <c r="DC73" s="753">
        <f t="shared" si="53"/>
        <v>3.0765753384722466E-3</v>
      </c>
      <c r="DD73" s="753">
        <f t="shared" si="53"/>
        <v>3.8502013626472535E-3</v>
      </c>
      <c r="DE73" s="753">
        <f t="shared" si="53"/>
        <v>5.0703406993081162E-3</v>
      </c>
      <c r="DF73" s="753">
        <f t="shared" si="53"/>
        <v>5.6423932016803095E-3</v>
      </c>
      <c r="DG73" s="753">
        <f t="shared" si="53"/>
        <v>6.8315625877601689E-3</v>
      </c>
      <c r="DH73" s="753">
        <f t="shared" si="53"/>
        <v>1.1072375356503555E-2</v>
      </c>
      <c r="DI73" s="753">
        <f t="shared" si="53"/>
        <v>1.050827284729924E-2</v>
      </c>
      <c r="DJ73" s="753">
        <f t="shared" si="53"/>
        <v>7.5376124174309708E-3</v>
      </c>
      <c r="DK73" s="753">
        <f t="shared" si="53"/>
        <v>7.7090397174730011E-3</v>
      </c>
      <c r="DL73" s="753">
        <f t="shared" si="53"/>
        <v>9.8145717592045354E-3</v>
      </c>
      <c r="DM73" s="753">
        <f t="shared" si="53"/>
        <v>1.0899312736438823E-2</v>
      </c>
      <c r="DN73" s="753">
        <f t="shared" si="53"/>
        <v>1.1775778542196585E-2</v>
      </c>
      <c r="DO73" s="753">
        <f t="shared" si="53"/>
        <v>1.2862886231799193E-2</v>
      </c>
      <c r="DP73" s="753">
        <f t="shared" si="53"/>
        <v>1.3925801053828091E-2</v>
      </c>
      <c r="DQ73" s="753">
        <f t="shared" si="53"/>
        <v>2.1196066777214445E-2</v>
      </c>
      <c r="DR73" s="753">
        <f t="shared" si="53"/>
        <v>2.6102044652595125E-2</v>
      </c>
      <c r="DS73" s="753">
        <f t="shared" si="53"/>
        <v>2.4893364415642983E-2</v>
      </c>
      <c r="DT73" s="753">
        <f t="shared" si="53"/>
        <v>2.8542242695592392E-2</v>
      </c>
      <c r="DU73" s="753">
        <f t="shared" si="53"/>
        <v>3.501766564212435E-2</v>
      </c>
      <c r="DV73" s="753">
        <f t="shared" si="53"/>
        <v>3.6933102453926114E-2</v>
      </c>
      <c r="DW73" s="753">
        <f t="shared" si="53"/>
        <v>6.2093604055542415E-2</v>
      </c>
      <c r="DX73" s="753">
        <f t="shared" si="53"/>
        <v>8.5024745847896502E-2</v>
      </c>
      <c r="DY73" s="753">
        <f t="shared" si="53"/>
        <v>5.8682247774600356E-2</v>
      </c>
      <c r="DZ73" s="753">
        <f t="shared" si="53"/>
        <v>5.5629370534308754E-2</v>
      </c>
      <c r="EA73" s="753">
        <f t="shared" si="53"/>
        <v>0.10560728311026761</v>
      </c>
      <c r="EB73" s="753">
        <f t="shared" si="53"/>
        <v>0.11193884964035322</v>
      </c>
      <c r="EC73" s="753">
        <f t="shared" si="53"/>
        <v>9.0949156073746637E-2</v>
      </c>
      <c r="ED73" s="753">
        <f t="shared" si="53"/>
        <v>0.12513916423273513</v>
      </c>
      <c r="EE73" s="753">
        <f t="shared" si="53"/>
        <v>0.16855213883449607</v>
      </c>
      <c r="EF73" s="753">
        <f t="shared" si="53"/>
        <v>0.20361871996921199</v>
      </c>
      <c r="EG73" s="753">
        <f t="shared" si="53"/>
        <v>0.25202441051594004</v>
      </c>
      <c r="EH73" s="753">
        <f t="shared" si="53"/>
        <v>0.37133825420037986</v>
      </c>
      <c r="EI73" s="753">
        <f t="shared" si="53"/>
        <v>0.39339431297916044</v>
      </c>
      <c r="EJ73" s="753">
        <f t="shared" si="53"/>
        <v>0.41846136740678963</v>
      </c>
      <c r="EK73" s="753">
        <f t="shared" si="53"/>
        <v>0.54558338332866918</v>
      </c>
      <c r="EL73" s="753">
        <f t="shared" si="53"/>
        <v>0.65075058475984227</v>
      </c>
      <c r="EM73" s="754">
        <f t="shared" si="53"/>
        <v>0.7443125537851788</v>
      </c>
      <c r="EN73" s="754">
        <f t="shared" si="53"/>
        <v>0.81723869552527251</v>
      </c>
      <c r="EO73" s="754">
        <f t="shared" si="53"/>
        <v>0.87760184831834087</v>
      </c>
      <c r="EP73" s="754">
        <f t="shared" si="53"/>
        <v>0.79963263592078293</v>
      </c>
      <c r="EQ73" s="754">
        <f t="shared" si="53"/>
        <v>0.8232499156200529</v>
      </c>
      <c r="ER73" s="754">
        <f t="shared" si="53"/>
        <v>0.88199360136315819</v>
      </c>
      <c r="ES73" s="754">
        <f t="shared" si="53"/>
        <v>1.0373921976603997</v>
      </c>
      <c r="ET73" s="754">
        <f t="shared" si="53"/>
        <v>1.1456955809189271</v>
      </c>
      <c r="EU73" s="754">
        <f t="shared" si="53"/>
        <v>1.2499662012760024</v>
      </c>
      <c r="EV73" s="754">
        <f t="shared" si="53"/>
        <v>1.5379604960239082</v>
      </c>
      <c r="EW73" s="754">
        <f t="shared" si="53"/>
        <v>1.6431068786855785</v>
      </c>
      <c r="EX73" s="754">
        <f t="shared" si="53"/>
        <v>1.6309605476764888</v>
      </c>
      <c r="EY73" s="754">
        <f t="shared" si="53"/>
        <v>1.668189501040112</v>
      </c>
      <c r="EZ73" s="754">
        <f t="shared" si="53"/>
        <v>1.7700639954093342</v>
      </c>
      <c r="FA73" s="754">
        <f t="shared" si="53"/>
        <v>1.6902729191239541</v>
      </c>
      <c r="FB73" s="754">
        <f t="shared" si="53"/>
        <v>1.9657914495831281</v>
      </c>
      <c r="FC73" s="754">
        <f t="shared" si="53"/>
        <v>2.3635560728978398</v>
      </c>
      <c r="FD73" s="754">
        <f t="shared" si="53"/>
        <v>2.6254318800395771</v>
      </c>
      <c r="FE73" s="754">
        <f t="shared" si="53"/>
        <v>2.9774186854772715</v>
      </c>
      <c r="FF73" s="754">
        <f t="shared" si="53"/>
        <v>3.275953044851089</v>
      </c>
      <c r="FG73" s="754">
        <f t="shared" ref="FG73:HR73" si="54">FG71/3.664191</f>
        <v>3.6542320878806809</v>
      </c>
      <c r="FH73" s="754">
        <f t="shared" si="54"/>
        <v>3.6260161822081614</v>
      </c>
      <c r="FI73" s="754">
        <f t="shared" si="54"/>
        <v>4.3505354482958154</v>
      </c>
      <c r="FJ73" s="754">
        <f t="shared" si="54"/>
        <v>5.0080180384740309</v>
      </c>
      <c r="FK73" s="754">
        <f t="shared" si="54"/>
        <v>5.1028381715230884</v>
      </c>
      <c r="FL73" s="754">
        <f t="shared" si="54"/>
        <v>5.4189684471658488</v>
      </c>
      <c r="FM73" s="754">
        <f t="shared" si="54"/>
        <v>5.6489655712922735</v>
      </c>
      <c r="FN73" s="754">
        <f t="shared" si="54"/>
        <v>6.5269749850903844</v>
      </c>
      <c r="FO73" s="754">
        <f t="shared" si="54"/>
        <v>7.2994130999394313</v>
      </c>
      <c r="FP73" s="754">
        <f t="shared" si="54"/>
        <v>8.0580744341066026</v>
      </c>
      <c r="FQ73" s="754">
        <f t="shared" si="54"/>
        <v>8.518190244356985</v>
      </c>
      <c r="FR73" s="754">
        <f t="shared" si="54"/>
        <v>9.3976433662176202</v>
      </c>
      <c r="FS73" s="754">
        <f t="shared" si="54"/>
        <v>10.434115414805028</v>
      </c>
      <c r="FT73" s="754">
        <f t="shared" si="54"/>
        <v>11.277994949816415</v>
      </c>
      <c r="FU73" s="754">
        <f t="shared" si="54"/>
        <v>12.472246787203106</v>
      </c>
      <c r="FV73" s="754">
        <f t="shared" si="54"/>
        <v>13.527345644520432</v>
      </c>
      <c r="FW73" s="754">
        <f t="shared" si="54"/>
        <v>14.925193788452063</v>
      </c>
      <c r="FX73" s="754">
        <f t="shared" si="54"/>
        <v>16.228501073964775</v>
      </c>
      <c r="FY73" s="754">
        <f t="shared" si="54"/>
        <v>18.283584477209146</v>
      </c>
      <c r="FZ73" s="754">
        <f t="shared" si="54"/>
        <v>19.746673158237989</v>
      </c>
      <c r="GA73" s="754">
        <f t="shared" si="54"/>
        <v>21.545047873728606</v>
      </c>
      <c r="GB73" s="754">
        <f t="shared" si="54"/>
        <v>23.393541503721877</v>
      </c>
      <c r="GC73" s="754">
        <f t="shared" si="54"/>
        <v>25.83051011468984</v>
      </c>
      <c r="GD73" s="754">
        <f t="shared" si="54"/>
        <v>28.439133600147922</v>
      </c>
      <c r="GE73" s="754">
        <f t="shared" si="54"/>
        <v>30.497246158391455</v>
      </c>
      <c r="GF73" s="754">
        <f t="shared" si="54"/>
        <v>33.079708900017785</v>
      </c>
      <c r="GG73" s="754">
        <f t="shared" si="54"/>
        <v>34.573917445681531</v>
      </c>
      <c r="GH73" s="754">
        <f t="shared" si="54"/>
        <v>30.654710119125021</v>
      </c>
      <c r="GI73" s="754">
        <f t="shared" si="54"/>
        <v>35.288351504792608</v>
      </c>
      <c r="GJ73" s="754">
        <f t="shared" si="54"/>
        <v>36.292113113101706</v>
      </c>
      <c r="GK73" s="754">
        <f t="shared" si="54"/>
        <v>36.153560590181243</v>
      </c>
      <c r="GL73" s="754">
        <f t="shared" si="54"/>
        <v>36.871884357272727</v>
      </c>
      <c r="GM73" s="754">
        <f t="shared" si="54"/>
        <v>34.564850562648694</v>
      </c>
      <c r="GN73" s="754">
        <f t="shared" si="54"/>
        <v>31.612178549214278</v>
      </c>
      <c r="GO73" s="754">
        <f t="shared" si="54"/>
        <v>28.829653405927665</v>
      </c>
      <c r="GP73" s="754">
        <f t="shared" si="54"/>
        <v>27.762597257618605</v>
      </c>
      <c r="GQ73" s="754">
        <f t="shared" si="54"/>
        <v>27.313333457746591</v>
      </c>
      <c r="GR73" s="754">
        <f t="shared" si="54"/>
        <v>26.949049129661685</v>
      </c>
      <c r="GS73" s="754">
        <f t="shared" si="54"/>
        <v>28.695514654318057</v>
      </c>
      <c r="GT73" s="754">
        <f t="shared" si="54"/>
        <v>29.355426025193804</v>
      </c>
      <c r="GU73" s="754">
        <f t="shared" si="54"/>
        <v>31.291245968696185</v>
      </c>
      <c r="GV73" s="754">
        <f t="shared" si="54"/>
        <v>33.592269493353612</v>
      </c>
      <c r="GW73" s="754">
        <f t="shared" si="54"/>
        <v>35.458570974409909</v>
      </c>
      <c r="GX73" s="754">
        <f t="shared" si="54"/>
        <v>35.637009504352804</v>
      </c>
      <c r="GY73" s="754">
        <f t="shared" si="54"/>
        <v>29.70207856099638</v>
      </c>
      <c r="GZ73" s="754">
        <f t="shared" si="54"/>
        <v>30.298178026169442</v>
      </c>
      <c r="HA73" s="754">
        <f t="shared" si="54"/>
        <v>31.762351957235602</v>
      </c>
      <c r="HB73" s="754">
        <f t="shared" si="54"/>
        <v>32.428207697171153</v>
      </c>
      <c r="HC73" s="754">
        <f t="shared" si="54"/>
        <v>33.779900714413756</v>
      </c>
      <c r="HD73" s="754">
        <f t="shared" si="54"/>
        <v>34.923787153922156</v>
      </c>
      <c r="HE73" s="754">
        <f t="shared" si="54"/>
        <v>36.0648102161719</v>
      </c>
      <c r="HF73" s="754">
        <f t="shared" si="54"/>
        <v>36.406154214614567</v>
      </c>
      <c r="HG73" s="754">
        <f t="shared" si="54"/>
        <v>37.465307726102765</v>
      </c>
      <c r="HH73" s="754">
        <f t="shared" si="54"/>
        <v>37.509506302915334</v>
      </c>
      <c r="HI73" s="754">
        <f t="shared" si="54"/>
        <v>36.558132084061469</v>
      </c>
      <c r="HJ73" s="754">
        <f t="shared" si="54"/>
        <v>38.693958385116687</v>
      </c>
      <c r="HK73" s="754">
        <f t="shared" si="54"/>
        <v>40.31867410489086</v>
      </c>
      <c r="HL73" s="754">
        <f t="shared" si="54"/>
        <v>42.027227873764176</v>
      </c>
      <c r="HM73" s="754">
        <f t="shared" si="54"/>
        <v>41.040873560268459</v>
      </c>
      <c r="HN73" s="754">
        <f t="shared" si="54"/>
        <v>41.323891073658586</v>
      </c>
      <c r="HO73" s="754">
        <f t="shared" si="54"/>
        <v>41.865094348019831</v>
      </c>
      <c r="HP73" s="754">
        <f t="shared" si="54"/>
        <v>40.97714698760845</v>
      </c>
      <c r="HQ73" s="754">
        <f t="shared" si="54"/>
        <v>41.492283104502945</v>
      </c>
      <c r="HR73" s="754">
        <f t="shared" si="54"/>
        <v>41.113934327818292</v>
      </c>
      <c r="HS73" s="754">
        <f t="shared" ref="HS73:HX73" si="55">HS71/3.664191</f>
        <v>42.234123484362833</v>
      </c>
      <c r="HT73" s="754">
        <f t="shared" si="55"/>
        <v>42.276214435861732</v>
      </c>
      <c r="HU73" s="754">
        <f t="shared" si="55"/>
        <v>42.989992468868131</v>
      </c>
      <c r="HV73" s="754">
        <f t="shared" si="55"/>
        <v>44.929213080410179</v>
      </c>
      <c r="HW73" s="754">
        <f t="shared" si="55"/>
        <v>45.487297128902526</v>
      </c>
      <c r="HX73" s="754">
        <f t="shared" si="55"/>
        <v>44.606984904702031</v>
      </c>
      <c r="HY73" s="754">
        <f>HY71/3.664191</f>
        <v>44.818161097789108</v>
      </c>
      <c r="HZ73" s="562"/>
      <c r="IA73" s="562"/>
      <c r="IC73" s="639">
        <f>SUM(D73:HY73)</f>
        <v>2021.8063447886202</v>
      </c>
      <c r="ID73" s="688" t="s">
        <v>396</v>
      </c>
      <c r="IE73" s="641" t="s">
        <v>397</v>
      </c>
      <c r="IH73" s="651">
        <f>SUM(D73:HQ73)</f>
        <v>1673.3504238599055</v>
      </c>
      <c r="IJ73" s="651">
        <f>SUM(D73:HV73)</f>
        <v>1886.8939016572265</v>
      </c>
      <c r="IK73" s="633"/>
      <c r="IL73" s="651">
        <f>SUM(D73:HW73)</f>
        <v>1932.3811987861291</v>
      </c>
      <c r="IM73" s="633"/>
      <c r="IN73" s="651">
        <f>SUM(D73:HX73)</f>
        <v>1976.9881836908312</v>
      </c>
      <c r="IO73" s="633"/>
      <c r="IP73" s="651">
        <f>SUM(D73:HY73)</f>
        <v>2021.8063447886202</v>
      </c>
      <c r="IQ73" s="562"/>
      <c r="IR73" s="562"/>
    </row>
    <row r="74" spans="2:252" ht="9" customHeight="1">
      <c r="B74" s="576"/>
      <c r="D74" s="560"/>
      <c r="HZ74" s="562"/>
      <c r="IA74" s="562"/>
      <c r="IC74" s="581"/>
      <c r="ID74" s="690"/>
      <c r="IE74" s="693"/>
      <c r="IH74" s="648"/>
      <c r="IJ74" s="694"/>
      <c r="IK74" s="562"/>
      <c r="IL74" s="694"/>
      <c r="IM74" s="562"/>
      <c r="IN74" s="694"/>
      <c r="IO74" s="562"/>
      <c r="IP74" s="694"/>
      <c r="IQ74" s="562"/>
      <c r="IR74" s="562"/>
    </row>
    <row r="75" spans="2:252" ht="19" customHeight="1">
      <c r="B75" s="652" t="s">
        <v>433</v>
      </c>
      <c r="D75" s="560"/>
      <c r="FH75" s="592"/>
      <c r="FI75" s="756">
        <f t="shared" ref="FI75:HT75" si="56">FI77*3.664191</f>
        <v>84.276392999999999</v>
      </c>
      <c r="FJ75" s="757">
        <f t="shared" si="56"/>
        <v>87.940584000000001</v>
      </c>
      <c r="FK75" s="757">
        <f t="shared" si="56"/>
        <v>95.268966000000006</v>
      </c>
      <c r="FL75" s="757">
        <f t="shared" si="56"/>
        <v>98.933157000000008</v>
      </c>
      <c r="FM75" s="757">
        <f t="shared" si="56"/>
        <v>98.933157000000008</v>
      </c>
      <c r="FN75" s="757">
        <f t="shared" si="56"/>
        <v>113.589921</v>
      </c>
      <c r="FO75" s="757">
        <f t="shared" si="56"/>
        <v>117.25411200000001</v>
      </c>
      <c r="FP75" s="757">
        <f t="shared" si="56"/>
        <v>128.24668500000001</v>
      </c>
      <c r="FQ75" s="757">
        <f t="shared" si="56"/>
        <v>128.24668500000001</v>
      </c>
      <c r="FR75" s="757">
        <f t="shared" si="56"/>
        <v>91.604775000000004</v>
      </c>
      <c r="FS75" s="757">
        <f t="shared" si="56"/>
        <v>87.940584000000001</v>
      </c>
      <c r="FT75" s="757">
        <f t="shared" si="56"/>
        <v>87.940584000000001</v>
      </c>
      <c r="FU75" s="757">
        <f t="shared" si="56"/>
        <v>84.276392999999999</v>
      </c>
      <c r="FV75" s="757">
        <f t="shared" si="56"/>
        <v>91.604775000000004</v>
      </c>
      <c r="FW75" s="757">
        <f t="shared" si="56"/>
        <v>113.589921</v>
      </c>
      <c r="FX75" s="757">
        <f t="shared" si="56"/>
        <v>131.910876</v>
      </c>
      <c r="FY75" s="757">
        <f t="shared" si="56"/>
        <v>142.90344899999999</v>
      </c>
      <c r="FZ75" s="757">
        <f t="shared" si="56"/>
        <v>190.53793200000001</v>
      </c>
      <c r="GA75" s="757">
        <f t="shared" si="56"/>
        <v>205.19469600000002</v>
      </c>
      <c r="GB75" s="757">
        <f t="shared" si="56"/>
        <v>245.50079700000001</v>
      </c>
      <c r="GC75" s="757">
        <f t="shared" si="56"/>
        <v>278.47851600000001</v>
      </c>
      <c r="GD75" s="757">
        <f t="shared" si="56"/>
        <v>322.44880800000004</v>
      </c>
      <c r="GE75" s="757">
        <f t="shared" si="56"/>
        <v>348.09814500000005</v>
      </c>
      <c r="GF75" s="757">
        <f t="shared" si="56"/>
        <v>403.06101000000001</v>
      </c>
      <c r="GG75" s="757">
        <f t="shared" si="56"/>
        <v>392.06843700000002</v>
      </c>
      <c r="GH75" s="757">
        <f t="shared" si="56"/>
        <v>337.105572</v>
      </c>
      <c r="GI75" s="757">
        <f t="shared" si="56"/>
        <v>395.73262800000003</v>
      </c>
      <c r="GJ75" s="757">
        <f t="shared" si="56"/>
        <v>381.07586400000002</v>
      </c>
      <c r="GK75" s="757">
        <f t="shared" si="56"/>
        <v>388.404246</v>
      </c>
      <c r="GL75" s="757">
        <f t="shared" si="56"/>
        <v>359.09071800000004</v>
      </c>
      <c r="GM75" s="757">
        <f t="shared" si="56"/>
        <v>315.12042600000001</v>
      </c>
      <c r="GN75" s="757">
        <f t="shared" si="56"/>
        <v>238.172415</v>
      </c>
      <c r="GO75" s="757">
        <f t="shared" si="56"/>
        <v>234.50822400000001</v>
      </c>
      <c r="GP75" s="757">
        <f t="shared" si="56"/>
        <v>212.523078</v>
      </c>
      <c r="GQ75" s="757">
        <f t="shared" si="56"/>
        <v>186.87374100000002</v>
      </c>
      <c r="GR75" s="757">
        <f t="shared" si="56"/>
        <v>183.20955000000001</v>
      </c>
      <c r="GS75" s="757">
        <f t="shared" si="56"/>
        <v>168.552786</v>
      </c>
      <c r="GT75" s="757">
        <f t="shared" si="56"/>
        <v>164.88859500000001</v>
      </c>
      <c r="GU75" s="757">
        <f t="shared" si="56"/>
        <v>186.87374100000002</v>
      </c>
      <c r="GV75" s="757">
        <f t="shared" si="56"/>
        <v>150.231831</v>
      </c>
      <c r="GW75" s="757">
        <f t="shared" si="56"/>
        <v>249.16498800000002</v>
      </c>
      <c r="GX75" s="757">
        <f t="shared" si="56"/>
        <v>263.821752</v>
      </c>
      <c r="GY75" s="757">
        <f t="shared" si="56"/>
        <v>230.84403300000002</v>
      </c>
      <c r="GZ75" s="757">
        <f t="shared" si="56"/>
        <v>227.17984200000001</v>
      </c>
      <c r="HA75" s="757">
        <f t="shared" si="56"/>
        <v>230.84403300000002</v>
      </c>
      <c r="HB75" s="757">
        <f t="shared" si="56"/>
        <v>230.84403300000002</v>
      </c>
      <c r="HC75" s="757">
        <f t="shared" si="56"/>
        <v>234.50822400000001</v>
      </c>
      <c r="HD75" s="757">
        <f t="shared" si="56"/>
        <v>238.172415</v>
      </c>
      <c r="HE75" s="757">
        <f t="shared" si="56"/>
        <v>227.17984200000001</v>
      </c>
      <c r="HF75" s="757">
        <f t="shared" si="56"/>
        <v>219.85146</v>
      </c>
      <c r="HG75" s="757">
        <f t="shared" si="56"/>
        <v>263.821752</v>
      </c>
      <c r="HH75" s="757">
        <f t="shared" si="56"/>
        <v>267.48594300000002</v>
      </c>
      <c r="HI75" s="757">
        <f t="shared" si="56"/>
        <v>278.47851600000001</v>
      </c>
      <c r="HJ75" s="757">
        <f t="shared" si="56"/>
        <v>278.47851600000001</v>
      </c>
      <c r="HK75" s="757">
        <f t="shared" si="56"/>
        <v>300.463662</v>
      </c>
      <c r="HL75" s="757">
        <f t="shared" si="56"/>
        <v>322.44880800000004</v>
      </c>
      <c r="HM75" s="757">
        <f t="shared" si="56"/>
        <v>322.44880800000004</v>
      </c>
      <c r="HN75" s="757">
        <f t="shared" si="56"/>
        <v>337.105572</v>
      </c>
      <c r="HO75" s="757">
        <f t="shared" si="56"/>
        <v>351.762336</v>
      </c>
      <c r="HP75" s="757">
        <f t="shared" si="56"/>
        <v>344.43395400000003</v>
      </c>
      <c r="HQ75" s="757">
        <f t="shared" si="56"/>
        <v>351.762336</v>
      </c>
      <c r="HR75" s="757">
        <f t="shared" si="56"/>
        <v>344.43395400000003</v>
      </c>
      <c r="HS75" s="757">
        <f t="shared" si="56"/>
        <v>348.09814500000005</v>
      </c>
      <c r="HT75" s="757">
        <f t="shared" si="56"/>
        <v>348.09814500000005</v>
      </c>
      <c r="HU75" s="757">
        <f t="shared" ref="HU75:HZ75" si="57">HU77*3.664191</f>
        <v>359.09071800000004</v>
      </c>
      <c r="HV75" s="757">
        <f t="shared" si="57"/>
        <v>362.754909</v>
      </c>
      <c r="HW75" s="757">
        <f t="shared" si="57"/>
        <v>370.08329100000003</v>
      </c>
      <c r="HX75" s="757">
        <f t="shared" si="57"/>
        <v>403.06101000000001</v>
      </c>
      <c r="HY75" s="757">
        <f t="shared" si="57"/>
        <v>428.71034700000001</v>
      </c>
      <c r="HZ75" s="757">
        <f t="shared" si="57"/>
        <v>429.51795014958327</v>
      </c>
      <c r="IA75" s="562"/>
      <c r="IB75" s="714" t="s">
        <v>274</v>
      </c>
      <c r="IC75" s="654">
        <f>SUM(D75:HY75)</f>
        <v>16807.644116999993</v>
      </c>
      <c r="ID75" s="688" t="s">
        <v>396</v>
      </c>
      <c r="IE75" s="655" t="s">
        <v>433</v>
      </c>
      <c r="IH75" s="651">
        <f>SUM(D75:HQ75)</f>
        <v>13843.313597999995</v>
      </c>
      <c r="IJ75" s="651">
        <f>SUM(D75:HV75)</f>
        <v>15605.789468999994</v>
      </c>
      <c r="IK75" s="633"/>
      <c r="IL75" s="651">
        <f>SUM(D75:HW75)</f>
        <v>15975.872759999995</v>
      </c>
      <c r="IM75" s="633"/>
      <c r="IN75" s="651">
        <f>SUM(D75:HX75)</f>
        <v>16378.933769999994</v>
      </c>
      <c r="IO75" s="633"/>
      <c r="IP75" s="651">
        <f>SUM(D75:HY75)</f>
        <v>16807.644116999993</v>
      </c>
      <c r="IQ75" s="562"/>
      <c r="IR75" s="562"/>
    </row>
    <row r="76" spans="2:252" ht="9" customHeight="1">
      <c r="B76" s="643"/>
      <c r="D76" s="560"/>
      <c r="HZ76" s="562"/>
      <c r="IA76" s="562"/>
      <c r="IC76" s="658" t="s">
        <v>400</v>
      </c>
      <c r="ID76" s="690"/>
      <c r="IE76" s="647"/>
      <c r="IH76" s="648"/>
      <c r="IJ76" s="694"/>
      <c r="IK76" s="562"/>
      <c r="IL76" s="694"/>
      <c r="IM76" s="562"/>
      <c r="IN76" s="694"/>
      <c r="IO76" s="562"/>
      <c r="IP76" s="694"/>
      <c r="IQ76" s="562"/>
      <c r="IR76" s="562"/>
    </row>
    <row r="77" spans="2:252" ht="19" customHeight="1">
      <c r="B77" s="737" t="s">
        <v>434</v>
      </c>
      <c r="D77" s="656" t="s">
        <v>435</v>
      </c>
      <c r="FH77" s="592"/>
      <c r="FI77" s="595">
        <f>'[8]Global CO2 1751-2018'!FS13</f>
        <v>23</v>
      </c>
      <c r="FJ77" s="745">
        <f>'[8]Global CO2 1751-2018'!FT13</f>
        <v>24</v>
      </c>
      <c r="FK77" s="745">
        <f>'[8]Global CO2 1751-2018'!FU13</f>
        <v>26</v>
      </c>
      <c r="FL77" s="745">
        <f>'[8]Global CO2 1751-2018'!FV13</f>
        <v>27</v>
      </c>
      <c r="FM77" s="745">
        <f>'[8]Global CO2 1751-2018'!FW13</f>
        <v>27</v>
      </c>
      <c r="FN77" s="745">
        <f>'[8]Global CO2 1751-2018'!FX13</f>
        <v>31</v>
      </c>
      <c r="FO77" s="745">
        <f>'[8]Global CO2 1751-2018'!FY13</f>
        <v>32</v>
      </c>
      <c r="FP77" s="745">
        <f>'[8]Global CO2 1751-2018'!FZ13</f>
        <v>35</v>
      </c>
      <c r="FQ77" s="745">
        <f>'[8]Global CO2 1751-2018'!GA13</f>
        <v>35</v>
      </c>
      <c r="FR77" s="754">
        <f>'[8]Global CO2 1751-2018'!GB13</f>
        <v>25</v>
      </c>
      <c r="FS77" s="754">
        <f>'[8]Global CO2 1751-2018'!GC13</f>
        <v>24</v>
      </c>
      <c r="FT77" s="754">
        <f>'[8]Global CO2 1751-2018'!GD13</f>
        <v>24</v>
      </c>
      <c r="FU77" s="754">
        <f>'[8]Global CO2 1751-2018'!GE13</f>
        <v>23</v>
      </c>
      <c r="FV77" s="754">
        <f>'[8]Global CO2 1751-2018'!GF13</f>
        <v>25</v>
      </c>
      <c r="FW77" s="754">
        <f>'[8]Global CO2 1751-2018'!GG13</f>
        <v>31</v>
      </c>
      <c r="FX77" s="754">
        <f>'[8]Global CO2 1751-2018'!GH13</f>
        <v>36</v>
      </c>
      <c r="FY77" s="754">
        <f>'[8]Global CO2 1751-2018'!GI13</f>
        <v>39</v>
      </c>
      <c r="FZ77" s="754">
        <f>'[8]Global CO2 1751-2018'!GJ13</f>
        <v>52</v>
      </c>
      <c r="GA77" s="754">
        <f>'[8]Global CO2 1751-2018'!GK13</f>
        <v>56</v>
      </c>
      <c r="GB77" s="754">
        <f>'[8]Global CO2 1751-2018'!GL13</f>
        <v>67</v>
      </c>
      <c r="GC77" s="754">
        <f>'[8]Global CO2 1751-2018'!GM13</f>
        <v>76</v>
      </c>
      <c r="GD77" s="754">
        <f>'[8]Global CO2 1751-2018'!GN13</f>
        <v>88</v>
      </c>
      <c r="GE77" s="754">
        <f>'[8]Global CO2 1751-2018'!GO13</f>
        <v>95</v>
      </c>
      <c r="GF77" s="754">
        <f>'[8]Global CO2 1751-2018'!GP13</f>
        <v>110</v>
      </c>
      <c r="GG77" s="754">
        <f>'[8]Global CO2 1751-2018'!GQ13</f>
        <v>107</v>
      </c>
      <c r="GH77" s="754">
        <f>'[8]Global CO2 1751-2018'!GR13</f>
        <v>92</v>
      </c>
      <c r="GI77" s="754">
        <f>'[8]Global CO2 1751-2018'!GS13</f>
        <v>108</v>
      </c>
      <c r="GJ77" s="754">
        <f>'[8]Global CO2 1751-2018'!GT13</f>
        <v>104</v>
      </c>
      <c r="GK77" s="754">
        <f>'[8]Global CO2 1751-2018'!GU13</f>
        <v>106</v>
      </c>
      <c r="GL77" s="754">
        <f>'[8]Global CO2 1751-2018'!GV13</f>
        <v>98</v>
      </c>
      <c r="GM77" s="754">
        <f>'[8]Global CO2 1751-2018'!GW13</f>
        <v>86</v>
      </c>
      <c r="GN77" s="754">
        <f>'[8]Global CO2 1751-2018'!GX13</f>
        <v>65</v>
      </c>
      <c r="GO77" s="754">
        <f>'[8]Global CO2 1751-2018'!GY13</f>
        <v>64</v>
      </c>
      <c r="GP77" s="754">
        <f>'[8]Global CO2 1751-2018'!GZ13</f>
        <v>58</v>
      </c>
      <c r="GQ77" s="754">
        <f>'[8]Global CO2 1751-2018'!HA13</f>
        <v>51</v>
      </c>
      <c r="GR77" s="754">
        <f>'[8]Global CO2 1751-2018'!HB13</f>
        <v>50</v>
      </c>
      <c r="GS77" s="754">
        <f>'[8]Global CO2 1751-2018'!HC13</f>
        <v>46</v>
      </c>
      <c r="GT77" s="754">
        <f>'[8]Global CO2 1751-2018'!HD13</f>
        <v>45</v>
      </c>
      <c r="GU77" s="754">
        <f>'[8]Global CO2 1751-2018'!HE13</f>
        <v>51</v>
      </c>
      <c r="GV77" s="754">
        <f>'[8]Global CO2 1751-2018'!HF13</f>
        <v>41</v>
      </c>
      <c r="GW77" s="754">
        <f>'[8]Global CO2 1751-2018'!HG13</f>
        <v>68</v>
      </c>
      <c r="GX77" s="754">
        <f>'[8]Global CO2 1751-2018'!HH13</f>
        <v>72</v>
      </c>
      <c r="GY77" s="754">
        <f>'[8]Global CO2 1751-2018'!HI13</f>
        <v>63</v>
      </c>
      <c r="GZ77" s="754">
        <f>'[8]Global CO2 1751-2018'!HJ13</f>
        <v>62</v>
      </c>
      <c r="HA77" s="754">
        <f>'[8]Global CO2 1751-2018'!HK13</f>
        <v>63</v>
      </c>
      <c r="HB77" s="754">
        <f>'[8]Global CO2 1751-2018'!HL13</f>
        <v>63</v>
      </c>
      <c r="HC77" s="754">
        <f>'[8]Global CO2 1751-2018'!HM13</f>
        <v>64</v>
      </c>
      <c r="HD77" s="754">
        <f>'[8]Global CO2 1751-2018'!HN13</f>
        <v>65</v>
      </c>
      <c r="HE77" s="754">
        <f>'[8]Global CO2 1751-2018'!HO13</f>
        <v>62</v>
      </c>
      <c r="HF77" s="754">
        <f>'[8]Global CO2 1751-2018'!HP13</f>
        <v>60</v>
      </c>
      <c r="HG77" s="754">
        <f>'[8]Global CO2 1751-2018'!HQ13</f>
        <v>72</v>
      </c>
      <c r="HH77" s="754">
        <f>'[8]Global CO2 1751-2018'!HR13</f>
        <v>73</v>
      </c>
      <c r="HI77" s="754">
        <f>'[8]Global CO2 1751-2018'!HS13</f>
        <v>76</v>
      </c>
      <c r="HJ77" s="754">
        <f>'[8]Global CO2 1751-2018'!HT13</f>
        <v>76</v>
      </c>
      <c r="HK77" s="754">
        <f>'[8]Global CO2 1751-2018'!HU13</f>
        <v>82</v>
      </c>
      <c r="HL77" s="754">
        <f>'[8]Global CO2 1751-2018'!HV13</f>
        <v>88</v>
      </c>
      <c r="HM77" s="754">
        <f>'[8]Global CO2 1751-2018'!HW13</f>
        <v>88</v>
      </c>
      <c r="HN77" s="754">
        <f>'[8]Global CO2 1751-2018'!HX13</f>
        <v>92</v>
      </c>
      <c r="HO77" s="754">
        <f>'[8]Global CO2 1751-2018'!HY13</f>
        <v>96</v>
      </c>
      <c r="HP77" s="754">
        <f>'[8]Global CO2 1751-2018'!HZ13</f>
        <v>94</v>
      </c>
      <c r="HQ77" s="754">
        <f>'[8]Global CO2 1751-2018'!IA13</f>
        <v>96</v>
      </c>
      <c r="HR77" s="754">
        <f>'[8]Global CO2 1751-2018'!IB13</f>
        <v>94</v>
      </c>
      <c r="HS77" s="754">
        <f>'[8]Global CO2 1751-2018'!IC13</f>
        <v>95</v>
      </c>
      <c r="HT77" s="757">
        <f>'[8]Global CO2 1751-2018'!ID13</f>
        <v>95</v>
      </c>
      <c r="HU77" s="757">
        <f>'[8]Global CO2 1751-2018'!IE13</f>
        <v>98</v>
      </c>
      <c r="HV77" s="757">
        <f>'[8]Global CO2 1751-2018'!IF13</f>
        <v>99</v>
      </c>
      <c r="HW77" s="758">
        <f>'[8]Global CO2 1751-2018'!IG13</f>
        <v>101</v>
      </c>
      <c r="HX77" s="758">
        <f>'[8]Global CO2 1751-2018'!IH13</f>
        <v>110</v>
      </c>
      <c r="HY77" s="758">
        <f>'[8]Global CO2 1751-2018'!II13</f>
        <v>117</v>
      </c>
      <c r="HZ77" s="758">
        <f>'[8]Global CO2 1751-2018'!IJ13</f>
        <v>117.220404217352</v>
      </c>
      <c r="IA77" s="562"/>
      <c r="IB77" s="759" t="s">
        <v>274</v>
      </c>
      <c r="IC77" s="654">
        <f>SUM(D77:HY77)</f>
        <v>4587</v>
      </c>
      <c r="ID77" s="665" t="s">
        <v>396</v>
      </c>
      <c r="IE77" s="760" t="s">
        <v>434</v>
      </c>
      <c r="IH77" s="666">
        <f>SUM(D77:HQ77)</f>
        <v>3778</v>
      </c>
      <c r="IJ77" s="666">
        <f>SUM(D77:HV77)</f>
        <v>4259</v>
      </c>
      <c r="IK77" s="633"/>
      <c r="IL77" s="666">
        <f>SUM(D77:HW77)</f>
        <v>4360</v>
      </c>
      <c r="IM77" s="633"/>
      <c r="IN77" s="666">
        <f>SUM(D77:HX77)</f>
        <v>4470</v>
      </c>
      <c r="IO77" s="633"/>
      <c r="IP77" s="666">
        <f>SUM(D77:HY77)</f>
        <v>4587</v>
      </c>
      <c r="IQ77" s="562"/>
      <c r="IR77" s="562"/>
    </row>
    <row r="78" spans="2:252" ht="9" customHeight="1">
      <c r="B78" s="576"/>
      <c r="D78" s="560"/>
      <c r="HR78" s="667" t="s">
        <v>404</v>
      </c>
      <c r="HS78" s="581"/>
      <c r="HZ78" s="562"/>
      <c r="IA78" s="562"/>
      <c r="IC78" s="668"/>
      <c r="IE78" s="693"/>
      <c r="IH78" s="581"/>
      <c r="IJ78" s="562"/>
      <c r="IK78" s="562"/>
      <c r="IL78" s="562"/>
      <c r="IM78" s="562"/>
      <c r="IN78" s="562"/>
      <c r="IO78" s="562"/>
      <c r="IP78" s="562"/>
      <c r="IQ78" s="562"/>
      <c r="IR78" s="562"/>
    </row>
    <row r="79" spans="2:252" ht="16" customHeight="1">
      <c r="B79" s="652" t="s">
        <v>436</v>
      </c>
      <c r="D79" s="560"/>
      <c r="FH79" s="592"/>
      <c r="FI79" s="742">
        <f t="shared" ref="FI79:HT79" si="58">FI71/FI75</f>
        <v>0.18915371514329632</v>
      </c>
      <c r="FJ79" s="743">
        <f t="shared" si="58"/>
        <v>0.2086674182697513</v>
      </c>
      <c r="FK79" s="743">
        <f t="shared" si="58"/>
        <v>0.19626300659704188</v>
      </c>
      <c r="FL79" s="743">
        <f t="shared" si="58"/>
        <v>0.20070253508021663</v>
      </c>
      <c r="FM79" s="743">
        <f t="shared" si="58"/>
        <v>0.20922094708489902</v>
      </c>
      <c r="FN79" s="743">
        <f t="shared" si="58"/>
        <v>0.21054758016420594</v>
      </c>
      <c r="FO79" s="743">
        <f t="shared" si="58"/>
        <v>0.22810665937310723</v>
      </c>
      <c r="FP79" s="743">
        <f t="shared" si="58"/>
        <v>0.23023069811733149</v>
      </c>
      <c r="FQ79" s="743">
        <f t="shared" si="58"/>
        <v>0.24337686412448528</v>
      </c>
      <c r="FR79" s="743">
        <f t="shared" si="58"/>
        <v>0.3759057346487048</v>
      </c>
      <c r="FS79" s="743">
        <f t="shared" si="58"/>
        <v>0.43475480895020951</v>
      </c>
      <c r="FT79" s="743">
        <f t="shared" si="58"/>
        <v>0.46991645624235068</v>
      </c>
      <c r="FU79" s="743">
        <f t="shared" si="58"/>
        <v>0.54227159944361336</v>
      </c>
      <c r="FV79" s="743">
        <f t="shared" si="58"/>
        <v>0.54109382578081733</v>
      </c>
      <c r="FW79" s="743">
        <f t="shared" si="58"/>
        <v>0.48145786414361497</v>
      </c>
      <c r="FX79" s="743">
        <f t="shared" si="58"/>
        <v>0.45079169649902162</v>
      </c>
      <c r="FY79" s="743">
        <f t="shared" si="58"/>
        <v>0.46880985838997818</v>
      </c>
      <c r="FZ79" s="743">
        <f t="shared" si="58"/>
        <v>0.37974371458149975</v>
      </c>
      <c r="GA79" s="743">
        <f t="shared" si="58"/>
        <v>0.38473299774515363</v>
      </c>
      <c r="GB79" s="743">
        <f t="shared" si="58"/>
        <v>0.34915733587644593</v>
      </c>
      <c r="GC79" s="743">
        <f t="shared" si="58"/>
        <v>0.33987513308802419</v>
      </c>
      <c r="GD79" s="743">
        <f t="shared" si="58"/>
        <v>0.32317197272895365</v>
      </c>
      <c r="GE79" s="743">
        <f t="shared" si="58"/>
        <v>0.32102364377254161</v>
      </c>
      <c r="GF79" s="743">
        <f t="shared" si="58"/>
        <v>0.30072462636379804</v>
      </c>
      <c r="GG79" s="743">
        <f t="shared" si="58"/>
        <v>0.32312072379141615</v>
      </c>
      <c r="GH79" s="743">
        <f t="shared" si="58"/>
        <v>0.33320337086005464</v>
      </c>
      <c r="GI79" s="743">
        <f t="shared" si="58"/>
        <v>0.32674399541474636</v>
      </c>
      <c r="GJ79" s="743">
        <f t="shared" si="58"/>
        <v>0.34896262608751638</v>
      </c>
      <c r="GK79" s="743">
        <f t="shared" si="58"/>
        <v>0.34107132632246456</v>
      </c>
      <c r="GL79" s="743">
        <f t="shared" si="58"/>
        <v>0.37624371793135436</v>
      </c>
      <c r="GM79" s="743">
        <f t="shared" si="58"/>
        <v>0.40191686700754298</v>
      </c>
      <c r="GN79" s="743">
        <f t="shared" si="58"/>
        <v>0.48634120844945045</v>
      </c>
      <c r="GO79" s="743">
        <f t="shared" si="58"/>
        <v>0.45046333446761977</v>
      </c>
      <c r="GP79" s="743">
        <f t="shared" si="58"/>
        <v>0.47866546995894149</v>
      </c>
      <c r="GQ79" s="743">
        <f t="shared" si="58"/>
        <v>0.53555555799503118</v>
      </c>
      <c r="GR79" s="743">
        <f t="shared" si="58"/>
        <v>0.53898098259323368</v>
      </c>
      <c r="GS79" s="743">
        <f t="shared" si="58"/>
        <v>0.62381553596343609</v>
      </c>
      <c r="GT79" s="743">
        <f t="shared" si="58"/>
        <v>0.65234280055986227</v>
      </c>
      <c r="GU79" s="743">
        <f t="shared" si="58"/>
        <v>0.61355384252345457</v>
      </c>
      <c r="GV79" s="743">
        <f t="shared" si="58"/>
        <v>0.81932364617935638</v>
      </c>
      <c r="GW79" s="743">
        <f t="shared" si="58"/>
        <v>0.52144957315308682</v>
      </c>
      <c r="GX79" s="743">
        <f t="shared" si="58"/>
        <v>0.49495846533823346</v>
      </c>
      <c r="GY79" s="743">
        <f t="shared" si="58"/>
        <v>0.47146156446025994</v>
      </c>
      <c r="GZ79" s="743">
        <f t="shared" si="58"/>
        <v>0.4886802907446684</v>
      </c>
      <c r="HA79" s="743">
        <f t="shared" si="58"/>
        <v>0.50416431678151752</v>
      </c>
      <c r="HB79" s="743">
        <f t="shared" si="58"/>
        <v>0.51473345551065319</v>
      </c>
      <c r="HC79" s="743">
        <f t="shared" si="58"/>
        <v>0.52781094866271494</v>
      </c>
      <c r="HD79" s="743">
        <f t="shared" si="58"/>
        <v>0.53728903313726395</v>
      </c>
      <c r="HE79" s="743">
        <f t="shared" si="58"/>
        <v>0.5816904873576112</v>
      </c>
      <c r="HF79" s="743">
        <f t="shared" si="58"/>
        <v>0.60676923691024287</v>
      </c>
      <c r="HG79" s="743">
        <f t="shared" si="58"/>
        <v>0.52035149619587184</v>
      </c>
      <c r="HH79" s="743">
        <f t="shared" si="58"/>
        <v>0.51382885346459362</v>
      </c>
      <c r="HI79" s="743">
        <f t="shared" si="58"/>
        <v>0.48102805373765095</v>
      </c>
      <c r="HJ79" s="743">
        <f t="shared" si="58"/>
        <v>0.50913103138311433</v>
      </c>
      <c r="HK79" s="743">
        <f t="shared" si="58"/>
        <v>0.49169114762062027</v>
      </c>
      <c r="HL79" s="743">
        <f t="shared" si="58"/>
        <v>0.47758213492913831</v>
      </c>
      <c r="HM79" s="743">
        <f t="shared" si="58"/>
        <v>0.46637356318486883</v>
      </c>
      <c r="HN79" s="743">
        <f t="shared" si="58"/>
        <v>0.4491727290615064</v>
      </c>
      <c r="HO79" s="743">
        <f t="shared" si="58"/>
        <v>0.43609473279187327</v>
      </c>
      <c r="HP79" s="743">
        <f t="shared" si="58"/>
        <v>0.43592709561285586</v>
      </c>
      <c r="HQ79" s="743">
        <f t="shared" si="58"/>
        <v>0.43221128233857237</v>
      </c>
      <c r="HR79" s="743">
        <f t="shared" si="58"/>
        <v>0.43738228008317331</v>
      </c>
      <c r="HS79" s="743">
        <f t="shared" si="58"/>
        <v>0.44456972088802982</v>
      </c>
      <c r="HT79" s="743">
        <f t="shared" si="58"/>
        <v>0.44501278353538659</v>
      </c>
      <c r="HU79" s="743">
        <f t="shared" ref="HU79:JO79" si="59">HU71/HU75</f>
        <v>0.43867339253947069</v>
      </c>
      <c r="HV79" s="743">
        <f t="shared" si="59"/>
        <v>0.45383043515565841</v>
      </c>
      <c r="HW79" s="743">
        <f t="shared" si="59"/>
        <v>0.45036927850398534</v>
      </c>
      <c r="HX79" s="743">
        <f t="shared" si="59"/>
        <v>0.40551804458820029</v>
      </c>
      <c r="HY79" s="743">
        <f t="shared" si="59"/>
        <v>0.3830612059640095</v>
      </c>
      <c r="HZ79" s="562"/>
      <c r="IA79" s="562"/>
      <c r="IC79" s="672">
        <f>IC71/IC75</f>
        <v>0.44076876930207581</v>
      </c>
      <c r="IE79" s="655" t="s">
        <v>436</v>
      </c>
      <c r="IH79" s="674">
        <f>IH71/IH75</f>
        <v>0.44291964633666137</v>
      </c>
      <c r="IJ79" s="674">
        <f>IJ71/IJ75</f>
        <v>0.44303684002282884</v>
      </c>
      <c r="IK79" s="675"/>
      <c r="IL79" s="674">
        <f>IL71/IL75</f>
        <v>0.44320669696929599</v>
      </c>
      <c r="IM79" s="675"/>
      <c r="IN79" s="674">
        <f>IN71/IN75</f>
        <v>0.44227923572501848</v>
      </c>
      <c r="IO79" s="676"/>
      <c r="IP79" s="674">
        <f>IP71/IP75</f>
        <v>0.44076876930207581</v>
      </c>
      <c r="IQ79" s="562"/>
      <c r="IR79" s="562"/>
    </row>
    <row r="80" spans="2:252" ht="13" customHeight="1">
      <c r="D80" s="560"/>
      <c r="HZ80" s="562"/>
      <c r="IA80" s="562"/>
      <c r="IC80" s="668"/>
      <c r="IJ80" s="562"/>
      <c r="IK80" s="562"/>
      <c r="IL80" s="562"/>
      <c r="IM80" s="562"/>
      <c r="IN80" s="562"/>
      <c r="IO80" s="562"/>
      <c r="IP80" s="562"/>
      <c r="IQ80" s="562"/>
      <c r="IR80" s="562"/>
    </row>
    <row r="81" spans="1:256" ht="13" customHeight="1">
      <c r="D81" s="560"/>
      <c r="HO81" s="593"/>
      <c r="HZ81" s="562"/>
      <c r="IA81" s="562"/>
      <c r="IC81" s="668"/>
      <c r="IJ81" s="562"/>
      <c r="IK81" s="562"/>
      <c r="IL81" s="562"/>
      <c r="IM81" s="562"/>
      <c r="IN81" s="562"/>
      <c r="IO81" s="562"/>
      <c r="IP81" s="562"/>
      <c r="IQ81" s="562"/>
      <c r="IR81" s="562"/>
    </row>
    <row r="82" spans="1:256" ht="13" customHeight="1" thickBot="1">
      <c r="D82" s="560"/>
      <c r="IC82" s="761" t="s">
        <v>437</v>
      </c>
    </row>
    <row r="83" spans="1:256" ht="26" customHeight="1" thickBot="1">
      <c r="B83" s="704" t="s">
        <v>88</v>
      </c>
      <c r="C83" s="625"/>
      <c r="D83" s="762">
        <f>SUM(D89:BL89)</f>
        <v>4594.8955140000007</v>
      </c>
      <c r="BQ83" s="755"/>
      <c r="GW83" s="595"/>
      <c r="GX83" s="626" t="s">
        <v>438</v>
      </c>
      <c r="GY83" s="596"/>
      <c r="HA83" s="763"/>
      <c r="HB83" s="763"/>
      <c r="HF83" s="764"/>
      <c r="HG83" s="765"/>
      <c r="HH83" s="626" t="s">
        <v>439</v>
      </c>
      <c r="HI83" s="765"/>
      <c r="HJ83" s="766"/>
      <c r="HK83" s="696"/>
      <c r="HL83" s="764"/>
      <c r="HM83" s="765"/>
      <c r="HN83" s="765"/>
      <c r="HO83" s="765"/>
      <c r="HP83" s="765"/>
      <c r="HQ83" s="765"/>
      <c r="HR83" s="767" t="s">
        <v>440</v>
      </c>
      <c r="HS83" s="768">
        <f>'[7]Sum Alpha'!$BB$127</f>
        <v>6394.3796989115972</v>
      </c>
      <c r="HT83" s="766" t="s">
        <v>47</v>
      </c>
      <c r="HU83" s="597"/>
      <c r="HV83" s="597"/>
      <c r="HW83" s="727"/>
      <c r="HX83" s="727"/>
      <c r="HY83" s="727"/>
      <c r="HZ83" s="727"/>
      <c r="IA83" s="727"/>
      <c r="IC83" s="769">
        <f>IC85+HS83</f>
        <v>1126136.1092884815</v>
      </c>
      <c r="IE83" s="704" t="s">
        <v>88</v>
      </c>
      <c r="IH83" s="628"/>
      <c r="II83" s="629"/>
      <c r="IJ83" s="629"/>
      <c r="IK83" s="629"/>
      <c r="IL83" s="630" t="s">
        <v>88</v>
      </c>
      <c r="IM83" s="629"/>
      <c r="IN83" s="629"/>
      <c r="IO83" s="629"/>
      <c r="IP83" s="631"/>
      <c r="IS83" s="770"/>
      <c r="IT83" s="771" t="s">
        <v>441</v>
      </c>
      <c r="IU83" s="771"/>
      <c r="IV83" s="772" t="s">
        <v>442</v>
      </c>
    </row>
    <row r="84" spans="1:256" s="560" customFormat="1" ht="11" customHeight="1">
      <c r="A84" s="599"/>
      <c r="B84" s="705"/>
      <c r="C84" s="625"/>
      <c r="E84" s="557"/>
      <c r="F84" s="557"/>
      <c r="G84" s="557"/>
      <c r="H84" s="557"/>
      <c r="I84" s="557"/>
      <c r="J84" s="557"/>
      <c r="K84" s="557"/>
      <c r="L84" s="557"/>
      <c r="M84" s="557"/>
      <c r="N84" s="557"/>
      <c r="O84" s="557"/>
      <c r="P84" s="557"/>
      <c r="Q84" s="557"/>
      <c r="R84" s="557"/>
      <c r="S84" s="557"/>
      <c r="T84" s="557"/>
      <c r="U84" s="557"/>
      <c r="V84" s="557"/>
      <c r="W84" s="557"/>
      <c r="X84" s="557"/>
      <c r="Y84" s="557"/>
      <c r="Z84" s="557"/>
      <c r="AA84" s="557"/>
      <c r="AB84" s="557"/>
      <c r="AC84" s="557"/>
      <c r="AD84" s="557"/>
      <c r="AE84" s="557"/>
      <c r="AF84" s="557"/>
      <c r="AG84" s="557"/>
      <c r="AH84" s="557"/>
      <c r="AI84" s="557"/>
      <c r="AJ84" s="557"/>
      <c r="AK84" s="557"/>
      <c r="AL84" s="557"/>
      <c r="AM84" s="557"/>
      <c r="AN84" s="557"/>
      <c r="AO84" s="557"/>
      <c r="AP84" s="557"/>
      <c r="AQ84" s="557"/>
      <c r="AR84" s="557"/>
      <c r="AS84" s="557"/>
      <c r="AT84" s="557"/>
      <c r="AU84" s="557"/>
      <c r="AV84" s="557"/>
      <c r="AW84" s="557"/>
      <c r="AX84" s="557"/>
      <c r="AY84" s="557"/>
      <c r="AZ84" s="557"/>
      <c r="BA84" s="557"/>
      <c r="BB84" s="557"/>
      <c r="BC84" s="557"/>
      <c r="BD84" s="557"/>
      <c r="BE84" s="557"/>
      <c r="BF84" s="557"/>
      <c r="BG84" s="557"/>
      <c r="BH84" s="557"/>
      <c r="BI84" s="557"/>
      <c r="BJ84" s="557"/>
      <c r="BK84" s="557"/>
      <c r="BL84" s="557"/>
      <c r="BM84" s="557"/>
      <c r="BN84" s="557"/>
      <c r="BO84" s="557"/>
      <c r="BP84" s="557"/>
      <c r="BQ84" s="557"/>
      <c r="BR84" s="557"/>
      <c r="BS84" s="557"/>
      <c r="BT84" s="557"/>
      <c r="BU84" s="557"/>
      <c r="BV84" s="557"/>
      <c r="BW84" s="557"/>
      <c r="BX84" s="557"/>
      <c r="BY84" s="557"/>
      <c r="BZ84" s="557"/>
      <c r="CA84" s="557"/>
      <c r="CB84" s="557"/>
      <c r="CC84" s="557"/>
      <c r="CD84" s="557"/>
      <c r="CE84" s="557"/>
      <c r="CF84" s="557"/>
      <c r="CG84" s="557"/>
      <c r="CH84" s="557"/>
      <c r="CI84" s="557"/>
      <c r="CJ84" s="557"/>
      <c r="CK84" s="557"/>
      <c r="CL84" s="557"/>
      <c r="CM84" s="557"/>
      <c r="CN84" s="557"/>
      <c r="CO84" s="557"/>
      <c r="CP84" s="557"/>
      <c r="CQ84" s="557"/>
      <c r="CR84" s="557"/>
      <c r="CS84" s="557"/>
      <c r="CU84" s="557"/>
      <c r="CV84" s="557"/>
      <c r="CW84" s="557"/>
      <c r="CX84" s="557"/>
      <c r="CY84" s="557"/>
      <c r="CZ84" s="557"/>
      <c r="DA84" s="557"/>
      <c r="DB84" s="557"/>
      <c r="DC84" s="557"/>
      <c r="DD84" s="557"/>
      <c r="DE84" s="557"/>
      <c r="DF84" s="557"/>
      <c r="DG84" s="557"/>
      <c r="DH84" s="557"/>
      <c r="DI84" s="557"/>
      <c r="DJ84" s="557"/>
      <c r="DK84" s="557"/>
      <c r="DL84" s="557"/>
      <c r="DM84" s="557"/>
      <c r="DN84" s="557"/>
      <c r="DO84" s="557"/>
      <c r="DP84" s="557"/>
      <c r="DQ84" s="557"/>
      <c r="DR84" s="557"/>
      <c r="DS84" s="557"/>
      <c r="DT84" s="557"/>
      <c r="DU84" s="557"/>
      <c r="DV84" s="557"/>
      <c r="DW84" s="557"/>
      <c r="DX84" s="557"/>
      <c r="DY84" s="557"/>
      <c r="DZ84" s="557"/>
      <c r="EA84" s="557"/>
      <c r="EB84" s="557"/>
      <c r="EC84" s="557"/>
      <c r="ED84" s="557"/>
      <c r="EE84" s="557"/>
      <c r="EF84" s="557"/>
      <c r="EG84" s="557"/>
      <c r="EH84" s="557"/>
      <c r="EI84" s="557"/>
      <c r="EJ84" s="557"/>
      <c r="EK84" s="557"/>
      <c r="EL84" s="557"/>
      <c r="EM84" s="557"/>
      <c r="EN84" s="557"/>
      <c r="EO84" s="557"/>
      <c r="EP84" s="557"/>
      <c r="EQ84" s="557"/>
      <c r="ER84" s="557"/>
      <c r="ES84" s="557"/>
      <c r="ET84" s="557"/>
      <c r="EU84" s="557"/>
      <c r="EV84" s="557"/>
      <c r="EW84" s="557"/>
      <c r="EX84" s="557"/>
      <c r="EY84" s="557"/>
      <c r="EZ84" s="557"/>
      <c r="FA84" s="557"/>
      <c r="FB84" s="557"/>
      <c r="FC84" s="557"/>
      <c r="FD84" s="557"/>
      <c r="FE84" s="557"/>
      <c r="FF84" s="557"/>
      <c r="FG84" s="557"/>
      <c r="GX84" s="585" t="s">
        <v>394</v>
      </c>
      <c r="IC84" s="706"/>
      <c r="IE84" s="705"/>
      <c r="IJ84" s="562"/>
      <c r="IK84" s="562"/>
      <c r="IL84" s="562"/>
      <c r="IM84" s="562"/>
      <c r="IN84" s="562"/>
      <c r="IS84" s="773"/>
      <c r="IT84" s="599"/>
      <c r="IU84" s="599"/>
      <c r="IV84" s="774"/>
    </row>
    <row r="85" spans="1:256" s="689" customFormat="1" ht="19" customHeight="1">
      <c r="B85" s="634" t="s">
        <v>395</v>
      </c>
      <c r="C85" s="731"/>
      <c r="E85" s="775"/>
      <c r="F85" s="775"/>
      <c r="G85" s="775"/>
      <c r="H85" s="775"/>
      <c r="I85" s="775"/>
      <c r="J85" s="775"/>
      <c r="K85" s="775"/>
      <c r="L85" s="775"/>
      <c r="M85" s="775"/>
      <c r="N85" s="775"/>
      <c r="O85" s="775"/>
      <c r="P85" s="775"/>
      <c r="Q85" s="775"/>
      <c r="R85" s="775"/>
      <c r="S85" s="775"/>
      <c r="T85" s="775"/>
      <c r="U85" s="775"/>
      <c r="V85" s="775"/>
      <c r="W85" s="775"/>
      <c r="X85" s="775"/>
      <c r="Y85" s="775"/>
      <c r="Z85" s="775"/>
      <c r="AA85" s="775"/>
      <c r="AB85" s="775"/>
      <c r="AC85" s="775"/>
      <c r="AD85" s="775"/>
      <c r="AE85" s="775"/>
      <c r="AF85" s="775"/>
      <c r="AG85" s="775"/>
      <c r="AH85" s="775"/>
      <c r="AI85" s="775"/>
      <c r="AJ85" s="775"/>
      <c r="AK85" s="775"/>
      <c r="AL85" s="775"/>
      <c r="AM85" s="775"/>
      <c r="AN85" s="775"/>
      <c r="AO85" s="775"/>
      <c r="AP85" s="775"/>
      <c r="AQ85" s="775"/>
      <c r="AR85" s="775"/>
      <c r="AS85" s="775"/>
      <c r="AT85" s="775"/>
      <c r="AU85" s="775"/>
      <c r="AV85" s="775"/>
      <c r="AW85" s="775"/>
      <c r="AX85" s="775"/>
      <c r="AY85" s="775"/>
      <c r="AZ85" s="775"/>
      <c r="BA85" s="775"/>
      <c r="BB85" s="775"/>
      <c r="BC85" s="775"/>
      <c r="BD85" s="775"/>
      <c r="BE85" s="775"/>
      <c r="BF85" s="775"/>
      <c r="BG85" s="775"/>
      <c r="BH85" s="775"/>
      <c r="BI85" s="775"/>
      <c r="BJ85" s="775"/>
      <c r="BK85" s="775"/>
      <c r="BL85" s="775"/>
      <c r="BM85" s="775"/>
      <c r="BN85" s="775"/>
      <c r="BO85" s="776"/>
      <c r="BP85" s="777"/>
      <c r="BQ85" s="778">
        <f t="shared" ref="BQ85:CA85" si="60">BQ57+BQ43+BQ15+BQ29</f>
        <v>8.9129310535555464E-2</v>
      </c>
      <c r="BR85" s="778">
        <f t="shared" si="60"/>
        <v>0.11590234578767164</v>
      </c>
      <c r="BS85" s="778">
        <f t="shared" si="60"/>
        <v>0.14267538103978783</v>
      </c>
      <c r="BT85" s="778">
        <f t="shared" si="60"/>
        <v>0.16584488736248837</v>
      </c>
      <c r="BU85" s="778">
        <f t="shared" si="60"/>
        <v>0.18901439368518894</v>
      </c>
      <c r="BV85" s="778">
        <f t="shared" si="60"/>
        <v>0.2121839000078895</v>
      </c>
      <c r="BW85" s="778">
        <f t="shared" si="60"/>
        <v>0.2353534063305901</v>
      </c>
      <c r="BX85" s="778">
        <f t="shared" si="60"/>
        <v>0.25852291265329064</v>
      </c>
      <c r="BY85" s="778">
        <f t="shared" si="60"/>
        <v>0.28169241897599123</v>
      </c>
      <c r="BZ85" s="778">
        <f t="shared" si="60"/>
        <v>0.30486192529869177</v>
      </c>
      <c r="CA85" s="778">
        <f t="shared" si="60"/>
        <v>0.39060949918008153</v>
      </c>
      <c r="CB85" s="778">
        <f>CB57+CB43+CB15+CB29</f>
        <v>0.45927324759674076</v>
      </c>
      <c r="CC85" s="778">
        <f>CC57+CC43+CC15+CC29</f>
        <v>0.54313232107295906</v>
      </c>
      <c r="CD85" s="778">
        <f>CD57+CD43+CD15+CD29</f>
        <v>0.62699139454917763</v>
      </c>
      <c r="CE85" s="778">
        <f>CE57+CE43+CE15+CE29</f>
        <v>0.71085046802539598</v>
      </c>
      <c r="CF85" s="637">
        <f t="shared" ref="CF85:EQ85" si="61">CF57+CF43+CF15+CF29+CF71</f>
        <v>0.79470954150161455</v>
      </c>
      <c r="CG85" s="637">
        <f t="shared" si="61"/>
        <v>1.0182508062055979</v>
      </c>
      <c r="CH85" s="637">
        <f t="shared" si="61"/>
        <v>1.2417920709095811</v>
      </c>
      <c r="CI85" s="637">
        <f t="shared" si="61"/>
        <v>1.4653333356135643</v>
      </c>
      <c r="CJ85" s="637">
        <f t="shared" si="61"/>
        <v>1.6888746003175472</v>
      </c>
      <c r="CK85" s="637">
        <f t="shared" si="61"/>
        <v>1.9124158650215304</v>
      </c>
      <c r="CL85" s="637">
        <f t="shared" si="61"/>
        <v>2.1359571297255138</v>
      </c>
      <c r="CM85" s="637">
        <f t="shared" si="61"/>
        <v>2.3594983944294969</v>
      </c>
      <c r="CN85" s="637">
        <f t="shared" si="61"/>
        <v>2.5830396591334797</v>
      </c>
      <c r="CO85" s="637">
        <f t="shared" si="61"/>
        <v>2.8065809238374628</v>
      </c>
      <c r="CP85" s="637">
        <f t="shared" si="61"/>
        <v>3.0301221885414464</v>
      </c>
      <c r="CQ85" s="637">
        <f t="shared" si="61"/>
        <v>3.2536634532454247</v>
      </c>
      <c r="CR85" s="637">
        <f t="shared" si="61"/>
        <v>3.4772047179494123</v>
      </c>
      <c r="CS85" s="637">
        <f t="shared" si="61"/>
        <v>3.7007459826533955</v>
      </c>
      <c r="CT85" s="637">
        <f t="shared" si="61"/>
        <v>3.9242872473573787</v>
      </c>
      <c r="CU85" s="637">
        <f t="shared" si="61"/>
        <v>4.1807875627382165</v>
      </c>
      <c r="CV85" s="637">
        <f t="shared" si="61"/>
        <v>4.4403543522483657</v>
      </c>
      <c r="CW85" s="637">
        <f t="shared" si="61"/>
        <v>4.7078878409891969</v>
      </c>
      <c r="CX85" s="637">
        <f t="shared" si="61"/>
        <v>4.9791328521050877</v>
      </c>
      <c r="CY85" s="637">
        <f t="shared" si="61"/>
        <v>5.256987597446054</v>
      </c>
      <c r="CZ85" s="637">
        <f t="shared" si="61"/>
        <v>5.5853637166209413</v>
      </c>
      <c r="DA85" s="637">
        <f t="shared" si="61"/>
        <v>5.8982995038356192</v>
      </c>
      <c r="DB85" s="637">
        <f t="shared" si="61"/>
        <v>6.2776978219612518</v>
      </c>
      <c r="DC85" s="637">
        <f t="shared" si="61"/>
        <v>6.6544509199291291</v>
      </c>
      <c r="DD85" s="637">
        <f t="shared" si="61"/>
        <v>7.058611720173789</v>
      </c>
      <c r="DE85" s="637">
        <f t="shared" si="61"/>
        <v>7.5670205997148123</v>
      </c>
      <c r="DF85" s="637">
        <f t="shared" si="61"/>
        <v>7.9241197516337865</v>
      </c>
      <c r="DG85" s="637">
        <f t="shared" si="61"/>
        <v>8.4252980340712238</v>
      </c>
      <c r="DH85" s="637">
        <f t="shared" si="61"/>
        <v>9.6389477086134594</v>
      </c>
      <c r="DI85" s="637">
        <f t="shared" si="61"/>
        <v>9.7307871819790925</v>
      </c>
      <c r="DJ85" s="637">
        <f t="shared" si="61"/>
        <v>9.2607642563314609</v>
      </c>
      <c r="DK85" s="637">
        <f t="shared" si="61"/>
        <v>45.683884621217416</v>
      </c>
      <c r="DL85" s="637">
        <f t="shared" si="61"/>
        <v>49.617996770035113</v>
      </c>
      <c r="DM85" s="637">
        <f t="shared" si="61"/>
        <v>53.224049158736278</v>
      </c>
      <c r="DN85" s="637">
        <f t="shared" si="61"/>
        <v>56.805634479963757</v>
      </c>
      <c r="DO85" s="637">
        <f t="shared" si="61"/>
        <v>56.555773549278911</v>
      </c>
      <c r="DP85" s="637">
        <f t="shared" si="61"/>
        <v>56.455573575164692</v>
      </c>
      <c r="DQ85" s="637">
        <f t="shared" si="61"/>
        <v>57.825320289217579</v>
      </c>
      <c r="DR85" s="637">
        <f t="shared" si="61"/>
        <v>58.467056251205697</v>
      </c>
      <c r="DS85" s="637">
        <f t="shared" si="61"/>
        <v>57.601814236654484</v>
      </c>
      <c r="DT85" s="637">
        <f t="shared" si="61"/>
        <v>58.836592353452083</v>
      </c>
      <c r="DU85" s="637">
        <f t="shared" si="61"/>
        <v>59.99851337978933</v>
      </c>
      <c r="DV85" s="637">
        <f t="shared" si="61"/>
        <v>59.956565825785127</v>
      </c>
      <c r="DW85" s="637">
        <f t="shared" si="61"/>
        <v>65.496984927382002</v>
      </c>
      <c r="DX85" s="637">
        <f t="shared" si="61"/>
        <v>126.58302597840583</v>
      </c>
      <c r="DY85" s="637">
        <f t="shared" si="61"/>
        <v>119.10724017288123</v>
      </c>
      <c r="DZ85" s="637">
        <f t="shared" si="61"/>
        <v>117.16209986435219</v>
      </c>
      <c r="EA85" s="637">
        <f t="shared" si="61"/>
        <v>127.89839588594434</v>
      </c>
      <c r="EB85" s="637">
        <f t="shared" si="61"/>
        <v>128.1615112046488</v>
      </c>
      <c r="EC85" s="637">
        <f t="shared" si="61"/>
        <v>121.64554136367094</v>
      </c>
      <c r="ED85" s="637">
        <f t="shared" si="61"/>
        <v>128.35413309498952</v>
      </c>
      <c r="EE85" s="637">
        <f t="shared" si="61"/>
        <v>137.35752755801306</v>
      </c>
      <c r="EF85" s="637">
        <f t="shared" si="61"/>
        <v>154.69262903718231</v>
      </c>
      <c r="EG85" s="637">
        <f t="shared" si="61"/>
        <v>175.97034706000522</v>
      </c>
      <c r="EH85" s="637">
        <f t="shared" si="61"/>
        <v>214.31043316505253</v>
      </c>
      <c r="EI85" s="637">
        <f t="shared" si="61"/>
        <v>229.55706241529845</v>
      </c>
      <c r="EJ85" s="637">
        <f t="shared" si="61"/>
        <v>245.19950569538477</v>
      </c>
      <c r="EK85" s="637">
        <f t="shared" si="61"/>
        <v>289.41378264274442</v>
      </c>
      <c r="EL85" s="637">
        <f t="shared" si="61"/>
        <v>324.50023587982804</v>
      </c>
      <c r="EM85" s="637">
        <f t="shared" si="61"/>
        <v>354.73014894484527</v>
      </c>
      <c r="EN85" s="637">
        <f t="shared" si="61"/>
        <v>380.35674927250591</v>
      </c>
      <c r="EO85" s="637">
        <f t="shared" si="61"/>
        <v>404.35032802134782</v>
      </c>
      <c r="EP85" s="637">
        <f t="shared" si="61"/>
        <v>409.05813067173347</v>
      </c>
      <c r="EQ85" s="637">
        <f t="shared" si="61"/>
        <v>460.96459196631957</v>
      </c>
      <c r="ER85" s="637">
        <f t="shared" ref="ER85:HC85" si="62">ER57+ER43+ER15+ER29+ER71</f>
        <v>512.39965309390618</v>
      </c>
      <c r="ES85" s="637">
        <f t="shared" si="62"/>
        <v>608.91824703649604</v>
      </c>
      <c r="ET85" s="637">
        <f t="shared" si="62"/>
        <v>631.75116522373776</v>
      </c>
      <c r="EU85" s="637">
        <f t="shared" si="62"/>
        <v>702.96940535266287</v>
      </c>
      <c r="EV85" s="637">
        <f t="shared" si="62"/>
        <v>780.12078205015621</v>
      </c>
      <c r="EW85" s="637">
        <f t="shared" si="62"/>
        <v>877.42533917566368</v>
      </c>
      <c r="EX85" s="637">
        <f t="shared" si="62"/>
        <v>957.97910125323733</v>
      </c>
      <c r="EY85" s="637">
        <f t="shared" si="62"/>
        <v>1051.2459428468578</v>
      </c>
      <c r="EZ85" s="637">
        <f t="shared" si="62"/>
        <v>1143.194846553039</v>
      </c>
      <c r="FA85" s="637">
        <f t="shared" si="62"/>
        <v>1190.2445175995313</v>
      </c>
      <c r="FB85" s="637">
        <f t="shared" si="62"/>
        <v>1025.6346107837767</v>
      </c>
      <c r="FC85" s="637">
        <f t="shared" si="62"/>
        <v>1109.3126087440151</v>
      </c>
      <c r="FD85" s="637">
        <f t="shared" si="62"/>
        <v>1245.6935503356474</v>
      </c>
      <c r="FE85" s="637">
        <f t="shared" si="62"/>
        <v>1401.9166191761944</v>
      </c>
      <c r="FF85" s="637">
        <f t="shared" si="62"/>
        <v>2037.0815207963408</v>
      </c>
      <c r="FG85" s="637">
        <f t="shared" si="62"/>
        <v>2251.6063916288444</v>
      </c>
      <c r="FH85" s="637">
        <f t="shared" si="62"/>
        <v>2375.1680599761989</v>
      </c>
      <c r="FI85" s="637">
        <f t="shared" si="62"/>
        <v>2711.0532030233717</v>
      </c>
      <c r="FJ85" s="637">
        <f t="shared" si="62"/>
        <v>2953.7833290578042</v>
      </c>
      <c r="FK85" s="637">
        <f t="shared" si="62"/>
        <v>3066.2732027352704</v>
      </c>
      <c r="FL85" s="637">
        <f t="shared" si="62"/>
        <v>3400.9070924041375</v>
      </c>
      <c r="FM85" s="637">
        <f t="shared" si="62"/>
        <v>3717.2822062749169</v>
      </c>
      <c r="FN85" s="637">
        <f t="shared" si="62"/>
        <v>4151.5434032218009</v>
      </c>
      <c r="FO85" s="637">
        <f t="shared" si="62"/>
        <v>4621.7893144583541</v>
      </c>
      <c r="FP85" s="637">
        <f t="shared" si="62"/>
        <v>4662.3662765402623</v>
      </c>
      <c r="FQ85" s="637">
        <f t="shared" si="62"/>
        <v>5381.8171665455702</v>
      </c>
      <c r="FR85" s="637">
        <f t="shared" si="62"/>
        <v>5794.3547807533578</v>
      </c>
      <c r="FS85" s="637">
        <f t="shared" si="62"/>
        <v>6236.1365740669107</v>
      </c>
      <c r="FT85" s="637">
        <f t="shared" si="62"/>
        <v>6089.5178030484158</v>
      </c>
      <c r="FU85" s="637">
        <f t="shared" si="62"/>
        <v>6512.2553856244549</v>
      </c>
      <c r="FV85" s="637">
        <f t="shared" si="62"/>
        <v>6943.5453462015312</v>
      </c>
      <c r="FW85" s="637">
        <f t="shared" si="62"/>
        <v>7469.8761330489324</v>
      </c>
      <c r="FX85" s="637">
        <f t="shared" si="62"/>
        <v>8051.0038715348146</v>
      </c>
      <c r="FY85" s="637">
        <f t="shared" si="62"/>
        <v>8714.3367908474465</v>
      </c>
      <c r="FZ85" s="637">
        <f t="shared" si="62"/>
        <v>8917.7135670060125</v>
      </c>
      <c r="GA85" s="637">
        <f t="shared" si="62"/>
        <v>9613.0817238525251</v>
      </c>
      <c r="GB85" s="779">
        <f t="shared" si="62"/>
        <v>10197.970510873607</v>
      </c>
      <c r="GC85" s="779">
        <f t="shared" si="62"/>
        <v>11159.417388515711</v>
      </c>
      <c r="GD85" s="779">
        <f t="shared" si="62"/>
        <v>11823.325709431574</v>
      </c>
      <c r="GE85" s="779">
        <f t="shared" si="62"/>
        <v>12637.515032508669</v>
      </c>
      <c r="GF85" s="637">
        <f t="shared" si="62"/>
        <v>13449.197112439439</v>
      </c>
      <c r="GG85" s="637">
        <f t="shared" si="62"/>
        <v>13963.358085933191</v>
      </c>
      <c r="GH85" s="637">
        <f t="shared" si="62"/>
        <v>13251.105590518475</v>
      </c>
      <c r="GI85" s="637">
        <f t="shared" si="62"/>
        <v>14509.681140038068</v>
      </c>
      <c r="GJ85" s="637">
        <f t="shared" si="62"/>
        <v>14888.449303847434</v>
      </c>
      <c r="GK85" s="637">
        <f t="shared" si="62"/>
        <v>15088.681640927351</v>
      </c>
      <c r="GL85" s="637">
        <f t="shared" si="62"/>
        <v>15563.839643464496</v>
      </c>
      <c r="GM85" s="637">
        <f t="shared" si="62"/>
        <v>15042.393578879693</v>
      </c>
      <c r="GN85" s="637">
        <f t="shared" si="62"/>
        <v>14358.771836738733</v>
      </c>
      <c r="GO85" s="637">
        <f t="shared" si="62"/>
        <v>13998.302272965855</v>
      </c>
      <c r="GP85" s="637">
        <f t="shared" si="62"/>
        <v>13929.951966493649</v>
      </c>
      <c r="GQ85" s="637">
        <f t="shared" si="62"/>
        <v>14215.545807881066</v>
      </c>
      <c r="GR85" s="637">
        <f t="shared" si="62"/>
        <v>14718.204039450204</v>
      </c>
      <c r="GS85" s="637">
        <f t="shared" si="62"/>
        <v>15413.391093407639</v>
      </c>
      <c r="GT85" s="637">
        <f t="shared" si="62"/>
        <v>15964.844591931831</v>
      </c>
      <c r="GU85" s="637">
        <f t="shared" si="62"/>
        <v>16827.002772612334</v>
      </c>
      <c r="GV85" s="637">
        <f t="shared" si="62"/>
        <v>17463.244897766377</v>
      </c>
      <c r="GW85" s="637">
        <f t="shared" si="62"/>
        <v>18226.079747892698</v>
      </c>
      <c r="GX85" s="637">
        <f>GX57+GX43+GX15+GX29+GX71</f>
        <v>18016.96994829617</v>
      </c>
      <c r="GY85" s="637">
        <f t="shared" si="62"/>
        <v>16605.578743282495</v>
      </c>
      <c r="GZ85" s="637">
        <f t="shared" si="62"/>
        <v>16480.211295744772</v>
      </c>
      <c r="HA85" s="637">
        <f t="shared" si="62"/>
        <v>17068.37357197448</v>
      </c>
      <c r="HB85" s="637">
        <f t="shared" si="62"/>
        <v>17517.518285600756</v>
      </c>
      <c r="HC85" s="637">
        <f t="shared" si="62"/>
        <v>18023.32819644819</v>
      </c>
      <c r="HD85" s="637">
        <f t="shared" ref="HD85:HT85" si="63">HD57+HD43+HD15+HD29+HD71</f>
        <v>18376.108683152794</v>
      </c>
      <c r="HE85" s="637">
        <f t="shared" si="63"/>
        <v>18826.946901185111</v>
      </c>
      <c r="HF85" s="637">
        <f t="shared" si="63"/>
        <v>19445.248316562349</v>
      </c>
      <c r="HG85" s="637">
        <f t="shared" si="63"/>
        <v>19961.630291966536</v>
      </c>
      <c r="HH85" s="637">
        <f t="shared" si="63"/>
        <v>20495.992461733873</v>
      </c>
      <c r="HI85" s="637">
        <f t="shared" si="63"/>
        <v>20677.685653846809</v>
      </c>
      <c r="HJ85" s="637">
        <f t="shared" si="63"/>
        <v>22211.022908431783</v>
      </c>
      <c r="HK85" s="637">
        <f t="shared" si="63"/>
        <v>23479.8548412245</v>
      </c>
      <c r="HL85" s="637">
        <f t="shared" si="63"/>
        <v>24841.391222475944</v>
      </c>
      <c r="HM85" s="637">
        <f t="shared" si="63"/>
        <v>25503.088083306877</v>
      </c>
      <c r="HN85" s="637">
        <f t="shared" si="63"/>
        <v>26275.63090791065</v>
      </c>
      <c r="HO85" s="637">
        <f t="shared" si="63"/>
        <v>27046.089551510773</v>
      </c>
      <c r="HP85" s="637">
        <f t="shared" si="63"/>
        <v>27277.676405235612</v>
      </c>
      <c r="HQ85" s="637">
        <f t="shared" si="63"/>
        <v>28604.704049347343</v>
      </c>
      <c r="HR85" s="637">
        <f t="shared" si="63"/>
        <v>29260.944091216883</v>
      </c>
      <c r="HS85" s="637">
        <f t="shared" si="63"/>
        <v>30362.52147137055</v>
      </c>
      <c r="HT85" s="637">
        <f t="shared" si="63"/>
        <v>30744.107602609394</v>
      </c>
      <c r="HU85" s="637">
        <f>HU57+HU43+HU15+HU29+HU71</f>
        <v>30602.110668067853</v>
      </c>
      <c r="HV85" s="637">
        <f>HV57+HV43+HV15+HV29+HV71</f>
        <v>30660.368128109385</v>
      </c>
      <c r="HW85" s="637">
        <f>HW57+HW43+HW15+HW29+HW71</f>
        <v>29624.751371651608</v>
      </c>
      <c r="HX85" s="637">
        <f>HX57+HX43+HX15+HX29+HX71</f>
        <v>29898.11598950914</v>
      </c>
      <c r="HY85" s="637">
        <f>HY57+HY43+HY15+HY29+HY71</f>
        <v>30718.582446945024</v>
      </c>
      <c r="HZ85" s="635"/>
      <c r="IA85" s="635"/>
      <c r="IB85" s="657" t="s">
        <v>396</v>
      </c>
      <c r="IC85" s="639">
        <f>SUM(D85:HY85)</f>
        <v>1119741.7295895698</v>
      </c>
      <c r="IE85" s="641" t="s">
        <v>395</v>
      </c>
      <c r="IH85" s="642">
        <f>SUM(D85:HQ85)</f>
        <v>877870.22782009002</v>
      </c>
      <c r="IJ85" s="642">
        <f>SUM(D85:HV85)</f>
        <v>1029500.2797814641</v>
      </c>
      <c r="IK85" s="633"/>
      <c r="IL85" s="642">
        <f>SUM(D85:HW85)</f>
        <v>1059125.0311531157</v>
      </c>
      <c r="IM85" s="633"/>
      <c r="IN85" s="642">
        <f>SUM(D85:HX85)</f>
        <v>1089023.1471426247</v>
      </c>
      <c r="IO85" s="633"/>
      <c r="IP85" s="642">
        <f>SUM(D85:HY85)</f>
        <v>1119741.7295895698</v>
      </c>
      <c r="IS85" s="780" t="s">
        <v>443</v>
      </c>
      <c r="IT85" s="781"/>
      <c r="IU85" s="782" t="s">
        <v>444</v>
      </c>
      <c r="IV85" s="783"/>
    </row>
    <row r="86" spans="1:256" s="633" customFormat="1" ht="11" customHeight="1">
      <c r="B86" s="643"/>
      <c r="C86" s="731"/>
      <c r="D86" s="784" t="s">
        <v>445</v>
      </c>
      <c r="E86" s="581"/>
      <c r="F86" s="581"/>
      <c r="G86" s="581"/>
      <c r="H86" s="581"/>
      <c r="I86" s="581"/>
      <c r="J86" s="581"/>
      <c r="K86" s="581"/>
      <c r="L86" s="581"/>
      <c r="M86" s="581"/>
      <c r="N86" s="581"/>
      <c r="O86" s="581"/>
      <c r="P86" s="581"/>
      <c r="Q86" s="581"/>
      <c r="R86" s="581"/>
      <c r="S86" s="581"/>
      <c r="T86" s="581"/>
      <c r="U86" s="581"/>
      <c r="V86" s="581"/>
      <c r="W86" s="581"/>
      <c r="X86" s="581"/>
      <c r="Y86" s="581"/>
      <c r="Z86" s="581"/>
      <c r="AA86" s="581"/>
      <c r="AB86" s="581"/>
      <c r="AC86" s="581"/>
      <c r="AD86" s="581"/>
      <c r="AE86" s="581"/>
      <c r="AF86" s="581"/>
      <c r="AG86" s="581"/>
      <c r="AH86" s="581"/>
      <c r="AI86" s="581"/>
      <c r="AJ86" s="581"/>
      <c r="AK86" s="581"/>
      <c r="AL86" s="581"/>
      <c r="AM86" s="581"/>
      <c r="AN86" s="581"/>
      <c r="AO86" s="581"/>
      <c r="AP86" s="581"/>
      <c r="AQ86" s="581"/>
      <c r="AR86" s="581"/>
      <c r="AS86" s="581"/>
      <c r="AT86" s="581"/>
      <c r="AU86" s="581"/>
      <c r="AV86" s="581"/>
      <c r="AW86" s="581"/>
      <c r="AX86" s="581"/>
      <c r="AY86" s="581"/>
      <c r="AZ86" s="644"/>
      <c r="BA86" s="644"/>
      <c r="BB86" s="644"/>
      <c r="BC86" s="644"/>
      <c r="BD86" s="644"/>
      <c r="BE86" s="644"/>
      <c r="BF86" s="644"/>
      <c r="BG86" s="644"/>
      <c r="BH86" s="644"/>
      <c r="BI86" s="644"/>
      <c r="BJ86" s="644"/>
      <c r="BK86" s="644"/>
      <c r="BL86" s="644"/>
      <c r="BM86" s="644"/>
      <c r="BN86" s="644"/>
      <c r="BO86" s="644"/>
      <c r="BP86" s="644"/>
      <c r="BQ86" s="644"/>
      <c r="BR86" s="644"/>
      <c r="BS86" s="644"/>
      <c r="BT86" s="644"/>
      <c r="BU86" s="644"/>
      <c r="BV86" s="644"/>
      <c r="BW86" s="644"/>
      <c r="BX86" s="644"/>
      <c r="BY86" s="644"/>
      <c r="BZ86" s="644"/>
      <c r="CA86" s="785"/>
      <c r="CB86" s="785"/>
      <c r="CC86" s="785"/>
      <c r="CD86" s="785"/>
      <c r="CE86" s="785"/>
      <c r="CF86" s="709"/>
      <c r="CG86" s="709"/>
      <c r="CH86" s="709"/>
      <c r="CI86" s="709"/>
      <c r="CJ86" s="709"/>
      <c r="CK86" s="709"/>
      <c r="CL86" s="709"/>
      <c r="CM86" s="709"/>
      <c r="CN86" s="709"/>
      <c r="CO86" s="709"/>
      <c r="CP86" s="709"/>
      <c r="CQ86" s="709"/>
      <c r="CR86" s="709"/>
      <c r="CS86" s="709"/>
      <c r="CT86" s="709"/>
      <c r="CU86" s="709"/>
      <c r="CV86" s="709"/>
      <c r="CW86" s="709"/>
      <c r="CX86" s="709"/>
      <c r="CY86" s="709"/>
      <c r="CZ86" s="709"/>
      <c r="DA86" s="709"/>
      <c r="DB86" s="709"/>
      <c r="DC86" s="709"/>
      <c r="DD86" s="709"/>
      <c r="DE86" s="709"/>
      <c r="DF86" s="709"/>
      <c r="DG86" s="709"/>
      <c r="DH86" s="709"/>
      <c r="DI86" s="709"/>
      <c r="DJ86" s="709"/>
      <c r="DK86" s="709"/>
      <c r="DL86" s="709"/>
      <c r="DM86" s="709"/>
      <c r="DN86" s="709"/>
      <c r="DO86" s="709"/>
      <c r="DP86" s="709"/>
      <c r="DQ86" s="709"/>
      <c r="DR86" s="709"/>
      <c r="DS86" s="709"/>
      <c r="DT86" s="709"/>
      <c r="DU86" s="709"/>
      <c r="DV86" s="709"/>
      <c r="DW86" s="709"/>
      <c r="DX86" s="709"/>
      <c r="DY86" s="709"/>
      <c r="DZ86" s="709"/>
      <c r="EA86" s="709"/>
      <c r="EB86" s="709"/>
      <c r="EC86" s="709"/>
      <c r="ED86" s="709"/>
      <c r="EE86" s="709"/>
      <c r="EF86" s="709"/>
      <c r="EG86" s="709"/>
      <c r="EH86" s="709"/>
      <c r="EI86" s="709"/>
      <c r="EJ86" s="709"/>
      <c r="EK86" s="709"/>
      <c r="EL86" s="709"/>
      <c r="EM86" s="709"/>
      <c r="EN86" s="709"/>
      <c r="EO86" s="709"/>
      <c r="EP86" s="709"/>
      <c r="EQ86" s="709"/>
      <c r="ER86" s="709"/>
      <c r="ES86" s="709"/>
      <c r="ET86" s="709"/>
      <c r="EU86" s="709"/>
      <c r="EV86" s="709"/>
      <c r="EW86" s="709"/>
      <c r="EX86" s="709"/>
      <c r="EY86" s="709"/>
      <c r="EZ86" s="709"/>
      <c r="FA86" s="709"/>
      <c r="FB86" s="709"/>
      <c r="FC86" s="709"/>
      <c r="FD86" s="709"/>
      <c r="FE86" s="709"/>
      <c r="FF86" s="709"/>
      <c r="FG86" s="709"/>
      <c r="FH86" s="709"/>
      <c r="FI86" s="709"/>
      <c r="FJ86" s="709"/>
      <c r="FK86" s="709"/>
      <c r="FL86" s="709"/>
      <c r="FM86" s="709"/>
      <c r="FN86" s="709"/>
      <c r="FO86" s="709"/>
      <c r="FP86" s="709"/>
      <c r="FQ86" s="709"/>
      <c r="FR86" s="709"/>
      <c r="FS86" s="709"/>
      <c r="FT86" s="709"/>
      <c r="FU86" s="709"/>
      <c r="FV86" s="709"/>
      <c r="FW86" s="709"/>
      <c r="FX86" s="709"/>
      <c r="FY86" s="709"/>
      <c r="FZ86" s="709"/>
      <c r="GA86" s="709"/>
      <c r="GB86" s="709"/>
      <c r="GC86" s="709"/>
      <c r="GD86" s="709"/>
      <c r="GE86" s="709"/>
      <c r="GF86" s="709"/>
      <c r="GG86" s="709"/>
      <c r="GH86" s="709"/>
      <c r="GI86" s="709"/>
      <c r="GJ86" s="709"/>
      <c r="GK86" s="709"/>
      <c r="GL86" s="709"/>
      <c r="GM86" s="709"/>
      <c r="GN86" s="709"/>
      <c r="GO86" s="709"/>
      <c r="GP86" s="709"/>
      <c r="GQ86" s="709"/>
      <c r="GR86" s="709"/>
      <c r="GS86" s="709"/>
      <c r="GT86" s="709"/>
      <c r="GU86" s="709"/>
      <c r="GV86" s="709"/>
      <c r="GW86" s="709"/>
      <c r="GX86" s="709"/>
      <c r="GY86" s="709"/>
      <c r="GZ86" s="709"/>
      <c r="HA86" s="709"/>
      <c r="HB86" s="709"/>
      <c r="HC86" s="709"/>
      <c r="HD86" s="709"/>
      <c r="HE86" s="709"/>
      <c r="HF86" s="709"/>
      <c r="HG86" s="709"/>
      <c r="HH86" s="709"/>
      <c r="HI86" s="709"/>
      <c r="HJ86" s="709"/>
      <c r="HK86" s="709"/>
      <c r="HL86" s="709"/>
      <c r="HM86" s="709"/>
      <c r="HN86" s="709"/>
      <c r="HO86" s="709"/>
      <c r="HP86" s="709"/>
      <c r="HQ86" s="709"/>
      <c r="HR86" s="709"/>
      <c r="HS86" s="709"/>
      <c r="HT86" s="709"/>
      <c r="HU86" s="709"/>
      <c r="HV86" s="709"/>
      <c r="HW86" s="709"/>
      <c r="HX86" s="709"/>
      <c r="HY86" s="709"/>
      <c r="HZ86" s="709"/>
      <c r="IA86" s="709"/>
      <c r="IB86" s="689"/>
      <c r="IC86" s="645"/>
      <c r="IE86" s="647"/>
      <c r="IH86" s="648"/>
      <c r="IJ86" s="694"/>
      <c r="IK86" s="562"/>
      <c r="IL86" s="694"/>
      <c r="IM86" s="562"/>
      <c r="IN86" s="694"/>
      <c r="IP86" s="651"/>
      <c r="IS86" s="786"/>
      <c r="IT86" s="787"/>
      <c r="IU86" s="787"/>
      <c r="IV86" s="788"/>
    </row>
    <row r="87" spans="1:256" s="633" customFormat="1" ht="19" customHeight="1">
      <c r="B87" s="634" t="s">
        <v>397</v>
      </c>
      <c r="C87" s="731"/>
      <c r="D87" s="789">
        <f>SUM(D89:BL89)</f>
        <v>4594.8955140000007</v>
      </c>
      <c r="E87" s="775"/>
      <c r="F87" s="775"/>
      <c r="G87" s="775"/>
      <c r="H87" s="775"/>
      <c r="I87" s="775"/>
      <c r="J87" s="775"/>
      <c r="K87" s="775"/>
      <c r="L87" s="775"/>
      <c r="M87" s="775"/>
      <c r="N87" s="775"/>
      <c r="O87" s="775"/>
      <c r="P87" s="775"/>
      <c r="Q87" s="775"/>
      <c r="R87" s="775"/>
      <c r="S87" s="775"/>
      <c r="T87" s="775"/>
      <c r="U87" s="775"/>
      <c r="V87" s="775"/>
      <c r="W87" s="775"/>
      <c r="X87" s="775"/>
      <c r="Y87" s="775"/>
      <c r="Z87" s="775"/>
      <c r="AA87" s="775"/>
      <c r="AB87" s="775"/>
      <c r="AC87" s="775"/>
      <c r="AD87" s="775"/>
      <c r="AE87" s="775"/>
      <c r="AF87" s="775"/>
      <c r="AG87" s="775"/>
      <c r="AH87" s="775"/>
      <c r="AI87" s="775"/>
      <c r="AJ87" s="775"/>
      <c r="AK87" s="775"/>
      <c r="AL87" s="775"/>
      <c r="AM87" s="775"/>
      <c r="AN87" s="775"/>
      <c r="AO87" s="775"/>
      <c r="AP87" s="775"/>
      <c r="AQ87" s="775"/>
      <c r="AR87" s="775"/>
      <c r="AS87" s="775"/>
      <c r="AT87" s="775"/>
      <c r="AU87" s="775"/>
      <c r="AV87" s="775"/>
      <c r="AW87" s="775"/>
      <c r="AX87" s="775"/>
      <c r="AY87" s="775"/>
      <c r="AZ87" s="775"/>
      <c r="BA87" s="775"/>
      <c r="BB87" s="775"/>
      <c r="BC87" s="775"/>
      <c r="BD87" s="775"/>
      <c r="BE87" s="775"/>
      <c r="BF87" s="775"/>
      <c r="BG87" s="775"/>
      <c r="BH87" s="775"/>
      <c r="BI87" s="775"/>
      <c r="BJ87" s="775"/>
      <c r="BK87" s="775"/>
      <c r="BL87" s="775"/>
      <c r="BM87" s="775"/>
      <c r="BN87" s="775"/>
      <c r="BO87" s="776"/>
      <c r="BP87" s="777"/>
      <c r="BQ87" s="778">
        <f t="shared" ref="BQ87:CA87" si="64">BQ59+BQ45+BQ17+BQ31</f>
        <v>2.4324417186646508E-2</v>
      </c>
      <c r="BR87" s="778">
        <f t="shared" si="64"/>
        <v>3.1631087404469807E-2</v>
      </c>
      <c r="BS87" s="778">
        <f t="shared" si="64"/>
        <v>3.8937757622293109E-2</v>
      </c>
      <c r="BT87" s="778">
        <f t="shared" si="64"/>
        <v>4.5260983219075741E-2</v>
      </c>
      <c r="BU87" s="778">
        <f t="shared" si="64"/>
        <v>5.158420881585838E-2</v>
      </c>
      <c r="BV87" s="778">
        <f t="shared" si="64"/>
        <v>5.7907434412641012E-2</v>
      </c>
      <c r="BW87" s="778">
        <f t="shared" si="64"/>
        <v>6.4230660009423665E-2</v>
      </c>
      <c r="BX87" s="778">
        <f t="shared" si="64"/>
        <v>7.055388560620629E-2</v>
      </c>
      <c r="BY87" s="778">
        <f t="shared" si="64"/>
        <v>7.6877111202988929E-2</v>
      </c>
      <c r="BZ87" s="778">
        <f t="shared" si="64"/>
        <v>8.3200336799771554E-2</v>
      </c>
      <c r="CA87" s="778">
        <f t="shared" si="64"/>
        <v>0.10660183903625152</v>
      </c>
      <c r="CB87" s="778">
        <f>CB59+CB45+CB17+CB31</f>
        <v>0.12534096819645613</v>
      </c>
      <c r="CC87" s="778">
        <f>CC59+CC45+CC17+CC31</f>
        <v>0.14822707688353556</v>
      </c>
      <c r="CD87" s="778">
        <f>CD59+CD45+CD17+CD31</f>
        <v>0.17111318557061506</v>
      </c>
      <c r="CE87" s="778">
        <f>CE59+CE45+CE17+CE31</f>
        <v>0.19399929425769452</v>
      </c>
      <c r="CF87" s="637">
        <f t="shared" ref="CF87:EQ87" si="65">CF59+CF45+CF17+CF31+CF73</f>
        <v>0.21688540294477404</v>
      </c>
      <c r="CG87" s="637">
        <f t="shared" si="65"/>
        <v>0.27789239322011267</v>
      </c>
      <c r="CH87" s="637">
        <f t="shared" si="65"/>
        <v>0.33889938349545123</v>
      </c>
      <c r="CI87" s="637">
        <f t="shared" si="65"/>
        <v>0.39990637377078986</v>
      </c>
      <c r="CJ87" s="637">
        <f t="shared" si="65"/>
        <v>0.46091336404612837</v>
      </c>
      <c r="CK87" s="637">
        <f t="shared" si="65"/>
        <v>0.52192035432146699</v>
      </c>
      <c r="CL87" s="637">
        <f t="shared" si="65"/>
        <v>0.58292734459680562</v>
      </c>
      <c r="CM87" s="637">
        <f t="shared" si="65"/>
        <v>0.64393433487214413</v>
      </c>
      <c r="CN87" s="637">
        <f t="shared" si="65"/>
        <v>0.70494132514748264</v>
      </c>
      <c r="CO87" s="637">
        <f t="shared" si="65"/>
        <v>0.76594831542282116</v>
      </c>
      <c r="CP87" s="637">
        <f t="shared" si="65"/>
        <v>0.82695530569815989</v>
      </c>
      <c r="CQ87" s="637">
        <f t="shared" si="65"/>
        <v>0.88796229597349718</v>
      </c>
      <c r="CR87" s="637">
        <f t="shared" si="65"/>
        <v>0.94896928624883692</v>
      </c>
      <c r="CS87" s="637">
        <f t="shared" si="65"/>
        <v>1.0099762765241755</v>
      </c>
      <c r="CT87" s="637">
        <f t="shared" si="65"/>
        <v>1.0709832667995141</v>
      </c>
      <c r="CU87" s="637">
        <f t="shared" si="65"/>
        <v>1.1409851622740781</v>
      </c>
      <c r="CV87" s="637">
        <f t="shared" si="65"/>
        <v>1.2118239339183916</v>
      </c>
      <c r="CW87" s="637">
        <f t="shared" si="65"/>
        <v>1.2848369096996299</v>
      </c>
      <c r="CX87" s="637">
        <f t="shared" si="65"/>
        <v>1.3588628027592142</v>
      </c>
      <c r="CY87" s="637">
        <f t="shared" si="65"/>
        <v>1.4346925685495253</v>
      </c>
      <c r="CZ87" s="637">
        <f t="shared" si="65"/>
        <v>1.5243102001563076</v>
      </c>
      <c r="DA87" s="637">
        <f t="shared" si="65"/>
        <v>1.6097139870262269</v>
      </c>
      <c r="DB87" s="637">
        <f t="shared" si="65"/>
        <v>1.7132561654021998</v>
      </c>
      <c r="DC87" s="637">
        <f t="shared" si="65"/>
        <v>1.8160764326775347</v>
      </c>
      <c r="DD87" s="637">
        <f t="shared" si="65"/>
        <v>1.9263765781242814</v>
      </c>
      <c r="DE87" s="637">
        <f t="shared" si="65"/>
        <v>2.0651272271873418</v>
      </c>
      <c r="DF87" s="637">
        <f t="shared" si="65"/>
        <v>2.1625837058258663</v>
      </c>
      <c r="DG87" s="637">
        <f t="shared" si="65"/>
        <v>2.2993610415153638</v>
      </c>
      <c r="DH87" s="637">
        <f t="shared" si="65"/>
        <v>2.6305800403454569</v>
      </c>
      <c r="DI87" s="637">
        <f t="shared" si="65"/>
        <v>2.6556440922373015</v>
      </c>
      <c r="DJ87" s="637">
        <f t="shared" si="65"/>
        <v>2.5273694128748914</v>
      </c>
      <c r="DK87" s="637">
        <f t="shared" si="65"/>
        <v>12.467659197137216</v>
      </c>
      <c r="DL87" s="637">
        <f t="shared" si="65"/>
        <v>13.54132379290138</v>
      </c>
      <c r="DM87" s="637">
        <f t="shared" si="65"/>
        <v>14.525457095095827</v>
      </c>
      <c r="DN87" s="637">
        <f t="shared" si="65"/>
        <v>15.502913052284597</v>
      </c>
      <c r="DO87" s="637">
        <f t="shared" si="65"/>
        <v>15.43472312149637</v>
      </c>
      <c r="DP87" s="637">
        <f t="shared" si="65"/>
        <v>15.407377392489828</v>
      </c>
      <c r="DQ87" s="637">
        <f t="shared" si="65"/>
        <v>15.781197074393113</v>
      </c>
      <c r="DR87" s="637">
        <f t="shared" si="65"/>
        <v>15.956334222535258</v>
      </c>
      <c r="DS87" s="637">
        <f t="shared" si="65"/>
        <v>15.720199693917287</v>
      </c>
      <c r="DT87" s="637">
        <f t="shared" si="65"/>
        <v>16.057184888411136</v>
      </c>
      <c r="DU87" s="637">
        <f t="shared" si="65"/>
        <v>16.374286542319798</v>
      </c>
      <c r="DV87" s="637">
        <f t="shared" si="65"/>
        <v>16.362838570856464</v>
      </c>
      <c r="DW87" s="637">
        <f t="shared" si="65"/>
        <v>17.874882867018119</v>
      </c>
      <c r="DX87" s="637">
        <f t="shared" si="65"/>
        <v>34.545968258315632</v>
      </c>
      <c r="DY87" s="637">
        <f t="shared" si="65"/>
        <v>32.505740059096595</v>
      </c>
      <c r="DZ87" s="637">
        <f t="shared" si="65"/>
        <v>31.974888826579225</v>
      </c>
      <c r="EA87" s="637">
        <f t="shared" si="65"/>
        <v>34.904947882341382</v>
      </c>
      <c r="EB87" s="637">
        <f t="shared" si="65"/>
        <v>34.976755088544458</v>
      </c>
      <c r="EC87" s="637">
        <f t="shared" si="65"/>
        <v>33.198471740056924</v>
      </c>
      <c r="ED87" s="637">
        <f t="shared" si="65"/>
        <v>35.029323824819592</v>
      </c>
      <c r="EE87" s="637">
        <f t="shared" si="65"/>
        <v>37.486454051661902</v>
      </c>
      <c r="EF87" s="637">
        <f t="shared" si="65"/>
        <v>42.217403251408655</v>
      </c>
      <c r="EG87" s="637">
        <f t="shared" si="65"/>
        <v>48.024337994390905</v>
      </c>
      <c r="EH87" s="637">
        <f t="shared" si="65"/>
        <v>58.48778984639516</v>
      </c>
      <c r="EI87" s="637">
        <f t="shared" si="65"/>
        <v>62.648770878837489</v>
      </c>
      <c r="EJ87" s="637">
        <f t="shared" si="65"/>
        <v>66.917774126781254</v>
      </c>
      <c r="EK87" s="637">
        <f t="shared" si="65"/>
        <v>78.984360433925104</v>
      </c>
      <c r="EL87" s="637">
        <f t="shared" si="65"/>
        <v>88.559858337032125</v>
      </c>
      <c r="EM87" s="637">
        <f t="shared" si="65"/>
        <v>96.809950394192114</v>
      </c>
      <c r="EN87" s="637">
        <f t="shared" si="65"/>
        <v>103.80374529398328</v>
      </c>
      <c r="EO87" s="637">
        <f t="shared" si="65"/>
        <v>110.35186976370713</v>
      </c>
      <c r="EP87" s="637">
        <f t="shared" si="65"/>
        <v>111.63668342390818</v>
      </c>
      <c r="EQ87" s="637">
        <f t="shared" si="65"/>
        <v>125.80255558902893</v>
      </c>
      <c r="ER87" s="637">
        <f t="shared" ref="ER87:HC87" si="66">ER59+ER45+ER17+ER31+ER73</f>
        <v>139.83977720973226</v>
      </c>
      <c r="ES87" s="637">
        <f t="shared" si="66"/>
        <v>166.18081509301669</v>
      </c>
      <c r="ET87" s="637">
        <f t="shared" si="66"/>
        <v>172.41218190420145</v>
      </c>
      <c r="EU87" s="637">
        <f t="shared" si="66"/>
        <v>191.84846132547753</v>
      </c>
      <c r="EV87" s="637">
        <f t="shared" si="66"/>
        <v>212.90396217068275</v>
      </c>
      <c r="EW87" s="637">
        <f t="shared" si="66"/>
        <v>239.45949847474208</v>
      </c>
      <c r="EX87" s="637">
        <f t="shared" si="66"/>
        <v>261.44354954565335</v>
      </c>
      <c r="EY87" s="637">
        <f t="shared" si="66"/>
        <v>286.89714669537091</v>
      </c>
      <c r="EZ87" s="637">
        <f t="shared" si="66"/>
        <v>311.99106338971927</v>
      </c>
      <c r="FA87" s="637">
        <f t="shared" si="66"/>
        <v>324.8314614602599</v>
      </c>
      <c r="FB87" s="637">
        <f t="shared" si="66"/>
        <v>279.90751868114313</v>
      </c>
      <c r="FC87" s="637">
        <f t="shared" si="66"/>
        <v>302.74420977072833</v>
      </c>
      <c r="FD87" s="637">
        <f t="shared" si="66"/>
        <v>339.96414224467213</v>
      </c>
      <c r="FE87" s="637">
        <f t="shared" si="66"/>
        <v>382.59922017607551</v>
      </c>
      <c r="FF87" s="637">
        <f t="shared" si="66"/>
        <v>555.94305012930295</v>
      </c>
      <c r="FG87" s="637">
        <f t="shared" si="66"/>
        <v>614.48936248924917</v>
      </c>
      <c r="FH87" s="637">
        <f t="shared" si="66"/>
        <v>648.21076739072782</v>
      </c>
      <c r="FI87" s="637">
        <f t="shared" si="66"/>
        <v>739.87769824863699</v>
      </c>
      <c r="FJ87" s="637">
        <f t="shared" si="66"/>
        <v>806.12155017514192</v>
      </c>
      <c r="FK87" s="637">
        <f t="shared" si="66"/>
        <v>836.82133456887777</v>
      </c>
      <c r="FL87" s="637">
        <f t="shared" si="66"/>
        <v>928.1467839433418</v>
      </c>
      <c r="FM87" s="637">
        <f t="shared" si="66"/>
        <v>1014.4892027394086</v>
      </c>
      <c r="FN87" s="637">
        <f t="shared" si="66"/>
        <v>1133.0040937335966</v>
      </c>
      <c r="FO87" s="637">
        <f t="shared" si="66"/>
        <v>1261.3396284359503</v>
      </c>
      <c r="FP87" s="637">
        <f t="shared" si="66"/>
        <v>1272.4135495502996</v>
      </c>
      <c r="FQ87" s="637">
        <f t="shared" si="66"/>
        <v>1468.7599981948456</v>
      </c>
      <c r="FR87" s="637">
        <f t="shared" si="66"/>
        <v>1581.346272820756</v>
      </c>
      <c r="FS87" s="637">
        <f t="shared" si="66"/>
        <v>1701.913621333307</v>
      </c>
      <c r="FT87" s="637">
        <f t="shared" si="66"/>
        <v>1661.8996670884287</v>
      </c>
      <c r="FU87" s="637">
        <f t="shared" si="66"/>
        <v>1777.2696307655508</v>
      </c>
      <c r="FV87" s="637">
        <f t="shared" si="66"/>
        <v>1894.973637073376</v>
      </c>
      <c r="FW87" s="637">
        <f t="shared" si="66"/>
        <v>2038.6153814167799</v>
      </c>
      <c r="FX87" s="637">
        <f t="shared" si="66"/>
        <v>2197.2118460895772</v>
      </c>
      <c r="FY87" s="637">
        <f t="shared" si="66"/>
        <v>2378.2430530634037</v>
      </c>
      <c r="FZ87" s="637">
        <f t="shared" si="66"/>
        <v>2433.7469217641797</v>
      </c>
      <c r="GA87" s="637">
        <f t="shared" si="66"/>
        <v>2623.5209146718948</v>
      </c>
      <c r="GB87" s="637">
        <f t="shared" si="66"/>
        <v>2783.1438128835548</v>
      </c>
      <c r="GC87" s="637">
        <f t="shared" si="66"/>
        <v>3045.5337586156693</v>
      </c>
      <c r="GD87" s="637">
        <f t="shared" si="66"/>
        <v>3226.7219993257922</v>
      </c>
      <c r="GE87" s="637">
        <f t="shared" si="66"/>
        <v>3448.9236594131335</v>
      </c>
      <c r="GF87" s="637">
        <f t="shared" si="66"/>
        <v>3670.4410639181856</v>
      </c>
      <c r="GG87" s="637">
        <f t="shared" si="66"/>
        <v>3810.7615257865086</v>
      </c>
      <c r="GH87" s="637">
        <f t="shared" si="66"/>
        <v>3616.379602078187</v>
      </c>
      <c r="GI87" s="637">
        <f t="shared" si="66"/>
        <v>3959.8593905279686</v>
      </c>
      <c r="GJ87" s="637">
        <f t="shared" si="66"/>
        <v>4063.2295925205408</v>
      </c>
      <c r="GK87" s="637">
        <f t="shared" si="66"/>
        <v>4117.8753075173609</v>
      </c>
      <c r="GL87" s="637">
        <f t="shared" si="66"/>
        <v>4247.5514086095664</v>
      </c>
      <c r="GM87" s="637">
        <f t="shared" si="66"/>
        <v>4105.2427613297714</v>
      </c>
      <c r="GN87" s="637">
        <f t="shared" si="66"/>
        <v>3918.6745005210514</v>
      </c>
      <c r="GO87" s="637">
        <f t="shared" si="66"/>
        <v>3820.2981976010133</v>
      </c>
      <c r="GP87" s="637">
        <f t="shared" si="66"/>
        <v>3801.6446103638286</v>
      </c>
      <c r="GQ87" s="637">
        <f t="shared" si="66"/>
        <v>3879.5864647560857</v>
      </c>
      <c r="GR87" s="637">
        <f t="shared" si="66"/>
        <v>4016.7676956387381</v>
      </c>
      <c r="GS87" s="637">
        <f t="shared" si="66"/>
        <v>4206.4922634785244</v>
      </c>
      <c r="GT87" s="637">
        <f t="shared" si="66"/>
        <v>4356.9902856952131</v>
      </c>
      <c r="GU87" s="637">
        <f t="shared" si="66"/>
        <v>4592.2832004697166</v>
      </c>
      <c r="GV87" s="637">
        <f t="shared" si="66"/>
        <v>4765.9210171539571</v>
      </c>
      <c r="GW87" s="637">
        <f t="shared" si="66"/>
        <v>4974.1074490638448</v>
      </c>
      <c r="GX87" s="637">
        <f t="shared" si="66"/>
        <v>4917.0389721213141</v>
      </c>
      <c r="GY87" s="637">
        <f t="shared" si="66"/>
        <v>4531.8540281558726</v>
      </c>
      <c r="GZ87" s="637">
        <f t="shared" si="66"/>
        <v>4497.6398052789209</v>
      </c>
      <c r="HA87" s="637">
        <f t="shared" si="66"/>
        <v>4658.1560764639389</v>
      </c>
      <c r="HB87" s="637">
        <f t="shared" si="66"/>
        <v>4780.7328508805222</v>
      </c>
      <c r="HC87" s="637">
        <f t="shared" si="66"/>
        <v>4918.7742114011498</v>
      </c>
      <c r="HD87" s="637">
        <f t="shared" ref="HD87:HT87" si="67">HD59+HD45+HD17+HD31+HD73</f>
        <v>5015.0520764754883</v>
      </c>
      <c r="HE87" s="637">
        <f t="shared" si="67"/>
        <v>5138.0910277835155</v>
      </c>
      <c r="HF87" s="637">
        <f t="shared" si="67"/>
        <v>5306.8326177762965</v>
      </c>
      <c r="HG87" s="637">
        <f t="shared" si="67"/>
        <v>5447.759216691089</v>
      </c>
      <c r="HH87" s="637">
        <f t="shared" si="67"/>
        <v>5593.5928180965111</v>
      </c>
      <c r="HI87" s="637">
        <f t="shared" si="67"/>
        <v>5643.178986533947</v>
      </c>
      <c r="HJ87" s="637">
        <f t="shared" si="67"/>
        <v>6061.6444143964618</v>
      </c>
      <c r="HK87" s="637">
        <f t="shared" si="67"/>
        <v>6407.9232881758908</v>
      </c>
      <c r="HL87" s="637">
        <f t="shared" si="67"/>
        <v>6779.5022755298351</v>
      </c>
      <c r="HM87" s="637">
        <f t="shared" si="67"/>
        <v>6960.0869832677608</v>
      </c>
      <c r="HN87" s="637">
        <f t="shared" si="67"/>
        <v>7170.9228334196141</v>
      </c>
      <c r="HO87" s="637">
        <f t="shared" si="67"/>
        <v>7381.1898865290505</v>
      </c>
      <c r="HP87" s="637">
        <f t="shared" si="67"/>
        <v>7444.3926108752548</v>
      </c>
      <c r="HQ87" s="637">
        <f t="shared" si="67"/>
        <v>7806.5537657145442</v>
      </c>
      <c r="HR87" s="637">
        <f t="shared" si="67"/>
        <v>7985.6492445991171</v>
      </c>
      <c r="HS87" s="637">
        <f t="shared" si="67"/>
        <v>8286.2824212412925</v>
      </c>
      <c r="HT87" s="637">
        <f t="shared" si="67"/>
        <v>8390.4216790580504</v>
      </c>
      <c r="HU87" s="637">
        <f>HU59+HU45+HU17+HU31+HU73</f>
        <v>8351.6690773127975</v>
      </c>
      <c r="HV87" s="637">
        <f>HV59+HV45+HV17+HV31+HV73</f>
        <v>8367.568210311465</v>
      </c>
      <c r="HW87" s="637">
        <f>HW59+HW45+HW17+HW31+HW73</f>
        <v>8084.9364489055306</v>
      </c>
      <c r="HX87" s="637">
        <f>HX59+HX45+HX17+HX31+HX73</f>
        <v>8159.5408071001584</v>
      </c>
      <c r="HY87" s="637">
        <f>HY59+HY45+HY17+HY31+HY73</f>
        <v>8383.4555695773015</v>
      </c>
      <c r="HZ87" s="562"/>
      <c r="IA87" s="562"/>
      <c r="IB87" s="657" t="s">
        <v>396</v>
      </c>
      <c r="IC87" s="639">
        <f>SUM(D87:HY87)</f>
        <v>310185.33269087481</v>
      </c>
      <c r="IE87" s="641" t="s">
        <v>397</v>
      </c>
      <c r="IH87" s="651">
        <f>SUM(D87:HQ87)</f>
        <v>244175.80923276907</v>
      </c>
      <c r="IJ87" s="651">
        <f>SUM(D87:HV87)</f>
        <v>285557.39986529178</v>
      </c>
      <c r="IL87" s="651">
        <f>SUM(D87:HW87)</f>
        <v>293642.33631419734</v>
      </c>
      <c r="IN87" s="651">
        <f>SUM(D87:HX87)</f>
        <v>301801.87712129753</v>
      </c>
      <c r="IP87" s="651">
        <f>SUM(D87:HY87)</f>
        <v>310185.33269087481</v>
      </c>
      <c r="IS87" s="790"/>
      <c r="IT87" s="791" t="s">
        <v>446</v>
      </c>
      <c r="IU87" s="709"/>
      <c r="IV87" s="792" t="s">
        <v>447</v>
      </c>
    </row>
    <row r="88" spans="1:256" s="633" customFormat="1" ht="11" customHeight="1">
      <c r="B88" s="643"/>
      <c r="C88" s="731"/>
      <c r="D88" s="707"/>
      <c r="E88" s="581"/>
      <c r="F88" s="581"/>
      <c r="G88" s="581"/>
      <c r="H88" s="581"/>
      <c r="I88" s="581"/>
      <c r="J88" s="581"/>
      <c r="K88" s="581"/>
      <c r="L88" s="581"/>
      <c r="M88" s="581"/>
      <c r="N88" s="581"/>
      <c r="O88" s="581"/>
      <c r="P88" s="581"/>
      <c r="Q88" s="581"/>
      <c r="R88" s="581"/>
      <c r="S88" s="581"/>
      <c r="T88" s="581"/>
      <c r="U88" s="581"/>
      <c r="V88" s="581"/>
      <c r="W88" s="581"/>
      <c r="X88" s="581"/>
      <c r="Y88" s="581"/>
      <c r="Z88" s="581"/>
      <c r="AA88" s="581"/>
      <c r="AB88" s="581"/>
      <c r="AC88" s="581"/>
      <c r="AD88" s="581"/>
      <c r="AE88" s="581"/>
      <c r="AF88" s="581"/>
      <c r="AG88" s="581"/>
      <c r="AH88" s="581"/>
      <c r="AI88" s="581"/>
      <c r="AJ88" s="581"/>
      <c r="AK88" s="581"/>
      <c r="AL88" s="581"/>
      <c r="AM88" s="581"/>
      <c r="AN88" s="581"/>
      <c r="AO88" s="581"/>
      <c r="AP88" s="581"/>
      <c r="AQ88" s="581"/>
      <c r="AR88" s="581"/>
      <c r="AS88" s="581"/>
      <c r="AT88" s="581"/>
      <c r="AU88" s="581"/>
      <c r="AV88" s="581"/>
      <c r="AW88" s="581"/>
      <c r="AX88" s="581"/>
      <c r="AY88" s="581"/>
      <c r="AZ88" s="581"/>
      <c r="BA88" s="581"/>
      <c r="BB88" s="581"/>
      <c r="BC88" s="581"/>
      <c r="BD88" s="581"/>
      <c r="BE88" s="581"/>
      <c r="BF88" s="581"/>
      <c r="BG88" s="581"/>
      <c r="BH88" s="581"/>
      <c r="BI88" s="581"/>
      <c r="BJ88" s="581"/>
      <c r="BK88" s="581"/>
      <c r="BL88" s="581"/>
      <c r="BM88" s="581"/>
      <c r="BN88" s="581"/>
      <c r="BO88" s="581"/>
      <c r="BP88" s="581"/>
      <c r="BQ88" s="581"/>
      <c r="BR88" s="581"/>
      <c r="BS88" s="581"/>
      <c r="BT88" s="581"/>
      <c r="BU88" s="581"/>
      <c r="BV88" s="581"/>
      <c r="BW88" s="581"/>
      <c r="BX88" s="581"/>
      <c r="BY88" s="581"/>
      <c r="BZ88" s="581"/>
      <c r="CA88" s="581"/>
      <c r="CB88" s="581"/>
      <c r="CC88" s="581"/>
      <c r="CD88" s="581"/>
      <c r="CE88" s="581"/>
      <c r="CF88" s="709"/>
      <c r="CG88" s="709"/>
      <c r="CH88" s="709"/>
      <c r="CI88" s="709"/>
      <c r="CJ88" s="709"/>
      <c r="CK88" s="709"/>
      <c r="CL88" s="709"/>
      <c r="CM88" s="709"/>
      <c r="CN88" s="709"/>
      <c r="CO88" s="709"/>
      <c r="CP88" s="709"/>
      <c r="CQ88" s="709"/>
      <c r="CR88" s="709"/>
      <c r="CS88" s="709"/>
      <c r="CT88" s="709"/>
      <c r="CU88" s="709"/>
      <c r="CV88" s="709"/>
      <c r="CW88" s="709"/>
      <c r="CX88" s="709"/>
      <c r="CY88" s="709"/>
      <c r="CZ88" s="709"/>
      <c r="DA88" s="709"/>
      <c r="DB88" s="709"/>
      <c r="DC88" s="709"/>
      <c r="DD88" s="709"/>
      <c r="DE88" s="709"/>
      <c r="DF88" s="709"/>
      <c r="DG88" s="709"/>
      <c r="DH88" s="709"/>
      <c r="DI88" s="709"/>
      <c r="DJ88" s="709"/>
      <c r="DK88" s="709"/>
      <c r="DL88" s="709"/>
      <c r="DM88" s="709"/>
      <c r="DN88" s="709"/>
      <c r="DO88" s="709"/>
      <c r="DP88" s="709"/>
      <c r="DQ88" s="709"/>
      <c r="DR88" s="709"/>
      <c r="DS88" s="709"/>
      <c r="DT88" s="709"/>
      <c r="DU88" s="709"/>
      <c r="DV88" s="709"/>
      <c r="DW88" s="709"/>
      <c r="DX88" s="709"/>
      <c r="DY88" s="709"/>
      <c r="DZ88" s="709"/>
      <c r="EA88" s="709"/>
      <c r="EB88" s="709"/>
      <c r="EC88" s="709"/>
      <c r="ED88" s="709"/>
      <c r="EE88" s="709"/>
      <c r="EF88" s="709"/>
      <c r="EG88" s="709"/>
      <c r="EH88" s="709"/>
      <c r="EI88" s="709"/>
      <c r="EJ88" s="709"/>
      <c r="EK88" s="709"/>
      <c r="EL88" s="709"/>
      <c r="EM88" s="709"/>
      <c r="EN88" s="709"/>
      <c r="EO88" s="709"/>
      <c r="EP88" s="709"/>
      <c r="EQ88" s="709"/>
      <c r="ER88" s="709"/>
      <c r="ES88" s="709"/>
      <c r="ET88" s="709"/>
      <c r="EU88" s="709"/>
      <c r="EV88" s="709"/>
      <c r="EW88" s="709"/>
      <c r="EX88" s="709"/>
      <c r="EY88" s="709"/>
      <c r="EZ88" s="709"/>
      <c r="FA88" s="709"/>
      <c r="FB88" s="709"/>
      <c r="FC88" s="709"/>
      <c r="FD88" s="709"/>
      <c r="FE88" s="709"/>
      <c r="FF88" s="709"/>
      <c r="FG88" s="709"/>
      <c r="FH88" s="709"/>
      <c r="FI88" s="709"/>
      <c r="FJ88" s="709"/>
      <c r="FK88" s="709"/>
      <c r="FL88" s="709"/>
      <c r="FM88" s="709"/>
      <c r="FN88" s="709"/>
      <c r="FO88" s="709"/>
      <c r="FP88" s="709"/>
      <c r="FQ88" s="709"/>
      <c r="FR88" s="709"/>
      <c r="FS88" s="709"/>
      <c r="FT88" s="709"/>
      <c r="FU88" s="709"/>
      <c r="FV88" s="709"/>
      <c r="FW88" s="709"/>
      <c r="FX88" s="709"/>
      <c r="FY88" s="709"/>
      <c r="FZ88" s="709"/>
      <c r="GA88" s="709"/>
      <c r="GB88" s="709"/>
      <c r="GC88" s="709"/>
      <c r="GD88" s="709"/>
      <c r="GE88" s="709"/>
      <c r="GF88" s="709"/>
      <c r="GG88" s="709"/>
      <c r="GH88" s="709"/>
      <c r="GI88" s="709"/>
      <c r="GJ88" s="709"/>
      <c r="GK88" s="709"/>
      <c r="GL88" s="709"/>
      <c r="GM88" s="709"/>
      <c r="GN88" s="709"/>
      <c r="GO88" s="709"/>
      <c r="GP88" s="709"/>
      <c r="GQ88" s="709"/>
      <c r="GR88" s="709"/>
      <c r="GS88" s="709"/>
      <c r="GT88" s="709"/>
      <c r="GU88" s="709"/>
      <c r="GV88" s="709"/>
      <c r="GW88" s="709"/>
      <c r="GX88" s="709"/>
      <c r="GY88" s="709"/>
      <c r="GZ88" s="709"/>
      <c r="HA88" s="709"/>
      <c r="HB88" s="709"/>
      <c r="HC88" s="709"/>
      <c r="HD88" s="709"/>
      <c r="HE88" s="709"/>
      <c r="HF88" s="709"/>
      <c r="HG88" s="709"/>
      <c r="HH88" s="709"/>
      <c r="HI88" s="709"/>
      <c r="HJ88" s="709"/>
      <c r="HK88" s="709"/>
      <c r="HL88" s="709"/>
      <c r="HM88" s="709"/>
      <c r="HN88" s="709"/>
      <c r="HO88" s="709"/>
      <c r="HP88" s="709"/>
      <c r="HQ88" s="709"/>
      <c r="HR88" s="709"/>
      <c r="HS88" s="709"/>
      <c r="HT88" s="709"/>
      <c r="HU88" s="709"/>
      <c r="HV88" s="709"/>
      <c r="HW88" s="709"/>
      <c r="HX88" s="709"/>
      <c r="HY88" s="709"/>
      <c r="HZ88" s="562"/>
      <c r="IA88" s="562"/>
      <c r="IB88" s="689"/>
      <c r="IC88" s="645"/>
      <c r="IE88" s="731"/>
      <c r="IH88" s="648"/>
      <c r="IJ88" s="694"/>
      <c r="IK88" s="562"/>
      <c r="IL88" s="694"/>
      <c r="IM88" s="562"/>
      <c r="IN88" s="694"/>
      <c r="IP88" s="651"/>
      <c r="IS88" s="790"/>
      <c r="IT88" s="709"/>
      <c r="IU88" s="709"/>
      <c r="IV88" s="788"/>
    </row>
    <row r="89" spans="1:256" s="633" customFormat="1" ht="19" customHeight="1">
      <c r="B89" s="737" t="s">
        <v>448</v>
      </c>
      <c r="C89" s="738"/>
      <c r="D89" s="713">
        <f>D47</f>
        <v>531.30769500000008</v>
      </c>
      <c r="E89" s="637">
        <f>E61+E47+E19+E33</f>
        <v>18.320955000000001</v>
      </c>
      <c r="F89" s="637">
        <f t="shared" ref="F89:BQ89" si="68">F61+F47+F19+F33</f>
        <v>21.985146</v>
      </c>
      <c r="G89" s="637">
        <f t="shared" si="68"/>
        <v>21.985146</v>
      </c>
      <c r="H89" s="637">
        <f t="shared" si="68"/>
        <v>21.985146</v>
      </c>
      <c r="I89" s="637">
        <f t="shared" si="68"/>
        <v>21.985146</v>
      </c>
      <c r="J89" s="637">
        <f t="shared" si="68"/>
        <v>21.985146</v>
      </c>
      <c r="K89" s="637">
        <f t="shared" si="68"/>
        <v>21.985146</v>
      </c>
      <c r="L89" s="637">
        <f t="shared" si="68"/>
        <v>25.649337000000003</v>
      </c>
      <c r="M89" s="637">
        <f t="shared" si="68"/>
        <v>25.649337000000003</v>
      </c>
      <c r="N89" s="637">
        <f t="shared" si="68"/>
        <v>25.649337000000003</v>
      </c>
      <c r="O89" s="637">
        <f t="shared" si="68"/>
        <v>29.313528000000002</v>
      </c>
      <c r="P89" s="637">
        <f t="shared" si="68"/>
        <v>29.313528000000002</v>
      </c>
      <c r="Q89" s="637">
        <f t="shared" si="68"/>
        <v>36.641910000000003</v>
      </c>
      <c r="R89" s="637">
        <f t="shared" si="68"/>
        <v>32.977719</v>
      </c>
      <c r="S89" s="637">
        <f t="shared" si="68"/>
        <v>32.977719</v>
      </c>
      <c r="T89" s="637">
        <f t="shared" si="68"/>
        <v>32.977719</v>
      </c>
      <c r="U89" s="637">
        <f t="shared" si="68"/>
        <v>36.641910000000003</v>
      </c>
      <c r="V89" s="637">
        <f t="shared" si="68"/>
        <v>36.641910000000003</v>
      </c>
      <c r="W89" s="637">
        <f t="shared" si="68"/>
        <v>36.641910000000003</v>
      </c>
      <c r="X89" s="637">
        <f t="shared" si="68"/>
        <v>36.641910000000003</v>
      </c>
      <c r="Y89" s="637">
        <f t="shared" si="68"/>
        <v>36.641910000000003</v>
      </c>
      <c r="Z89" s="637">
        <f t="shared" si="68"/>
        <v>40.306101000000005</v>
      </c>
      <c r="AA89" s="637">
        <f t="shared" si="68"/>
        <v>40.306101000000005</v>
      </c>
      <c r="AB89" s="637">
        <f t="shared" si="68"/>
        <v>40.306101000000005</v>
      </c>
      <c r="AC89" s="637">
        <f t="shared" si="68"/>
        <v>40.306101000000005</v>
      </c>
      <c r="AD89" s="637">
        <f t="shared" si="68"/>
        <v>43.970292000000001</v>
      </c>
      <c r="AE89" s="637">
        <f t="shared" si="68"/>
        <v>47.634483000000003</v>
      </c>
      <c r="AF89" s="637">
        <f t="shared" si="68"/>
        <v>51.298674000000005</v>
      </c>
      <c r="AG89" s="637">
        <f t="shared" si="68"/>
        <v>51.298674000000005</v>
      </c>
      <c r="AH89" s="637">
        <f t="shared" si="68"/>
        <v>51.298674000000005</v>
      </c>
      <c r="AI89" s="637">
        <f t="shared" si="68"/>
        <v>51.298674000000005</v>
      </c>
      <c r="AJ89" s="637">
        <f t="shared" si="68"/>
        <v>51.298674000000005</v>
      </c>
      <c r="AK89" s="637">
        <f t="shared" si="68"/>
        <v>54.962865000000001</v>
      </c>
      <c r="AL89" s="637">
        <f t="shared" si="68"/>
        <v>58.627056000000003</v>
      </c>
      <c r="AM89" s="637">
        <f t="shared" si="68"/>
        <v>58.627056000000003</v>
      </c>
      <c r="AN89" s="637">
        <f t="shared" si="68"/>
        <v>62.291247000000006</v>
      </c>
      <c r="AO89" s="637">
        <f t="shared" si="68"/>
        <v>62.291247000000006</v>
      </c>
      <c r="AP89" s="637">
        <f t="shared" si="68"/>
        <v>65.955438000000001</v>
      </c>
      <c r="AQ89" s="637">
        <f t="shared" si="68"/>
        <v>65.955438000000001</v>
      </c>
      <c r="AR89" s="637">
        <f t="shared" si="68"/>
        <v>65.955438000000001</v>
      </c>
      <c r="AS89" s="637">
        <f t="shared" si="68"/>
        <v>87.940584000000001</v>
      </c>
      <c r="AT89" s="637">
        <f t="shared" si="68"/>
        <v>84.276392999999999</v>
      </c>
      <c r="AU89" s="637">
        <f t="shared" si="68"/>
        <v>84.276392999999999</v>
      </c>
      <c r="AV89" s="637">
        <f t="shared" si="68"/>
        <v>87.940584000000001</v>
      </c>
      <c r="AW89" s="637">
        <f t="shared" si="68"/>
        <v>87.940584000000001</v>
      </c>
      <c r="AX89" s="637">
        <f t="shared" si="68"/>
        <v>91.604775000000004</v>
      </c>
      <c r="AY89" s="637">
        <f t="shared" si="68"/>
        <v>106.261539</v>
      </c>
      <c r="AZ89" s="637">
        <f t="shared" si="68"/>
        <v>106.261539</v>
      </c>
      <c r="BA89" s="637">
        <f t="shared" si="68"/>
        <v>109.92573</v>
      </c>
      <c r="BB89" s="637">
        <f t="shared" si="68"/>
        <v>113.589921</v>
      </c>
      <c r="BC89" s="637">
        <f t="shared" si="68"/>
        <v>120.91830300000001</v>
      </c>
      <c r="BD89" s="637">
        <f t="shared" si="68"/>
        <v>124.58249400000001</v>
      </c>
      <c r="BE89" s="637">
        <f t="shared" si="68"/>
        <v>131.910876</v>
      </c>
      <c r="BF89" s="637">
        <f t="shared" si="68"/>
        <v>135.57506700000002</v>
      </c>
      <c r="BG89" s="637">
        <f t="shared" si="68"/>
        <v>142.90344899999999</v>
      </c>
      <c r="BH89" s="637">
        <f t="shared" si="68"/>
        <v>157.560213</v>
      </c>
      <c r="BI89" s="637">
        <f t="shared" si="68"/>
        <v>157.560213</v>
      </c>
      <c r="BJ89" s="637">
        <f t="shared" si="68"/>
        <v>168.552786</v>
      </c>
      <c r="BK89" s="637">
        <f t="shared" si="68"/>
        <v>172.21697700000001</v>
      </c>
      <c r="BL89" s="637">
        <f t="shared" si="68"/>
        <v>183.20955000000001</v>
      </c>
      <c r="BM89" s="637">
        <f t="shared" si="68"/>
        <v>197.86631400000002</v>
      </c>
      <c r="BN89" s="637">
        <f t="shared" si="68"/>
        <v>197.86631400000002</v>
      </c>
      <c r="BO89" s="637">
        <f t="shared" si="68"/>
        <v>208.85888700000001</v>
      </c>
      <c r="BP89" s="637">
        <f t="shared" si="68"/>
        <v>216.18726900000001</v>
      </c>
      <c r="BQ89" s="637">
        <f t="shared" si="68"/>
        <v>252.82917900000001</v>
      </c>
      <c r="BR89" s="637">
        <f t="shared" ref="BR89:CZ89" si="69">BR61+BR47+BR19+BR33</f>
        <v>260.15756099999999</v>
      </c>
      <c r="BS89" s="637">
        <f t="shared" si="69"/>
        <v>278.47851600000001</v>
      </c>
      <c r="BT89" s="637">
        <f t="shared" si="69"/>
        <v>282.14270700000003</v>
      </c>
      <c r="BU89" s="637">
        <f t="shared" si="69"/>
        <v>285.80689799999999</v>
      </c>
      <c r="BV89" s="637">
        <f t="shared" si="69"/>
        <v>304.12785300000002</v>
      </c>
      <c r="BW89" s="637">
        <f t="shared" si="69"/>
        <v>333.44138100000004</v>
      </c>
      <c r="BX89" s="637">
        <f t="shared" si="69"/>
        <v>348.09814500000005</v>
      </c>
      <c r="BY89" s="637">
        <f t="shared" si="69"/>
        <v>351.762336</v>
      </c>
      <c r="BZ89" s="637">
        <f t="shared" si="69"/>
        <v>377.41167300000001</v>
      </c>
      <c r="CA89" s="637">
        <f t="shared" si="69"/>
        <v>410.38939200000004</v>
      </c>
      <c r="CB89" s="637">
        <f t="shared" si="69"/>
        <v>436.03872900000005</v>
      </c>
      <c r="CC89" s="637">
        <f t="shared" si="69"/>
        <v>447.03130200000004</v>
      </c>
      <c r="CD89" s="637">
        <f t="shared" si="69"/>
        <v>476.34483</v>
      </c>
      <c r="CE89" s="637">
        <f t="shared" si="69"/>
        <v>491.00159400000001</v>
      </c>
      <c r="CF89" s="637">
        <f t="shared" ref="CF89:EQ89" si="70">CF61+CF47+CF19+CF33+CF75</f>
        <v>520.31512199999997</v>
      </c>
      <c r="CG89" s="637">
        <f t="shared" si="70"/>
        <v>538.636077</v>
      </c>
      <c r="CH89" s="637">
        <f t="shared" si="70"/>
        <v>575.27798699999994</v>
      </c>
      <c r="CI89" s="637">
        <f t="shared" si="70"/>
        <v>637.56923399999994</v>
      </c>
      <c r="CJ89" s="637">
        <f t="shared" si="70"/>
        <v>674.21114399999999</v>
      </c>
      <c r="CK89" s="637">
        <f t="shared" si="70"/>
        <v>637.56923399999994</v>
      </c>
      <c r="CL89" s="637">
        <f t="shared" si="70"/>
        <v>688.86790799999994</v>
      </c>
      <c r="CM89" s="637">
        <f t="shared" si="70"/>
        <v>699.86048100000005</v>
      </c>
      <c r="CN89" s="637">
        <f t="shared" si="70"/>
        <v>710.85305400000004</v>
      </c>
      <c r="CO89" s="637">
        <f t="shared" si="70"/>
        <v>718.18143600000008</v>
      </c>
      <c r="CP89" s="637">
        <f t="shared" si="70"/>
        <v>769.48011000000008</v>
      </c>
      <c r="CQ89" s="637">
        <f t="shared" si="70"/>
        <v>864.74907600000006</v>
      </c>
      <c r="CR89" s="637">
        <f t="shared" si="70"/>
        <v>890.39841300000001</v>
      </c>
      <c r="CS89" s="637">
        <f t="shared" si="70"/>
        <v>938.03289600000005</v>
      </c>
      <c r="CT89" s="637">
        <f t="shared" si="70"/>
        <v>996.65995200000009</v>
      </c>
      <c r="CU89" s="637">
        <f t="shared" si="70"/>
        <v>1007.652525</v>
      </c>
      <c r="CV89" s="637">
        <f t="shared" si="70"/>
        <v>1018.645098</v>
      </c>
      <c r="CW89" s="637">
        <f t="shared" si="70"/>
        <v>1033.301862</v>
      </c>
      <c r="CX89" s="637">
        <f t="shared" si="70"/>
        <v>1080.9363450000001</v>
      </c>
      <c r="CY89" s="637">
        <f t="shared" si="70"/>
        <v>1198.1904569999999</v>
      </c>
      <c r="CZ89" s="637">
        <f t="shared" si="70"/>
        <v>1198.1904570000002</v>
      </c>
      <c r="DA89" s="637">
        <f t="shared" si="70"/>
        <v>1304.451996</v>
      </c>
      <c r="DB89" s="637">
        <f t="shared" si="70"/>
        <v>1359.414861</v>
      </c>
      <c r="DC89" s="637">
        <f t="shared" si="70"/>
        <v>1370.407434</v>
      </c>
      <c r="DD89" s="637">
        <f t="shared" si="70"/>
        <v>1355.7506700000001</v>
      </c>
      <c r="DE89" s="637">
        <f t="shared" si="70"/>
        <v>1403.3851529999999</v>
      </c>
      <c r="DF89" s="637">
        <f t="shared" si="70"/>
        <v>1487.6615459999998</v>
      </c>
      <c r="DG89" s="637">
        <f t="shared" si="70"/>
        <v>1535.2960289999999</v>
      </c>
      <c r="DH89" s="637">
        <f t="shared" si="70"/>
        <v>1612.24404</v>
      </c>
      <c r="DI89" s="637">
        <f t="shared" si="70"/>
        <v>1700.184624</v>
      </c>
      <c r="DJ89" s="637">
        <f t="shared" si="70"/>
        <v>1861.409028</v>
      </c>
      <c r="DK89" s="637">
        <f t="shared" si="70"/>
        <v>1956.6779940000001</v>
      </c>
      <c r="DL89" s="637">
        <f t="shared" si="70"/>
        <v>2026.2976230000002</v>
      </c>
      <c r="DM89" s="637">
        <f t="shared" si="70"/>
        <v>2073.9321059999997</v>
      </c>
      <c r="DN89" s="637">
        <f t="shared" si="70"/>
        <v>2260.8058470000001</v>
      </c>
      <c r="DO89" s="637">
        <f t="shared" si="70"/>
        <v>2286.4551839999999</v>
      </c>
      <c r="DP89" s="637">
        <f t="shared" si="70"/>
        <v>2433.0228240000006</v>
      </c>
      <c r="DQ89" s="637">
        <f t="shared" si="70"/>
        <v>2594.2472280000002</v>
      </c>
      <c r="DR89" s="637">
        <f t="shared" si="70"/>
        <v>2869.0615530000005</v>
      </c>
      <c r="DS89" s="637">
        <f t="shared" si="70"/>
        <v>2744.4790590000002</v>
      </c>
      <c r="DT89" s="637">
        <f t="shared" si="70"/>
        <v>2876.3899350000002</v>
      </c>
      <c r="DU89" s="637">
        <f t="shared" si="70"/>
        <v>3000.9724290000004</v>
      </c>
      <c r="DV89" s="637">
        <f t="shared" si="70"/>
        <v>3059.5994849999997</v>
      </c>
      <c r="DW89" s="637">
        <f t="shared" si="70"/>
        <v>3220.8238890000007</v>
      </c>
      <c r="DX89" s="637">
        <f t="shared" si="70"/>
        <v>3458.9963040000002</v>
      </c>
      <c r="DY89" s="637">
        <f t="shared" si="70"/>
        <v>3114.5623500000002</v>
      </c>
      <c r="DZ89" s="637">
        <f t="shared" si="70"/>
        <v>3070.5920580000002</v>
      </c>
      <c r="EA89" s="637">
        <f t="shared" si="70"/>
        <v>3297.7718999999997</v>
      </c>
      <c r="EB89" s="637">
        <f t="shared" si="70"/>
        <v>3502.9665960000002</v>
      </c>
      <c r="EC89" s="637">
        <f t="shared" si="70"/>
        <v>3429.6827760000001</v>
      </c>
      <c r="ED89" s="637">
        <f t="shared" si="70"/>
        <v>2953.3379460000001</v>
      </c>
      <c r="EE89" s="637">
        <f t="shared" si="70"/>
        <v>3415.0260120000003</v>
      </c>
      <c r="EF89" s="637">
        <f t="shared" si="70"/>
        <v>2942.3453729999997</v>
      </c>
      <c r="EG89" s="637">
        <f t="shared" si="70"/>
        <v>3096.2413950000005</v>
      </c>
      <c r="EH89" s="637">
        <f t="shared" si="70"/>
        <v>3554.2652700000003</v>
      </c>
      <c r="EI89" s="637">
        <f t="shared" si="70"/>
        <v>3524.9517419999997</v>
      </c>
      <c r="EJ89" s="637">
        <f t="shared" si="70"/>
        <v>3572.586225</v>
      </c>
      <c r="EK89" s="637">
        <f t="shared" si="70"/>
        <v>3605.563944</v>
      </c>
      <c r="EL89" s="637">
        <f t="shared" si="70"/>
        <v>3891.3708420000003</v>
      </c>
      <c r="EM89" s="637">
        <f t="shared" si="70"/>
        <v>3906.0276060000006</v>
      </c>
      <c r="EN89" s="637">
        <f t="shared" si="70"/>
        <v>4195.4986950000002</v>
      </c>
      <c r="EO89" s="637">
        <f t="shared" si="70"/>
        <v>3854.728932</v>
      </c>
      <c r="EP89" s="637">
        <f t="shared" si="70"/>
        <v>3440.6753490000001</v>
      </c>
      <c r="EQ89" s="637">
        <f t="shared" si="70"/>
        <v>3103.5697770000002</v>
      </c>
      <c r="ER89" s="637">
        <f t="shared" ref="ER89:HC89" si="71">ER61+ER47+ER19+ER33+ER75</f>
        <v>3275.7867539999997</v>
      </c>
      <c r="ES89" s="637">
        <f t="shared" si="71"/>
        <v>3565.2578430000003</v>
      </c>
      <c r="ET89" s="637">
        <f t="shared" si="71"/>
        <v>3759.4599660000003</v>
      </c>
      <c r="EU89" s="637">
        <f t="shared" si="71"/>
        <v>4140.5358300000007</v>
      </c>
      <c r="EV89" s="637">
        <f t="shared" si="71"/>
        <v>4430.0069190000004</v>
      </c>
      <c r="EW89" s="637">
        <f t="shared" si="71"/>
        <v>4188.1703129999996</v>
      </c>
      <c r="EX89" s="637">
        <f t="shared" si="71"/>
        <v>4364.0514809999995</v>
      </c>
      <c r="EY89" s="637">
        <f t="shared" si="71"/>
        <v>4759.7841090000002</v>
      </c>
      <c r="EZ89" s="637">
        <f t="shared" si="71"/>
        <v>4884.3666029999995</v>
      </c>
      <c r="FA89" s="637">
        <f t="shared" si="71"/>
        <v>4913.680131000001</v>
      </c>
      <c r="FB89" s="637">
        <f t="shared" si="71"/>
        <v>5096.8896809999997</v>
      </c>
      <c r="FC89" s="637">
        <f t="shared" si="71"/>
        <v>5067.576153</v>
      </c>
      <c r="FD89" s="637">
        <f t="shared" si="71"/>
        <v>4254.1257509999996</v>
      </c>
      <c r="FE89" s="637">
        <f t="shared" si="71"/>
        <v>4536.2684580000005</v>
      </c>
      <c r="FF89" s="637">
        <f t="shared" si="71"/>
        <v>5104.2180629999993</v>
      </c>
      <c r="FG89" s="637">
        <f t="shared" si="71"/>
        <v>5382.6965790000004</v>
      </c>
      <c r="FH89" s="637">
        <f t="shared" si="71"/>
        <v>5199.4870289999999</v>
      </c>
      <c r="FI89" s="637">
        <f t="shared" si="71"/>
        <v>5976.295521</v>
      </c>
      <c r="FJ89" s="637">
        <f t="shared" si="71"/>
        <v>6474.6254969999991</v>
      </c>
      <c r="FK89" s="637">
        <f t="shared" si="71"/>
        <v>6577.2228450000011</v>
      </c>
      <c r="FL89" s="637">
        <f t="shared" si="71"/>
        <v>6742.1114400000006</v>
      </c>
      <c r="FM89" s="637">
        <f t="shared" si="71"/>
        <v>6833.7162150000004</v>
      </c>
      <c r="FN89" s="637">
        <f t="shared" si="71"/>
        <v>7489.6064040000001</v>
      </c>
      <c r="FO89" s="637">
        <f t="shared" si="71"/>
        <v>7976.9438069999997</v>
      </c>
      <c r="FP89" s="637">
        <f t="shared" si="71"/>
        <v>8317.7135699999999</v>
      </c>
      <c r="FQ89" s="637">
        <f t="shared" si="71"/>
        <v>8537.5650299999998</v>
      </c>
      <c r="FR89" s="637">
        <f t="shared" si="71"/>
        <v>8849.0212650000012</v>
      </c>
      <c r="FS89" s="637">
        <f t="shared" si="71"/>
        <v>9332.6944769999991</v>
      </c>
      <c r="FT89" s="637">
        <f t="shared" si="71"/>
        <v>9358.3438139999998</v>
      </c>
      <c r="FU89" s="637">
        <f t="shared" si="71"/>
        <v>9684.4568130000007</v>
      </c>
      <c r="FV89" s="779">
        <f t="shared" si="71"/>
        <v>10234.085462999999</v>
      </c>
      <c r="FW89" s="779">
        <f t="shared" si="71"/>
        <v>10769.057349000002</v>
      </c>
      <c r="FX89" s="779">
        <f t="shared" si="71"/>
        <v>11274.715707000001</v>
      </c>
      <c r="FY89" s="779">
        <f t="shared" si="71"/>
        <v>11791.366638</v>
      </c>
      <c r="FZ89" s="779">
        <f t="shared" si="71"/>
        <v>12172.442502</v>
      </c>
      <c r="GA89" s="779">
        <f t="shared" si="71"/>
        <v>12842.989455000001</v>
      </c>
      <c r="GB89" s="779">
        <f t="shared" si="71"/>
        <v>13693.081767000001</v>
      </c>
      <c r="GC89" s="779">
        <f t="shared" si="71"/>
        <v>14828.980976999999</v>
      </c>
      <c r="GD89" s="779">
        <f t="shared" si="71"/>
        <v>15429.908300999999</v>
      </c>
      <c r="GE89" s="779">
        <f t="shared" si="71"/>
        <v>16148.089737000002</v>
      </c>
      <c r="GF89" s="637">
        <f t="shared" si="71"/>
        <v>17001.846240000003</v>
      </c>
      <c r="GG89" s="637">
        <f t="shared" si="71"/>
        <v>16928.562420000002</v>
      </c>
      <c r="GH89" s="637">
        <f t="shared" si="71"/>
        <v>16906.577273999999</v>
      </c>
      <c r="GI89" s="637">
        <f t="shared" si="71"/>
        <v>17800.639878000002</v>
      </c>
      <c r="GJ89" s="637">
        <f t="shared" si="71"/>
        <v>18291.641471999999</v>
      </c>
      <c r="GK89" s="637">
        <f t="shared" si="71"/>
        <v>18962.188425</v>
      </c>
      <c r="GL89" s="637">
        <f t="shared" si="71"/>
        <v>19464.182591999997</v>
      </c>
      <c r="GM89" s="637">
        <f t="shared" si="71"/>
        <v>19365.249435000002</v>
      </c>
      <c r="GN89" s="637">
        <f t="shared" si="71"/>
        <v>18841.270122000002</v>
      </c>
      <c r="GO89" s="637">
        <f t="shared" si="71"/>
        <v>18705.695055000004</v>
      </c>
      <c r="GP89" s="637">
        <f t="shared" si="71"/>
        <v>18877.912032</v>
      </c>
      <c r="GQ89" s="637">
        <f t="shared" si="71"/>
        <v>19427.540682000003</v>
      </c>
      <c r="GR89" s="637">
        <f t="shared" si="71"/>
        <v>20116.408589999999</v>
      </c>
      <c r="GS89" s="637">
        <f t="shared" si="71"/>
        <v>20402.215488000002</v>
      </c>
      <c r="GT89" s="637">
        <f t="shared" si="71"/>
        <v>21065.434059000003</v>
      </c>
      <c r="GU89" s="637">
        <f t="shared" si="71"/>
        <v>21871.556078999998</v>
      </c>
      <c r="GV89" s="637">
        <f t="shared" si="71"/>
        <v>22194.004886999999</v>
      </c>
      <c r="GW89" s="637">
        <f t="shared" si="71"/>
        <v>22549.431414000006</v>
      </c>
      <c r="GX89" s="637">
        <f t="shared" si="71"/>
        <v>23033.104626000004</v>
      </c>
      <c r="GY89" s="637">
        <f t="shared" si="71"/>
        <v>22318.587381000001</v>
      </c>
      <c r="GZ89" s="637">
        <f t="shared" si="71"/>
        <v>22567.752369000002</v>
      </c>
      <c r="HA89" s="637">
        <f t="shared" si="71"/>
        <v>22732.640964000006</v>
      </c>
      <c r="HB89" s="637">
        <f t="shared" si="71"/>
        <v>23216.314176000003</v>
      </c>
      <c r="HC89" s="637">
        <f t="shared" si="71"/>
        <v>23938.159803000002</v>
      </c>
      <c r="HD89" s="637">
        <f t="shared" ref="HD89:HZ89" si="72">HD61+HD47+HD19+HD33+HD75</f>
        <v>24081.063252</v>
      </c>
      <c r="HE89" s="637">
        <f t="shared" si="72"/>
        <v>24000.451050000003</v>
      </c>
      <c r="HF89" s="637">
        <f t="shared" si="72"/>
        <v>24319.235667000004</v>
      </c>
      <c r="HG89" s="637">
        <f t="shared" si="72"/>
        <v>25004.439384000001</v>
      </c>
      <c r="HH89" s="637">
        <f t="shared" si="72"/>
        <v>25227.955034999999</v>
      </c>
      <c r="HI89" s="637">
        <f t="shared" si="72"/>
        <v>25799.568831000001</v>
      </c>
      <c r="HJ89" s="637">
        <f t="shared" si="72"/>
        <v>27067.378917000002</v>
      </c>
      <c r="HK89" s="637">
        <f t="shared" si="72"/>
        <v>28349.845767000003</v>
      </c>
      <c r="HL89" s="637">
        <f t="shared" si="72"/>
        <v>29291.542853999999</v>
      </c>
      <c r="HM89" s="637">
        <f t="shared" si="72"/>
        <v>30247.896705000003</v>
      </c>
      <c r="HN89" s="637">
        <f t="shared" si="72"/>
        <v>31171.272837</v>
      </c>
      <c r="HO89" s="637">
        <f t="shared" si="72"/>
        <v>31823.498835000002</v>
      </c>
      <c r="HP89" s="637">
        <f t="shared" si="72"/>
        <v>31361.810769000003</v>
      </c>
      <c r="HQ89" s="637">
        <f t="shared" si="72"/>
        <v>33021.689292000003</v>
      </c>
      <c r="HR89" s="637">
        <f t="shared" si="72"/>
        <v>34095.297254999998</v>
      </c>
      <c r="HS89" s="637">
        <f t="shared" si="72"/>
        <v>34641.261714000007</v>
      </c>
      <c r="HT89" s="637">
        <f t="shared" si="72"/>
        <v>34868.441556000005</v>
      </c>
      <c r="HU89" s="637">
        <f t="shared" si="72"/>
        <v>35124.934926000002</v>
      </c>
      <c r="HV89" s="637">
        <f t="shared" si="72"/>
        <v>35095.621398000003</v>
      </c>
      <c r="HW89" s="637">
        <f t="shared" si="72"/>
        <v>35106.613971000006</v>
      </c>
      <c r="HX89" s="637">
        <f t="shared" si="72"/>
        <v>35586.622991999997</v>
      </c>
      <c r="HY89" s="637">
        <f t="shared" si="72"/>
        <v>36304.804428000003</v>
      </c>
      <c r="HZ89" s="637">
        <f t="shared" si="72"/>
        <v>36327.532411759494</v>
      </c>
      <c r="IA89" s="562"/>
      <c r="IB89" s="793" t="s">
        <v>274</v>
      </c>
      <c r="IC89" s="654">
        <f>SUM(D89:HY89)</f>
        <v>1611899.6060460007</v>
      </c>
      <c r="IE89" s="740" t="s">
        <v>449</v>
      </c>
      <c r="IH89" s="651">
        <f>SUM(D89:HQ89)</f>
        <v>1331076.0078060005</v>
      </c>
      <c r="IJ89" s="651">
        <f>SUM(D89:HV89)</f>
        <v>1504901.5646550006</v>
      </c>
      <c r="IL89" s="651">
        <f>SUM(D89:HW89)</f>
        <v>1540008.1786260006</v>
      </c>
      <c r="IN89" s="651">
        <f>SUM(D89:HX89)</f>
        <v>1575594.8016180007</v>
      </c>
      <c r="IP89" s="651">
        <f>SUM(D89:HY89)</f>
        <v>1611899.6060460007</v>
      </c>
      <c r="IS89" s="790">
        <f>HV89-HV61</f>
        <v>33666.586908000005</v>
      </c>
      <c r="IT89" s="709">
        <v>12.6</v>
      </c>
      <c r="IU89" s="791" t="s">
        <v>450</v>
      </c>
      <c r="IV89" s="794">
        <f>IT89*IS93</f>
        <v>12.667950637305143</v>
      </c>
    </row>
    <row r="90" spans="1:256" s="633" customFormat="1" ht="11" customHeight="1">
      <c r="B90" s="795"/>
      <c r="C90" s="689"/>
      <c r="D90" s="784" t="s">
        <v>451</v>
      </c>
      <c r="CF90" s="709"/>
      <c r="CG90" s="709"/>
      <c r="CH90" s="709"/>
      <c r="CI90" s="709"/>
      <c r="CJ90" s="709"/>
      <c r="CK90" s="709"/>
      <c r="CL90" s="709"/>
      <c r="CM90" s="709"/>
      <c r="CN90" s="709"/>
      <c r="CO90" s="709"/>
      <c r="CP90" s="709"/>
      <c r="CQ90" s="709"/>
      <c r="CR90" s="709"/>
      <c r="CS90" s="709"/>
      <c r="CT90" s="709"/>
      <c r="CU90" s="709"/>
      <c r="CV90" s="709"/>
      <c r="CW90" s="709"/>
      <c r="CX90" s="709"/>
      <c r="CY90" s="709"/>
      <c r="CZ90" s="709"/>
      <c r="DA90" s="709"/>
      <c r="DB90" s="709"/>
      <c r="DC90" s="709"/>
      <c r="DD90" s="709"/>
      <c r="DE90" s="709"/>
      <c r="DF90" s="709"/>
      <c r="DG90" s="709"/>
      <c r="DH90" s="709"/>
      <c r="DI90" s="709"/>
      <c r="DJ90" s="709"/>
      <c r="DK90" s="709"/>
      <c r="DL90" s="709"/>
      <c r="DM90" s="709"/>
      <c r="DN90" s="709"/>
      <c r="DO90" s="709"/>
      <c r="DP90" s="709"/>
      <c r="DQ90" s="709"/>
      <c r="DR90" s="709"/>
      <c r="DS90" s="709"/>
      <c r="DT90" s="709"/>
      <c r="DU90" s="709"/>
      <c r="DV90" s="709"/>
      <c r="DW90" s="709"/>
      <c r="DX90" s="709"/>
      <c r="DY90" s="709"/>
      <c r="DZ90" s="709"/>
      <c r="EA90" s="709"/>
      <c r="EB90" s="709"/>
      <c r="EC90" s="709"/>
      <c r="ED90" s="709"/>
      <c r="EE90" s="709"/>
      <c r="EF90" s="709"/>
      <c r="EG90" s="709"/>
      <c r="EH90" s="709"/>
      <c r="EI90" s="709"/>
      <c r="EJ90" s="709"/>
      <c r="EK90" s="709"/>
      <c r="EL90" s="709"/>
      <c r="EM90" s="709"/>
      <c r="EN90" s="709"/>
      <c r="EO90" s="709"/>
      <c r="EP90" s="709"/>
      <c r="EQ90" s="709"/>
      <c r="ER90" s="709"/>
      <c r="ES90" s="709"/>
      <c r="ET90" s="709"/>
      <c r="EU90" s="709"/>
      <c r="EV90" s="709"/>
      <c r="EW90" s="709"/>
      <c r="EX90" s="709"/>
      <c r="EY90" s="709"/>
      <c r="EZ90" s="709"/>
      <c r="FA90" s="709"/>
      <c r="FB90" s="709"/>
      <c r="FC90" s="709"/>
      <c r="FD90" s="709"/>
      <c r="FE90" s="709"/>
      <c r="FF90" s="709"/>
      <c r="FG90" s="709"/>
      <c r="FH90" s="709"/>
      <c r="FI90" s="709"/>
      <c r="FJ90" s="709"/>
      <c r="FK90" s="709"/>
      <c r="FL90" s="709"/>
      <c r="FM90" s="709"/>
      <c r="FN90" s="709"/>
      <c r="FO90" s="709"/>
      <c r="FP90" s="709"/>
      <c r="FQ90" s="709"/>
      <c r="FR90" s="709"/>
      <c r="FS90" s="709"/>
      <c r="FT90" s="709"/>
      <c r="FU90" s="709"/>
      <c r="FV90" s="709"/>
      <c r="FW90" s="709"/>
      <c r="FX90" s="709"/>
      <c r="FY90" s="709"/>
      <c r="FZ90" s="709"/>
      <c r="GA90" s="709"/>
      <c r="GB90" s="709"/>
      <c r="GC90" s="709"/>
      <c r="GD90" s="709"/>
      <c r="GE90" s="709"/>
      <c r="GF90" s="709"/>
      <c r="GG90" s="709"/>
      <c r="GH90" s="709"/>
      <c r="GI90" s="709"/>
      <c r="GJ90" s="709"/>
      <c r="GK90" s="709"/>
      <c r="GL90" s="709"/>
      <c r="GM90" s="709"/>
      <c r="GN90" s="709"/>
      <c r="GO90" s="709"/>
      <c r="GP90" s="709"/>
      <c r="GQ90" s="709"/>
      <c r="GR90" s="709"/>
      <c r="GS90" s="709"/>
      <c r="GT90" s="709"/>
      <c r="GU90" s="709"/>
      <c r="GV90" s="709"/>
      <c r="GW90" s="709"/>
      <c r="GX90" s="709"/>
      <c r="GY90" s="709"/>
      <c r="GZ90" s="709"/>
      <c r="HA90" s="709"/>
      <c r="HB90" s="709"/>
      <c r="HC90" s="709"/>
      <c r="HD90" s="709"/>
      <c r="HE90" s="709"/>
      <c r="HF90" s="709"/>
      <c r="HG90" s="709"/>
      <c r="HH90" s="709"/>
      <c r="HI90" s="709"/>
      <c r="HJ90" s="709"/>
      <c r="HK90" s="709"/>
      <c r="HL90" s="709"/>
      <c r="HM90" s="709"/>
      <c r="HN90" s="709"/>
      <c r="HO90" s="709"/>
      <c r="HP90" s="709"/>
      <c r="HQ90" s="709"/>
      <c r="HR90" s="709"/>
      <c r="HS90" s="709"/>
      <c r="HT90" s="709"/>
      <c r="HU90" s="709"/>
      <c r="HV90" s="709"/>
      <c r="HW90" s="709"/>
      <c r="HX90" s="709"/>
      <c r="HY90" s="709"/>
      <c r="HZ90" s="562"/>
      <c r="IA90" s="562"/>
      <c r="IB90" s="689"/>
      <c r="IC90" s="658"/>
      <c r="IH90" s="648"/>
      <c r="IJ90" s="694"/>
      <c r="IK90" s="562"/>
      <c r="IL90" s="694"/>
      <c r="IM90" s="562"/>
      <c r="IN90" s="694"/>
      <c r="IP90" s="651"/>
      <c r="IS90" s="790"/>
      <c r="IT90" s="709"/>
      <c r="IU90" s="709"/>
      <c r="IV90" s="794"/>
    </row>
    <row r="91" spans="1:256" s="633" customFormat="1" ht="19" customHeight="1">
      <c r="B91" s="737" t="s">
        <v>452</v>
      </c>
      <c r="C91" s="738"/>
      <c r="D91" s="713">
        <f>D49</f>
        <v>145</v>
      </c>
      <c r="E91" s="637">
        <f>E63+E49+E21+E35+E77</f>
        <v>5</v>
      </c>
      <c r="F91" s="637">
        <f t="shared" ref="F91:BQ91" si="73">F63+F49+F21+F35+F77</f>
        <v>6</v>
      </c>
      <c r="G91" s="637">
        <f t="shared" si="73"/>
        <v>6</v>
      </c>
      <c r="H91" s="637">
        <f t="shared" si="73"/>
        <v>6</v>
      </c>
      <c r="I91" s="637">
        <f t="shared" si="73"/>
        <v>6</v>
      </c>
      <c r="J91" s="637">
        <f t="shared" si="73"/>
        <v>6</v>
      </c>
      <c r="K91" s="637">
        <f t="shared" si="73"/>
        <v>6</v>
      </c>
      <c r="L91" s="637">
        <f t="shared" si="73"/>
        <v>7</v>
      </c>
      <c r="M91" s="637">
        <f t="shared" si="73"/>
        <v>7</v>
      </c>
      <c r="N91" s="637">
        <f t="shared" si="73"/>
        <v>7</v>
      </c>
      <c r="O91" s="637">
        <f t="shared" si="73"/>
        <v>8</v>
      </c>
      <c r="P91" s="637">
        <f t="shared" si="73"/>
        <v>8</v>
      </c>
      <c r="Q91" s="637">
        <f t="shared" si="73"/>
        <v>10</v>
      </c>
      <c r="R91" s="637">
        <f t="shared" si="73"/>
        <v>9</v>
      </c>
      <c r="S91" s="637">
        <f t="shared" si="73"/>
        <v>9</v>
      </c>
      <c r="T91" s="637">
        <f t="shared" si="73"/>
        <v>9</v>
      </c>
      <c r="U91" s="637">
        <f t="shared" si="73"/>
        <v>10</v>
      </c>
      <c r="V91" s="637">
        <f t="shared" si="73"/>
        <v>10</v>
      </c>
      <c r="W91" s="637">
        <f t="shared" si="73"/>
        <v>10</v>
      </c>
      <c r="X91" s="637">
        <f t="shared" si="73"/>
        <v>10</v>
      </c>
      <c r="Y91" s="637">
        <f t="shared" si="73"/>
        <v>10</v>
      </c>
      <c r="Z91" s="637">
        <f t="shared" si="73"/>
        <v>11</v>
      </c>
      <c r="AA91" s="637">
        <f t="shared" si="73"/>
        <v>11</v>
      </c>
      <c r="AB91" s="637">
        <f t="shared" si="73"/>
        <v>11</v>
      </c>
      <c r="AC91" s="637">
        <f t="shared" si="73"/>
        <v>11</v>
      </c>
      <c r="AD91" s="637">
        <f t="shared" si="73"/>
        <v>12</v>
      </c>
      <c r="AE91" s="637">
        <f t="shared" si="73"/>
        <v>13</v>
      </c>
      <c r="AF91" s="637">
        <f t="shared" si="73"/>
        <v>14</v>
      </c>
      <c r="AG91" s="637">
        <f t="shared" si="73"/>
        <v>14</v>
      </c>
      <c r="AH91" s="637">
        <f t="shared" si="73"/>
        <v>14</v>
      </c>
      <c r="AI91" s="637">
        <f t="shared" si="73"/>
        <v>14</v>
      </c>
      <c r="AJ91" s="637">
        <f t="shared" si="73"/>
        <v>14</v>
      </c>
      <c r="AK91" s="637">
        <f t="shared" si="73"/>
        <v>15</v>
      </c>
      <c r="AL91" s="637">
        <f t="shared" si="73"/>
        <v>16</v>
      </c>
      <c r="AM91" s="637">
        <f t="shared" si="73"/>
        <v>16</v>
      </c>
      <c r="AN91" s="637">
        <f t="shared" si="73"/>
        <v>17</v>
      </c>
      <c r="AO91" s="637">
        <f t="shared" si="73"/>
        <v>17</v>
      </c>
      <c r="AP91" s="637">
        <f t="shared" si="73"/>
        <v>18</v>
      </c>
      <c r="AQ91" s="637">
        <f t="shared" si="73"/>
        <v>18</v>
      </c>
      <c r="AR91" s="637">
        <f t="shared" si="73"/>
        <v>18</v>
      </c>
      <c r="AS91" s="637">
        <f t="shared" si="73"/>
        <v>24</v>
      </c>
      <c r="AT91" s="637">
        <f t="shared" si="73"/>
        <v>23</v>
      </c>
      <c r="AU91" s="637">
        <f t="shared" si="73"/>
        <v>23</v>
      </c>
      <c r="AV91" s="637">
        <f t="shared" si="73"/>
        <v>24</v>
      </c>
      <c r="AW91" s="637">
        <f t="shared" si="73"/>
        <v>24</v>
      </c>
      <c r="AX91" s="637">
        <f t="shared" si="73"/>
        <v>25</v>
      </c>
      <c r="AY91" s="637">
        <f t="shared" si="73"/>
        <v>29</v>
      </c>
      <c r="AZ91" s="637">
        <f t="shared" si="73"/>
        <v>29</v>
      </c>
      <c r="BA91" s="637">
        <f t="shared" si="73"/>
        <v>30</v>
      </c>
      <c r="BB91" s="637">
        <f t="shared" si="73"/>
        <v>31</v>
      </c>
      <c r="BC91" s="637">
        <f t="shared" si="73"/>
        <v>33</v>
      </c>
      <c r="BD91" s="637">
        <f t="shared" si="73"/>
        <v>34</v>
      </c>
      <c r="BE91" s="637">
        <f t="shared" si="73"/>
        <v>36</v>
      </c>
      <c r="BF91" s="637">
        <f t="shared" si="73"/>
        <v>37</v>
      </c>
      <c r="BG91" s="637">
        <f t="shared" si="73"/>
        <v>39</v>
      </c>
      <c r="BH91" s="637">
        <f t="shared" si="73"/>
        <v>43</v>
      </c>
      <c r="BI91" s="637">
        <f t="shared" si="73"/>
        <v>43</v>
      </c>
      <c r="BJ91" s="637">
        <f t="shared" si="73"/>
        <v>46</v>
      </c>
      <c r="BK91" s="637">
        <f t="shared" si="73"/>
        <v>47</v>
      </c>
      <c r="BL91" s="637">
        <f t="shared" si="73"/>
        <v>50</v>
      </c>
      <c r="BM91" s="637">
        <f t="shared" si="73"/>
        <v>54</v>
      </c>
      <c r="BN91" s="637">
        <f t="shared" si="73"/>
        <v>54</v>
      </c>
      <c r="BO91" s="637">
        <f t="shared" si="73"/>
        <v>57</v>
      </c>
      <c r="BP91" s="637">
        <f t="shared" si="73"/>
        <v>59</v>
      </c>
      <c r="BQ91" s="637">
        <f t="shared" si="73"/>
        <v>69</v>
      </c>
      <c r="BR91" s="637">
        <f t="shared" ref="BR91:EC91" si="74">BR63+BR49+BR21+BR35+BR77</f>
        <v>71</v>
      </c>
      <c r="BS91" s="637">
        <f t="shared" si="74"/>
        <v>76</v>
      </c>
      <c r="BT91" s="637">
        <f t="shared" si="74"/>
        <v>77</v>
      </c>
      <c r="BU91" s="637">
        <f t="shared" si="74"/>
        <v>78</v>
      </c>
      <c r="BV91" s="637">
        <f t="shared" si="74"/>
        <v>83</v>
      </c>
      <c r="BW91" s="637">
        <f t="shared" si="74"/>
        <v>91</v>
      </c>
      <c r="BX91" s="637">
        <f t="shared" si="74"/>
        <v>95</v>
      </c>
      <c r="BY91" s="637">
        <f t="shared" si="74"/>
        <v>96</v>
      </c>
      <c r="BZ91" s="637">
        <f t="shared" si="74"/>
        <v>103</v>
      </c>
      <c r="CA91" s="637">
        <f t="shared" si="74"/>
        <v>112</v>
      </c>
      <c r="CB91" s="637">
        <f t="shared" si="74"/>
        <v>119</v>
      </c>
      <c r="CC91" s="637">
        <f t="shared" si="74"/>
        <v>122</v>
      </c>
      <c r="CD91" s="637">
        <f t="shared" si="74"/>
        <v>130</v>
      </c>
      <c r="CE91" s="637">
        <f t="shared" si="74"/>
        <v>134</v>
      </c>
      <c r="CF91" s="637">
        <f t="shared" si="74"/>
        <v>142</v>
      </c>
      <c r="CG91" s="637">
        <f t="shared" si="74"/>
        <v>147</v>
      </c>
      <c r="CH91" s="637">
        <f t="shared" si="74"/>
        <v>157</v>
      </c>
      <c r="CI91" s="637">
        <f t="shared" si="74"/>
        <v>174</v>
      </c>
      <c r="CJ91" s="637">
        <f t="shared" si="74"/>
        <v>184</v>
      </c>
      <c r="CK91" s="637">
        <f t="shared" si="74"/>
        <v>174</v>
      </c>
      <c r="CL91" s="637">
        <f t="shared" si="74"/>
        <v>188</v>
      </c>
      <c r="CM91" s="637">
        <f t="shared" si="74"/>
        <v>191</v>
      </c>
      <c r="CN91" s="637">
        <f t="shared" si="74"/>
        <v>194</v>
      </c>
      <c r="CO91" s="637">
        <f t="shared" si="74"/>
        <v>196</v>
      </c>
      <c r="CP91" s="637">
        <f t="shared" si="74"/>
        <v>210</v>
      </c>
      <c r="CQ91" s="637">
        <f t="shared" si="74"/>
        <v>236</v>
      </c>
      <c r="CR91" s="637">
        <f t="shared" si="74"/>
        <v>243</v>
      </c>
      <c r="CS91" s="637">
        <f t="shared" si="74"/>
        <v>256</v>
      </c>
      <c r="CT91" s="637">
        <f t="shared" si="74"/>
        <v>272</v>
      </c>
      <c r="CU91" s="637">
        <f t="shared" si="74"/>
        <v>275</v>
      </c>
      <c r="CV91" s="637">
        <f t="shared" si="74"/>
        <v>278</v>
      </c>
      <c r="CW91" s="637">
        <f t="shared" si="74"/>
        <v>282</v>
      </c>
      <c r="CX91" s="637">
        <f t="shared" si="74"/>
        <v>295</v>
      </c>
      <c r="CY91" s="637">
        <f t="shared" si="74"/>
        <v>327</v>
      </c>
      <c r="CZ91" s="637">
        <f t="shared" si="74"/>
        <v>327</v>
      </c>
      <c r="DA91" s="637">
        <f t="shared" si="74"/>
        <v>356</v>
      </c>
      <c r="DB91" s="637">
        <f t="shared" si="74"/>
        <v>371</v>
      </c>
      <c r="DC91" s="637">
        <f t="shared" si="74"/>
        <v>374</v>
      </c>
      <c r="DD91" s="637">
        <f t="shared" si="74"/>
        <v>370</v>
      </c>
      <c r="DE91" s="637">
        <f t="shared" si="74"/>
        <v>383</v>
      </c>
      <c r="DF91" s="637">
        <f t="shared" si="74"/>
        <v>406</v>
      </c>
      <c r="DG91" s="637">
        <f t="shared" si="74"/>
        <v>419</v>
      </c>
      <c r="DH91" s="637">
        <f t="shared" si="74"/>
        <v>440</v>
      </c>
      <c r="DI91" s="637">
        <f t="shared" si="74"/>
        <v>464</v>
      </c>
      <c r="DJ91" s="637">
        <f t="shared" si="74"/>
        <v>508</v>
      </c>
      <c r="DK91" s="637">
        <f t="shared" si="74"/>
        <v>534</v>
      </c>
      <c r="DL91" s="637">
        <f t="shared" si="74"/>
        <v>553</v>
      </c>
      <c r="DM91" s="637">
        <f t="shared" si="74"/>
        <v>566</v>
      </c>
      <c r="DN91" s="637">
        <f t="shared" si="74"/>
        <v>617</v>
      </c>
      <c r="DO91" s="637">
        <f t="shared" si="74"/>
        <v>624</v>
      </c>
      <c r="DP91" s="637">
        <f t="shared" si="74"/>
        <v>664</v>
      </c>
      <c r="DQ91" s="637">
        <f t="shared" si="74"/>
        <v>708</v>
      </c>
      <c r="DR91" s="637">
        <f t="shared" si="74"/>
        <v>783</v>
      </c>
      <c r="DS91" s="637">
        <f t="shared" si="74"/>
        <v>749</v>
      </c>
      <c r="DT91" s="637">
        <f t="shared" si="74"/>
        <v>785</v>
      </c>
      <c r="DU91" s="637">
        <f t="shared" si="74"/>
        <v>819</v>
      </c>
      <c r="DV91" s="637">
        <f t="shared" si="74"/>
        <v>835</v>
      </c>
      <c r="DW91" s="637">
        <f t="shared" si="74"/>
        <v>879</v>
      </c>
      <c r="DX91" s="637">
        <f t="shared" si="74"/>
        <v>944</v>
      </c>
      <c r="DY91" s="637">
        <f t="shared" si="74"/>
        <v>850</v>
      </c>
      <c r="DZ91" s="637">
        <f t="shared" si="74"/>
        <v>838</v>
      </c>
      <c r="EA91" s="637">
        <f t="shared" si="74"/>
        <v>900</v>
      </c>
      <c r="EB91" s="637">
        <f t="shared" si="74"/>
        <v>956</v>
      </c>
      <c r="EC91" s="637">
        <f t="shared" si="74"/>
        <v>936</v>
      </c>
      <c r="ED91" s="637">
        <f t="shared" ref="ED91:GO91" si="75">ED63+ED49+ED21+ED35+ED77</f>
        <v>806</v>
      </c>
      <c r="EE91" s="637">
        <f t="shared" si="75"/>
        <v>932</v>
      </c>
      <c r="EF91" s="637">
        <f t="shared" si="75"/>
        <v>803</v>
      </c>
      <c r="EG91" s="637">
        <f t="shared" si="75"/>
        <v>845</v>
      </c>
      <c r="EH91" s="637">
        <f t="shared" si="75"/>
        <v>970</v>
      </c>
      <c r="EI91" s="637">
        <f t="shared" si="75"/>
        <v>962</v>
      </c>
      <c r="EJ91" s="637">
        <f t="shared" si="75"/>
        <v>975</v>
      </c>
      <c r="EK91" s="637">
        <f t="shared" si="75"/>
        <v>984</v>
      </c>
      <c r="EL91" s="637">
        <f t="shared" si="75"/>
        <v>1062</v>
      </c>
      <c r="EM91" s="637">
        <f t="shared" si="75"/>
        <v>1066</v>
      </c>
      <c r="EN91" s="637">
        <f t="shared" si="75"/>
        <v>1145</v>
      </c>
      <c r="EO91" s="637">
        <f t="shared" si="75"/>
        <v>1052</v>
      </c>
      <c r="EP91" s="637">
        <f t="shared" si="75"/>
        <v>939</v>
      </c>
      <c r="EQ91" s="637">
        <f t="shared" si="75"/>
        <v>847</v>
      </c>
      <c r="ER91" s="637">
        <f t="shared" si="75"/>
        <v>894</v>
      </c>
      <c r="ES91" s="637">
        <f t="shared" si="75"/>
        <v>973</v>
      </c>
      <c r="ET91" s="637">
        <f t="shared" si="75"/>
        <v>1026</v>
      </c>
      <c r="EU91" s="637">
        <f t="shared" si="75"/>
        <v>1130</v>
      </c>
      <c r="EV91" s="637">
        <f t="shared" si="75"/>
        <v>1209</v>
      </c>
      <c r="EW91" s="637">
        <f t="shared" si="75"/>
        <v>1143</v>
      </c>
      <c r="EX91" s="637">
        <f t="shared" si="75"/>
        <v>1191</v>
      </c>
      <c r="EY91" s="637">
        <f t="shared" si="75"/>
        <v>1299</v>
      </c>
      <c r="EZ91" s="637">
        <f t="shared" si="75"/>
        <v>1333</v>
      </c>
      <c r="FA91" s="637">
        <f t="shared" si="75"/>
        <v>1341</v>
      </c>
      <c r="FB91" s="637">
        <f t="shared" si="75"/>
        <v>1391</v>
      </c>
      <c r="FC91" s="637">
        <f t="shared" si="75"/>
        <v>1383</v>
      </c>
      <c r="FD91" s="637">
        <f t="shared" si="75"/>
        <v>1161</v>
      </c>
      <c r="FE91" s="637">
        <f t="shared" si="75"/>
        <v>1238</v>
      </c>
      <c r="FF91" s="637">
        <f t="shared" si="75"/>
        <v>1393</v>
      </c>
      <c r="FG91" s="637">
        <f t="shared" si="75"/>
        <v>1469</v>
      </c>
      <c r="FH91" s="637">
        <f t="shared" si="75"/>
        <v>1419</v>
      </c>
      <c r="FI91" s="637">
        <f t="shared" si="75"/>
        <v>1631</v>
      </c>
      <c r="FJ91" s="637">
        <f t="shared" si="75"/>
        <v>1767</v>
      </c>
      <c r="FK91" s="637">
        <f t="shared" si="75"/>
        <v>1795</v>
      </c>
      <c r="FL91" s="637">
        <f t="shared" si="75"/>
        <v>1840</v>
      </c>
      <c r="FM91" s="637">
        <f t="shared" si="75"/>
        <v>1865</v>
      </c>
      <c r="FN91" s="637">
        <f t="shared" si="75"/>
        <v>2044</v>
      </c>
      <c r="FO91" s="637">
        <f t="shared" si="75"/>
        <v>2177</v>
      </c>
      <c r="FP91" s="637">
        <f t="shared" si="75"/>
        <v>2270</v>
      </c>
      <c r="FQ91" s="637">
        <f t="shared" si="75"/>
        <v>2330</v>
      </c>
      <c r="FR91" s="637">
        <f t="shared" si="75"/>
        <v>2415</v>
      </c>
      <c r="FS91" s="637">
        <f t="shared" si="75"/>
        <v>2547</v>
      </c>
      <c r="FT91" s="637">
        <f t="shared" si="75"/>
        <v>2554</v>
      </c>
      <c r="FU91" s="637">
        <f t="shared" si="75"/>
        <v>2643</v>
      </c>
      <c r="FV91" s="637">
        <f t="shared" si="75"/>
        <v>2793</v>
      </c>
      <c r="FW91" s="637">
        <f t="shared" si="75"/>
        <v>2939</v>
      </c>
      <c r="FX91" s="637">
        <f t="shared" si="75"/>
        <v>3077</v>
      </c>
      <c r="FY91" s="637">
        <f t="shared" si="75"/>
        <v>3218</v>
      </c>
      <c r="FZ91" s="637">
        <f t="shared" si="75"/>
        <v>3322</v>
      </c>
      <c r="GA91" s="637">
        <f t="shared" si="75"/>
        <v>3505</v>
      </c>
      <c r="GB91" s="637">
        <f t="shared" si="75"/>
        <v>3737</v>
      </c>
      <c r="GC91" s="637">
        <f t="shared" si="75"/>
        <v>4047</v>
      </c>
      <c r="GD91" s="637">
        <f t="shared" si="75"/>
        <v>4211</v>
      </c>
      <c r="GE91" s="637">
        <f t="shared" si="75"/>
        <v>4407</v>
      </c>
      <c r="GF91" s="637">
        <f t="shared" si="75"/>
        <v>4640</v>
      </c>
      <c r="GG91" s="637">
        <f t="shared" si="75"/>
        <v>4620</v>
      </c>
      <c r="GH91" s="637">
        <f t="shared" si="75"/>
        <v>4614</v>
      </c>
      <c r="GI91" s="637">
        <f t="shared" si="75"/>
        <v>4858</v>
      </c>
      <c r="GJ91" s="637">
        <f t="shared" si="75"/>
        <v>4992</v>
      </c>
      <c r="GK91" s="637">
        <f t="shared" si="75"/>
        <v>5175</v>
      </c>
      <c r="GL91" s="637">
        <f t="shared" si="75"/>
        <v>5312</v>
      </c>
      <c r="GM91" s="637">
        <f t="shared" si="75"/>
        <v>5285</v>
      </c>
      <c r="GN91" s="637">
        <f t="shared" si="75"/>
        <v>5142</v>
      </c>
      <c r="GO91" s="637">
        <f t="shared" si="75"/>
        <v>5105</v>
      </c>
      <c r="GP91" s="637">
        <f t="shared" ref="GP91:HZ91" si="76">GP63+GP49+GP21+GP35+GP77</f>
        <v>5152</v>
      </c>
      <c r="GQ91" s="637">
        <f t="shared" si="76"/>
        <v>5302</v>
      </c>
      <c r="GR91" s="637">
        <f t="shared" si="76"/>
        <v>5490</v>
      </c>
      <c r="GS91" s="637">
        <f t="shared" si="76"/>
        <v>5568</v>
      </c>
      <c r="GT91" s="637">
        <f t="shared" si="76"/>
        <v>5749</v>
      </c>
      <c r="GU91" s="637">
        <f t="shared" si="76"/>
        <v>5969</v>
      </c>
      <c r="GV91" s="637">
        <f t="shared" si="76"/>
        <v>6057</v>
      </c>
      <c r="GW91" s="637">
        <f t="shared" si="76"/>
        <v>6154</v>
      </c>
      <c r="GX91" s="637">
        <f t="shared" si="76"/>
        <v>6286</v>
      </c>
      <c r="GY91" s="637">
        <f t="shared" si="76"/>
        <v>6091</v>
      </c>
      <c r="GZ91" s="637">
        <f t="shared" si="76"/>
        <v>6159</v>
      </c>
      <c r="HA91" s="637">
        <f t="shared" si="76"/>
        <v>6204</v>
      </c>
      <c r="HB91" s="637">
        <f t="shared" si="76"/>
        <v>6336</v>
      </c>
      <c r="HC91" s="637">
        <f t="shared" si="76"/>
        <v>6533</v>
      </c>
      <c r="HD91" s="637">
        <f t="shared" si="76"/>
        <v>6572</v>
      </c>
      <c r="HE91" s="637">
        <f t="shared" si="76"/>
        <v>6550</v>
      </c>
      <c r="HF91" s="637">
        <f t="shared" si="76"/>
        <v>6637</v>
      </c>
      <c r="HG91" s="637">
        <f t="shared" si="76"/>
        <v>6824</v>
      </c>
      <c r="HH91" s="637">
        <f t="shared" si="76"/>
        <v>6885</v>
      </c>
      <c r="HI91" s="637">
        <f t="shared" si="76"/>
        <v>7041</v>
      </c>
      <c r="HJ91" s="637">
        <f t="shared" si="76"/>
        <v>7387</v>
      </c>
      <c r="HK91" s="637">
        <f t="shared" si="76"/>
        <v>7737</v>
      </c>
      <c r="HL91" s="637">
        <f t="shared" si="76"/>
        <v>7994</v>
      </c>
      <c r="HM91" s="637">
        <f t="shared" si="76"/>
        <v>8255</v>
      </c>
      <c r="HN91" s="637">
        <f t="shared" si="76"/>
        <v>8507</v>
      </c>
      <c r="HO91" s="637">
        <f t="shared" si="76"/>
        <v>8685</v>
      </c>
      <c r="HP91" s="637">
        <f t="shared" si="76"/>
        <v>8559</v>
      </c>
      <c r="HQ91" s="637">
        <f t="shared" si="76"/>
        <v>9012</v>
      </c>
      <c r="HR91" s="637">
        <f t="shared" si="76"/>
        <v>9305</v>
      </c>
      <c r="HS91" s="637">
        <f t="shared" si="76"/>
        <v>9454</v>
      </c>
      <c r="HT91" s="637">
        <f t="shared" si="76"/>
        <v>9516</v>
      </c>
      <c r="HU91" s="637">
        <f t="shared" si="76"/>
        <v>9586</v>
      </c>
      <c r="HV91" s="637">
        <f t="shared" si="76"/>
        <v>9578</v>
      </c>
      <c r="HW91" s="637">
        <f t="shared" si="76"/>
        <v>9581</v>
      </c>
      <c r="HX91" s="637">
        <f t="shared" si="76"/>
        <v>9712</v>
      </c>
      <c r="HY91" s="637">
        <f t="shared" si="76"/>
        <v>9908</v>
      </c>
      <c r="HZ91" s="637">
        <f t="shared" si="76"/>
        <v>9914.2027289951602</v>
      </c>
      <c r="IA91" s="796">
        <v>9300</v>
      </c>
      <c r="IB91" s="793" t="s">
        <v>274</v>
      </c>
      <c r="IC91" s="654">
        <f>SUM(D91:HY91)</f>
        <v>439906</v>
      </c>
      <c r="ID91" s="797" t="s">
        <v>396</v>
      </c>
      <c r="IE91" s="740" t="s">
        <v>453</v>
      </c>
      <c r="IH91" s="666">
        <f>SUM(D91:HQ91)</f>
        <v>363266</v>
      </c>
      <c r="IJ91" s="666">
        <f>SUM(D91:HV91)</f>
        <v>410705</v>
      </c>
      <c r="IL91" s="666">
        <f>SUM(D91:HW91)</f>
        <v>420286</v>
      </c>
      <c r="IN91" s="666">
        <f>SUM(D91:HX91)</f>
        <v>429998</v>
      </c>
      <c r="IP91" s="666">
        <f>SUM(D91:HY91)</f>
        <v>439906</v>
      </c>
      <c r="IS91" s="790">
        <v>33486</v>
      </c>
      <c r="IT91" s="709">
        <v>430</v>
      </c>
      <c r="IU91" s="791" t="s">
        <v>454</v>
      </c>
      <c r="IV91" s="794">
        <f>IT91*IS93</f>
        <v>432.31895032073112</v>
      </c>
    </row>
    <row r="92" spans="1:256" s="581" customFormat="1" ht="11" customHeight="1">
      <c r="B92" s="558"/>
      <c r="C92" s="559"/>
      <c r="D92" s="784" t="s">
        <v>445</v>
      </c>
      <c r="HZ92" s="562"/>
      <c r="IA92" s="562"/>
      <c r="IB92" s="798"/>
      <c r="IC92" s="799"/>
      <c r="ID92" s="800" t="s">
        <v>455</v>
      </c>
      <c r="IJ92" s="562"/>
      <c r="IK92" s="562"/>
      <c r="IL92" s="562"/>
      <c r="IM92" s="562"/>
      <c r="IN92" s="562"/>
      <c r="IS92" s="801"/>
      <c r="IT92" s="644"/>
      <c r="IU92" s="644"/>
      <c r="IV92" s="794"/>
    </row>
    <row r="93" spans="1:256" s="581" customFormat="1" ht="19" customHeight="1">
      <c r="B93" s="652" t="s">
        <v>456</v>
      </c>
      <c r="C93" s="734"/>
      <c r="D93" s="732">
        <f>SUM(D91:BL91)</f>
        <v>1254</v>
      </c>
      <c r="E93" s="802" t="s">
        <v>51</v>
      </c>
      <c r="F93" s="776"/>
      <c r="G93" s="776"/>
      <c r="H93" s="776"/>
      <c r="I93" s="776"/>
      <c r="J93" s="776"/>
      <c r="K93" s="776"/>
      <c r="L93" s="776"/>
      <c r="M93" s="776"/>
      <c r="N93" s="776"/>
      <c r="O93" s="776"/>
      <c r="P93" s="776"/>
      <c r="Q93" s="776"/>
      <c r="R93" s="776"/>
      <c r="S93" s="776"/>
      <c r="T93" s="776"/>
      <c r="U93" s="776"/>
      <c r="V93" s="776"/>
      <c r="W93" s="776"/>
      <c r="X93" s="776"/>
      <c r="Y93" s="776"/>
      <c r="Z93" s="776"/>
      <c r="AA93" s="776"/>
      <c r="AB93" s="776"/>
      <c r="AC93" s="776"/>
      <c r="AD93" s="776"/>
      <c r="AE93" s="776"/>
      <c r="AF93" s="776"/>
      <c r="AG93" s="776"/>
      <c r="AH93" s="776"/>
      <c r="AI93" s="776"/>
      <c r="AJ93" s="776"/>
      <c r="AK93" s="776"/>
      <c r="AL93" s="776"/>
      <c r="AM93" s="776"/>
      <c r="AN93" s="776"/>
      <c r="AO93" s="776"/>
      <c r="AP93" s="776"/>
      <c r="AQ93" s="776"/>
      <c r="AR93" s="776"/>
      <c r="AS93" s="776"/>
      <c r="AT93" s="776"/>
      <c r="AU93" s="776"/>
      <c r="AV93" s="776"/>
      <c r="AW93" s="776"/>
      <c r="AX93" s="776"/>
      <c r="AY93" s="776"/>
      <c r="AZ93" s="776"/>
      <c r="BA93" s="776"/>
      <c r="BB93" s="776"/>
      <c r="BC93" s="776"/>
      <c r="BD93" s="776"/>
      <c r="BE93" s="776"/>
      <c r="BF93" s="776"/>
      <c r="BG93" s="776"/>
      <c r="BH93" s="776"/>
      <c r="BI93" s="776"/>
      <c r="BJ93" s="776"/>
      <c r="BK93" s="776"/>
      <c r="BL93" s="776"/>
      <c r="BM93" s="776"/>
      <c r="BN93" s="776"/>
      <c r="BO93" s="803"/>
      <c r="BP93" s="804"/>
      <c r="BQ93" s="805">
        <f t="shared" ref="BQ93:CA93" si="77">BQ85/BQ89</f>
        <v>3.5252778531371753E-4</v>
      </c>
      <c r="BR93" s="805">
        <f t="shared" si="77"/>
        <v>4.4550827330239174E-4</v>
      </c>
      <c r="BS93" s="805">
        <f t="shared" si="77"/>
        <v>5.1233891608280411E-4</v>
      </c>
      <c r="BT93" s="805">
        <f t="shared" si="77"/>
        <v>5.8780497687111345E-4</v>
      </c>
      <c r="BU93" s="805">
        <f t="shared" si="77"/>
        <v>6.6133601045972282E-4</v>
      </c>
      <c r="BV93" s="805">
        <f t="shared" si="77"/>
        <v>6.9767993268242184E-4</v>
      </c>
      <c r="BW93" s="805">
        <f t="shared" si="77"/>
        <v>7.0583142867498524E-4</v>
      </c>
      <c r="BX93" s="805">
        <f t="shared" si="77"/>
        <v>7.4267248006532928E-4</v>
      </c>
      <c r="BY93" s="805">
        <f t="shared" si="77"/>
        <v>8.0080324169780142E-4</v>
      </c>
      <c r="BZ93" s="805">
        <f t="shared" si="77"/>
        <v>8.0777026019195693E-4</v>
      </c>
      <c r="CA93" s="805">
        <f t="shared" si="77"/>
        <v>9.5180213425224568E-4</v>
      </c>
      <c r="CB93" s="805">
        <f>CB85/CB89</f>
        <v>1.0532854470290428E-3</v>
      </c>
      <c r="CC93" s="805">
        <f>CC85/CC89</f>
        <v>1.2149760400289799E-3</v>
      </c>
      <c r="CD93" s="743">
        <f>CD85/CD89</f>
        <v>1.316255273620116E-3</v>
      </c>
      <c r="CE93" s="743">
        <f t="shared" ref="CE93:DK93" si="78">CE85/CE89</f>
        <v>1.4477559272962279E-3</v>
      </c>
      <c r="CF93" s="743">
        <f t="shared" si="78"/>
        <v>1.5273619925688315E-3</v>
      </c>
      <c r="CG93" s="743">
        <f t="shared" si="78"/>
        <v>1.8904244436742359E-3</v>
      </c>
      <c r="CH93" s="743">
        <f t="shared" si="78"/>
        <v>2.1585947993340848E-3</v>
      </c>
      <c r="CI93" s="743">
        <f t="shared" si="78"/>
        <v>2.2983124929355741E-3</v>
      </c>
      <c r="CJ93" s="743">
        <f t="shared" si="78"/>
        <v>2.5049639350333067E-3</v>
      </c>
      <c r="CK93" s="743">
        <f t="shared" si="78"/>
        <v>2.9995422662153276E-3</v>
      </c>
      <c r="CL93" s="743">
        <f t="shared" si="78"/>
        <v>3.1006773648766259E-3</v>
      </c>
      <c r="CM93" s="743">
        <f t="shared" si="78"/>
        <v>3.3713839522101787E-3</v>
      </c>
      <c r="CN93" s="743">
        <f t="shared" si="78"/>
        <v>3.6337181708633124E-3</v>
      </c>
      <c r="CO93" s="743">
        <f t="shared" si="78"/>
        <v>3.9078995684837812E-3</v>
      </c>
      <c r="CP93" s="743">
        <f t="shared" si="78"/>
        <v>3.9378824080864754E-3</v>
      </c>
      <c r="CQ93" s="743">
        <f t="shared" si="78"/>
        <v>3.7625521015826149E-3</v>
      </c>
      <c r="CR93" s="743">
        <f t="shared" si="78"/>
        <v>3.9052234002009754E-3</v>
      </c>
      <c r="CS93" s="743">
        <f t="shared" si="78"/>
        <v>3.9452198301725607E-3</v>
      </c>
      <c r="CT93" s="743">
        <f t="shared" si="78"/>
        <v>3.9374384808805668E-3</v>
      </c>
      <c r="CU93" s="743">
        <f t="shared" si="78"/>
        <v>4.1490369537239202E-3</v>
      </c>
      <c r="CV93" s="743">
        <f t="shared" si="78"/>
        <v>4.3590788989870208E-3</v>
      </c>
      <c r="CW93" s="743">
        <f t="shared" si="78"/>
        <v>4.5561592542540073E-3</v>
      </c>
      <c r="CX93" s="743">
        <f t="shared" si="78"/>
        <v>4.6063145856244546E-3</v>
      </c>
      <c r="CY93" s="743">
        <f t="shared" si="78"/>
        <v>4.3874390475520655E-3</v>
      </c>
      <c r="CZ93" s="743">
        <f t="shared" si="78"/>
        <v>4.661499083046812E-3</v>
      </c>
      <c r="DA93" s="743">
        <f t="shared" si="78"/>
        <v>4.5216685028826612E-3</v>
      </c>
      <c r="DB93" s="743">
        <f t="shared" si="78"/>
        <v>4.6179411466366572E-3</v>
      </c>
      <c r="DC93" s="743">
        <f t="shared" si="78"/>
        <v>4.8558193387099862E-3</v>
      </c>
      <c r="DD93" s="743">
        <f t="shared" si="78"/>
        <v>5.2064231841196795E-3</v>
      </c>
      <c r="DE93" s="743">
        <f t="shared" si="78"/>
        <v>5.3919770944839207E-3</v>
      </c>
      <c r="DF93" s="743">
        <f t="shared" si="78"/>
        <v>5.3265608517878487E-3</v>
      </c>
      <c r="DG93" s="743">
        <f t="shared" si="78"/>
        <v>5.487735182614235E-3</v>
      </c>
      <c r="DH93" s="743">
        <f t="shared" si="78"/>
        <v>5.978591000785129E-3</v>
      </c>
      <c r="DI93" s="743">
        <f t="shared" si="78"/>
        <v>5.7233708884424613E-3</v>
      </c>
      <c r="DJ93" s="743">
        <f t="shared" si="78"/>
        <v>4.9751366395175021E-3</v>
      </c>
      <c r="DK93" s="743">
        <f t="shared" si="78"/>
        <v>2.3347676399133363E-2</v>
      </c>
      <c r="DL93" s="743">
        <f>DL85/DL89</f>
        <v>2.4487023133637219E-2</v>
      </c>
      <c r="DM93" s="743">
        <f t="shared" ref="DM93:FX93" si="79">DM85/DM89</f>
        <v>2.5663351758119842E-2</v>
      </c>
      <c r="DN93" s="743">
        <f t="shared" si="79"/>
        <v>2.5126277232227875E-2</v>
      </c>
      <c r="DO93" s="743">
        <f t="shared" si="79"/>
        <v>2.4735133207526239E-2</v>
      </c>
      <c r="DP93" s="743">
        <f t="shared" si="79"/>
        <v>2.3203881615195519E-2</v>
      </c>
      <c r="DQ93" s="743">
        <f t="shared" si="79"/>
        <v>2.2289826376261458E-2</v>
      </c>
      <c r="DR93" s="743">
        <f t="shared" si="79"/>
        <v>2.0378460054323446E-2</v>
      </c>
      <c r="DS93" s="743">
        <f t="shared" si="79"/>
        <v>2.0988250592679957E-2</v>
      </c>
      <c r="DT93" s="743">
        <f t="shared" si="79"/>
        <v>2.0455012596702082E-2</v>
      </c>
      <c r="DU93" s="743">
        <f t="shared" si="79"/>
        <v>1.9993023861196335E-2</v>
      </c>
      <c r="DV93" s="743">
        <f t="shared" si="79"/>
        <v>1.9596213857313135E-2</v>
      </c>
      <c r="DW93" s="743">
        <f t="shared" si="79"/>
        <v>2.0335475389099113E-2</v>
      </c>
      <c r="DX93" s="743">
        <f t="shared" si="79"/>
        <v>3.6595305358385205E-2</v>
      </c>
      <c r="DY93" s="743">
        <f t="shared" si="79"/>
        <v>3.8242047128348944E-2</v>
      </c>
      <c r="DZ93" s="743">
        <f t="shared" si="79"/>
        <v>3.8156191917158987E-2</v>
      </c>
      <c r="EA93" s="743">
        <f t="shared" si="79"/>
        <v>3.8783275424823759E-2</v>
      </c>
      <c r="EB93" s="743">
        <f t="shared" si="79"/>
        <v>3.6586563900151102E-2</v>
      </c>
      <c r="EC93" s="743">
        <f t="shared" si="79"/>
        <v>3.5468452713736033E-2</v>
      </c>
      <c r="ED93" s="743">
        <f t="shared" si="79"/>
        <v>4.3460699534515618E-2</v>
      </c>
      <c r="EE93" s="743">
        <f t="shared" si="79"/>
        <v>4.022151722281319E-2</v>
      </c>
      <c r="EF93" s="743">
        <f t="shared" si="79"/>
        <v>5.2574599316822734E-2</v>
      </c>
      <c r="EG93" s="743">
        <f t="shared" si="79"/>
        <v>5.6833536088036575E-2</v>
      </c>
      <c r="EH93" s="743">
        <f t="shared" si="79"/>
        <v>6.0296690563293974E-2</v>
      </c>
      <c r="EI93" s="743">
        <f t="shared" si="79"/>
        <v>6.512346245201403E-2</v>
      </c>
      <c r="EJ93" s="743">
        <f t="shared" si="79"/>
        <v>6.8633614489006428E-2</v>
      </c>
      <c r="EK93" s="743">
        <f t="shared" si="79"/>
        <v>8.0268658977566146E-2</v>
      </c>
      <c r="EL93" s="743">
        <f t="shared" si="79"/>
        <v>8.338969711584944E-2</v>
      </c>
      <c r="EM93" s="743">
        <f t="shared" si="79"/>
        <v>9.0816088549898796E-2</v>
      </c>
      <c r="EN93" s="743">
        <f t="shared" si="79"/>
        <v>9.0658292833173171E-2</v>
      </c>
      <c r="EO93" s="743">
        <f t="shared" si="79"/>
        <v>0.10489721460428435</v>
      </c>
      <c r="EP93" s="743">
        <f t="shared" si="79"/>
        <v>0.11888890673472648</v>
      </c>
      <c r="EQ93" s="743">
        <f t="shared" si="79"/>
        <v>0.14852722029401291</v>
      </c>
      <c r="ER93" s="743">
        <f t="shared" si="79"/>
        <v>0.15642033244936498</v>
      </c>
      <c r="ES93" s="743">
        <f t="shared" si="79"/>
        <v>0.17079220461769445</v>
      </c>
      <c r="ET93" s="743">
        <f t="shared" si="79"/>
        <v>0.16804306228479671</v>
      </c>
      <c r="EU93" s="743">
        <f t="shared" si="79"/>
        <v>0.16977739940307743</v>
      </c>
      <c r="EV93" s="743">
        <f t="shared" si="79"/>
        <v>0.17609922429336869</v>
      </c>
      <c r="EW93" s="743">
        <f t="shared" si="79"/>
        <v>0.20950087355620481</v>
      </c>
      <c r="EX93" s="743">
        <f t="shared" si="79"/>
        <v>0.21951599458073337</v>
      </c>
      <c r="EY93" s="743">
        <f t="shared" si="79"/>
        <v>0.22086000515425011</v>
      </c>
      <c r="EZ93" s="743">
        <f t="shared" si="79"/>
        <v>0.23405181049491325</v>
      </c>
      <c r="FA93" s="743">
        <f t="shared" si="79"/>
        <v>0.24223076917245329</v>
      </c>
      <c r="FB93" s="743">
        <f t="shared" si="79"/>
        <v>0.20122754757810438</v>
      </c>
      <c r="FC93" s="743">
        <f t="shared" si="79"/>
        <v>0.21890398392677396</v>
      </c>
      <c r="FD93" s="743">
        <f t="shared" si="79"/>
        <v>0.29282010529256863</v>
      </c>
      <c r="FE93" s="743">
        <f t="shared" si="79"/>
        <v>0.30904621985143416</v>
      </c>
      <c r="FF93" s="743">
        <f t="shared" si="79"/>
        <v>0.3990976669987818</v>
      </c>
      <c r="FG93" s="743">
        <f t="shared" si="79"/>
        <v>0.41830453539091161</v>
      </c>
      <c r="FH93" s="743">
        <f t="shared" si="79"/>
        <v>0.45680815179050599</v>
      </c>
      <c r="FI93" s="743">
        <f t="shared" si="79"/>
        <v>0.45363439500222996</v>
      </c>
      <c r="FJ93" s="743">
        <f t="shared" si="79"/>
        <v>0.45620913988406464</v>
      </c>
      <c r="FK93" s="743">
        <f t="shared" si="79"/>
        <v>0.46619572956483429</v>
      </c>
      <c r="FL93" s="743">
        <f t="shared" si="79"/>
        <v>0.5044275999692075</v>
      </c>
      <c r="FM93" s="743">
        <f t="shared" si="79"/>
        <v>0.54396203900236395</v>
      </c>
      <c r="FN93" s="743">
        <f t="shared" si="79"/>
        <v>0.55430728656242489</v>
      </c>
      <c r="FO93" s="743">
        <f t="shared" si="79"/>
        <v>0.57939349032427678</v>
      </c>
      <c r="FP93" s="743">
        <f t="shared" si="79"/>
        <v>0.56053460332612326</v>
      </c>
      <c r="FQ93" s="743">
        <f t="shared" si="79"/>
        <v>0.63036909793770213</v>
      </c>
      <c r="FR93" s="743">
        <f t="shared" si="79"/>
        <v>0.65480176928395672</v>
      </c>
      <c r="FS93" s="743">
        <f t="shared" si="79"/>
        <v>0.66820322784974751</v>
      </c>
      <c r="FT93" s="743">
        <f t="shared" si="79"/>
        <v>0.6507046464715851</v>
      </c>
      <c r="FU93" s="743">
        <f t="shared" si="79"/>
        <v>0.67244405250304606</v>
      </c>
      <c r="FV93" s="743">
        <f t="shared" si="79"/>
        <v>0.67847248015516515</v>
      </c>
      <c r="FW93" s="743">
        <f t="shared" si="79"/>
        <v>0.69364252515031621</v>
      </c>
      <c r="FX93" s="743">
        <f t="shared" si="79"/>
        <v>0.71407599807916056</v>
      </c>
      <c r="FY93" s="743">
        <f t="shared" ref="FY93:HZ93" si="80">FY85/FY89</f>
        <v>0.73904383252436412</v>
      </c>
      <c r="FZ93" s="743">
        <f t="shared" si="80"/>
        <v>0.73261496741847687</v>
      </c>
      <c r="GA93" s="743">
        <f t="shared" si="80"/>
        <v>0.74850810689640357</v>
      </c>
      <c r="GB93" s="743">
        <f t="shared" si="80"/>
        <v>0.74475349555353354</v>
      </c>
      <c r="GC93" s="743">
        <f t="shared" si="80"/>
        <v>0.75254108194110947</v>
      </c>
      <c r="GD93" s="743">
        <f t="shared" si="80"/>
        <v>0.76626027055943779</v>
      </c>
      <c r="GE93" s="743">
        <f t="shared" si="80"/>
        <v>0.78260123880488608</v>
      </c>
      <c r="GF93" s="743">
        <f t="shared" si="80"/>
        <v>0.79104333274098804</v>
      </c>
      <c r="GG93" s="743">
        <f t="shared" si="80"/>
        <v>0.82484015709664671</v>
      </c>
      <c r="GH93" s="743">
        <f t="shared" si="80"/>
        <v>0.78378404899830678</v>
      </c>
      <c r="GI93" s="743">
        <f t="shared" si="80"/>
        <v>0.81512132369863488</v>
      </c>
      <c r="GJ93" s="743">
        <f t="shared" si="80"/>
        <v>0.81394823568119812</v>
      </c>
      <c r="GK93" s="743">
        <f t="shared" si="80"/>
        <v>0.79572469710480431</v>
      </c>
      <c r="GL93" s="743">
        <f t="shared" si="80"/>
        <v>0.79961434650029506</v>
      </c>
      <c r="GM93" s="743">
        <f t="shared" si="80"/>
        <v>0.77677251870005115</v>
      </c>
      <c r="GN93" s="743">
        <f t="shared" si="80"/>
        <v>0.76209150146267046</v>
      </c>
      <c r="GO93" s="743">
        <f t="shared" si="80"/>
        <v>0.74834440697375371</v>
      </c>
      <c r="GP93" s="743">
        <f t="shared" si="80"/>
        <v>0.73789685760167489</v>
      </c>
      <c r="GQ93" s="743">
        <f t="shared" si="80"/>
        <v>0.73172132492570452</v>
      </c>
      <c r="GR93" s="743">
        <f t="shared" si="80"/>
        <v>0.73165167497973371</v>
      </c>
      <c r="GS93" s="743">
        <f t="shared" si="80"/>
        <v>0.75547634042358558</v>
      </c>
      <c r="GT93" s="743">
        <f t="shared" si="80"/>
        <v>0.75786924433731317</v>
      </c>
      <c r="GU93" s="743">
        <f t="shared" si="80"/>
        <v>0.76935553701955395</v>
      </c>
      <c r="GV93" s="743">
        <f t="shared" si="80"/>
        <v>0.78684514068911304</v>
      </c>
      <c r="GW93" s="743">
        <f t="shared" si="80"/>
        <v>0.80827225366653288</v>
      </c>
      <c r="GX93" s="743">
        <f t="shared" si="80"/>
        <v>0.7822206446263622</v>
      </c>
      <c r="GY93" s="743">
        <f t="shared" si="80"/>
        <v>0.74402463112064887</v>
      </c>
      <c r="GZ93" s="743">
        <f t="shared" si="80"/>
        <v>0.73025487989591165</v>
      </c>
      <c r="HA93" s="743">
        <f t="shared" si="80"/>
        <v>0.75083108904963547</v>
      </c>
      <c r="HB93" s="743">
        <f t="shared" si="80"/>
        <v>0.754534856515234</v>
      </c>
      <c r="HC93" s="743">
        <f t="shared" si="80"/>
        <v>0.75291201766434246</v>
      </c>
      <c r="HD93" s="743">
        <f t="shared" si="80"/>
        <v>0.76309374261647711</v>
      </c>
      <c r="HE93" s="743">
        <f t="shared" si="80"/>
        <v>0.78444137828755967</v>
      </c>
      <c r="HF93" s="743">
        <f t="shared" si="80"/>
        <v>0.79958303718190393</v>
      </c>
      <c r="HG93" s="743">
        <f t="shared" si="80"/>
        <v>0.79832344910479014</v>
      </c>
      <c r="HH93" s="743">
        <f t="shared" si="80"/>
        <v>0.81243178185860732</v>
      </c>
      <c r="HI93" s="743">
        <f t="shared" si="80"/>
        <v>0.80147407847378882</v>
      </c>
      <c r="HJ93" s="743">
        <f t="shared" si="80"/>
        <v>0.82058270128556388</v>
      </c>
      <c r="HK93" s="743">
        <f t="shared" si="80"/>
        <v>0.82821808041565059</v>
      </c>
      <c r="HL93" s="743">
        <f t="shared" si="80"/>
        <v>0.8480738398210953</v>
      </c>
      <c r="HM93" s="743">
        <f t="shared" si="80"/>
        <v>0.84313591559875944</v>
      </c>
      <c r="HN93" s="743">
        <f t="shared" si="80"/>
        <v>0.84294379139762721</v>
      </c>
      <c r="HO93" s="743">
        <f t="shared" si="80"/>
        <v>0.84987793742418549</v>
      </c>
      <c r="HP93" s="743">
        <f t="shared" si="80"/>
        <v>0.86977364305120397</v>
      </c>
      <c r="HQ93" s="743">
        <f t="shared" si="80"/>
        <v>0.86623987635536437</v>
      </c>
      <c r="HR93" s="743">
        <f t="shared" si="80"/>
        <v>0.85821055825890569</v>
      </c>
      <c r="HS93" s="743">
        <f t="shared" si="80"/>
        <v>0.87648428403229217</v>
      </c>
      <c r="HT93" s="743">
        <f t="shared" si="80"/>
        <v>0.88171728447436404</v>
      </c>
      <c r="HU93" s="743">
        <f t="shared" si="80"/>
        <v>0.87123608150561194</v>
      </c>
      <c r="HV93" s="743">
        <f t="shared" si="80"/>
        <v>0.87362374298511869</v>
      </c>
      <c r="HW93" s="743">
        <f t="shared" si="80"/>
        <v>0.8438510018688582</v>
      </c>
      <c r="HX93" s="743">
        <f t="shared" si="80"/>
        <v>0.84015041259268541</v>
      </c>
      <c r="HY93" s="743">
        <f t="shared" si="80"/>
        <v>0.8461299525209226</v>
      </c>
      <c r="HZ93" s="743">
        <f t="shared" si="80"/>
        <v>0</v>
      </c>
      <c r="IA93" s="562"/>
      <c r="IB93" s="657" t="s">
        <v>396</v>
      </c>
      <c r="IC93" s="806">
        <f>IC85/IC89</f>
        <v>0.69467212808389656</v>
      </c>
      <c r="IE93" s="655" t="s">
        <v>457</v>
      </c>
      <c r="IH93" s="674">
        <f>IH85/IH89</f>
        <v>0.65951923306549176</v>
      </c>
      <c r="IJ93" s="674">
        <f>IJ85/IJ89</f>
        <v>0.68409808585552079</v>
      </c>
      <c r="IK93" s="675"/>
      <c r="IL93" s="674">
        <f>IL85/IL89</f>
        <v>0.68773987427655725</v>
      </c>
      <c r="IM93" s="675"/>
      <c r="IN93" s="674">
        <f>IN85/IN89</f>
        <v>0.69118224179483922</v>
      </c>
      <c r="IO93" s="676"/>
      <c r="IP93" s="674">
        <f>IP85/IP89</f>
        <v>0.69467212808389656</v>
      </c>
      <c r="IS93" s="801">
        <f>IS89/IS91</f>
        <v>1.0053929077226305</v>
      </c>
      <c r="IT93" s="644">
        <v>370</v>
      </c>
      <c r="IU93" s="644" t="s">
        <v>458</v>
      </c>
      <c r="IV93" s="794">
        <f>IT93*IS93</f>
        <v>371.99537585737329</v>
      </c>
    </row>
    <row r="94" spans="1:256" ht="13" customHeight="1">
      <c r="D94" s="560"/>
      <c r="HZ94" s="562"/>
      <c r="IA94" s="562"/>
      <c r="IC94" s="807" t="s">
        <v>459</v>
      </c>
      <c r="IS94" s="808"/>
      <c r="IT94" s="809"/>
      <c r="IU94" s="809"/>
      <c r="IV94" s="810"/>
    </row>
    <row r="95" spans="1:256" ht="13" customHeight="1">
      <c r="D95" s="560"/>
      <c r="HZ95" s="562"/>
      <c r="IA95" s="562"/>
      <c r="IC95" s="811">
        <f>IC15+IC29+IC43+IC57</f>
        <v>1112333.4449772525</v>
      </c>
      <c r="ID95" s="812" t="s">
        <v>460</v>
      </c>
      <c r="IE95" s="596"/>
      <c r="IT95" s="813"/>
    </row>
    <row r="96" spans="1:256" ht="13" customHeight="1" thickBot="1">
      <c r="D96" s="560"/>
      <c r="GS96" s="814"/>
      <c r="HB96" s="815" t="s">
        <v>461</v>
      </c>
      <c r="HC96" s="816" t="s">
        <v>320</v>
      </c>
      <c r="HZ96" s="562"/>
      <c r="IA96" s="562"/>
      <c r="IB96" s="557"/>
      <c r="IC96" s="687"/>
    </row>
    <row r="97" spans="1:250" ht="26" customHeight="1" thickBot="1">
      <c r="B97" s="624" t="s">
        <v>462</v>
      </c>
      <c r="D97" s="560"/>
      <c r="GW97" s="595"/>
      <c r="GX97" s="626" t="s">
        <v>463</v>
      </c>
      <c r="GY97" s="596"/>
      <c r="HA97" s="815" t="s">
        <v>464</v>
      </c>
      <c r="HB97" s="679">
        <f>SUM(HA85:HT85)/10^3</f>
        <v>465.99986349711111</v>
      </c>
      <c r="HC97" s="679">
        <f>SUM(HA89:HT89)/10^3</f>
        <v>564.25976466300017</v>
      </c>
      <c r="HD97" s="817">
        <f>HB97/HC97</f>
        <v>0.82586052148415356</v>
      </c>
      <c r="HK97" s="818"/>
      <c r="HZ97" s="562"/>
      <c r="IA97" s="562"/>
      <c r="IC97" s="819" t="s">
        <v>465</v>
      </c>
      <c r="IE97" s="624" t="s">
        <v>462</v>
      </c>
      <c r="IH97" s="820" t="s">
        <v>387</v>
      </c>
      <c r="IJ97" s="820" t="s">
        <v>388</v>
      </c>
      <c r="IK97" s="821"/>
      <c r="IL97" s="820" t="s">
        <v>389</v>
      </c>
      <c r="IN97" s="820" t="s">
        <v>390</v>
      </c>
      <c r="IP97" s="820" t="s">
        <v>391</v>
      </c>
    </row>
    <row r="98" spans="1:250" ht="11" customHeight="1">
      <c r="D98" s="560"/>
      <c r="GX98" s="585" t="s">
        <v>394</v>
      </c>
      <c r="HZ98" s="562"/>
      <c r="IA98" s="562"/>
      <c r="IC98" s="822"/>
    </row>
    <row r="99" spans="1:250" s="681" customFormat="1" ht="19" customHeight="1">
      <c r="B99" s="823" t="s">
        <v>466</v>
      </c>
      <c r="C99" s="824"/>
      <c r="D99" s="825"/>
      <c r="E99" s="826"/>
      <c r="F99" s="826"/>
      <c r="G99" s="826"/>
      <c r="H99" s="826"/>
      <c r="I99" s="826"/>
      <c r="J99" s="826"/>
      <c r="K99" s="826"/>
      <c r="L99" s="826"/>
      <c r="M99" s="826"/>
      <c r="N99" s="826"/>
      <c r="O99" s="826"/>
      <c r="P99" s="826"/>
      <c r="Q99" s="826"/>
      <c r="R99" s="826"/>
      <c r="S99" s="826"/>
      <c r="T99" s="826"/>
      <c r="U99" s="826"/>
      <c r="V99" s="826"/>
      <c r="W99" s="826"/>
      <c r="X99" s="826"/>
      <c r="Y99" s="826"/>
      <c r="Z99" s="826"/>
      <c r="AA99" s="826"/>
      <c r="AB99" s="826"/>
      <c r="AC99" s="826"/>
      <c r="AD99" s="826"/>
      <c r="AE99" s="826"/>
      <c r="AF99" s="826"/>
      <c r="AG99" s="826"/>
      <c r="AH99" s="826"/>
      <c r="AI99" s="826"/>
      <c r="AJ99" s="826"/>
      <c r="AK99" s="826"/>
      <c r="AL99" s="826"/>
      <c r="AM99" s="826"/>
      <c r="AN99" s="826"/>
      <c r="AO99" s="826"/>
      <c r="AP99" s="826"/>
      <c r="AQ99" s="826"/>
      <c r="AR99" s="826"/>
      <c r="AS99" s="826"/>
      <c r="AT99" s="826"/>
      <c r="AU99" s="826"/>
      <c r="AV99" s="826"/>
      <c r="AW99" s="826"/>
      <c r="AX99" s="826"/>
      <c r="AY99" s="826"/>
      <c r="AZ99" s="826"/>
      <c r="BA99" s="826"/>
      <c r="BB99" s="826"/>
      <c r="BC99" s="826"/>
      <c r="BD99" s="826"/>
      <c r="BE99" s="826"/>
      <c r="BF99" s="826"/>
      <c r="BG99" s="826"/>
      <c r="BH99" s="826"/>
      <c r="BI99" s="826"/>
      <c r="BJ99" s="826"/>
      <c r="BK99" s="826"/>
      <c r="BL99" s="826"/>
      <c r="BM99" s="826"/>
      <c r="BN99" s="826"/>
      <c r="BO99" s="826"/>
      <c r="BP99" s="826"/>
      <c r="BQ99" s="826"/>
      <c r="BR99" s="826"/>
      <c r="BS99" s="826"/>
      <c r="BT99" s="826"/>
      <c r="BU99" s="826"/>
      <c r="BV99" s="826"/>
      <c r="BW99" s="826"/>
      <c r="BX99" s="826"/>
      <c r="BY99" s="826"/>
      <c r="BZ99" s="827"/>
      <c r="CA99" s="828">
        <f t="shared" ref="CA99:EL99" si="81">BZ99+CA85/1000</f>
        <v>3.9060949918008153E-4</v>
      </c>
      <c r="CB99" s="828">
        <f t="shared" si="81"/>
        <v>8.4988274677682228E-4</v>
      </c>
      <c r="CC99" s="828">
        <f t="shared" si="81"/>
        <v>1.3930150678497814E-3</v>
      </c>
      <c r="CD99" s="828">
        <f t="shared" si="81"/>
        <v>2.0200064623989589E-3</v>
      </c>
      <c r="CE99" s="828">
        <f t="shared" si="81"/>
        <v>2.730856930424355E-3</v>
      </c>
      <c r="CF99" s="828">
        <f t="shared" si="81"/>
        <v>3.5255664719259696E-3</v>
      </c>
      <c r="CG99" s="828">
        <f t="shared" si="81"/>
        <v>4.5438172781315676E-3</v>
      </c>
      <c r="CH99" s="829">
        <f t="shared" si="81"/>
        <v>5.785609349041149E-3</v>
      </c>
      <c r="CI99" s="829">
        <f t="shared" si="81"/>
        <v>7.2509426846547129E-3</v>
      </c>
      <c r="CJ99" s="829">
        <f t="shared" si="81"/>
        <v>8.9398172849722603E-3</v>
      </c>
      <c r="CK99" s="829">
        <f t="shared" si="81"/>
        <v>1.0852233149993791E-2</v>
      </c>
      <c r="CL99" s="829">
        <f t="shared" si="81"/>
        <v>1.2988190279719305E-2</v>
      </c>
      <c r="CM99" s="829">
        <f t="shared" si="81"/>
        <v>1.5347688674148803E-2</v>
      </c>
      <c r="CN99" s="829">
        <f t="shared" si="81"/>
        <v>1.7930728333282284E-2</v>
      </c>
      <c r="CO99" s="829">
        <f t="shared" si="81"/>
        <v>2.0737309257119745E-2</v>
      </c>
      <c r="CP99" s="829">
        <f t="shared" si="81"/>
        <v>2.3767431445661191E-2</v>
      </c>
      <c r="CQ99" s="829">
        <f t="shared" si="81"/>
        <v>2.7021094898906615E-2</v>
      </c>
      <c r="CR99" s="829">
        <f t="shared" si="81"/>
        <v>3.0498299616856028E-2</v>
      </c>
      <c r="CS99" s="829">
        <f t="shared" si="81"/>
        <v>3.4199045599509426E-2</v>
      </c>
      <c r="CT99" s="829">
        <f t="shared" si="81"/>
        <v>3.8123332846866802E-2</v>
      </c>
      <c r="CU99" s="829">
        <f t="shared" si="81"/>
        <v>4.2304120409605017E-2</v>
      </c>
      <c r="CV99" s="830">
        <f t="shared" si="81"/>
        <v>4.674447476185338E-2</v>
      </c>
      <c r="CW99" s="830">
        <f t="shared" si="81"/>
        <v>5.1452362602842576E-2</v>
      </c>
      <c r="CX99" s="830">
        <f t="shared" si="81"/>
        <v>5.6431495454947661E-2</v>
      </c>
      <c r="CY99" s="830">
        <f t="shared" si="81"/>
        <v>6.1688483052393717E-2</v>
      </c>
      <c r="CZ99" s="830">
        <f t="shared" si="81"/>
        <v>6.7273846769014656E-2</v>
      </c>
      <c r="DA99" s="830">
        <f t="shared" si="81"/>
        <v>7.3172146272850278E-2</v>
      </c>
      <c r="DB99" s="830">
        <f t="shared" si="81"/>
        <v>7.9449844094811525E-2</v>
      </c>
      <c r="DC99" s="830">
        <f t="shared" si="81"/>
        <v>8.6104295014740651E-2</v>
      </c>
      <c r="DD99" s="830">
        <f t="shared" si="81"/>
        <v>9.3162906734914439E-2</v>
      </c>
      <c r="DE99" s="830">
        <f t="shared" si="81"/>
        <v>0.10072992733462925</v>
      </c>
      <c r="DF99" s="830">
        <f t="shared" si="81"/>
        <v>0.10865404708626304</v>
      </c>
      <c r="DG99" s="830">
        <f t="shared" si="81"/>
        <v>0.11707934512033427</v>
      </c>
      <c r="DH99" s="830">
        <f t="shared" si="81"/>
        <v>0.12671829282894773</v>
      </c>
      <c r="DI99" s="830">
        <f t="shared" si="81"/>
        <v>0.13644908001092682</v>
      </c>
      <c r="DJ99" s="830">
        <f t="shared" si="81"/>
        <v>0.14570984426725828</v>
      </c>
      <c r="DK99" s="830">
        <f t="shared" si="81"/>
        <v>0.19139372888847569</v>
      </c>
      <c r="DL99" s="830">
        <f t="shared" si="81"/>
        <v>0.24101172565851081</v>
      </c>
      <c r="DM99" s="830">
        <f t="shared" si="81"/>
        <v>0.29423577481724711</v>
      </c>
      <c r="DN99" s="830">
        <f t="shared" si="81"/>
        <v>0.35104140929721084</v>
      </c>
      <c r="DO99" s="830">
        <f t="shared" si="81"/>
        <v>0.40759718284648977</v>
      </c>
      <c r="DP99" s="830">
        <f t="shared" si="81"/>
        <v>0.46405275642165444</v>
      </c>
      <c r="DQ99" s="830">
        <f t="shared" si="81"/>
        <v>0.52187807671087205</v>
      </c>
      <c r="DR99" s="830">
        <f t="shared" si="81"/>
        <v>0.58034513296207779</v>
      </c>
      <c r="DS99" s="830">
        <f t="shared" si="81"/>
        <v>0.63794694719873224</v>
      </c>
      <c r="DT99" s="830">
        <f t="shared" si="81"/>
        <v>0.69678353955218431</v>
      </c>
      <c r="DU99" s="830">
        <f t="shared" si="81"/>
        <v>0.75678205293197365</v>
      </c>
      <c r="DV99" s="830">
        <f t="shared" si="81"/>
        <v>0.81673861875775877</v>
      </c>
      <c r="DW99" s="830">
        <f t="shared" si="81"/>
        <v>0.88223560368514076</v>
      </c>
      <c r="DX99" s="830">
        <f t="shared" si="81"/>
        <v>1.0088186296635466</v>
      </c>
      <c r="DY99" s="830">
        <f t="shared" si="81"/>
        <v>1.1279258698364278</v>
      </c>
      <c r="DZ99" s="830">
        <f t="shared" si="81"/>
        <v>1.24508796970078</v>
      </c>
      <c r="EA99" s="830">
        <f t="shared" si="81"/>
        <v>1.3729863655867243</v>
      </c>
      <c r="EB99" s="830">
        <f t="shared" si="81"/>
        <v>1.5011478767913731</v>
      </c>
      <c r="EC99" s="830">
        <f t="shared" si="81"/>
        <v>1.6227934181550441</v>
      </c>
      <c r="ED99" s="830">
        <f t="shared" si="81"/>
        <v>1.7511475512500336</v>
      </c>
      <c r="EE99" s="830">
        <f t="shared" si="81"/>
        <v>1.8885050788080466</v>
      </c>
      <c r="EF99" s="830">
        <f t="shared" si="81"/>
        <v>2.0431977078452288</v>
      </c>
      <c r="EG99" s="830">
        <f t="shared" si="81"/>
        <v>2.2191680549052339</v>
      </c>
      <c r="EH99" s="830">
        <f t="shared" si="81"/>
        <v>2.4334784880702864</v>
      </c>
      <c r="EI99" s="830">
        <f t="shared" si="81"/>
        <v>2.6630355504855849</v>
      </c>
      <c r="EJ99" s="830">
        <f t="shared" si="81"/>
        <v>2.9082350561809696</v>
      </c>
      <c r="EK99" s="830">
        <f t="shared" si="81"/>
        <v>3.1976488388237141</v>
      </c>
      <c r="EL99" s="830">
        <f t="shared" si="81"/>
        <v>3.5221490747035422</v>
      </c>
      <c r="EM99" s="830">
        <f t="shared" ref="EM99:GW99" si="82">EL99+EM85/1000</f>
        <v>3.8768792236483876</v>
      </c>
      <c r="EN99" s="830">
        <f t="shared" si="82"/>
        <v>4.2572359729208937</v>
      </c>
      <c r="EO99" s="830">
        <f t="shared" si="82"/>
        <v>4.6615863009422416</v>
      </c>
      <c r="EP99" s="830">
        <f t="shared" si="82"/>
        <v>5.0706444316139754</v>
      </c>
      <c r="EQ99" s="830">
        <f t="shared" si="82"/>
        <v>5.5316090235802946</v>
      </c>
      <c r="ER99" s="830">
        <f t="shared" si="82"/>
        <v>6.0440086766742009</v>
      </c>
      <c r="ES99" s="830">
        <f t="shared" si="82"/>
        <v>6.6529269237106972</v>
      </c>
      <c r="ET99" s="830">
        <f t="shared" si="82"/>
        <v>7.2846780889344345</v>
      </c>
      <c r="EU99" s="830">
        <f t="shared" si="82"/>
        <v>7.9876474942870974</v>
      </c>
      <c r="EV99" s="830">
        <f t="shared" si="82"/>
        <v>8.7677682763372538</v>
      </c>
      <c r="EW99" s="830">
        <f t="shared" si="82"/>
        <v>9.6451936155129179</v>
      </c>
      <c r="EX99" s="830">
        <f t="shared" si="82"/>
        <v>10.603172716766155</v>
      </c>
      <c r="EY99" s="830">
        <f t="shared" si="82"/>
        <v>11.654418659613013</v>
      </c>
      <c r="EZ99" s="830">
        <f t="shared" si="82"/>
        <v>12.797613506166051</v>
      </c>
      <c r="FA99" s="831">
        <f t="shared" si="82"/>
        <v>13.987858023765583</v>
      </c>
      <c r="FB99" s="831">
        <f t="shared" si="82"/>
        <v>15.013492634549358</v>
      </c>
      <c r="FC99" s="831">
        <f t="shared" si="82"/>
        <v>16.122805243293374</v>
      </c>
      <c r="FD99" s="831">
        <f t="shared" si="82"/>
        <v>17.368498793629023</v>
      </c>
      <c r="FE99" s="831">
        <f t="shared" si="82"/>
        <v>18.770415412805217</v>
      </c>
      <c r="FF99" s="831">
        <f t="shared" si="82"/>
        <v>20.807496933601559</v>
      </c>
      <c r="FG99" s="831">
        <f t="shared" si="82"/>
        <v>23.059103325230403</v>
      </c>
      <c r="FH99" s="831">
        <f t="shared" si="82"/>
        <v>25.434271385206603</v>
      </c>
      <c r="FI99" s="831">
        <f t="shared" si="82"/>
        <v>28.145324588229975</v>
      </c>
      <c r="FJ99" s="831">
        <f t="shared" si="82"/>
        <v>31.099107917287778</v>
      </c>
      <c r="FK99" s="831">
        <f t="shared" si="82"/>
        <v>34.165381120023049</v>
      </c>
      <c r="FL99" s="831">
        <f t="shared" si="82"/>
        <v>37.566288212427189</v>
      </c>
      <c r="FM99" s="831">
        <f t="shared" si="82"/>
        <v>41.283570418702105</v>
      </c>
      <c r="FN99" s="831">
        <f t="shared" si="82"/>
        <v>45.435113821923906</v>
      </c>
      <c r="FO99" s="831">
        <f t="shared" si="82"/>
        <v>50.05690313638226</v>
      </c>
      <c r="FP99" s="831">
        <f t="shared" si="82"/>
        <v>54.719269412922522</v>
      </c>
      <c r="FQ99" s="831">
        <f t="shared" si="82"/>
        <v>60.101086579468088</v>
      </c>
      <c r="FR99" s="831">
        <f t="shared" si="82"/>
        <v>65.89544136022144</v>
      </c>
      <c r="FS99" s="831">
        <f t="shared" si="82"/>
        <v>72.131577934288345</v>
      </c>
      <c r="FT99" s="831">
        <f t="shared" si="82"/>
        <v>78.221095737336753</v>
      </c>
      <c r="FU99" s="831">
        <f t="shared" si="82"/>
        <v>84.73335112296121</v>
      </c>
      <c r="FV99" s="831">
        <f t="shared" si="82"/>
        <v>91.676896469162742</v>
      </c>
      <c r="FW99" s="831">
        <f t="shared" si="82"/>
        <v>99.146772602211669</v>
      </c>
      <c r="FX99" s="831">
        <f t="shared" si="82"/>
        <v>107.19777647374649</v>
      </c>
      <c r="FY99" s="832">
        <f t="shared" si="82"/>
        <v>115.91211326459393</v>
      </c>
      <c r="FZ99" s="832">
        <f t="shared" si="82"/>
        <v>124.82982683159995</v>
      </c>
      <c r="GA99" s="832">
        <f t="shared" si="82"/>
        <v>134.44290855545248</v>
      </c>
      <c r="GB99" s="832">
        <f t="shared" si="82"/>
        <v>144.64087906632608</v>
      </c>
      <c r="GC99" s="832">
        <f t="shared" si="82"/>
        <v>155.8002964548418</v>
      </c>
      <c r="GD99" s="832">
        <f t="shared" si="82"/>
        <v>167.62362216427337</v>
      </c>
      <c r="GE99" s="832">
        <f t="shared" si="82"/>
        <v>180.26113719678204</v>
      </c>
      <c r="GF99" s="832">
        <f t="shared" si="82"/>
        <v>193.71033430922148</v>
      </c>
      <c r="GG99" s="832">
        <f t="shared" si="82"/>
        <v>207.67369239515466</v>
      </c>
      <c r="GH99" s="832">
        <f t="shared" si="82"/>
        <v>220.92479798567314</v>
      </c>
      <c r="GI99" s="832">
        <f t="shared" si="82"/>
        <v>235.43447912571122</v>
      </c>
      <c r="GJ99" s="832">
        <f t="shared" si="82"/>
        <v>250.32292842955866</v>
      </c>
      <c r="GK99" s="832">
        <f t="shared" si="82"/>
        <v>265.41161007048601</v>
      </c>
      <c r="GL99" s="832">
        <f t="shared" si="82"/>
        <v>280.97544971395052</v>
      </c>
      <c r="GM99" s="832">
        <f t="shared" si="82"/>
        <v>296.01784329283021</v>
      </c>
      <c r="GN99" s="832">
        <f t="shared" si="82"/>
        <v>310.37661512956896</v>
      </c>
      <c r="GO99" s="832">
        <f t="shared" si="82"/>
        <v>324.37491740253483</v>
      </c>
      <c r="GP99" s="832">
        <f t="shared" si="82"/>
        <v>338.30486936902849</v>
      </c>
      <c r="GQ99" s="832">
        <f t="shared" si="82"/>
        <v>352.52041517690958</v>
      </c>
      <c r="GR99" s="832">
        <f t="shared" si="82"/>
        <v>367.23861921635978</v>
      </c>
      <c r="GS99" s="832">
        <f t="shared" si="82"/>
        <v>382.65201030976743</v>
      </c>
      <c r="GT99" s="832">
        <f t="shared" si="82"/>
        <v>398.61685490169924</v>
      </c>
      <c r="GU99" s="832">
        <f t="shared" si="82"/>
        <v>415.44385767431157</v>
      </c>
      <c r="GV99" s="832">
        <f t="shared" si="82"/>
        <v>432.90710257207797</v>
      </c>
      <c r="GW99" s="832">
        <f t="shared" si="82"/>
        <v>451.13318231997067</v>
      </c>
      <c r="GX99" s="832">
        <f>GW99+GX85/1000</f>
        <v>469.15015226826682</v>
      </c>
      <c r="GY99" s="832">
        <f t="shared" ref="GY99:HV99" si="83">GX99+GY85/1000</f>
        <v>485.7557310115493</v>
      </c>
      <c r="GZ99" s="832">
        <f t="shared" si="83"/>
        <v>502.23594230729407</v>
      </c>
      <c r="HA99" s="832">
        <f t="shared" si="83"/>
        <v>519.30431587926853</v>
      </c>
      <c r="HB99" s="832">
        <f t="shared" si="83"/>
        <v>536.8218341648693</v>
      </c>
      <c r="HC99" s="832">
        <f t="shared" si="83"/>
        <v>554.84516236131753</v>
      </c>
      <c r="HD99" s="832">
        <f t="shared" si="83"/>
        <v>573.22127104447031</v>
      </c>
      <c r="HE99" s="832">
        <f t="shared" si="83"/>
        <v>592.04821794565544</v>
      </c>
      <c r="HF99" s="832">
        <f t="shared" si="83"/>
        <v>611.49346626221779</v>
      </c>
      <c r="HG99" s="832">
        <f t="shared" si="83"/>
        <v>631.45509655418437</v>
      </c>
      <c r="HH99" s="832">
        <f t="shared" si="83"/>
        <v>651.95108901591823</v>
      </c>
      <c r="HI99" s="832">
        <f t="shared" si="83"/>
        <v>672.62877466976499</v>
      </c>
      <c r="HJ99" s="832">
        <f t="shared" si="83"/>
        <v>694.83979757819679</v>
      </c>
      <c r="HK99" s="832">
        <f t="shared" si="83"/>
        <v>718.31965241942135</v>
      </c>
      <c r="HL99" s="832">
        <f t="shared" si="83"/>
        <v>743.16104364189732</v>
      </c>
      <c r="HM99" s="832">
        <f t="shared" si="83"/>
        <v>768.66413172520424</v>
      </c>
      <c r="HN99" s="832">
        <f t="shared" si="83"/>
        <v>794.93976263311492</v>
      </c>
      <c r="HO99" s="832">
        <f t="shared" si="83"/>
        <v>821.98585218462574</v>
      </c>
      <c r="HP99" s="832">
        <f t="shared" si="83"/>
        <v>849.26352858986138</v>
      </c>
      <c r="HQ99" s="832">
        <f t="shared" si="83"/>
        <v>877.86823263920871</v>
      </c>
      <c r="HR99" s="832">
        <f t="shared" si="83"/>
        <v>907.12917673042557</v>
      </c>
      <c r="HS99" s="832">
        <f t="shared" si="83"/>
        <v>937.49169820179611</v>
      </c>
      <c r="HT99" s="832">
        <f>HS99+HT85/1000</f>
        <v>968.23580580440546</v>
      </c>
      <c r="HU99" s="832">
        <f t="shared" si="83"/>
        <v>998.83791647247335</v>
      </c>
      <c r="HV99" s="832">
        <f t="shared" si="83"/>
        <v>1029.4982846005828</v>
      </c>
      <c r="HW99" s="832">
        <f>HV99+HW85/1000</f>
        <v>1059.1230359722344</v>
      </c>
      <c r="HX99" s="832">
        <f>HW99+HX85/1000</f>
        <v>1089.0211519617435</v>
      </c>
      <c r="HY99" s="832">
        <f>HX99+HY85/1000</f>
        <v>1119.7397344086885</v>
      </c>
      <c r="HZ99" s="562"/>
      <c r="IA99" s="562"/>
      <c r="IB99" s="657" t="s">
        <v>467</v>
      </c>
      <c r="IC99" s="833">
        <f>HY99</f>
        <v>1119.7397344086885</v>
      </c>
      <c r="IE99" s="834" t="s">
        <v>468</v>
      </c>
    </row>
    <row r="100" spans="1:250" s="681" customFormat="1" ht="9" customHeight="1">
      <c r="B100" s="576"/>
      <c r="C100" s="824"/>
      <c r="FY100" s="581"/>
      <c r="FZ100" s="581"/>
      <c r="GA100" s="581"/>
      <c r="GB100" s="581"/>
      <c r="GC100" s="581"/>
      <c r="GD100" s="581"/>
      <c r="GE100" s="581"/>
      <c r="GF100" s="581"/>
      <c r="GG100" s="581"/>
      <c r="GH100" s="581"/>
      <c r="GI100" s="581"/>
      <c r="GJ100" s="581"/>
      <c r="GK100" s="581"/>
      <c r="GL100" s="581"/>
      <c r="GM100" s="581"/>
      <c r="GN100" s="581"/>
      <c r="GO100" s="581"/>
      <c r="GP100" s="581"/>
      <c r="GQ100" s="581"/>
      <c r="GR100" s="581"/>
      <c r="GS100" s="581"/>
      <c r="GT100" s="581"/>
      <c r="GU100" s="581"/>
      <c r="GV100" s="581"/>
      <c r="GW100" s="581"/>
      <c r="GX100" s="581"/>
      <c r="GY100" s="581"/>
      <c r="GZ100" s="581"/>
      <c r="HA100" s="581"/>
      <c r="HB100" s="581"/>
      <c r="HC100" s="581"/>
      <c r="HD100" s="581"/>
      <c r="HE100" s="581"/>
      <c r="HF100" s="581"/>
      <c r="HG100" s="581"/>
      <c r="HH100" s="581"/>
      <c r="HI100" s="581"/>
      <c r="HJ100" s="581"/>
      <c r="HK100" s="581"/>
      <c r="HL100" s="581"/>
      <c r="HM100" s="581"/>
      <c r="HN100" s="581"/>
      <c r="HO100" s="581"/>
      <c r="HP100" s="644"/>
      <c r="HQ100" s="644"/>
      <c r="HR100" s="644"/>
      <c r="HS100" s="644"/>
      <c r="HT100" s="644"/>
      <c r="HU100" s="644"/>
      <c r="HV100" s="644"/>
      <c r="HW100" s="644"/>
      <c r="HX100" s="644"/>
      <c r="HY100" s="644"/>
      <c r="HZ100" s="562"/>
      <c r="IA100" s="562"/>
      <c r="IB100" s="824"/>
      <c r="IC100" s="744"/>
      <c r="IE100" s="693"/>
    </row>
    <row r="101" spans="1:250" s="681" customFormat="1" ht="19" customHeight="1">
      <c r="B101" s="823" t="s">
        <v>469</v>
      </c>
      <c r="C101" s="824"/>
      <c r="D101" s="557"/>
      <c r="E101" s="557"/>
      <c r="F101" s="557"/>
      <c r="G101" s="557"/>
      <c r="H101" s="557"/>
      <c r="I101" s="557"/>
      <c r="J101" s="557"/>
      <c r="K101" s="557"/>
      <c r="L101" s="557"/>
      <c r="M101" s="557"/>
      <c r="N101" s="557"/>
      <c r="O101" s="557"/>
      <c r="P101" s="557"/>
      <c r="Q101" s="557"/>
      <c r="R101" s="557"/>
      <c r="S101" s="557"/>
      <c r="T101" s="557"/>
      <c r="U101" s="557"/>
      <c r="V101" s="557"/>
      <c r="W101" s="557"/>
      <c r="X101" s="557"/>
      <c r="Y101" s="557"/>
      <c r="Z101" s="557"/>
      <c r="AA101" s="557"/>
      <c r="AB101" s="557"/>
      <c r="AC101" s="557"/>
      <c r="AD101" s="557"/>
      <c r="AE101" s="557"/>
      <c r="AF101" s="557"/>
      <c r="AG101" s="557"/>
      <c r="AH101" s="557"/>
      <c r="AI101" s="557"/>
      <c r="AJ101" s="557"/>
      <c r="AK101" s="557"/>
      <c r="AL101" s="557"/>
      <c r="AM101" s="557"/>
      <c r="AN101" s="557"/>
      <c r="AO101" s="557"/>
      <c r="AP101" s="557"/>
      <c r="AQ101" s="557"/>
      <c r="AR101" s="557"/>
      <c r="AS101" s="557"/>
      <c r="AT101" s="557"/>
      <c r="AU101" s="557"/>
      <c r="AV101" s="557"/>
      <c r="AW101" s="557"/>
      <c r="AX101" s="557"/>
      <c r="AY101" s="557"/>
      <c r="AZ101" s="557"/>
      <c r="BA101" s="557"/>
      <c r="BB101" s="557"/>
      <c r="BC101" s="557"/>
      <c r="BD101" s="557"/>
      <c r="BE101" s="557"/>
      <c r="BF101" s="557"/>
      <c r="BG101" s="557"/>
      <c r="BH101" s="557"/>
      <c r="BI101" s="557"/>
      <c r="BJ101" s="557"/>
      <c r="BK101" s="557"/>
      <c r="BL101" s="557"/>
      <c r="BM101" s="557"/>
      <c r="BN101" s="557"/>
      <c r="BO101" s="557"/>
      <c r="BP101" s="557"/>
      <c r="BQ101" s="557"/>
      <c r="BR101" s="557"/>
      <c r="BS101" s="557"/>
      <c r="BT101" s="557"/>
      <c r="BU101" s="557"/>
      <c r="BV101" s="557"/>
      <c r="BW101" s="557"/>
      <c r="BX101" s="557"/>
      <c r="BY101" s="557"/>
      <c r="BZ101" s="592"/>
      <c r="CA101" s="835">
        <f t="shared" ref="CA101:EL101" si="84">CB101</f>
        <v>1119.7417295895698</v>
      </c>
      <c r="CB101" s="835">
        <f t="shared" si="84"/>
        <v>1119.7417295895698</v>
      </c>
      <c r="CC101" s="835">
        <f t="shared" si="84"/>
        <v>1119.7417295895698</v>
      </c>
      <c r="CD101" s="835">
        <f t="shared" si="84"/>
        <v>1119.7417295895698</v>
      </c>
      <c r="CE101" s="835">
        <f t="shared" si="84"/>
        <v>1119.7417295895698</v>
      </c>
      <c r="CF101" s="835">
        <f t="shared" si="84"/>
        <v>1119.7417295895698</v>
      </c>
      <c r="CG101" s="835">
        <f t="shared" si="84"/>
        <v>1119.7417295895698</v>
      </c>
      <c r="CH101" s="835">
        <f t="shared" si="84"/>
        <v>1119.7417295895698</v>
      </c>
      <c r="CI101" s="835">
        <f t="shared" si="84"/>
        <v>1119.7417295895698</v>
      </c>
      <c r="CJ101" s="835">
        <f t="shared" si="84"/>
        <v>1119.7417295895698</v>
      </c>
      <c r="CK101" s="835">
        <f t="shared" si="84"/>
        <v>1119.7417295895698</v>
      </c>
      <c r="CL101" s="835">
        <f t="shared" si="84"/>
        <v>1119.7417295895698</v>
      </c>
      <c r="CM101" s="835">
        <f t="shared" si="84"/>
        <v>1119.7417295895698</v>
      </c>
      <c r="CN101" s="835">
        <f t="shared" si="84"/>
        <v>1119.7417295895698</v>
      </c>
      <c r="CO101" s="835">
        <f t="shared" si="84"/>
        <v>1119.7417295895698</v>
      </c>
      <c r="CP101" s="835">
        <f t="shared" si="84"/>
        <v>1119.7417295895698</v>
      </c>
      <c r="CQ101" s="835">
        <f t="shared" si="84"/>
        <v>1119.7417295895698</v>
      </c>
      <c r="CR101" s="835">
        <f t="shared" si="84"/>
        <v>1119.7417295895698</v>
      </c>
      <c r="CS101" s="835">
        <f t="shared" si="84"/>
        <v>1119.7417295895698</v>
      </c>
      <c r="CT101" s="835">
        <f t="shared" si="84"/>
        <v>1119.7417295895698</v>
      </c>
      <c r="CU101" s="835">
        <f t="shared" si="84"/>
        <v>1119.7417295895698</v>
      </c>
      <c r="CV101" s="835">
        <f t="shared" si="84"/>
        <v>1119.7417295895698</v>
      </c>
      <c r="CW101" s="835">
        <f t="shared" si="84"/>
        <v>1119.7417295895698</v>
      </c>
      <c r="CX101" s="835">
        <f t="shared" si="84"/>
        <v>1119.7417295895698</v>
      </c>
      <c r="CY101" s="835">
        <f t="shared" si="84"/>
        <v>1119.7417295895698</v>
      </c>
      <c r="CZ101" s="835">
        <f t="shared" si="84"/>
        <v>1119.7417295895698</v>
      </c>
      <c r="DA101" s="835">
        <f t="shared" si="84"/>
        <v>1119.7417295895698</v>
      </c>
      <c r="DB101" s="835">
        <f t="shared" si="84"/>
        <v>1119.7417295895698</v>
      </c>
      <c r="DC101" s="835">
        <f t="shared" si="84"/>
        <v>1119.7417295895698</v>
      </c>
      <c r="DD101" s="835">
        <f t="shared" si="84"/>
        <v>1119.7417295895698</v>
      </c>
      <c r="DE101" s="835">
        <f t="shared" si="84"/>
        <v>1119.7417295895698</v>
      </c>
      <c r="DF101" s="835">
        <f t="shared" si="84"/>
        <v>1119.7417295895698</v>
      </c>
      <c r="DG101" s="835">
        <f t="shared" si="84"/>
        <v>1119.7417295895698</v>
      </c>
      <c r="DH101" s="835">
        <f t="shared" si="84"/>
        <v>1119.7417295895698</v>
      </c>
      <c r="DI101" s="835">
        <f t="shared" si="84"/>
        <v>1119.7417295895698</v>
      </c>
      <c r="DJ101" s="835">
        <f t="shared" si="84"/>
        <v>1119.7417295895698</v>
      </c>
      <c r="DK101" s="835">
        <f t="shared" si="84"/>
        <v>1119.7417295895698</v>
      </c>
      <c r="DL101" s="835">
        <f t="shared" si="84"/>
        <v>1119.7417295895698</v>
      </c>
      <c r="DM101" s="835">
        <f t="shared" si="84"/>
        <v>1119.7417295895698</v>
      </c>
      <c r="DN101" s="835">
        <f t="shared" si="84"/>
        <v>1119.7417295895698</v>
      </c>
      <c r="DO101" s="835">
        <f t="shared" si="84"/>
        <v>1119.7417295895698</v>
      </c>
      <c r="DP101" s="835">
        <f t="shared" si="84"/>
        <v>1119.7417295895698</v>
      </c>
      <c r="DQ101" s="835">
        <f t="shared" si="84"/>
        <v>1119.7417295895698</v>
      </c>
      <c r="DR101" s="835">
        <f t="shared" si="84"/>
        <v>1119.7417295895698</v>
      </c>
      <c r="DS101" s="835">
        <f t="shared" si="84"/>
        <v>1119.7417295895698</v>
      </c>
      <c r="DT101" s="835">
        <f t="shared" si="84"/>
        <v>1119.7417295895698</v>
      </c>
      <c r="DU101" s="835">
        <f t="shared" si="84"/>
        <v>1119.7417295895698</v>
      </c>
      <c r="DV101" s="835">
        <f t="shared" si="84"/>
        <v>1119.7417295895698</v>
      </c>
      <c r="DW101" s="835">
        <f t="shared" si="84"/>
        <v>1119.7417295895698</v>
      </c>
      <c r="DX101" s="835">
        <f t="shared" si="84"/>
        <v>1119.7417295895698</v>
      </c>
      <c r="DY101" s="835">
        <f t="shared" si="84"/>
        <v>1119.7417295895698</v>
      </c>
      <c r="DZ101" s="835">
        <f t="shared" si="84"/>
        <v>1119.7417295895698</v>
      </c>
      <c r="EA101" s="835">
        <f t="shared" si="84"/>
        <v>1119.7417295895698</v>
      </c>
      <c r="EB101" s="835">
        <f t="shared" si="84"/>
        <v>1119.7417295895698</v>
      </c>
      <c r="EC101" s="835">
        <f t="shared" si="84"/>
        <v>1119.7417295895698</v>
      </c>
      <c r="ED101" s="835">
        <f t="shared" si="84"/>
        <v>1119.7417295895698</v>
      </c>
      <c r="EE101" s="835">
        <f t="shared" si="84"/>
        <v>1119.7417295895698</v>
      </c>
      <c r="EF101" s="835">
        <f t="shared" si="84"/>
        <v>1119.7417295895698</v>
      </c>
      <c r="EG101" s="835">
        <f t="shared" si="84"/>
        <v>1119.7417295895698</v>
      </c>
      <c r="EH101" s="835">
        <f t="shared" si="84"/>
        <v>1119.7417295895698</v>
      </c>
      <c r="EI101" s="835">
        <f t="shared" si="84"/>
        <v>1119.7417295895698</v>
      </c>
      <c r="EJ101" s="835">
        <f t="shared" si="84"/>
        <v>1119.7417295895698</v>
      </c>
      <c r="EK101" s="835">
        <f t="shared" si="84"/>
        <v>1119.7417295895698</v>
      </c>
      <c r="EL101" s="835">
        <f t="shared" si="84"/>
        <v>1119.7417295895698</v>
      </c>
      <c r="EM101" s="835">
        <f t="shared" ref="EM101:GX101" si="85">EN101</f>
        <v>1119.7417295895698</v>
      </c>
      <c r="EN101" s="835">
        <f t="shared" si="85"/>
        <v>1119.7417295895698</v>
      </c>
      <c r="EO101" s="835">
        <f t="shared" si="85"/>
        <v>1119.7417295895698</v>
      </c>
      <c r="EP101" s="835">
        <f t="shared" si="85"/>
        <v>1119.7417295895698</v>
      </c>
      <c r="EQ101" s="835">
        <f t="shared" si="85"/>
        <v>1119.7417295895698</v>
      </c>
      <c r="ER101" s="835">
        <f t="shared" si="85"/>
        <v>1119.7417295895698</v>
      </c>
      <c r="ES101" s="835">
        <f t="shared" si="85"/>
        <v>1119.7417295895698</v>
      </c>
      <c r="ET101" s="835">
        <f t="shared" si="85"/>
        <v>1119.7417295895698</v>
      </c>
      <c r="EU101" s="835">
        <f t="shared" si="85"/>
        <v>1119.7417295895698</v>
      </c>
      <c r="EV101" s="835">
        <f t="shared" si="85"/>
        <v>1119.7417295895698</v>
      </c>
      <c r="EW101" s="835">
        <f t="shared" si="85"/>
        <v>1119.7417295895698</v>
      </c>
      <c r="EX101" s="835">
        <f t="shared" si="85"/>
        <v>1119.7417295895698</v>
      </c>
      <c r="EY101" s="835">
        <f t="shared" si="85"/>
        <v>1119.7417295895698</v>
      </c>
      <c r="EZ101" s="835">
        <f t="shared" si="85"/>
        <v>1119.7417295895698</v>
      </c>
      <c r="FA101" s="835">
        <f t="shared" si="85"/>
        <v>1119.7417295895698</v>
      </c>
      <c r="FB101" s="835">
        <f t="shared" si="85"/>
        <v>1119.7417295895698</v>
      </c>
      <c r="FC101" s="835">
        <f t="shared" si="85"/>
        <v>1119.7417295895698</v>
      </c>
      <c r="FD101" s="835">
        <f t="shared" si="85"/>
        <v>1119.7417295895698</v>
      </c>
      <c r="FE101" s="835">
        <f t="shared" si="85"/>
        <v>1119.7417295895698</v>
      </c>
      <c r="FF101" s="835">
        <f t="shared" si="85"/>
        <v>1119.7417295895698</v>
      </c>
      <c r="FG101" s="835">
        <f t="shared" si="85"/>
        <v>1119.7417295895698</v>
      </c>
      <c r="FH101" s="835">
        <f t="shared" si="85"/>
        <v>1119.7417295895698</v>
      </c>
      <c r="FI101" s="835">
        <f t="shared" si="85"/>
        <v>1119.7417295895698</v>
      </c>
      <c r="FJ101" s="835">
        <f t="shared" si="85"/>
        <v>1119.7417295895698</v>
      </c>
      <c r="FK101" s="835">
        <f t="shared" si="85"/>
        <v>1119.7417295895698</v>
      </c>
      <c r="FL101" s="835">
        <f t="shared" si="85"/>
        <v>1119.7417295895698</v>
      </c>
      <c r="FM101" s="835">
        <f t="shared" si="85"/>
        <v>1119.7417295895698</v>
      </c>
      <c r="FN101" s="835">
        <f t="shared" si="85"/>
        <v>1119.7417295895698</v>
      </c>
      <c r="FO101" s="835">
        <f t="shared" si="85"/>
        <v>1119.7417295895698</v>
      </c>
      <c r="FP101" s="835">
        <f t="shared" si="85"/>
        <v>1119.7417295895698</v>
      </c>
      <c r="FQ101" s="835">
        <f t="shared" si="85"/>
        <v>1119.7417295895698</v>
      </c>
      <c r="FR101" s="835">
        <f t="shared" si="85"/>
        <v>1119.7417295895698</v>
      </c>
      <c r="FS101" s="835">
        <f t="shared" si="85"/>
        <v>1119.7417295895698</v>
      </c>
      <c r="FT101" s="835">
        <f t="shared" si="85"/>
        <v>1119.7417295895698</v>
      </c>
      <c r="FU101" s="835">
        <f t="shared" si="85"/>
        <v>1119.7417295895698</v>
      </c>
      <c r="FV101" s="835">
        <f t="shared" si="85"/>
        <v>1119.7417295895698</v>
      </c>
      <c r="FW101" s="835">
        <f t="shared" si="85"/>
        <v>1119.7417295895698</v>
      </c>
      <c r="FX101" s="835">
        <f t="shared" si="85"/>
        <v>1119.7417295895698</v>
      </c>
      <c r="FY101" s="650">
        <f t="shared" si="85"/>
        <v>1119.7417295895698</v>
      </c>
      <c r="FZ101" s="650">
        <f t="shared" si="85"/>
        <v>1119.7417295895698</v>
      </c>
      <c r="GA101" s="650">
        <f t="shared" si="85"/>
        <v>1119.7417295895698</v>
      </c>
      <c r="GB101" s="650">
        <f t="shared" si="85"/>
        <v>1119.7417295895698</v>
      </c>
      <c r="GC101" s="650">
        <f t="shared" si="85"/>
        <v>1119.7417295895698</v>
      </c>
      <c r="GD101" s="650">
        <f t="shared" si="85"/>
        <v>1119.7417295895698</v>
      </c>
      <c r="GE101" s="650">
        <f t="shared" si="85"/>
        <v>1119.7417295895698</v>
      </c>
      <c r="GF101" s="650">
        <f t="shared" si="85"/>
        <v>1119.7417295895698</v>
      </c>
      <c r="GG101" s="650">
        <f t="shared" si="85"/>
        <v>1119.7417295895698</v>
      </c>
      <c r="GH101" s="650">
        <f t="shared" si="85"/>
        <v>1119.7417295895698</v>
      </c>
      <c r="GI101" s="650">
        <f t="shared" si="85"/>
        <v>1119.7417295895698</v>
      </c>
      <c r="GJ101" s="650">
        <f t="shared" si="85"/>
        <v>1119.7417295895698</v>
      </c>
      <c r="GK101" s="650">
        <f t="shared" si="85"/>
        <v>1119.7417295895698</v>
      </c>
      <c r="GL101" s="650">
        <f t="shared" si="85"/>
        <v>1119.7417295895698</v>
      </c>
      <c r="GM101" s="650">
        <f t="shared" si="85"/>
        <v>1119.7417295895698</v>
      </c>
      <c r="GN101" s="650">
        <f t="shared" si="85"/>
        <v>1119.7417295895698</v>
      </c>
      <c r="GO101" s="650">
        <f t="shared" si="85"/>
        <v>1119.7417295895698</v>
      </c>
      <c r="GP101" s="650">
        <f t="shared" si="85"/>
        <v>1119.7417295895698</v>
      </c>
      <c r="GQ101" s="650">
        <f t="shared" si="85"/>
        <v>1119.7417295895698</v>
      </c>
      <c r="GR101" s="650">
        <f t="shared" si="85"/>
        <v>1119.7417295895698</v>
      </c>
      <c r="GS101" s="650">
        <f t="shared" si="85"/>
        <v>1119.7417295895698</v>
      </c>
      <c r="GT101" s="650">
        <f t="shared" si="85"/>
        <v>1119.7417295895698</v>
      </c>
      <c r="GU101" s="650">
        <f t="shared" si="85"/>
        <v>1119.7417295895698</v>
      </c>
      <c r="GV101" s="650">
        <f t="shared" si="85"/>
        <v>1119.7417295895698</v>
      </c>
      <c r="GW101" s="650">
        <f t="shared" si="85"/>
        <v>1119.7417295895698</v>
      </c>
      <c r="GX101" s="650">
        <f t="shared" si="85"/>
        <v>1119.7417295895698</v>
      </c>
      <c r="GY101" s="650">
        <f t="shared" ref="GY101:HI101" si="86">GZ101</f>
        <v>1119.7417295895698</v>
      </c>
      <c r="GZ101" s="650">
        <f t="shared" si="86"/>
        <v>1119.7417295895698</v>
      </c>
      <c r="HA101" s="650">
        <f t="shared" si="86"/>
        <v>1119.7417295895698</v>
      </c>
      <c r="HB101" s="650">
        <f t="shared" si="86"/>
        <v>1119.7417295895698</v>
      </c>
      <c r="HC101" s="650">
        <f t="shared" si="86"/>
        <v>1119.7417295895698</v>
      </c>
      <c r="HD101" s="650">
        <f t="shared" si="86"/>
        <v>1119.7417295895698</v>
      </c>
      <c r="HE101" s="650">
        <f t="shared" si="86"/>
        <v>1119.7417295895698</v>
      </c>
      <c r="HF101" s="650">
        <f t="shared" si="86"/>
        <v>1119.7417295895698</v>
      </c>
      <c r="HG101" s="650">
        <f t="shared" si="86"/>
        <v>1119.7417295895698</v>
      </c>
      <c r="HH101" s="650">
        <f t="shared" si="86"/>
        <v>1119.7417295895698</v>
      </c>
      <c r="HI101" s="650">
        <f t="shared" si="86"/>
        <v>1119.7417295895698</v>
      </c>
      <c r="HJ101" s="650">
        <f>HK101</f>
        <v>1119.7417295895698</v>
      </c>
      <c r="HK101" s="650">
        <f>HL101</f>
        <v>1119.7417295895698</v>
      </c>
      <c r="HL101" s="650">
        <f>HM101</f>
        <v>1119.7417295895698</v>
      </c>
      <c r="HM101" s="650">
        <f>HN101</f>
        <v>1119.7417295895698</v>
      </c>
      <c r="HN101" s="650">
        <f>HO101</f>
        <v>1119.7417295895698</v>
      </c>
      <c r="HO101" s="650">
        <f>IC85/1000</f>
        <v>1119.7417295895698</v>
      </c>
      <c r="HP101" s="650">
        <f>IC101</f>
        <v>1119.7417295895698</v>
      </c>
      <c r="HQ101" s="650">
        <f t="shared" ref="HQ101:HY101" si="87">$IC$101</f>
        <v>1119.7417295895698</v>
      </c>
      <c r="HR101" s="650">
        <f t="shared" si="87"/>
        <v>1119.7417295895698</v>
      </c>
      <c r="HS101" s="650">
        <f t="shared" si="87"/>
        <v>1119.7417295895698</v>
      </c>
      <c r="HT101" s="650">
        <f t="shared" si="87"/>
        <v>1119.7417295895698</v>
      </c>
      <c r="HU101" s="650">
        <f t="shared" si="87"/>
        <v>1119.7417295895698</v>
      </c>
      <c r="HV101" s="650">
        <f t="shared" si="87"/>
        <v>1119.7417295895698</v>
      </c>
      <c r="HW101" s="650">
        <f t="shared" si="87"/>
        <v>1119.7417295895698</v>
      </c>
      <c r="HX101" s="650">
        <f t="shared" si="87"/>
        <v>1119.7417295895698</v>
      </c>
      <c r="HY101" s="650">
        <f t="shared" si="87"/>
        <v>1119.7417295895698</v>
      </c>
      <c r="HZ101" s="562"/>
      <c r="IA101" s="562"/>
      <c r="IB101" s="657" t="s">
        <v>467</v>
      </c>
      <c r="IC101" s="833">
        <f>HK101</f>
        <v>1119.7417295895698</v>
      </c>
      <c r="IE101" s="834" t="s">
        <v>470</v>
      </c>
      <c r="IH101" s="702"/>
    </row>
    <row r="102" spans="1:250" s="681" customFormat="1" ht="9" customHeight="1">
      <c r="B102" s="576"/>
      <c r="C102" s="824"/>
      <c r="D102" s="557"/>
      <c r="E102" s="557"/>
      <c r="F102" s="557"/>
      <c r="G102" s="557"/>
      <c r="H102" s="557"/>
      <c r="I102" s="557"/>
      <c r="J102" s="557"/>
      <c r="K102" s="557"/>
      <c r="L102" s="557"/>
      <c r="M102" s="557"/>
      <c r="N102" s="557"/>
      <c r="O102" s="557"/>
      <c r="P102" s="557"/>
      <c r="Q102" s="557"/>
      <c r="R102" s="557"/>
      <c r="S102" s="557"/>
      <c r="T102" s="557"/>
      <c r="U102" s="557"/>
      <c r="V102" s="557"/>
      <c r="W102" s="557"/>
      <c r="X102" s="557"/>
      <c r="Y102" s="557"/>
      <c r="Z102" s="557"/>
      <c r="AA102" s="557"/>
      <c r="AB102" s="557"/>
      <c r="AC102" s="557"/>
      <c r="AD102" s="557"/>
      <c r="AE102" s="557"/>
      <c r="AF102" s="557"/>
      <c r="AG102" s="557"/>
      <c r="AH102" s="557"/>
      <c r="AI102" s="557"/>
      <c r="AJ102" s="557"/>
      <c r="AK102" s="557"/>
      <c r="AL102" s="557"/>
      <c r="AM102" s="557"/>
      <c r="AN102" s="557"/>
      <c r="AO102" s="557"/>
      <c r="AP102" s="557"/>
      <c r="AQ102" s="557"/>
      <c r="AR102" s="557"/>
      <c r="AS102" s="557"/>
      <c r="AT102" s="557"/>
      <c r="AU102" s="557"/>
      <c r="HZ102" s="562"/>
      <c r="IA102" s="562"/>
      <c r="IB102" s="824"/>
      <c r="IC102" s="668"/>
      <c r="IE102" s="693"/>
    </row>
    <row r="103" spans="1:250" s="681" customFormat="1" ht="19" customHeight="1">
      <c r="B103" s="823" t="s">
        <v>456</v>
      </c>
      <c r="C103" s="824"/>
      <c r="D103" s="557"/>
      <c r="E103" s="557"/>
      <c r="F103" s="557"/>
      <c r="G103" s="557"/>
      <c r="H103" s="557"/>
      <c r="I103" s="557"/>
      <c r="J103" s="557"/>
      <c r="K103" s="557"/>
      <c r="L103" s="557"/>
      <c r="M103" s="557"/>
      <c r="N103" s="557"/>
      <c r="O103" s="557"/>
      <c r="P103" s="557"/>
      <c r="Q103" s="557"/>
      <c r="R103" s="557"/>
      <c r="S103" s="557"/>
      <c r="T103" s="557"/>
      <c r="U103" s="557"/>
      <c r="V103" s="557"/>
      <c r="W103" s="557"/>
      <c r="X103" s="557"/>
      <c r="Y103" s="557"/>
      <c r="Z103" s="557"/>
      <c r="AA103" s="557"/>
      <c r="AB103" s="557"/>
      <c r="AC103" s="557"/>
      <c r="AD103" s="557"/>
      <c r="AE103" s="557"/>
      <c r="AF103" s="557"/>
      <c r="AG103" s="557"/>
      <c r="AH103" s="557"/>
      <c r="AI103" s="557"/>
      <c r="AJ103" s="557"/>
      <c r="AK103" s="557"/>
      <c r="AL103" s="557"/>
      <c r="AM103" s="557"/>
      <c r="AN103" s="557"/>
      <c r="AO103" s="557"/>
      <c r="AP103" s="557"/>
      <c r="AQ103" s="557"/>
      <c r="AR103" s="557"/>
      <c r="AS103" s="557"/>
      <c r="AT103" s="557"/>
      <c r="AU103" s="557"/>
      <c r="AV103" s="557"/>
      <c r="AW103" s="557"/>
      <c r="AX103" s="557"/>
      <c r="AY103" s="557"/>
      <c r="AZ103" s="557"/>
      <c r="BA103" s="557"/>
      <c r="BB103" s="557"/>
      <c r="BC103" s="557"/>
      <c r="BD103" s="557"/>
      <c r="BE103" s="557"/>
      <c r="BF103" s="557"/>
      <c r="BG103" s="557"/>
      <c r="BH103" s="557"/>
      <c r="BI103" s="557"/>
      <c r="BJ103" s="557"/>
      <c r="BK103" s="557"/>
      <c r="BL103" s="557"/>
      <c r="BM103" s="557"/>
      <c r="BN103" s="557"/>
      <c r="BO103" s="557"/>
      <c r="BP103" s="557"/>
      <c r="BQ103" s="557"/>
      <c r="BR103" s="557"/>
      <c r="BS103" s="557"/>
      <c r="BT103" s="557"/>
      <c r="BU103" s="557"/>
      <c r="BV103" s="557"/>
      <c r="BW103" s="557"/>
      <c r="BX103" s="557"/>
      <c r="BY103" s="557"/>
      <c r="BZ103" s="592"/>
      <c r="CA103" s="684">
        <f t="shared" ref="CA103:EL103" si="88">CA99/CA101</f>
        <v>3.4883892317137769E-7</v>
      </c>
      <c r="CB103" s="684">
        <f t="shared" si="88"/>
        <v>7.5899890512103921E-7</v>
      </c>
      <c r="CC103" s="684">
        <f t="shared" si="88"/>
        <v>1.2440503296776992E-6</v>
      </c>
      <c r="CD103" s="684">
        <f t="shared" si="88"/>
        <v>1.8039931968413575E-6</v>
      </c>
      <c r="CE103" s="684">
        <f t="shared" si="88"/>
        <v>2.4388275066120146E-6</v>
      </c>
      <c r="CF103" s="684">
        <f t="shared" si="88"/>
        <v>3.1485532589896698E-6</v>
      </c>
      <c r="CG103" s="684">
        <f t="shared" si="88"/>
        <v>4.0579154621638137E-6</v>
      </c>
      <c r="CH103" s="684">
        <f t="shared" si="88"/>
        <v>5.1669141161344474E-6</v>
      </c>
      <c r="CI103" s="684">
        <f t="shared" si="88"/>
        <v>6.4755492209015678E-6</v>
      </c>
      <c r="CJ103" s="684">
        <f t="shared" si="88"/>
        <v>7.9838207764651783E-6</v>
      </c>
      <c r="CK103" s="684">
        <f t="shared" si="88"/>
        <v>9.6917287828252772E-6</v>
      </c>
      <c r="CL103" s="684">
        <f t="shared" si="88"/>
        <v>1.1599273239981865E-5</v>
      </c>
      <c r="CM103" s="684">
        <f t="shared" si="88"/>
        <v>1.370645414793494E-5</v>
      </c>
      <c r="CN103" s="684">
        <f t="shared" si="88"/>
        <v>1.6013271506684506E-5</v>
      </c>
      <c r="CO103" s="684">
        <f t="shared" si="88"/>
        <v>1.8519725316230555E-5</v>
      </c>
      <c r="CP103" s="684">
        <f t="shared" si="88"/>
        <v>2.1225815576573098E-5</v>
      </c>
      <c r="CQ103" s="684">
        <f t="shared" si="88"/>
        <v>2.4131542287712121E-5</v>
      </c>
      <c r="CR103" s="684">
        <f t="shared" si="88"/>
        <v>2.723690544964764E-5</v>
      </c>
      <c r="CS103" s="684">
        <f t="shared" si="88"/>
        <v>3.0541905062379647E-5</v>
      </c>
      <c r="CT103" s="684">
        <f t="shared" si="88"/>
        <v>3.404654112590814E-5</v>
      </c>
      <c r="CU103" s="684">
        <f t="shared" si="88"/>
        <v>3.7780248151608292E-5</v>
      </c>
      <c r="CV103" s="684">
        <f t="shared" si="88"/>
        <v>4.1745764694316699E-5</v>
      </c>
      <c r="CW103" s="684">
        <f t="shared" si="88"/>
        <v>4.5950205519001183E-5</v>
      </c>
      <c r="CX103" s="684">
        <f t="shared" si="88"/>
        <v>5.0396885249272673E-5</v>
      </c>
      <c r="CY103" s="684">
        <f t="shared" si="88"/>
        <v>5.5091706794749015E-5</v>
      </c>
      <c r="CZ103" s="684">
        <f t="shared" si="88"/>
        <v>6.0079788929249977E-5</v>
      </c>
      <c r="DA103" s="684">
        <f t="shared" si="88"/>
        <v>6.5347342462329053E-5</v>
      </c>
      <c r="DB103" s="684">
        <f t="shared" si="88"/>
        <v>7.0953722626674885E-5</v>
      </c>
      <c r="DC103" s="684">
        <f t="shared" si="88"/>
        <v>7.6896567073820969E-5</v>
      </c>
      <c r="DD103" s="684">
        <f t="shared" si="88"/>
        <v>8.3200352610831406E-5</v>
      </c>
      <c r="DE103" s="684">
        <f t="shared" si="88"/>
        <v>8.9958179348688565E-5</v>
      </c>
      <c r="DF103" s="684">
        <f t="shared" si="88"/>
        <v>9.7034918155715336E-5</v>
      </c>
      <c r="DG103" s="684">
        <f t="shared" si="88"/>
        <v>1.0455924078425526E-4</v>
      </c>
      <c r="DH103" s="684">
        <f t="shared" si="88"/>
        <v>1.1316742913153292E-4</v>
      </c>
      <c r="DI103" s="684">
        <f t="shared" si="88"/>
        <v>1.2185763592193788E-4</v>
      </c>
      <c r="DJ103" s="684">
        <f t="shared" si="88"/>
        <v>1.3012808258978324E-4</v>
      </c>
      <c r="DK103" s="684">
        <f t="shared" si="88"/>
        <v>1.7092667338443229E-4</v>
      </c>
      <c r="DL103" s="684">
        <f t="shared" si="88"/>
        <v>2.1523867449938769E-4</v>
      </c>
      <c r="DM103" s="684">
        <f t="shared" si="88"/>
        <v>2.6277110787422054E-4</v>
      </c>
      <c r="DN103" s="684">
        <f t="shared" si="88"/>
        <v>3.135021228742467E-4</v>
      </c>
      <c r="DO103" s="684">
        <f t="shared" si="88"/>
        <v>3.6400999630146005E-4</v>
      </c>
      <c r="DP103" s="684">
        <f t="shared" si="88"/>
        <v>4.1442838483098094E-4</v>
      </c>
      <c r="DQ103" s="684">
        <f t="shared" si="88"/>
        <v>4.6607004358242615E-4</v>
      </c>
      <c r="DR103" s="684">
        <f t="shared" si="88"/>
        <v>5.1828481302987393E-4</v>
      </c>
      <c r="DS103" s="684">
        <f t="shared" si="88"/>
        <v>5.6972686677718562E-4</v>
      </c>
      <c r="DT103" s="684">
        <f t="shared" si="88"/>
        <v>6.2227165527499223E-4</v>
      </c>
      <c r="DU103" s="684">
        <f t="shared" si="88"/>
        <v>6.7585411254554616E-4</v>
      </c>
      <c r="DV103" s="684">
        <f t="shared" si="88"/>
        <v>7.2939910800424144E-4</v>
      </c>
      <c r="DW103" s="684">
        <f t="shared" si="88"/>
        <v>7.8789204722102787E-4</v>
      </c>
      <c r="DX103" s="684">
        <f t="shared" si="88"/>
        <v>9.0093867452213205E-4</v>
      </c>
      <c r="DY103" s="684">
        <f t="shared" si="88"/>
        <v>1.0073089535118584E-3</v>
      </c>
      <c r="DZ103" s="684">
        <f t="shared" si="88"/>
        <v>1.1119420995028511E-3</v>
      </c>
      <c r="EA103" s="684">
        <f t="shared" si="88"/>
        <v>1.2261634351074678E-3</v>
      </c>
      <c r="EB103" s="684">
        <f t="shared" si="88"/>
        <v>1.3406197492895114E-3</v>
      </c>
      <c r="EC103" s="684">
        <f t="shared" si="88"/>
        <v>1.4492568913635673E-3</v>
      </c>
      <c r="ED103" s="684">
        <f t="shared" si="88"/>
        <v>1.5638852290446471E-3</v>
      </c>
      <c r="EE103" s="684">
        <f t="shared" si="88"/>
        <v>1.6865541659327632E-3</v>
      </c>
      <c r="EF103" s="684">
        <f t="shared" si="88"/>
        <v>1.8247044419735456E-3</v>
      </c>
      <c r="EG103" s="684">
        <f t="shared" si="88"/>
        <v>1.981857062448363E-3</v>
      </c>
      <c r="EH103" s="684">
        <f t="shared" si="88"/>
        <v>2.1732497983818588E-3</v>
      </c>
      <c r="EI103" s="684">
        <f t="shared" si="88"/>
        <v>2.3782587360227205E-3</v>
      </c>
      <c r="EJ103" s="684">
        <f t="shared" si="88"/>
        <v>2.59723736226831E-3</v>
      </c>
      <c r="EK103" s="684">
        <f t="shared" si="88"/>
        <v>2.8557021269500962E-3</v>
      </c>
      <c r="EL103" s="684">
        <f t="shared" si="88"/>
        <v>3.1455013076940081E-3</v>
      </c>
      <c r="EM103" s="684">
        <f t="shared" ref="EM103:GX103" si="89">EM99/EM101</f>
        <v>3.4622977077664323E-3</v>
      </c>
      <c r="EN103" s="684">
        <f t="shared" si="89"/>
        <v>3.8019802785070281E-3</v>
      </c>
      <c r="EO103" s="684">
        <f t="shared" si="89"/>
        <v>4.1630906286317469E-3</v>
      </c>
      <c r="EP103" s="684">
        <f t="shared" si="89"/>
        <v>4.5284053435005675E-3</v>
      </c>
      <c r="EQ103" s="684">
        <f t="shared" si="89"/>
        <v>4.9400758026655403E-3</v>
      </c>
      <c r="ER103" s="684">
        <f t="shared" si="89"/>
        <v>5.3976810160407014E-3</v>
      </c>
      <c r="ES103" s="684">
        <f t="shared" si="89"/>
        <v>5.9414834223863941E-3</v>
      </c>
      <c r="ET103" s="684">
        <f t="shared" si="89"/>
        <v>6.5056770650179846E-3</v>
      </c>
      <c r="EU103" s="684">
        <f t="shared" si="89"/>
        <v>7.1334730886691974E-3</v>
      </c>
      <c r="EV103" s="684">
        <f t="shared" si="89"/>
        <v>7.8301701585695056E-3</v>
      </c>
      <c r="EW103" s="684">
        <f t="shared" si="89"/>
        <v>8.6137663361427717E-3</v>
      </c>
      <c r="EX103" s="684">
        <f t="shared" si="89"/>
        <v>9.4693021047386004E-3</v>
      </c>
      <c r="EY103" s="684">
        <f t="shared" si="89"/>
        <v>1.0408131046330499E-2</v>
      </c>
      <c r="EZ103" s="684">
        <f t="shared" si="89"/>
        <v>1.1429076159246909E-2</v>
      </c>
      <c r="FA103" s="684">
        <f t="shared" si="89"/>
        <v>1.2492039596392191E-2</v>
      </c>
      <c r="FB103" s="684">
        <f t="shared" si="89"/>
        <v>1.3407996002839338E-2</v>
      </c>
      <c r="FC103" s="684">
        <f t="shared" si="89"/>
        <v>1.439868214003512E-2</v>
      </c>
      <c r="FD103" s="684">
        <f t="shared" si="89"/>
        <v>1.5511165061246109E-2</v>
      </c>
      <c r="FE103" s="684">
        <f t="shared" si="89"/>
        <v>1.6763165037785389E-2</v>
      </c>
      <c r="FF103" s="684">
        <f t="shared" si="89"/>
        <v>1.8582407338903355E-2</v>
      </c>
      <c r="FG103" s="684">
        <f t="shared" si="89"/>
        <v>2.0593233882318995E-2</v>
      </c>
      <c r="FH103" s="684">
        <f t="shared" si="89"/>
        <v>2.2714408790078123E-2</v>
      </c>
      <c r="FI103" s="684">
        <f t="shared" si="89"/>
        <v>2.5135550318863588E-2</v>
      </c>
      <c r="FJ103" s="684">
        <f t="shared" si="89"/>
        <v>2.7773465162084159E-2</v>
      </c>
      <c r="FK103" s="684">
        <f t="shared" si="89"/>
        <v>3.0511840558577762E-2</v>
      </c>
      <c r="FL103" s="684">
        <f t="shared" si="89"/>
        <v>3.3549065127899395E-2</v>
      </c>
      <c r="FM103" s="684">
        <f t="shared" si="89"/>
        <v>3.6868832631462428E-2</v>
      </c>
      <c r="FN103" s="684">
        <f t="shared" si="89"/>
        <v>4.0576422777936209E-2</v>
      </c>
      <c r="FO103" s="684">
        <f t="shared" si="89"/>
        <v>4.4703972187166874E-2</v>
      </c>
      <c r="FP103" s="684">
        <f t="shared" si="89"/>
        <v>4.8867759383210023E-2</v>
      </c>
      <c r="FQ103" s="684">
        <f t="shared" si="89"/>
        <v>5.3674061608383165E-2</v>
      </c>
      <c r="FR103" s="684">
        <f t="shared" si="89"/>
        <v>5.8848785946715373E-2</v>
      </c>
      <c r="FS103" s="684">
        <f t="shared" si="89"/>
        <v>6.441804929492756E-2</v>
      </c>
      <c r="FT103" s="684">
        <f t="shared" si="89"/>
        <v>6.9856372831624242E-2</v>
      </c>
      <c r="FU103" s="684">
        <f t="shared" si="89"/>
        <v>7.5672227696666608E-2</v>
      </c>
      <c r="FV103" s="836">
        <f t="shared" si="89"/>
        <v>8.1873251703110148E-2</v>
      </c>
      <c r="FW103" s="836">
        <f t="shared" si="89"/>
        <v>8.8544322304173598E-2</v>
      </c>
      <c r="FX103" s="836">
        <f t="shared" si="89"/>
        <v>9.5734376634367971E-2</v>
      </c>
      <c r="FY103" s="836">
        <f t="shared" si="89"/>
        <v>0.1035168291058335</v>
      </c>
      <c r="FZ103" s="836">
        <f t="shared" si="89"/>
        <v>0.11148090986780949</v>
      </c>
      <c r="GA103" s="836">
        <f t="shared" si="89"/>
        <v>0.12006599825901924</v>
      </c>
      <c r="GB103" s="836">
        <f t="shared" si="89"/>
        <v>0.12917342923295602</v>
      </c>
      <c r="GC103" s="836">
        <f t="shared" si="89"/>
        <v>0.13913949291855798</v>
      </c>
      <c r="GD103" s="836">
        <f t="shared" si="89"/>
        <v>0.14969846861536021</v>
      </c>
      <c r="GE103" s="836">
        <f t="shared" si="89"/>
        <v>0.16098456673830935</v>
      </c>
      <c r="GF103" s="836">
        <f t="shared" si="89"/>
        <v>0.17299554816111398</v>
      </c>
      <c r="GG103" s="836">
        <f t="shared" si="89"/>
        <v>0.18546570776751831</v>
      </c>
      <c r="GH103" s="836">
        <f t="shared" si="89"/>
        <v>0.19729978096525075</v>
      </c>
      <c r="GI103" s="836">
        <f t="shared" si="89"/>
        <v>0.21025784152208687</v>
      </c>
      <c r="GJ103" s="836">
        <f t="shared" si="89"/>
        <v>0.22355416594263397</v>
      </c>
      <c r="GK103" s="836">
        <f t="shared" si="89"/>
        <v>0.23702931047123696</v>
      </c>
      <c r="GL103" s="836">
        <f t="shared" si="89"/>
        <v>0.25092880106999255</v>
      </c>
      <c r="GM103" s="836">
        <f t="shared" si="89"/>
        <v>0.26436260743924639</v>
      </c>
      <c r="GN103" s="836">
        <f t="shared" si="89"/>
        <v>0.27718589646858516</v>
      </c>
      <c r="GO103" s="836">
        <f t="shared" si="89"/>
        <v>0.28968726343835666</v>
      </c>
      <c r="GP103" s="836">
        <f t="shared" si="89"/>
        <v>0.30212758927277883</v>
      </c>
      <c r="GQ103" s="836">
        <f t="shared" si="89"/>
        <v>0.31482296842337243</v>
      </c>
      <c r="GR103" s="836">
        <f t="shared" si="89"/>
        <v>0.3279672530834119</v>
      </c>
      <c r="GS103" s="836">
        <f t="shared" si="89"/>
        <v>0.34173238363638081</v>
      </c>
      <c r="GT103" s="836">
        <f>GT99/GT101</f>
        <v>0.35598999695028627</v>
      </c>
      <c r="GU103" s="836">
        <f t="shared" si="89"/>
        <v>0.37101757190614698</v>
      </c>
      <c r="GV103" s="837">
        <f t="shared" si="89"/>
        <v>0.38661335121515544</v>
      </c>
      <c r="GW103" s="836">
        <f t="shared" si="89"/>
        <v>0.40289039016642619</v>
      </c>
      <c r="GX103" s="836">
        <f t="shared" si="89"/>
        <v>0.41898068087560614</v>
      </c>
      <c r="GY103" s="836">
        <f t="shared" ref="GY103:IB103" si="90">GY99/GY101</f>
        <v>0.43381051020541872</v>
      </c>
      <c r="GZ103" s="836">
        <f t="shared" si="90"/>
        <v>0.44852837849615879</v>
      </c>
      <c r="HA103" s="836">
        <f t="shared" si="90"/>
        <v>0.46377151280198725</v>
      </c>
      <c r="HB103" s="836">
        <f t="shared" si="90"/>
        <v>0.47941576167000227</v>
      </c>
      <c r="HC103" s="836">
        <f t="shared" si="90"/>
        <v>0.49551173069587262</v>
      </c>
      <c r="HD103" s="836">
        <f t="shared" si="90"/>
        <v>0.51192275495044637</v>
      </c>
      <c r="HE103" s="836">
        <f t="shared" si="90"/>
        <v>0.52873640617347073</v>
      </c>
      <c r="HF103" s="836">
        <f t="shared" si="90"/>
        <v>0.54610223956407755</v>
      </c>
      <c r="HG103" s="836">
        <f t="shared" si="90"/>
        <v>0.56392923463309519</v>
      </c>
      <c r="HH103" s="836">
        <f t="shared" si="90"/>
        <v>0.58223344882831551</v>
      </c>
      <c r="HI103" s="836">
        <f t="shared" si="90"/>
        <v>0.60069992650565085</v>
      </c>
      <c r="HJ103" s="836">
        <f t="shared" si="90"/>
        <v>0.62053577107721392</v>
      </c>
      <c r="HK103" s="836">
        <f t="shared" si="90"/>
        <v>0.641504762605136</v>
      </c>
      <c r="HL103" s="836">
        <f t="shared" si="90"/>
        <v>0.66368969200986694</v>
      </c>
      <c r="HM103" s="836">
        <f t="shared" si="90"/>
        <v>0.68646555845243928</v>
      </c>
      <c r="HN103" s="836">
        <f t="shared" si="90"/>
        <v>0.70993135437087995</v>
      </c>
      <c r="HO103" s="836">
        <f t="shared" si="90"/>
        <v>0.73408521846007868</v>
      </c>
      <c r="HP103" s="836">
        <f t="shared" si="90"/>
        <v>0.75844590421860092</v>
      </c>
      <c r="HQ103" s="836">
        <f t="shared" si="90"/>
        <v>0.78399170937478824</v>
      </c>
      <c r="HR103" s="836">
        <f t="shared" si="90"/>
        <v>0.81012357828525761</v>
      </c>
      <c r="HS103" s="836">
        <f t="shared" si="90"/>
        <v>0.83723922528583838</v>
      </c>
      <c r="HT103" s="836">
        <f t="shared" si="90"/>
        <v>0.86469565277280747</v>
      </c>
      <c r="HU103" s="836">
        <f>HU99/HU101</f>
        <v>0.89202526803978943</v>
      </c>
      <c r="HV103" s="836">
        <f>HV99/HV101</f>
        <v>0.91940691089358184</v>
      </c>
      <c r="HW103" s="836">
        <f>HW99/HW101</f>
        <v>0.9458636826551472</v>
      </c>
      <c r="HX103" s="836">
        <f>HX99/HX101</f>
        <v>0.97256458626482856</v>
      </c>
      <c r="HY103" s="836">
        <f>HY99/HY101</f>
        <v>0.99999821817761314</v>
      </c>
      <c r="HZ103" s="562"/>
      <c r="IA103" s="562"/>
      <c r="IB103" s="824"/>
      <c r="IC103" s="838"/>
      <c r="IE103" s="834" t="s">
        <v>457</v>
      </c>
    </row>
    <row r="104" spans="1:250" s="681" customFormat="1" ht="9" customHeight="1">
      <c r="B104" s="576"/>
      <c r="C104" s="824"/>
      <c r="HZ104" s="562"/>
      <c r="IA104" s="562"/>
      <c r="IB104" s="824"/>
      <c r="IC104" s="668"/>
      <c r="IE104" s="693"/>
    </row>
    <row r="105" spans="1:250" s="681" customFormat="1" ht="19" customHeight="1">
      <c r="B105" s="652" t="s">
        <v>471</v>
      </c>
      <c r="C105" s="824"/>
      <c r="D105" s="839">
        <f>D89/1000</f>
        <v>0.53130769500000008</v>
      </c>
      <c r="E105" s="840">
        <f>(D89+E89)/1000</f>
        <v>0.54962865000000005</v>
      </c>
      <c r="F105" s="840">
        <f>E105+F89/1000</f>
        <v>0.57161379600000006</v>
      </c>
      <c r="G105" s="840">
        <f t="shared" ref="G105:BR105" si="91">F105+G89/1000</f>
        <v>0.59359894200000007</v>
      </c>
      <c r="H105" s="840">
        <f t="shared" si="91"/>
        <v>0.61558408800000008</v>
      </c>
      <c r="I105" s="840">
        <f t="shared" si="91"/>
        <v>0.6375692340000001</v>
      </c>
      <c r="J105" s="840">
        <f>I105+J89/1000</f>
        <v>0.65955438000000011</v>
      </c>
      <c r="K105" s="840">
        <f t="shared" si="91"/>
        <v>0.68153952600000012</v>
      </c>
      <c r="L105" s="840">
        <f t="shared" si="91"/>
        <v>0.70718886300000017</v>
      </c>
      <c r="M105" s="840">
        <f t="shared" si="91"/>
        <v>0.73283820000000022</v>
      </c>
      <c r="N105" s="840">
        <f t="shared" si="91"/>
        <v>0.75848753700000027</v>
      </c>
      <c r="O105" s="840">
        <f t="shared" si="91"/>
        <v>0.78780106500000024</v>
      </c>
      <c r="P105" s="840">
        <f t="shared" si="91"/>
        <v>0.81711459300000022</v>
      </c>
      <c r="Q105" s="840">
        <f t="shared" si="91"/>
        <v>0.85375650300000028</v>
      </c>
      <c r="R105" s="840">
        <f t="shared" si="91"/>
        <v>0.88673422200000029</v>
      </c>
      <c r="S105" s="840">
        <f t="shared" si="91"/>
        <v>0.91971194100000031</v>
      </c>
      <c r="T105" s="840">
        <f t="shared" si="91"/>
        <v>0.95268966000000033</v>
      </c>
      <c r="U105" s="840">
        <f t="shared" si="91"/>
        <v>0.98933157000000027</v>
      </c>
      <c r="V105" s="840">
        <f t="shared" si="91"/>
        <v>1.0259734800000002</v>
      </c>
      <c r="W105" s="840">
        <f t="shared" si="91"/>
        <v>1.0626153900000002</v>
      </c>
      <c r="X105" s="840">
        <f t="shared" si="91"/>
        <v>1.0992573000000001</v>
      </c>
      <c r="Y105" s="840">
        <f t="shared" si="91"/>
        <v>1.13589921</v>
      </c>
      <c r="Z105" s="840">
        <f t="shared" si="91"/>
        <v>1.1762053110000001</v>
      </c>
      <c r="AA105" s="840">
        <f t="shared" si="91"/>
        <v>1.2165114120000002</v>
      </c>
      <c r="AB105" s="840">
        <f t="shared" si="91"/>
        <v>1.2568175130000003</v>
      </c>
      <c r="AC105" s="840">
        <f t="shared" si="91"/>
        <v>1.2971236140000004</v>
      </c>
      <c r="AD105" s="840">
        <f t="shared" si="91"/>
        <v>1.3410939060000004</v>
      </c>
      <c r="AE105" s="840">
        <f t="shared" si="91"/>
        <v>1.3887283890000004</v>
      </c>
      <c r="AF105" s="840">
        <f t="shared" si="91"/>
        <v>1.4400270630000005</v>
      </c>
      <c r="AG105" s="840">
        <f t="shared" si="91"/>
        <v>1.4913257370000006</v>
      </c>
      <c r="AH105" s="840">
        <f>AG105+AH89/1000</f>
        <v>1.5426244110000007</v>
      </c>
      <c r="AI105" s="840">
        <f t="shared" si="91"/>
        <v>1.5939230850000008</v>
      </c>
      <c r="AJ105" s="840">
        <f t="shared" si="91"/>
        <v>1.6452217590000009</v>
      </c>
      <c r="AK105" s="840">
        <f t="shared" si="91"/>
        <v>1.7001846240000009</v>
      </c>
      <c r="AL105" s="840">
        <f t="shared" si="91"/>
        <v>1.7588116800000009</v>
      </c>
      <c r="AM105" s="840">
        <f t="shared" si="91"/>
        <v>1.8174387360000008</v>
      </c>
      <c r="AN105" s="840">
        <f t="shared" si="91"/>
        <v>1.8797299830000009</v>
      </c>
      <c r="AO105" s="840">
        <f t="shared" si="91"/>
        <v>1.942021230000001</v>
      </c>
      <c r="AP105" s="840">
        <f t="shared" si="91"/>
        <v>2.0079766680000009</v>
      </c>
      <c r="AQ105" s="840">
        <f t="shared" si="91"/>
        <v>2.0739321060000009</v>
      </c>
      <c r="AR105" s="840">
        <f t="shared" si="91"/>
        <v>2.1398875440000009</v>
      </c>
      <c r="AS105" s="840">
        <f t="shared" si="91"/>
        <v>2.227828128000001</v>
      </c>
      <c r="AT105" s="840">
        <f t="shared" si="91"/>
        <v>2.3121045210000011</v>
      </c>
      <c r="AU105" s="840">
        <f t="shared" si="91"/>
        <v>2.3963809140000012</v>
      </c>
      <c r="AV105" s="840">
        <f t="shared" si="91"/>
        <v>2.4843214980000012</v>
      </c>
      <c r="AW105" s="840">
        <f t="shared" si="91"/>
        <v>2.5722620820000013</v>
      </c>
      <c r="AX105" s="840">
        <f t="shared" si="91"/>
        <v>2.6638668570000013</v>
      </c>
      <c r="AY105" s="840">
        <f t="shared" si="91"/>
        <v>2.7701283960000014</v>
      </c>
      <c r="AZ105" s="840">
        <f t="shared" si="91"/>
        <v>2.8763899350000015</v>
      </c>
      <c r="BA105" s="840">
        <f t="shared" si="91"/>
        <v>2.9863156650000016</v>
      </c>
      <c r="BB105" s="840">
        <f t="shared" si="91"/>
        <v>3.0999055860000015</v>
      </c>
      <c r="BC105" s="840">
        <f t="shared" si="91"/>
        <v>3.2208238890000014</v>
      </c>
      <c r="BD105" s="840">
        <f t="shared" si="91"/>
        <v>3.3454063830000016</v>
      </c>
      <c r="BE105" s="840">
        <f t="shared" si="91"/>
        <v>3.4773172590000017</v>
      </c>
      <c r="BF105" s="840">
        <f t="shared" si="91"/>
        <v>3.6128923260000017</v>
      </c>
      <c r="BG105" s="840">
        <f t="shared" si="91"/>
        <v>3.7557957750000015</v>
      </c>
      <c r="BH105" s="840">
        <f t="shared" si="91"/>
        <v>3.9133559880000015</v>
      </c>
      <c r="BI105" s="840">
        <f t="shared" si="91"/>
        <v>4.0709162010000011</v>
      </c>
      <c r="BJ105" s="840">
        <f t="shared" si="91"/>
        <v>4.2394689870000013</v>
      </c>
      <c r="BK105" s="840">
        <f t="shared" si="91"/>
        <v>4.411685964000001</v>
      </c>
      <c r="BL105" s="840">
        <f t="shared" si="91"/>
        <v>4.594895514000001</v>
      </c>
      <c r="BM105" s="840">
        <f t="shared" si="91"/>
        <v>4.7927618280000006</v>
      </c>
      <c r="BN105" s="840">
        <f t="shared" si="91"/>
        <v>4.9906281420000003</v>
      </c>
      <c r="BO105" s="840">
        <f t="shared" si="91"/>
        <v>5.1994870290000001</v>
      </c>
      <c r="BP105" s="840">
        <f t="shared" si="91"/>
        <v>5.4156742979999999</v>
      </c>
      <c r="BQ105" s="840">
        <f t="shared" si="91"/>
        <v>5.6685034769999998</v>
      </c>
      <c r="BR105" s="840">
        <f t="shared" si="91"/>
        <v>5.9286610379999996</v>
      </c>
      <c r="BS105" s="840">
        <f t="shared" ref="BS105:ED105" si="92">BR105+BS89/1000</f>
        <v>6.2071395539999994</v>
      </c>
      <c r="BT105" s="840">
        <f t="shared" si="92"/>
        <v>6.4892822609999996</v>
      </c>
      <c r="BU105" s="840">
        <f t="shared" si="92"/>
        <v>6.7750891589999993</v>
      </c>
      <c r="BV105" s="840">
        <f t="shared" si="92"/>
        <v>7.0792170119999991</v>
      </c>
      <c r="BW105" s="840">
        <f t="shared" si="92"/>
        <v>7.4126583929999992</v>
      </c>
      <c r="BX105" s="840">
        <f t="shared" si="92"/>
        <v>7.760756537999999</v>
      </c>
      <c r="BY105" s="840">
        <f t="shared" si="92"/>
        <v>8.1125188739999992</v>
      </c>
      <c r="BZ105" s="840">
        <f t="shared" si="92"/>
        <v>8.4899305469999984</v>
      </c>
      <c r="CA105" s="840">
        <f t="shared" si="92"/>
        <v>8.9003199389999992</v>
      </c>
      <c r="CB105" s="840">
        <f t="shared" si="92"/>
        <v>9.336358667999999</v>
      </c>
      <c r="CC105" s="840">
        <f t="shared" si="92"/>
        <v>9.7833899699999982</v>
      </c>
      <c r="CD105" s="835">
        <f t="shared" si="92"/>
        <v>10.259734799999999</v>
      </c>
      <c r="CE105" s="835">
        <f t="shared" si="92"/>
        <v>10.750736393999999</v>
      </c>
      <c r="CF105" s="835">
        <f t="shared" si="92"/>
        <v>11.271051515999998</v>
      </c>
      <c r="CG105" s="835">
        <f t="shared" si="92"/>
        <v>11.809687592999998</v>
      </c>
      <c r="CH105" s="835">
        <f t="shared" si="92"/>
        <v>12.384965579999998</v>
      </c>
      <c r="CI105" s="835">
        <f t="shared" si="92"/>
        <v>13.022534813999998</v>
      </c>
      <c r="CJ105" s="835">
        <f t="shared" si="92"/>
        <v>13.696745957999998</v>
      </c>
      <c r="CK105" s="835">
        <f t="shared" si="92"/>
        <v>14.334315191999998</v>
      </c>
      <c r="CL105" s="835">
        <f t="shared" si="92"/>
        <v>15.023183099999999</v>
      </c>
      <c r="CM105" s="835">
        <f t="shared" si="92"/>
        <v>15.723043580999999</v>
      </c>
      <c r="CN105" s="835">
        <f t="shared" si="92"/>
        <v>16.433896635</v>
      </c>
      <c r="CO105" s="835">
        <f t="shared" si="92"/>
        <v>17.152078070999998</v>
      </c>
      <c r="CP105" s="835">
        <f t="shared" si="92"/>
        <v>17.921558180999998</v>
      </c>
      <c r="CQ105" s="835">
        <f t="shared" si="92"/>
        <v>18.786307256999997</v>
      </c>
      <c r="CR105" s="835">
        <f t="shared" si="92"/>
        <v>19.676705669999997</v>
      </c>
      <c r="CS105" s="835">
        <f t="shared" si="92"/>
        <v>20.614738565999996</v>
      </c>
      <c r="CT105" s="835">
        <f t="shared" si="92"/>
        <v>21.611398517999998</v>
      </c>
      <c r="CU105" s="835">
        <f t="shared" si="92"/>
        <v>22.619051042999999</v>
      </c>
      <c r="CV105" s="835">
        <f t="shared" si="92"/>
        <v>23.637696140999999</v>
      </c>
      <c r="CW105" s="835">
        <f t="shared" si="92"/>
        <v>24.670998003000001</v>
      </c>
      <c r="CX105" s="835">
        <f t="shared" si="92"/>
        <v>25.751934348000002</v>
      </c>
      <c r="CY105" s="835">
        <f t="shared" si="92"/>
        <v>26.950124805000002</v>
      </c>
      <c r="CZ105" s="835">
        <f t="shared" si="92"/>
        <v>28.148315262000001</v>
      </c>
      <c r="DA105" s="835">
        <f t="shared" si="92"/>
        <v>29.452767258000002</v>
      </c>
      <c r="DB105" s="835">
        <f t="shared" si="92"/>
        <v>30.812182119000003</v>
      </c>
      <c r="DC105" s="835">
        <f t="shared" si="92"/>
        <v>32.182589553</v>
      </c>
      <c r="DD105" s="835">
        <f t="shared" si="92"/>
        <v>33.538340222999999</v>
      </c>
      <c r="DE105" s="835">
        <f t="shared" si="92"/>
        <v>34.941725376000001</v>
      </c>
      <c r="DF105" s="835">
        <f t="shared" si="92"/>
        <v>36.429386921999999</v>
      </c>
      <c r="DG105" s="835">
        <f t="shared" si="92"/>
        <v>37.964682951</v>
      </c>
      <c r="DH105" s="835">
        <f t="shared" si="92"/>
        <v>39.576926991000001</v>
      </c>
      <c r="DI105" s="835">
        <f t="shared" si="92"/>
        <v>41.277111615000003</v>
      </c>
      <c r="DJ105" s="835">
        <f t="shared" si="92"/>
        <v>43.138520643</v>
      </c>
      <c r="DK105" s="835">
        <f t="shared" si="92"/>
        <v>45.095198637000003</v>
      </c>
      <c r="DL105" s="835">
        <f t="shared" si="92"/>
        <v>47.121496260000001</v>
      </c>
      <c r="DM105" s="835">
        <f t="shared" si="92"/>
        <v>49.195428366000002</v>
      </c>
      <c r="DN105" s="835">
        <f t="shared" si="92"/>
        <v>51.456234213000002</v>
      </c>
      <c r="DO105" s="835">
        <f t="shared" si="92"/>
        <v>53.742689396999999</v>
      </c>
      <c r="DP105" s="835">
        <f t="shared" si="92"/>
        <v>56.175712220999998</v>
      </c>
      <c r="DQ105" s="835">
        <f t="shared" si="92"/>
        <v>58.769959448999998</v>
      </c>
      <c r="DR105" s="835">
        <f t="shared" si="92"/>
        <v>61.639021002</v>
      </c>
      <c r="DS105" s="835">
        <f t="shared" si="92"/>
        <v>64.383500061000007</v>
      </c>
      <c r="DT105" s="835">
        <f t="shared" si="92"/>
        <v>67.259889996000013</v>
      </c>
      <c r="DU105" s="835">
        <f t="shared" si="92"/>
        <v>70.260862425000013</v>
      </c>
      <c r="DV105" s="835">
        <f t="shared" si="92"/>
        <v>73.320461910000006</v>
      </c>
      <c r="DW105" s="835">
        <f t="shared" si="92"/>
        <v>76.541285799000008</v>
      </c>
      <c r="DX105" s="835">
        <f t="shared" si="92"/>
        <v>80.000282103000004</v>
      </c>
      <c r="DY105" s="835">
        <f t="shared" si="92"/>
        <v>83.114844453000003</v>
      </c>
      <c r="DZ105" s="835">
        <f t="shared" si="92"/>
        <v>86.185436511000006</v>
      </c>
      <c r="EA105" s="835">
        <f t="shared" si="92"/>
        <v>89.483208411000007</v>
      </c>
      <c r="EB105" s="835">
        <f t="shared" si="92"/>
        <v>92.986175007000014</v>
      </c>
      <c r="EC105" s="835">
        <f t="shared" si="92"/>
        <v>96.415857783000007</v>
      </c>
      <c r="ED105" s="835">
        <f t="shared" si="92"/>
        <v>99.369195729000012</v>
      </c>
      <c r="EE105" s="835">
        <f t="shared" ref="EE105:GP105" si="93">ED105+EE89/1000</f>
        <v>102.78422174100001</v>
      </c>
      <c r="EF105" s="835">
        <f t="shared" si="93"/>
        <v>105.72656711400001</v>
      </c>
      <c r="EG105" s="835">
        <f t="shared" si="93"/>
        <v>108.82280850900001</v>
      </c>
      <c r="EH105" s="835">
        <f t="shared" si="93"/>
        <v>112.37707377900001</v>
      </c>
      <c r="EI105" s="835">
        <f t="shared" si="93"/>
        <v>115.90202552100001</v>
      </c>
      <c r="EJ105" s="835">
        <f t="shared" si="93"/>
        <v>119.47461174600001</v>
      </c>
      <c r="EK105" s="835">
        <f t="shared" si="93"/>
        <v>123.08017569</v>
      </c>
      <c r="EL105" s="835">
        <f t="shared" si="93"/>
        <v>126.971546532</v>
      </c>
      <c r="EM105" s="835">
        <f t="shared" si="93"/>
        <v>130.877574138</v>
      </c>
      <c r="EN105" s="835">
        <f t="shared" si="93"/>
        <v>135.073072833</v>
      </c>
      <c r="EO105" s="835">
        <f t="shared" si="93"/>
        <v>138.927801765</v>
      </c>
      <c r="EP105" s="835">
        <f t="shared" si="93"/>
        <v>142.368477114</v>
      </c>
      <c r="EQ105" s="835">
        <f t="shared" si="93"/>
        <v>145.47204689099999</v>
      </c>
      <c r="ER105" s="835">
        <f t="shared" si="93"/>
        <v>148.74783364499999</v>
      </c>
      <c r="ES105" s="835">
        <f t="shared" si="93"/>
        <v>152.313091488</v>
      </c>
      <c r="ET105" s="835">
        <f t="shared" si="93"/>
        <v>156.07255145400001</v>
      </c>
      <c r="EU105" s="835">
        <f t="shared" si="93"/>
        <v>160.21308728400001</v>
      </c>
      <c r="EV105" s="835">
        <f t="shared" si="93"/>
        <v>164.643094203</v>
      </c>
      <c r="EW105" s="835">
        <f t="shared" si="93"/>
        <v>168.831264516</v>
      </c>
      <c r="EX105" s="835">
        <f t="shared" si="93"/>
        <v>173.19531599699999</v>
      </c>
      <c r="EY105" s="835">
        <f t="shared" si="93"/>
        <v>177.955100106</v>
      </c>
      <c r="EZ105" s="835">
        <f t="shared" si="93"/>
        <v>182.83946670899999</v>
      </c>
      <c r="FA105" s="835">
        <f t="shared" si="93"/>
        <v>187.75314684</v>
      </c>
      <c r="FB105" s="835">
        <f t="shared" si="93"/>
        <v>192.85003652099999</v>
      </c>
      <c r="FC105" s="835">
        <f t="shared" si="93"/>
        <v>197.917612674</v>
      </c>
      <c r="FD105" s="835">
        <f t="shared" si="93"/>
        <v>202.171738425</v>
      </c>
      <c r="FE105" s="835">
        <f t="shared" si="93"/>
        <v>206.708006883</v>
      </c>
      <c r="FF105" s="835">
        <f t="shared" si="93"/>
        <v>211.81222494599999</v>
      </c>
      <c r="FG105" s="835">
        <f t="shared" si="93"/>
        <v>217.19492152499998</v>
      </c>
      <c r="FH105" s="835">
        <f t="shared" si="93"/>
        <v>222.39440855399999</v>
      </c>
      <c r="FI105" s="835">
        <f t="shared" si="93"/>
        <v>228.37070407499999</v>
      </c>
      <c r="FJ105" s="835">
        <f t="shared" si="93"/>
        <v>234.845329572</v>
      </c>
      <c r="FK105" s="835">
        <f t="shared" si="93"/>
        <v>241.42255241699999</v>
      </c>
      <c r="FL105" s="835">
        <f t="shared" si="93"/>
        <v>248.16466385699999</v>
      </c>
      <c r="FM105" s="835">
        <f t="shared" si="93"/>
        <v>254.998380072</v>
      </c>
      <c r="FN105" s="835">
        <f t="shared" si="93"/>
        <v>262.487986476</v>
      </c>
      <c r="FO105" s="835">
        <f t="shared" si="93"/>
        <v>270.464930283</v>
      </c>
      <c r="FP105" s="835">
        <f t="shared" si="93"/>
        <v>278.78264385300002</v>
      </c>
      <c r="FQ105" s="835">
        <f t="shared" si="93"/>
        <v>287.32020888300002</v>
      </c>
      <c r="FR105" s="835">
        <f t="shared" si="93"/>
        <v>296.169230148</v>
      </c>
      <c r="FS105" s="835">
        <f t="shared" si="93"/>
        <v>305.50192462500002</v>
      </c>
      <c r="FT105" s="835">
        <f t="shared" si="93"/>
        <v>314.86026843900004</v>
      </c>
      <c r="FU105" s="835">
        <f t="shared" si="93"/>
        <v>324.54472525200003</v>
      </c>
      <c r="FV105" s="835">
        <f t="shared" si="93"/>
        <v>334.77881071500002</v>
      </c>
      <c r="FW105" s="835">
        <f t="shared" si="93"/>
        <v>345.547868064</v>
      </c>
      <c r="FX105" s="835">
        <f t="shared" si="93"/>
        <v>356.82258377099998</v>
      </c>
      <c r="FY105" s="650">
        <f t="shared" si="93"/>
        <v>368.61395040899998</v>
      </c>
      <c r="FZ105" s="650">
        <f t="shared" si="93"/>
        <v>380.78639291100001</v>
      </c>
      <c r="GA105" s="650">
        <f t="shared" si="93"/>
        <v>393.62938236600002</v>
      </c>
      <c r="GB105" s="650">
        <f t="shared" si="93"/>
        <v>407.32246413300004</v>
      </c>
      <c r="GC105" s="650">
        <f t="shared" si="93"/>
        <v>422.15144511000005</v>
      </c>
      <c r="GD105" s="650">
        <f t="shared" si="93"/>
        <v>437.58135341100007</v>
      </c>
      <c r="GE105" s="650">
        <f t="shared" si="93"/>
        <v>453.72944314800009</v>
      </c>
      <c r="GF105" s="650">
        <f t="shared" si="93"/>
        <v>470.73128938800011</v>
      </c>
      <c r="GG105" s="650">
        <f t="shared" si="93"/>
        <v>487.6598518080001</v>
      </c>
      <c r="GH105" s="650">
        <f t="shared" si="93"/>
        <v>504.56642908200013</v>
      </c>
      <c r="GI105" s="650">
        <f t="shared" si="93"/>
        <v>522.3670689600001</v>
      </c>
      <c r="GJ105" s="650">
        <f t="shared" si="93"/>
        <v>540.65871043200013</v>
      </c>
      <c r="GK105" s="650">
        <f t="shared" si="93"/>
        <v>559.62089885700016</v>
      </c>
      <c r="GL105" s="650">
        <f t="shared" si="93"/>
        <v>579.0850814490002</v>
      </c>
      <c r="GM105" s="650">
        <f t="shared" si="93"/>
        <v>598.45033088400021</v>
      </c>
      <c r="GN105" s="650">
        <f t="shared" si="93"/>
        <v>617.29160100600018</v>
      </c>
      <c r="GO105" s="650">
        <f t="shared" si="93"/>
        <v>635.99729606100016</v>
      </c>
      <c r="GP105" s="650">
        <f t="shared" si="93"/>
        <v>654.8752080930002</v>
      </c>
      <c r="GQ105" s="650">
        <f t="shared" ref="GQ105:HT105" si="94">GP105+GQ89/1000</f>
        <v>674.30274877500017</v>
      </c>
      <c r="GR105" s="650">
        <f t="shared" si="94"/>
        <v>694.41915736500016</v>
      </c>
      <c r="GS105" s="650">
        <f t="shared" si="94"/>
        <v>714.82137285300018</v>
      </c>
      <c r="GT105" s="650">
        <f>GS105+GT89/1000</f>
        <v>735.88680691200022</v>
      </c>
      <c r="GU105" s="650">
        <f t="shared" si="94"/>
        <v>757.75836299100024</v>
      </c>
      <c r="GV105" s="650">
        <f t="shared" si="94"/>
        <v>779.95236787800025</v>
      </c>
      <c r="GW105" s="650">
        <f t="shared" si="94"/>
        <v>802.50179929200021</v>
      </c>
      <c r="GX105" s="650">
        <f t="shared" si="94"/>
        <v>825.53490391800017</v>
      </c>
      <c r="GY105" s="650">
        <f t="shared" si="94"/>
        <v>847.85349129900021</v>
      </c>
      <c r="GZ105" s="650">
        <f t="shared" si="94"/>
        <v>870.42124366800022</v>
      </c>
      <c r="HA105" s="650">
        <f t="shared" si="94"/>
        <v>893.1538846320002</v>
      </c>
      <c r="HB105" s="650">
        <f t="shared" si="94"/>
        <v>916.37019880800017</v>
      </c>
      <c r="HC105" s="650">
        <f t="shared" si="94"/>
        <v>940.30835861100013</v>
      </c>
      <c r="HD105" s="650">
        <f t="shared" si="94"/>
        <v>964.38942186300017</v>
      </c>
      <c r="HE105" s="650">
        <f t="shared" si="94"/>
        <v>988.3898729130002</v>
      </c>
      <c r="HF105" s="650">
        <f t="shared" si="94"/>
        <v>1012.7091085800002</v>
      </c>
      <c r="HG105" s="650">
        <f t="shared" si="94"/>
        <v>1037.7135479640003</v>
      </c>
      <c r="HH105" s="650">
        <f t="shared" si="94"/>
        <v>1062.9415029990002</v>
      </c>
      <c r="HI105" s="650">
        <f t="shared" si="94"/>
        <v>1088.7410718300002</v>
      </c>
      <c r="HJ105" s="650">
        <f t="shared" si="94"/>
        <v>1115.8084507470003</v>
      </c>
      <c r="HK105" s="650">
        <f>HJ105+HK89/1000</f>
        <v>1144.1582965140003</v>
      </c>
      <c r="HL105" s="650">
        <f t="shared" si="94"/>
        <v>1173.4498393680003</v>
      </c>
      <c r="HM105" s="650">
        <f t="shared" si="94"/>
        <v>1203.6977360730002</v>
      </c>
      <c r="HN105" s="650">
        <f t="shared" si="94"/>
        <v>1234.8690089100003</v>
      </c>
      <c r="HO105" s="650">
        <f t="shared" si="94"/>
        <v>1266.6925077450003</v>
      </c>
      <c r="HP105" s="650">
        <f t="shared" si="94"/>
        <v>1298.0543185140002</v>
      </c>
      <c r="HQ105" s="650">
        <f t="shared" si="94"/>
        <v>1331.0760078060002</v>
      </c>
      <c r="HR105" s="650">
        <f t="shared" si="94"/>
        <v>1365.1713050610003</v>
      </c>
      <c r="HS105" s="650">
        <f t="shared" si="94"/>
        <v>1399.8125667750003</v>
      </c>
      <c r="HT105" s="650">
        <f t="shared" si="94"/>
        <v>1434.6810083310004</v>
      </c>
      <c r="HU105" s="650">
        <f>HT105+HU89/1000</f>
        <v>1469.8059432570003</v>
      </c>
      <c r="HV105" s="650">
        <f>HU105+HV89/1000</f>
        <v>1504.9015646550004</v>
      </c>
      <c r="HW105" s="650">
        <f>HV105+HW89/1000</f>
        <v>1540.0081786260005</v>
      </c>
      <c r="HX105" s="650">
        <f>HW105+HX89/1000</f>
        <v>1575.5948016180005</v>
      </c>
      <c r="HY105" s="650">
        <f>HX105+HY89/1000</f>
        <v>1611.8996060460004</v>
      </c>
      <c r="HZ105" s="562"/>
      <c r="IA105" s="562"/>
      <c r="IB105" s="657" t="s">
        <v>467</v>
      </c>
      <c r="IC105" s="833">
        <f>IC107</f>
        <v>1611.8996060460008</v>
      </c>
      <c r="IE105" s="655" t="s">
        <v>472</v>
      </c>
    </row>
    <row r="106" spans="1:250" ht="9" customHeight="1">
      <c r="B106" s="558"/>
      <c r="FY106" s="581"/>
      <c r="FZ106" s="581"/>
      <c r="GA106" s="581"/>
      <c r="GB106" s="581"/>
      <c r="GC106" s="581"/>
      <c r="GD106" s="581"/>
      <c r="GE106" s="581"/>
      <c r="GF106" s="581"/>
      <c r="GG106" s="581"/>
      <c r="GH106" s="581"/>
      <c r="GI106" s="581"/>
      <c r="GJ106" s="581"/>
      <c r="GK106" s="581"/>
      <c r="GL106" s="581"/>
      <c r="GM106" s="581"/>
      <c r="GN106" s="581"/>
      <c r="GO106" s="581"/>
      <c r="GP106" s="581"/>
      <c r="GQ106" s="581"/>
      <c r="GR106" s="581"/>
      <c r="GS106" s="581"/>
      <c r="GT106" s="581"/>
      <c r="GU106" s="581"/>
      <c r="GV106" s="581"/>
      <c r="GW106" s="581"/>
      <c r="GX106" s="581"/>
      <c r="GY106" s="581"/>
      <c r="GZ106" s="581"/>
      <c r="HA106" s="581"/>
      <c r="HB106" s="581"/>
      <c r="HC106" s="581"/>
      <c r="HD106" s="581"/>
      <c r="HE106" s="581"/>
      <c r="HF106" s="581"/>
      <c r="HG106" s="581"/>
      <c r="HH106" s="581"/>
      <c r="HI106" s="581"/>
      <c r="HJ106" s="581"/>
      <c r="HK106" s="581"/>
      <c r="HL106" s="581"/>
      <c r="HM106" s="581"/>
      <c r="HN106" s="581"/>
      <c r="HO106" s="581"/>
      <c r="HP106" s="581"/>
      <c r="HQ106" s="581"/>
      <c r="HR106" s="581"/>
      <c r="HS106" s="581"/>
      <c r="HT106" s="581"/>
      <c r="HU106" s="581"/>
      <c r="HV106" s="581"/>
      <c r="HW106" s="581"/>
      <c r="HX106" s="581"/>
      <c r="HY106" s="581"/>
      <c r="HZ106" s="562"/>
      <c r="IA106" s="562"/>
      <c r="IC106" s="744"/>
      <c r="IE106" s="841"/>
    </row>
    <row r="107" spans="1:250" s="681" customFormat="1" ht="19" customHeight="1">
      <c r="A107" s="842"/>
      <c r="B107" s="652" t="s">
        <v>473</v>
      </c>
      <c r="C107" s="843"/>
      <c r="D107" s="811">
        <f>D91</f>
        <v>145</v>
      </c>
      <c r="E107" s="768">
        <f t="shared" ref="E107:BP107" si="95">F107</f>
        <v>1611.8996060460008</v>
      </c>
      <c r="F107" s="768">
        <f t="shared" si="95"/>
        <v>1611.8996060460008</v>
      </c>
      <c r="G107" s="768">
        <f t="shared" si="95"/>
        <v>1611.8996060460008</v>
      </c>
      <c r="H107" s="768">
        <f t="shared" si="95"/>
        <v>1611.8996060460008</v>
      </c>
      <c r="I107" s="768">
        <f t="shared" si="95"/>
        <v>1611.8996060460008</v>
      </c>
      <c r="J107" s="768">
        <f t="shared" si="95"/>
        <v>1611.8996060460008</v>
      </c>
      <c r="K107" s="768">
        <f t="shared" si="95"/>
        <v>1611.8996060460008</v>
      </c>
      <c r="L107" s="768">
        <f t="shared" si="95"/>
        <v>1611.8996060460008</v>
      </c>
      <c r="M107" s="768">
        <f t="shared" si="95"/>
        <v>1611.8996060460008</v>
      </c>
      <c r="N107" s="768">
        <f t="shared" si="95"/>
        <v>1611.8996060460008</v>
      </c>
      <c r="O107" s="768">
        <f t="shared" si="95"/>
        <v>1611.8996060460008</v>
      </c>
      <c r="P107" s="768">
        <f t="shared" si="95"/>
        <v>1611.8996060460008</v>
      </c>
      <c r="Q107" s="768">
        <f t="shared" si="95"/>
        <v>1611.8996060460008</v>
      </c>
      <c r="R107" s="768">
        <f t="shared" si="95"/>
        <v>1611.8996060460008</v>
      </c>
      <c r="S107" s="768">
        <f t="shared" si="95"/>
        <v>1611.8996060460008</v>
      </c>
      <c r="T107" s="768">
        <f t="shared" si="95"/>
        <v>1611.8996060460008</v>
      </c>
      <c r="U107" s="768">
        <f t="shared" si="95"/>
        <v>1611.8996060460008</v>
      </c>
      <c r="V107" s="768">
        <f t="shared" si="95"/>
        <v>1611.8996060460008</v>
      </c>
      <c r="W107" s="768">
        <f t="shared" si="95"/>
        <v>1611.8996060460008</v>
      </c>
      <c r="X107" s="768">
        <f t="shared" si="95"/>
        <v>1611.8996060460008</v>
      </c>
      <c r="Y107" s="768">
        <f t="shared" si="95"/>
        <v>1611.8996060460008</v>
      </c>
      <c r="Z107" s="768">
        <f t="shared" si="95"/>
        <v>1611.8996060460008</v>
      </c>
      <c r="AA107" s="768">
        <f t="shared" si="95"/>
        <v>1611.8996060460008</v>
      </c>
      <c r="AB107" s="768">
        <f t="shared" si="95"/>
        <v>1611.8996060460008</v>
      </c>
      <c r="AC107" s="768">
        <f t="shared" si="95"/>
        <v>1611.8996060460008</v>
      </c>
      <c r="AD107" s="768">
        <f t="shared" si="95"/>
        <v>1611.8996060460008</v>
      </c>
      <c r="AE107" s="768">
        <f t="shared" si="95"/>
        <v>1611.8996060460008</v>
      </c>
      <c r="AF107" s="768">
        <f t="shared" si="95"/>
        <v>1611.8996060460008</v>
      </c>
      <c r="AG107" s="768">
        <f t="shared" si="95"/>
        <v>1611.8996060460008</v>
      </c>
      <c r="AH107" s="768">
        <f t="shared" si="95"/>
        <v>1611.8996060460008</v>
      </c>
      <c r="AI107" s="768">
        <f t="shared" si="95"/>
        <v>1611.8996060460008</v>
      </c>
      <c r="AJ107" s="768">
        <f t="shared" si="95"/>
        <v>1611.8996060460008</v>
      </c>
      <c r="AK107" s="768">
        <f t="shared" si="95"/>
        <v>1611.8996060460008</v>
      </c>
      <c r="AL107" s="768">
        <f t="shared" si="95"/>
        <v>1611.8996060460008</v>
      </c>
      <c r="AM107" s="768">
        <f t="shared" si="95"/>
        <v>1611.8996060460008</v>
      </c>
      <c r="AN107" s="768">
        <f t="shared" si="95"/>
        <v>1611.8996060460008</v>
      </c>
      <c r="AO107" s="768">
        <f t="shared" si="95"/>
        <v>1611.8996060460008</v>
      </c>
      <c r="AP107" s="768">
        <f t="shared" si="95"/>
        <v>1611.8996060460008</v>
      </c>
      <c r="AQ107" s="768">
        <f t="shared" si="95"/>
        <v>1611.8996060460008</v>
      </c>
      <c r="AR107" s="768">
        <f t="shared" si="95"/>
        <v>1611.8996060460008</v>
      </c>
      <c r="AS107" s="768">
        <f t="shared" si="95"/>
        <v>1611.8996060460008</v>
      </c>
      <c r="AT107" s="768">
        <f t="shared" si="95"/>
        <v>1611.8996060460008</v>
      </c>
      <c r="AU107" s="768">
        <f t="shared" si="95"/>
        <v>1611.8996060460008</v>
      </c>
      <c r="AV107" s="768">
        <f t="shared" si="95"/>
        <v>1611.8996060460008</v>
      </c>
      <c r="AW107" s="768">
        <f t="shared" si="95"/>
        <v>1611.8996060460008</v>
      </c>
      <c r="AX107" s="768">
        <f t="shared" si="95"/>
        <v>1611.8996060460008</v>
      </c>
      <c r="AY107" s="768">
        <f t="shared" si="95"/>
        <v>1611.8996060460008</v>
      </c>
      <c r="AZ107" s="768">
        <f t="shared" si="95"/>
        <v>1611.8996060460008</v>
      </c>
      <c r="BA107" s="768">
        <f t="shared" si="95"/>
        <v>1611.8996060460008</v>
      </c>
      <c r="BB107" s="768">
        <f t="shared" si="95"/>
        <v>1611.8996060460008</v>
      </c>
      <c r="BC107" s="768">
        <f t="shared" si="95"/>
        <v>1611.8996060460008</v>
      </c>
      <c r="BD107" s="768">
        <f t="shared" si="95"/>
        <v>1611.8996060460008</v>
      </c>
      <c r="BE107" s="768">
        <f t="shared" si="95"/>
        <v>1611.8996060460008</v>
      </c>
      <c r="BF107" s="768">
        <f t="shared" si="95"/>
        <v>1611.8996060460008</v>
      </c>
      <c r="BG107" s="768">
        <f t="shared" si="95"/>
        <v>1611.8996060460008</v>
      </c>
      <c r="BH107" s="768">
        <f t="shared" si="95"/>
        <v>1611.8996060460008</v>
      </c>
      <c r="BI107" s="768">
        <f t="shared" si="95"/>
        <v>1611.8996060460008</v>
      </c>
      <c r="BJ107" s="768">
        <f t="shared" si="95"/>
        <v>1611.8996060460008</v>
      </c>
      <c r="BK107" s="768">
        <f t="shared" si="95"/>
        <v>1611.8996060460008</v>
      </c>
      <c r="BL107" s="768">
        <f t="shared" si="95"/>
        <v>1611.8996060460008</v>
      </c>
      <c r="BM107" s="768">
        <f t="shared" si="95"/>
        <v>1611.8996060460008</v>
      </c>
      <c r="BN107" s="768">
        <f t="shared" si="95"/>
        <v>1611.8996060460008</v>
      </c>
      <c r="BO107" s="768">
        <f t="shared" si="95"/>
        <v>1611.8996060460008</v>
      </c>
      <c r="BP107" s="768">
        <f t="shared" si="95"/>
        <v>1611.8996060460008</v>
      </c>
      <c r="BQ107" s="768">
        <f t="shared" ref="BQ107:EB107" si="96">BR107</f>
        <v>1611.8996060460008</v>
      </c>
      <c r="BR107" s="768">
        <f t="shared" si="96"/>
        <v>1611.8996060460008</v>
      </c>
      <c r="BS107" s="768">
        <f t="shared" si="96"/>
        <v>1611.8996060460008</v>
      </c>
      <c r="BT107" s="768">
        <f t="shared" si="96"/>
        <v>1611.8996060460008</v>
      </c>
      <c r="BU107" s="768">
        <f t="shared" si="96"/>
        <v>1611.8996060460008</v>
      </c>
      <c r="BV107" s="768">
        <f t="shared" si="96"/>
        <v>1611.8996060460008</v>
      </c>
      <c r="BW107" s="768">
        <f t="shared" si="96"/>
        <v>1611.8996060460008</v>
      </c>
      <c r="BX107" s="768">
        <f t="shared" si="96"/>
        <v>1611.8996060460008</v>
      </c>
      <c r="BY107" s="768">
        <f t="shared" si="96"/>
        <v>1611.8996060460008</v>
      </c>
      <c r="BZ107" s="768">
        <f t="shared" si="96"/>
        <v>1611.8996060460008</v>
      </c>
      <c r="CA107" s="768">
        <f t="shared" si="96"/>
        <v>1611.8996060460008</v>
      </c>
      <c r="CB107" s="768">
        <f t="shared" si="96"/>
        <v>1611.8996060460008</v>
      </c>
      <c r="CC107" s="768">
        <f t="shared" si="96"/>
        <v>1611.8996060460008</v>
      </c>
      <c r="CD107" s="768">
        <f t="shared" si="96"/>
        <v>1611.8996060460008</v>
      </c>
      <c r="CE107" s="768">
        <f t="shared" si="96"/>
        <v>1611.8996060460008</v>
      </c>
      <c r="CF107" s="768">
        <f t="shared" si="96"/>
        <v>1611.8996060460008</v>
      </c>
      <c r="CG107" s="768">
        <f t="shared" si="96"/>
        <v>1611.8996060460008</v>
      </c>
      <c r="CH107" s="768">
        <f t="shared" si="96"/>
        <v>1611.8996060460008</v>
      </c>
      <c r="CI107" s="768">
        <f t="shared" si="96"/>
        <v>1611.8996060460008</v>
      </c>
      <c r="CJ107" s="768">
        <f t="shared" si="96"/>
        <v>1611.8996060460008</v>
      </c>
      <c r="CK107" s="768">
        <f t="shared" si="96"/>
        <v>1611.8996060460008</v>
      </c>
      <c r="CL107" s="768">
        <f t="shared" si="96"/>
        <v>1611.8996060460008</v>
      </c>
      <c r="CM107" s="768">
        <f t="shared" si="96"/>
        <v>1611.8996060460008</v>
      </c>
      <c r="CN107" s="768">
        <f t="shared" si="96"/>
        <v>1611.8996060460008</v>
      </c>
      <c r="CO107" s="768">
        <f t="shared" si="96"/>
        <v>1611.8996060460008</v>
      </c>
      <c r="CP107" s="768">
        <f t="shared" si="96"/>
        <v>1611.8996060460008</v>
      </c>
      <c r="CQ107" s="768">
        <f t="shared" si="96"/>
        <v>1611.8996060460008</v>
      </c>
      <c r="CR107" s="768">
        <f t="shared" si="96"/>
        <v>1611.8996060460008</v>
      </c>
      <c r="CS107" s="835">
        <f t="shared" si="96"/>
        <v>1611.8996060460008</v>
      </c>
      <c r="CT107" s="835">
        <f t="shared" si="96"/>
        <v>1611.8996060460008</v>
      </c>
      <c r="CU107" s="835">
        <f t="shared" si="96"/>
        <v>1611.8996060460008</v>
      </c>
      <c r="CV107" s="835">
        <f t="shared" si="96"/>
        <v>1611.8996060460008</v>
      </c>
      <c r="CW107" s="835">
        <f t="shared" si="96"/>
        <v>1611.8996060460008</v>
      </c>
      <c r="CX107" s="835">
        <f t="shared" si="96"/>
        <v>1611.8996060460008</v>
      </c>
      <c r="CY107" s="835">
        <f t="shared" si="96"/>
        <v>1611.8996060460008</v>
      </c>
      <c r="CZ107" s="835">
        <f t="shared" si="96"/>
        <v>1611.8996060460008</v>
      </c>
      <c r="DA107" s="835">
        <f t="shared" si="96"/>
        <v>1611.8996060460008</v>
      </c>
      <c r="DB107" s="835">
        <f t="shared" si="96"/>
        <v>1611.8996060460008</v>
      </c>
      <c r="DC107" s="835">
        <f t="shared" si="96"/>
        <v>1611.8996060460008</v>
      </c>
      <c r="DD107" s="835">
        <f t="shared" si="96"/>
        <v>1611.8996060460008</v>
      </c>
      <c r="DE107" s="835">
        <f t="shared" si="96"/>
        <v>1611.8996060460008</v>
      </c>
      <c r="DF107" s="835">
        <f t="shared" si="96"/>
        <v>1611.8996060460008</v>
      </c>
      <c r="DG107" s="835">
        <f t="shared" si="96"/>
        <v>1611.8996060460008</v>
      </c>
      <c r="DH107" s="835">
        <f t="shared" si="96"/>
        <v>1611.8996060460008</v>
      </c>
      <c r="DI107" s="835">
        <f t="shared" si="96"/>
        <v>1611.8996060460008</v>
      </c>
      <c r="DJ107" s="835">
        <f t="shared" si="96"/>
        <v>1611.8996060460008</v>
      </c>
      <c r="DK107" s="835">
        <f t="shared" si="96"/>
        <v>1611.8996060460008</v>
      </c>
      <c r="DL107" s="835">
        <f t="shared" si="96"/>
        <v>1611.8996060460008</v>
      </c>
      <c r="DM107" s="835">
        <f t="shared" si="96"/>
        <v>1611.8996060460008</v>
      </c>
      <c r="DN107" s="835">
        <f t="shared" si="96"/>
        <v>1611.8996060460008</v>
      </c>
      <c r="DO107" s="835">
        <f t="shared" si="96"/>
        <v>1611.8996060460008</v>
      </c>
      <c r="DP107" s="835">
        <f t="shared" si="96"/>
        <v>1611.8996060460008</v>
      </c>
      <c r="DQ107" s="835">
        <f t="shared" si="96"/>
        <v>1611.8996060460008</v>
      </c>
      <c r="DR107" s="835">
        <f t="shared" si="96"/>
        <v>1611.8996060460008</v>
      </c>
      <c r="DS107" s="835">
        <f t="shared" si="96"/>
        <v>1611.8996060460008</v>
      </c>
      <c r="DT107" s="835">
        <f t="shared" si="96"/>
        <v>1611.8996060460008</v>
      </c>
      <c r="DU107" s="835">
        <f t="shared" si="96"/>
        <v>1611.8996060460008</v>
      </c>
      <c r="DV107" s="835">
        <f t="shared" si="96"/>
        <v>1611.8996060460008</v>
      </c>
      <c r="DW107" s="835">
        <f t="shared" si="96"/>
        <v>1611.8996060460008</v>
      </c>
      <c r="DX107" s="835">
        <f t="shared" si="96"/>
        <v>1611.8996060460008</v>
      </c>
      <c r="DY107" s="835">
        <f t="shared" si="96"/>
        <v>1611.8996060460008</v>
      </c>
      <c r="DZ107" s="844">
        <f t="shared" si="96"/>
        <v>1611.8996060460008</v>
      </c>
      <c r="EA107" s="835">
        <f t="shared" si="96"/>
        <v>1611.8996060460008</v>
      </c>
      <c r="EB107" s="835">
        <f t="shared" si="96"/>
        <v>1611.8996060460008</v>
      </c>
      <c r="EC107" s="835">
        <f t="shared" ref="EC107:GN107" si="97">ED107</f>
        <v>1611.8996060460008</v>
      </c>
      <c r="ED107" s="835">
        <f t="shared" si="97"/>
        <v>1611.8996060460008</v>
      </c>
      <c r="EE107" s="835">
        <f t="shared" si="97"/>
        <v>1611.8996060460008</v>
      </c>
      <c r="EF107" s="835">
        <f t="shared" si="97"/>
        <v>1611.8996060460008</v>
      </c>
      <c r="EG107" s="835">
        <f t="shared" si="97"/>
        <v>1611.8996060460008</v>
      </c>
      <c r="EH107" s="835">
        <f t="shared" si="97"/>
        <v>1611.8996060460008</v>
      </c>
      <c r="EI107" s="835">
        <f t="shared" si="97"/>
        <v>1611.8996060460008</v>
      </c>
      <c r="EJ107" s="835">
        <f t="shared" si="97"/>
        <v>1611.8996060460008</v>
      </c>
      <c r="EK107" s="835">
        <f t="shared" si="97"/>
        <v>1611.8996060460008</v>
      </c>
      <c r="EL107" s="835">
        <f t="shared" si="97"/>
        <v>1611.8996060460008</v>
      </c>
      <c r="EM107" s="835">
        <f t="shared" si="97"/>
        <v>1611.8996060460008</v>
      </c>
      <c r="EN107" s="835">
        <f t="shared" si="97"/>
        <v>1611.8996060460008</v>
      </c>
      <c r="EO107" s="835">
        <f t="shared" si="97"/>
        <v>1611.8996060460008</v>
      </c>
      <c r="EP107" s="835">
        <f t="shared" si="97"/>
        <v>1611.8996060460008</v>
      </c>
      <c r="EQ107" s="835">
        <f t="shared" si="97"/>
        <v>1611.8996060460008</v>
      </c>
      <c r="ER107" s="835">
        <f t="shared" si="97"/>
        <v>1611.8996060460008</v>
      </c>
      <c r="ES107" s="835">
        <f t="shared" si="97"/>
        <v>1611.8996060460008</v>
      </c>
      <c r="ET107" s="835">
        <f t="shared" si="97"/>
        <v>1611.8996060460008</v>
      </c>
      <c r="EU107" s="835">
        <f t="shared" si="97"/>
        <v>1611.8996060460008</v>
      </c>
      <c r="EV107" s="835">
        <f t="shared" si="97"/>
        <v>1611.8996060460008</v>
      </c>
      <c r="EW107" s="835">
        <f t="shared" si="97"/>
        <v>1611.8996060460008</v>
      </c>
      <c r="EX107" s="835">
        <f t="shared" si="97"/>
        <v>1611.8996060460008</v>
      </c>
      <c r="EY107" s="835">
        <f t="shared" si="97"/>
        <v>1611.8996060460008</v>
      </c>
      <c r="EZ107" s="835">
        <f t="shared" si="97"/>
        <v>1611.8996060460008</v>
      </c>
      <c r="FA107" s="835">
        <f t="shared" si="97"/>
        <v>1611.8996060460008</v>
      </c>
      <c r="FB107" s="835">
        <f t="shared" si="97"/>
        <v>1611.8996060460008</v>
      </c>
      <c r="FC107" s="835">
        <f t="shared" si="97"/>
        <v>1611.8996060460008</v>
      </c>
      <c r="FD107" s="835">
        <f t="shared" si="97"/>
        <v>1611.8996060460008</v>
      </c>
      <c r="FE107" s="835">
        <f t="shared" si="97"/>
        <v>1611.8996060460008</v>
      </c>
      <c r="FF107" s="835">
        <f t="shared" si="97"/>
        <v>1611.8996060460008</v>
      </c>
      <c r="FG107" s="835">
        <f t="shared" si="97"/>
        <v>1611.8996060460008</v>
      </c>
      <c r="FH107" s="835">
        <f t="shared" si="97"/>
        <v>1611.8996060460008</v>
      </c>
      <c r="FI107" s="835">
        <f t="shared" si="97"/>
        <v>1611.8996060460008</v>
      </c>
      <c r="FJ107" s="835">
        <f t="shared" si="97"/>
        <v>1611.8996060460008</v>
      </c>
      <c r="FK107" s="835">
        <f t="shared" si="97"/>
        <v>1611.8996060460008</v>
      </c>
      <c r="FL107" s="835">
        <f t="shared" si="97"/>
        <v>1611.8996060460008</v>
      </c>
      <c r="FM107" s="835">
        <f t="shared" si="97"/>
        <v>1611.8996060460008</v>
      </c>
      <c r="FN107" s="835">
        <f t="shared" si="97"/>
        <v>1611.8996060460008</v>
      </c>
      <c r="FO107" s="835">
        <f t="shared" si="97"/>
        <v>1611.8996060460008</v>
      </c>
      <c r="FP107" s="835">
        <f t="shared" si="97"/>
        <v>1611.8996060460008</v>
      </c>
      <c r="FQ107" s="835">
        <f t="shared" si="97"/>
        <v>1611.8996060460008</v>
      </c>
      <c r="FR107" s="835">
        <f t="shared" si="97"/>
        <v>1611.8996060460008</v>
      </c>
      <c r="FS107" s="835">
        <f t="shared" si="97"/>
        <v>1611.8996060460008</v>
      </c>
      <c r="FT107" s="835">
        <f t="shared" si="97"/>
        <v>1611.8996060460008</v>
      </c>
      <c r="FU107" s="835">
        <f t="shared" si="97"/>
        <v>1611.8996060460008</v>
      </c>
      <c r="FV107" s="835">
        <f t="shared" si="97"/>
        <v>1611.8996060460008</v>
      </c>
      <c r="FW107" s="835">
        <f t="shared" si="97"/>
        <v>1611.8996060460008</v>
      </c>
      <c r="FX107" s="835">
        <f t="shared" si="97"/>
        <v>1611.8996060460008</v>
      </c>
      <c r="FY107" s="650">
        <f t="shared" si="97"/>
        <v>1611.8996060460008</v>
      </c>
      <c r="FZ107" s="650">
        <f t="shared" si="97"/>
        <v>1611.8996060460008</v>
      </c>
      <c r="GA107" s="650">
        <f t="shared" si="97"/>
        <v>1611.8996060460008</v>
      </c>
      <c r="GB107" s="650">
        <f t="shared" si="97"/>
        <v>1611.8996060460008</v>
      </c>
      <c r="GC107" s="650">
        <f t="shared" si="97"/>
        <v>1611.8996060460008</v>
      </c>
      <c r="GD107" s="650">
        <f t="shared" si="97"/>
        <v>1611.8996060460008</v>
      </c>
      <c r="GE107" s="650">
        <f t="shared" si="97"/>
        <v>1611.8996060460008</v>
      </c>
      <c r="GF107" s="650">
        <f t="shared" si="97"/>
        <v>1611.8996060460008</v>
      </c>
      <c r="GG107" s="650">
        <f t="shared" si="97"/>
        <v>1611.8996060460008</v>
      </c>
      <c r="GH107" s="650">
        <f t="shared" si="97"/>
        <v>1611.8996060460008</v>
      </c>
      <c r="GI107" s="650">
        <f t="shared" si="97"/>
        <v>1611.8996060460008</v>
      </c>
      <c r="GJ107" s="650">
        <f t="shared" si="97"/>
        <v>1611.8996060460008</v>
      </c>
      <c r="GK107" s="650">
        <f t="shared" si="97"/>
        <v>1611.8996060460008</v>
      </c>
      <c r="GL107" s="650">
        <f t="shared" si="97"/>
        <v>1611.8996060460008</v>
      </c>
      <c r="GM107" s="650">
        <f t="shared" si="97"/>
        <v>1611.8996060460008</v>
      </c>
      <c r="GN107" s="650">
        <f t="shared" si="97"/>
        <v>1611.8996060460008</v>
      </c>
      <c r="GO107" s="650">
        <f t="shared" ref="GO107:HI107" si="98">GP107</f>
        <v>1611.8996060460008</v>
      </c>
      <c r="GP107" s="650">
        <f t="shared" si="98"/>
        <v>1611.8996060460008</v>
      </c>
      <c r="GQ107" s="650">
        <f t="shared" si="98"/>
        <v>1611.8996060460008</v>
      </c>
      <c r="GR107" s="650">
        <f t="shared" si="98"/>
        <v>1611.8996060460008</v>
      </c>
      <c r="GS107" s="650">
        <f t="shared" si="98"/>
        <v>1611.8996060460008</v>
      </c>
      <c r="GT107" s="650">
        <f t="shared" si="98"/>
        <v>1611.8996060460008</v>
      </c>
      <c r="GU107" s="650">
        <f t="shared" si="98"/>
        <v>1611.8996060460008</v>
      </c>
      <c r="GV107" s="650">
        <f t="shared" si="98"/>
        <v>1611.8996060460008</v>
      </c>
      <c r="GW107" s="650">
        <f t="shared" si="98"/>
        <v>1611.8996060460008</v>
      </c>
      <c r="GX107" s="650">
        <f t="shared" si="98"/>
        <v>1611.8996060460008</v>
      </c>
      <c r="GY107" s="650">
        <f t="shared" si="98"/>
        <v>1611.8996060460008</v>
      </c>
      <c r="GZ107" s="650">
        <f t="shared" si="98"/>
        <v>1611.8996060460008</v>
      </c>
      <c r="HA107" s="650">
        <f t="shared" si="98"/>
        <v>1611.8996060460008</v>
      </c>
      <c r="HB107" s="650">
        <f t="shared" si="98"/>
        <v>1611.8996060460008</v>
      </c>
      <c r="HC107" s="650">
        <f t="shared" si="98"/>
        <v>1611.8996060460008</v>
      </c>
      <c r="HD107" s="650">
        <f t="shared" si="98"/>
        <v>1611.8996060460008</v>
      </c>
      <c r="HE107" s="650">
        <f t="shared" si="98"/>
        <v>1611.8996060460008</v>
      </c>
      <c r="HF107" s="650">
        <f t="shared" si="98"/>
        <v>1611.8996060460008</v>
      </c>
      <c r="HG107" s="650">
        <f t="shared" si="98"/>
        <v>1611.8996060460008</v>
      </c>
      <c r="HH107" s="650">
        <f t="shared" si="98"/>
        <v>1611.8996060460008</v>
      </c>
      <c r="HI107" s="650">
        <f t="shared" si="98"/>
        <v>1611.8996060460008</v>
      </c>
      <c r="HJ107" s="650">
        <f>HK107</f>
        <v>1611.8996060460008</v>
      </c>
      <c r="HK107" s="650">
        <f>HL107</f>
        <v>1611.8996060460008</v>
      </c>
      <c r="HL107" s="650">
        <f>HM107</f>
        <v>1611.8996060460008</v>
      </c>
      <c r="HM107" s="650">
        <f>HN107</f>
        <v>1611.8996060460008</v>
      </c>
      <c r="HN107" s="650">
        <f>HO107</f>
        <v>1611.8996060460008</v>
      </c>
      <c r="HO107" s="650">
        <f>IC89/1000</f>
        <v>1611.8996060460008</v>
      </c>
      <c r="HP107" s="650">
        <f>IC107</f>
        <v>1611.8996060460008</v>
      </c>
      <c r="HQ107" s="650">
        <f>IC107</f>
        <v>1611.8996060460008</v>
      </c>
      <c r="HR107" s="650">
        <f t="shared" ref="HR107:HY107" si="99">HQ107</f>
        <v>1611.8996060460008</v>
      </c>
      <c r="HS107" s="650">
        <f t="shared" si="99"/>
        <v>1611.8996060460008</v>
      </c>
      <c r="HT107" s="650">
        <f t="shared" si="99"/>
        <v>1611.8996060460008</v>
      </c>
      <c r="HU107" s="650">
        <f t="shared" si="99"/>
        <v>1611.8996060460008</v>
      </c>
      <c r="HV107" s="650">
        <f t="shared" si="99"/>
        <v>1611.8996060460008</v>
      </c>
      <c r="HW107" s="650">
        <f t="shared" si="99"/>
        <v>1611.8996060460008</v>
      </c>
      <c r="HX107" s="650">
        <f t="shared" si="99"/>
        <v>1611.8996060460008</v>
      </c>
      <c r="HY107" s="650">
        <f t="shared" si="99"/>
        <v>1611.8996060460008</v>
      </c>
      <c r="HZ107" s="562"/>
      <c r="IA107" s="562"/>
      <c r="IB107" s="657" t="s">
        <v>467</v>
      </c>
      <c r="IC107" s="833">
        <f>IC89/10^3</f>
        <v>1611.8996060460008</v>
      </c>
      <c r="IE107" s="655" t="s">
        <v>474</v>
      </c>
      <c r="IJ107" s="845"/>
      <c r="IK107" s="845"/>
    </row>
    <row r="108" spans="1:250" ht="9" customHeight="1">
      <c r="B108" s="558"/>
      <c r="HZ108" s="562"/>
      <c r="IA108" s="562"/>
      <c r="IC108" s="668"/>
      <c r="IE108" s="841"/>
    </row>
    <row r="109" spans="1:250" ht="19" customHeight="1">
      <c r="B109" s="652" t="s">
        <v>456</v>
      </c>
      <c r="D109" s="846"/>
      <c r="E109" s="847">
        <f t="shared" ref="E109:BP109" si="100">E105/E107</f>
        <v>3.4098193705018784E-4</v>
      </c>
      <c r="F109" s="847">
        <f t="shared" si="100"/>
        <v>3.5462121453219534E-4</v>
      </c>
      <c r="G109" s="847">
        <f t="shared" si="100"/>
        <v>3.682604920142029E-4</v>
      </c>
      <c r="H109" s="847">
        <f t="shared" si="100"/>
        <v>3.818997694962104E-4</v>
      </c>
      <c r="I109" s="847">
        <f t="shared" si="100"/>
        <v>3.9553904697821796E-4</v>
      </c>
      <c r="J109" s="847">
        <f t="shared" si="100"/>
        <v>4.0917832446022546E-4</v>
      </c>
      <c r="K109" s="847">
        <f t="shared" si="100"/>
        <v>4.2281760194223296E-4</v>
      </c>
      <c r="L109" s="847">
        <f t="shared" si="100"/>
        <v>4.3873009233790845E-4</v>
      </c>
      <c r="M109" s="847">
        <f t="shared" si="100"/>
        <v>4.5464258273358388E-4</v>
      </c>
      <c r="N109" s="847">
        <f t="shared" si="100"/>
        <v>4.7055507312925937E-4</v>
      </c>
      <c r="O109" s="847">
        <f t="shared" si="100"/>
        <v>4.8874077643860274E-4</v>
      </c>
      <c r="P109" s="847">
        <f t="shared" si="100"/>
        <v>5.06926479747946E-4</v>
      </c>
      <c r="Q109" s="847">
        <f t="shared" si="100"/>
        <v>5.2965860888462524E-4</v>
      </c>
      <c r="R109" s="847">
        <f t="shared" si="100"/>
        <v>5.5011752510763655E-4</v>
      </c>
      <c r="S109" s="847">
        <f t="shared" si="100"/>
        <v>5.7057644133064786E-4</v>
      </c>
      <c r="T109" s="847">
        <f t="shared" si="100"/>
        <v>5.9103535755365905E-4</v>
      </c>
      <c r="U109" s="847">
        <f t="shared" si="100"/>
        <v>6.1376748669033829E-4</v>
      </c>
      <c r="V109" s="847">
        <f t="shared" si="100"/>
        <v>6.3649961582701742E-4</v>
      </c>
      <c r="W109" s="847">
        <f t="shared" si="100"/>
        <v>6.5923174496369656E-4</v>
      </c>
      <c r="X109" s="847">
        <f t="shared" si="100"/>
        <v>6.8196387410037569E-4</v>
      </c>
      <c r="Y109" s="847">
        <f t="shared" si="100"/>
        <v>7.0469600323705482E-4</v>
      </c>
      <c r="Z109" s="847">
        <f t="shared" si="100"/>
        <v>7.2970134528740199E-4</v>
      </c>
      <c r="AA109" s="847">
        <f t="shared" si="100"/>
        <v>7.5470668733774917E-4</v>
      </c>
      <c r="AB109" s="847">
        <f t="shared" si="100"/>
        <v>7.7971202938809635E-4</v>
      </c>
      <c r="AC109" s="847">
        <f t="shared" si="100"/>
        <v>8.0471737143844352E-4</v>
      </c>
      <c r="AD109" s="847">
        <f t="shared" si="100"/>
        <v>8.3199592640245852E-4</v>
      </c>
      <c r="AE109" s="847">
        <f t="shared" si="100"/>
        <v>8.6154769428014146E-4</v>
      </c>
      <c r="AF109" s="847">
        <f t="shared" si="100"/>
        <v>8.9337267507149244E-4</v>
      </c>
      <c r="AG109" s="847">
        <f t="shared" si="100"/>
        <v>9.2519765586284331E-4</v>
      </c>
      <c r="AH109" s="847">
        <f t="shared" si="100"/>
        <v>9.5702263665419429E-4</v>
      </c>
      <c r="AI109" s="847">
        <f t="shared" si="100"/>
        <v>9.8884761744554516E-4</v>
      </c>
      <c r="AJ109" s="847">
        <f t="shared" si="100"/>
        <v>1.020672598236896E-3</v>
      </c>
      <c r="AK109" s="847">
        <f t="shared" si="100"/>
        <v>1.0547707919419148E-3</v>
      </c>
      <c r="AL109" s="847">
        <f t="shared" si="100"/>
        <v>1.0911421985606016E-3</v>
      </c>
      <c r="AM109" s="847">
        <f t="shared" si="100"/>
        <v>1.1275136051792883E-3</v>
      </c>
      <c r="AN109" s="847">
        <f t="shared" si="100"/>
        <v>1.166158224711643E-3</v>
      </c>
      <c r="AO109" s="847">
        <f t="shared" si="100"/>
        <v>1.2048028442439977E-3</v>
      </c>
      <c r="AP109" s="847">
        <f t="shared" si="100"/>
        <v>1.2457206766900201E-3</v>
      </c>
      <c r="AQ109" s="847">
        <f t="shared" si="100"/>
        <v>1.2866385091360427E-3</v>
      </c>
      <c r="AR109" s="847">
        <f t="shared" si="100"/>
        <v>1.3275563415820651E-3</v>
      </c>
      <c r="AS109" s="847">
        <f t="shared" si="100"/>
        <v>1.3821134515100953E-3</v>
      </c>
      <c r="AT109" s="847">
        <f t="shared" si="100"/>
        <v>1.4343973485244574E-3</v>
      </c>
      <c r="AU109" s="847">
        <f t="shared" si="100"/>
        <v>1.4866812455388196E-3</v>
      </c>
      <c r="AV109" s="684">
        <f t="shared" si="100"/>
        <v>1.5412383554668496E-3</v>
      </c>
      <c r="AW109" s="684">
        <f t="shared" si="100"/>
        <v>1.5957954653948799E-3</v>
      </c>
      <c r="AX109" s="684">
        <f t="shared" si="100"/>
        <v>1.6526257882365778E-3</v>
      </c>
      <c r="AY109" s="684">
        <f t="shared" si="100"/>
        <v>1.7185489627329475E-3</v>
      </c>
      <c r="AZ109" s="684">
        <f t="shared" si="100"/>
        <v>1.7844721372293172E-3</v>
      </c>
      <c r="BA109" s="684">
        <f t="shared" si="100"/>
        <v>1.8526685246393548E-3</v>
      </c>
      <c r="BB109" s="684">
        <f t="shared" si="100"/>
        <v>1.9231381249630603E-3</v>
      </c>
      <c r="BC109" s="684">
        <f t="shared" si="100"/>
        <v>1.9981541511141015E-3</v>
      </c>
      <c r="BD109" s="684">
        <f t="shared" si="100"/>
        <v>2.0754433901788109E-3</v>
      </c>
      <c r="BE109" s="684">
        <f t="shared" si="100"/>
        <v>2.1572790550708561E-3</v>
      </c>
      <c r="BF109" s="684">
        <f t="shared" si="100"/>
        <v>2.241387932876569E-3</v>
      </c>
      <c r="BG109" s="684">
        <f t="shared" si="100"/>
        <v>2.3300432365096178E-3</v>
      </c>
      <c r="BH109" s="684">
        <f t="shared" si="100"/>
        <v>2.4277913917973384E-3</v>
      </c>
      <c r="BI109" s="684">
        <f t="shared" si="100"/>
        <v>2.5255395470850585E-3</v>
      </c>
      <c r="BJ109" s="684">
        <f t="shared" si="100"/>
        <v>2.6301073411137831E-3</v>
      </c>
      <c r="BK109" s="684">
        <f t="shared" si="100"/>
        <v>2.7369483480561749E-3</v>
      </c>
      <c r="BL109" s="684">
        <f t="shared" si="100"/>
        <v>2.8506089937395708E-3</v>
      </c>
      <c r="BM109" s="684">
        <f t="shared" si="100"/>
        <v>2.973362491077638E-3</v>
      </c>
      <c r="BN109" s="684">
        <f t="shared" si="100"/>
        <v>3.0961159884157056E-3</v>
      </c>
      <c r="BO109" s="684">
        <f t="shared" si="100"/>
        <v>3.2256891244947768E-3</v>
      </c>
      <c r="BP109" s="684">
        <f t="shared" si="100"/>
        <v>3.3598086864011839E-3</v>
      </c>
      <c r="BQ109" s="684">
        <f t="shared" ref="BQ109:EB109" si="101">BQ105/BQ107</f>
        <v>3.5166603774442703E-3</v>
      </c>
      <c r="BR109" s="684">
        <f t="shared" si="101"/>
        <v>3.6780584943146922E-3</v>
      </c>
      <c r="BS109" s="684">
        <f t="shared" si="101"/>
        <v>3.8508226757534539E-3</v>
      </c>
      <c r="BT109" s="684">
        <f t="shared" si="101"/>
        <v>4.0258600701058838E-3</v>
      </c>
      <c r="BU109" s="684">
        <f t="shared" si="101"/>
        <v>4.2031706773719814E-3</v>
      </c>
      <c r="BV109" s="684">
        <f t="shared" si="101"/>
        <v>4.3918473492064189E-3</v>
      </c>
      <c r="BW109" s="684">
        <f t="shared" si="101"/>
        <v>4.598709724350199E-3</v>
      </c>
      <c r="BX109" s="684">
        <f t="shared" si="101"/>
        <v>4.8146649511486518E-3</v>
      </c>
      <c r="BY109" s="684">
        <f t="shared" si="101"/>
        <v>5.0328933908607718E-3</v>
      </c>
      <c r="BZ109" s="684">
        <f t="shared" si="101"/>
        <v>5.2670343209685671E-3</v>
      </c>
      <c r="CA109" s="684">
        <f t="shared" si="101"/>
        <v>5.5216341672993741E-3</v>
      </c>
      <c r="CB109" s="684">
        <f t="shared" si="101"/>
        <v>5.7921465040258564E-3</v>
      </c>
      <c r="CC109" s="684">
        <f t="shared" si="101"/>
        <v>6.0694784794933423E-3</v>
      </c>
      <c r="CD109" s="684">
        <f t="shared" si="101"/>
        <v>6.3649961582701716E-3</v>
      </c>
      <c r="CE109" s="684">
        <f t="shared" si="101"/>
        <v>6.6696066887016727E-3</v>
      </c>
      <c r="CF109" s="684">
        <f t="shared" si="101"/>
        <v>6.9924029224425173E-3</v>
      </c>
      <c r="CG109" s="684">
        <f t="shared" si="101"/>
        <v>7.3265652207517009E-3</v>
      </c>
      <c r="CH109" s="684">
        <f t="shared" si="101"/>
        <v>7.6834596481975643E-3</v>
      </c>
      <c r="CI109" s="684">
        <f t="shared" si="101"/>
        <v>8.078998695175782E-3</v>
      </c>
      <c r="CJ109" s="684">
        <f t="shared" si="101"/>
        <v>8.4972698712906785E-3</v>
      </c>
      <c r="CK109" s="684">
        <f t="shared" si="101"/>
        <v>8.892808918268897E-3</v>
      </c>
      <c r="CL109" s="684">
        <f t="shared" si="101"/>
        <v>9.3201729460384661E-3</v>
      </c>
      <c r="CM109" s="684">
        <f t="shared" si="101"/>
        <v>9.754356612549038E-3</v>
      </c>
      <c r="CN109" s="684">
        <f t="shared" si="101"/>
        <v>1.0195359917800616E-2</v>
      </c>
      <c r="CO109" s="684">
        <f t="shared" si="101"/>
        <v>1.0640909648879527E-2</v>
      </c>
      <c r="CP109" s="684">
        <f t="shared" si="101"/>
        <v>1.111828436074979E-2</v>
      </c>
      <c r="CQ109" s="684">
        <f t="shared" si="101"/>
        <v>1.1654762608375419E-2</v>
      </c>
      <c r="CR109" s="684">
        <f t="shared" si="101"/>
        <v>1.2207153346396722E-2</v>
      </c>
      <c r="CS109" s="684">
        <f t="shared" si="101"/>
        <v>1.2789095852295708E-2</v>
      </c>
      <c r="CT109" s="684">
        <f t="shared" si="101"/>
        <v>1.3407409764813383E-2</v>
      </c>
      <c r="CU109" s="684">
        <f t="shared" si="101"/>
        <v>1.4032543316072062E-2</v>
      </c>
      <c r="CV109" s="684">
        <f t="shared" si="101"/>
        <v>1.4664496506071744E-2</v>
      </c>
      <c r="CW109" s="684">
        <f t="shared" si="101"/>
        <v>1.5305542547726097E-2</v>
      </c>
      <c r="CX109" s="684">
        <f t="shared" si="101"/>
        <v>1.5976140357258136E-2</v>
      </c>
      <c r="CY109" s="684">
        <f t="shared" si="101"/>
        <v>1.6719480980027544E-2</v>
      </c>
      <c r="CZ109" s="684">
        <f t="shared" si="101"/>
        <v>1.7462821602796951E-2</v>
      </c>
      <c r="DA109" s="684">
        <f t="shared" si="101"/>
        <v>1.8272085400062733E-2</v>
      </c>
      <c r="DB109" s="684">
        <f t="shared" si="101"/>
        <v>1.9115447391033529E-2</v>
      </c>
      <c r="DC109" s="684">
        <f t="shared" si="101"/>
        <v>1.9965629020745331E-2</v>
      </c>
      <c r="DD109" s="684">
        <f t="shared" si="101"/>
        <v>2.0806717798802461E-2</v>
      </c>
      <c r="DE109" s="684">
        <f t="shared" si="101"/>
        <v>2.1677358344737274E-2</v>
      </c>
      <c r="DF109" s="684">
        <f t="shared" si="101"/>
        <v>2.2600282787686447E-2</v>
      </c>
      <c r="DG109" s="684">
        <f t="shared" si="101"/>
        <v>2.3552758998513307E-2</v>
      </c>
      <c r="DH109" s="684">
        <f t="shared" si="101"/>
        <v>2.4552972680527193E-2</v>
      </c>
      <c r="DI109" s="684">
        <f t="shared" si="101"/>
        <v>2.5607743472469108E-2</v>
      </c>
      <c r="DJ109" s="684">
        <f t="shared" si="101"/>
        <v>2.6762535632612407E-2</v>
      </c>
      <c r="DK109" s="684">
        <f t="shared" si="101"/>
        <v>2.7976431328511079E-2</v>
      </c>
      <c r="DL109" s="684">
        <f t="shared" si="101"/>
        <v>2.9233518069769437E-2</v>
      </c>
      <c r="DM109" s="684">
        <f t="shared" si="101"/>
        <v>3.0520156578905479E-2</v>
      </c>
      <c r="DN109" s="684">
        <f t="shared" si="101"/>
        <v>3.1922728946638584E-2</v>
      </c>
      <c r="DO109" s="684">
        <f t="shared" si="101"/>
        <v>3.3341213804767365E-2</v>
      </c>
      <c r="DP109" s="684">
        <f t="shared" si="101"/>
        <v>3.4850627179442858E-2</v>
      </c>
      <c r="DQ109" s="684">
        <f t="shared" si="101"/>
        <v>3.646006192231975E-2</v>
      </c>
      <c r="DR109" s="684">
        <f t="shared" si="101"/>
        <v>3.8239987633721731E-2</v>
      </c>
      <c r="DS109" s="684">
        <f t="shared" si="101"/>
        <v>3.9942624106059005E-2</v>
      </c>
      <c r="DT109" s="684">
        <f t="shared" si="101"/>
        <v>4.1727096243288325E-2</v>
      </c>
      <c r="DU109" s="684">
        <f t="shared" si="101"/>
        <v>4.3588857619582352E-2</v>
      </c>
      <c r="DV109" s="684">
        <f t="shared" si="101"/>
        <v>4.5486990402495056E-2</v>
      </c>
      <c r="DW109" s="684">
        <f t="shared" si="101"/>
        <v>4.7485144553609158E-2</v>
      </c>
      <c r="DX109" s="684">
        <f t="shared" si="101"/>
        <v>4.9631057544111672E-2</v>
      </c>
      <c r="DY109" s="684">
        <f t="shared" si="101"/>
        <v>5.1563288520729403E-2</v>
      </c>
      <c r="DZ109" s="684">
        <f t="shared" si="101"/>
        <v>5.3468240942383123E-2</v>
      </c>
      <c r="EA109" s="684">
        <f t="shared" si="101"/>
        <v>5.5514132564684252E-2</v>
      </c>
      <c r="EB109" s="684">
        <f t="shared" si="101"/>
        <v>5.7687324110150782E-2</v>
      </c>
      <c r="EC109" s="684">
        <f t="shared" ref="EC109:GN109" si="102">EC105/EC107</f>
        <v>5.981505139734395E-2</v>
      </c>
      <c r="ED109" s="684">
        <f t="shared" si="102"/>
        <v>6.1647261005760297E-2</v>
      </c>
      <c r="EE109" s="684">
        <f t="shared" si="102"/>
        <v>6.3765895441298792E-2</v>
      </c>
      <c r="EF109" s="684">
        <f t="shared" si="102"/>
        <v>6.5591285410974129E-2</v>
      </c>
      <c r="EG109" s="684">
        <f t="shared" si="102"/>
        <v>6.7512150323023531E-2</v>
      </c>
      <c r="EH109" s="684">
        <f t="shared" si="102"/>
        <v>6.9717166849281406E-2</v>
      </c>
      <c r="EI109" s="684">
        <f t="shared" si="102"/>
        <v>7.190399767222995E-2</v>
      </c>
      <c r="EJ109" s="684">
        <f t="shared" si="102"/>
        <v>7.412038026305616E-2</v>
      </c>
      <c r="EK109" s="684">
        <f t="shared" si="102"/>
        <v>7.6357221770105399E-2</v>
      </c>
      <c r="EL109" s="684">
        <f t="shared" si="102"/>
        <v>7.8771373884420723E-2</v>
      </c>
      <c r="EM109" s="684">
        <f t="shared" si="102"/>
        <v>8.1194618850390726E-2</v>
      </c>
      <c r="EN109" s="684">
        <f t="shared" si="102"/>
        <v>8.3797447636540484E-2</v>
      </c>
      <c r="EO109" s="684">
        <f t="shared" si="102"/>
        <v>8.6188867621719137E-2</v>
      </c>
      <c r="EP109" s="684">
        <f t="shared" si="102"/>
        <v>8.8323414547653314E-2</v>
      </c>
      <c r="EQ109" s="684">
        <f t="shared" si="102"/>
        <v>9.0248825885530043E-2</v>
      </c>
      <c r="ER109" s="684">
        <f t="shared" si="102"/>
        <v>9.2281078230349159E-2</v>
      </c>
      <c r="ES109" s="684">
        <f t="shared" si="102"/>
        <v>9.4492914395348043E-2</v>
      </c>
      <c r="ET109" s="684">
        <f t="shared" si="102"/>
        <v>9.6825230844771334E-2</v>
      </c>
      <c r="EU109" s="684">
        <f t="shared" si="102"/>
        <v>9.9393961437216086E-2</v>
      </c>
      <c r="EV109" s="684">
        <f t="shared" si="102"/>
        <v>0.10214227584984059</v>
      </c>
      <c r="EW109" s="684">
        <f t="shared" si="102"/>
        <v>0.10474055821016302</v>
      </c>
      <c r="EX109" s="684">
        <f t="shared" si="102"/>
        <v>0.10744795479034151</v>
      </c>
      <c r="EY109" s="684">
        <f t="shared" si="102"/>
        <v>0.11040085836519614</v>
      </c>
      <c r="EZ109" s="684">
        <f t="shared" si="102"/>
        <v>0.11343105117911548</v>
      </c>
      <c r="FA109" s="684">
        <f t="shared" si="102"/>
        <v>0.11647942969634416</v>
      </c>
      <c r="FB109" s="684">
        <f t="shared" si="102"/>
        <v>0.11964146885925624</v>
      </c>
      <c r="FC109" s="684">
        <f t="shared" si="102"/>
        <v>0.12278532231885897</v>
      </c>
      <c r="FD109" s="684">
        <f t="shared" si="102"/>
        <v>0.12542452251162742</v>
      </c>
      <c r="FE109" s="684">
        <f t="shared" si="102"/>
        <v>0.12823876009874829</v>
      </c>
      <c r="FF109" s="684">
        <f t="shared" si="102"/>
        <v>0.13140534568748771</v>
      </c>
      <c r="FG109" s="684">
        <f t="shared" si="102"/>
        <v>0.13474469545766588</v>
      </c>
      <c r="FH109" s="684">
        <f t="shared" si="102"/>
        <v>0.13797038458216065</v>
      </c>
      <c r="FI109" s="684">
        <f t="shared" si="102"/>
        <v>0.14167799484435303</v>
      </c>
      <c r="FJ109" s="684">
        <f t="shared" si="102"/>
        <v>0.14569476206280424</v>
      </c>
      <c r="FK109" s="684">
        <f t="shared" si="102"/>
        <v>0.14977517924283815</v>
      </c>
      <c r="FL109" s="684">
        <f t="shared" si="102"/>
        <v>0.15395789100398713</v>
      </c>
      <c r="FM109" s="684">
        <f t="shared" si="102"/>
        <v>0.15819743308797782</v>
      </c>
      <c r="FN109" s="684">
        <f t="shared" si="102"/>
        <v>0.16284388028351504</v>
      </c>
      <c r="FO109" s="684">
        <f t="shared" si="102"/>
        <v>0.1677926647965701</v>
      </c>
      <c r="FP109" s="684">
        <f t="shared" si="102"/>
        <v>0.17295285811059627</v>
      </c>
      <c r="FQ109" s="684">
        <f t="shared" si="102"/>
        <v>0.17824944419944252</v>
      </c>
      <c r="FR109" s="684">
        <f t="shared" si="102"/>
        <v>0.18373925338595054</v>
      </c>
      <c r="FS109" s="684">
        <f t="shared" si="102"/>
        <v>0.18952912667706273</v>
      </c>
      <c r="FT109" s="684">
        <f t="shared" si="102"/>
        <v>0.19533491245857063</v>
      </c>
      <c r="FU109" s="684">
        <f t="shared" si="102"/>
        <v>0.20134301418939493</v>
      </c>
      <c r="FV109" s="743">
        <f t="shared" si="102"/>
        <v>0.20769209785726941</v>
      </c>
      <c r="FW109" s="743">
        <f t="shared" si="102"/>
        <v>0.21437307061053942</v>
      </c>
      <c r="FX109" s="743">
        <f t="shared" si="102"/>
        <v>0.2213677467458956</v>
      </c>
      <c r="FY109" s="743">
        <f t="shared" si="102"/>
        <v>0.22868294590207897</v>
      </c>
      <c r="FZ109" s="743">
        <f t="shared" si="102"/>
        <v>0.23623455920128381</v>
      </c>
      <c r="GA109" s="743">
        <f t="shared" si="102"/>
        <v>0.24420217046368986</v>
      </c>
      <c r="GB109" s="743">
        <f t="shared" si="102"/>
        <v>0.25269716712206686</v>
      </c>
      <c r="GC109" s="743">
        <f t="shared" si="102"/>
        <v>0.26189685978368094</v>
      </c>
      <c r="GD109" s="743">
        <f t="shared" si="102"/>
        <v>0.2714693593631366</v>
      </c>
      <c r="GE109" s="743">
        <f t="shared" si="102"/>
        <v>0.28148740867367111</v>
      </c>
      <c r="GF109" s="743">
        <f t="shared" si="102"/>
        <v>0.29203511659309028</v>
      </c>
      <c r="GG109" s="743">
        <f t="shared" si="102"/>
        <v>0.30253736025423605</v>
      </c>
      <c r="GH109" s="743">
        <f t="shared" si="102"/>
        <v>0.31302596463789983</v>
      </c>
      <c r="GI109" s="743">
        <f t="shared" si="102"/>
        <v>0.32406923297249857</v>
      </c>
      <c r="GJ109" s="743">
        <f t="shared" si="102"/>
        <v>0.33541711183752881</v>
      </c>
      <c r="GK109" s="743">
        <f t="shared" si="102"/>
        <v>0.3471809886657603</v>
      </c>
      <c r="GL109" s="743">
        <f t="shared" si="102"/>
        <v>0.35925629566316436</v>
      </c>
      <c r="GM109" s="743">
        <f t="shared" si="102"/>
        <v>0.37127022591189929</v>
      </c>
      <c r="GN109" s="743">
        <f t="shared" si="102"/>
        <v>0.38295908671397971</v>
      </c>
      <c r="GO109" s="743">
        <f t="shared" ref="GO109:IX109" si="103">GO105/GO107</f>
        <v>0.39456383863825445</v>
      </c>
      <c r="GP109" s="743">
        <f t="shared" si="103"/>
        <v>0.4062754315694716</v>
      </c>
      <c r="GQ109" s="848">
        <f t="shared" si="103"/>
        <v>0.41832800643773888</v>
      </c>
      <c r="GR109" s="805">
        <f t="shared" si="103"/>
        <v>0.43080794533377575</v>
      </c>
      <c r="GS109" s="805">
        <f t="shared" si="103"/>
        <v>0.44346519483707869</v>
      </c>
      <c r="GT109" s="805">
        <f>GT105/GT107</f>
        <v>0.45653389587775561</v>
      </c>
      <c r="GU109" s="805">
        <f t="shared" si="103"/>
        <v>0.47010270375943941</v>
      </c>
      <c r="GV109" s="743">
        <f t="shared" si="103"/>
        <v>0.48387155437752599</v>
      </c>
      <c r="GW109" s="805">
        <f>GW105/GW107</f>
        <v>0.49786090664823834</v>
      </c>
      <c r="GX109" s="805">
        <f t="shared" si="103"/>
        <v>0.5121503230235549</v>
      </c>
      <c r="GY109" s="743">
        <f>GY105/GY107</f>
        <v>0.52599646288070623</v>
      </c>
      <c r="GZ109" s="743">
        <f t="shared" si="103"/>
        <v>0.53999718121598694</v>
      </c>
      <c r="HA109" s="743">
        <f t="shared" si="103"/>
        <v>0.55410019413238265</v>
      </c>
      <c r="HB109" s="743">
        <f t="shared" si="103"/>
        <v>0.56850327115338262</v>
      </c>
      <c r="HC109" s="743">
        <f t="shared" si="103"/>
        <v>0.58335417111837506</v>
      </c>
      <c r="HD109" s="743">
        <f t="shared" si="103"/>
        <v>0.59829372638700062</v>
      </c>
      <c r="HE109" s="743">
        <f t="shared" si="103"/>
        <v>0.61318327097152558</v>
      </c>
      <c r="HF109" s="743">
        <f t="shared" si="103"/>
        <v>0.62827058507953959</v>
      </c>
      <c r="HG109" s="743">
        <f t="shared" si="103"/>
        <v>0.64378299000240946</v>
      </c>
      <c r="HH109" s="743">
        <f t="shared" si="103"/>
        <v>0.65943406091301304</v>
      </c>
      <c r="HI109" s="743">
        <f t="shared" si="103"/>
        <v>0.67543975303814885</v>
      </c>
      <c r="HJ109" s="743">
        <f t="shared" si="103"/>
        <v>0.6922319768314138</v>
      </c>
      <c r="HK109" s="743">
        <f t="shared" si="103"/>
        <v>0.70981982514446251</v>
      </c>
      <c r="HL109" s="743">
        <f t="shared" si="103"/>
        <v>0.72799188917632385</v>
      </c>
      <c r="HM109" s="743">
        <f t="shared" si="103"/>
        <v>0.74675726177865243</v>
      </c>
      <c r="HN109" s="743">
        <f t="shared" si="103"/>
        <v>0.76609548403522554</v>
      </c>
      <c r="HO109" s="743">
        <f t="shared" si="103"/>
        <v>0.78583833819043136</v>
      </c>
      <c r="HP109" s="743">
        <f>HP105/HP107</f>
        <v>0.80529476751851503</v>
      </c>
      <c r="HQ109" s="743">
        <f t="shared" si="103"/>
        <v>0.82578096229649034</v>
      </c>
      <c r="HR109" s="743">
        <f t="shared" si="103"/>
        <v>0.84693320845817044</v>
      </c>
      <c r="HS109" s="743">
        <f t="shared" si="103"/>
        <v>0.86842416334398687</v>
      </c>
      <c r="HT109" s="743">
        <f t="shared" si="103"/>
        <v>0.8900560574304508</v>
      </c>
      <c r="HU109" s="743">
        <f>HU105/HU107</f>
        <v>0.91184707642087148</v>
      </c>
      <c r="HV109" s="743">
        <f>HV105/HV107</f>
        <v>0.93361990970798281</v>
      </c>
      <c r="HW109" s="743">
        <f>HW105/HW107</f>
        <v>0.95539956263383519</v>
      </c>
      <c r="HX109" s="743">
        <f>HX105/HX107</f>
        <v>0.97747700645137803</v>
      </c>
      <c r="HY109" s="743">
        <f>HY105/HY107</f>
        <v>0.99999999999999967</v>
      </c>
      <c r="HZ109" s="562"/>
      <c r="IA109" s="562"/>
      <c r="IC109" s="849">
        <f>IC99/IC105</f>
        <v>0.69467089030154716</v>
      </c>
      <c r="IE109" s="655" t="s">
        <v>457</v>
      </c>
    </row>
    <row r="110" spans="1:250" ht="11" customHeight="1">
      <c r="GW110" s="850" t="s">
        <v>475</v>
      </c>
      <c r="HZ110" s="562"/>
      <c r="IA110" s="562"/>
    </row>
    <row r="111" spans="1:250" s="656" customFormat="1" ht="13" customHeight="1">
      <c r="B111" s="851"/>
      <c r="D111" s="852" t="s">
        <v>476</v>
      </c>
      <c r="E111" s="853">
        <v>1790</v>
      </c>
      <c r="F111" s="853">
        <v>1791</v>
      </c>
      <c r="G111" s="853">
        <v>1792</v>
      </c>
      <c r="H111" s="853">
        <v>1793</v>
      </c>
      <c r="I111" s="853">
        <v>1794</v>
      </c>
      <c r="J111" s="853">
        <v>1795</v>
      </c>
      <c r="K111" s="853">
        <v>1796</v>
      </c>
      <c r="L111" s="853">
        <v>1797</v>
      </c>
      <c r="M111" s="853">
        <v>1798</v>
      </c>
      <c r="N111" s="853">
        <v>1799</v>
      </c>
      <c r="O111" s="853">
        <v>1800</v>
      </c>
      <c r="P111" s="853">
        <v>1801</v>
      </c>
      <c r="Q111" s="853">
        <v>1802</v>
      </c>
      <c r="R111" s="853">
        <v>1803</v>
      </c>
      <c r="S111" s="853">
        <v>1804</v>
      </c>
      <c r="T111" s="853">
        <v>1805</v>
      </c>
      <c r="U111" s="853">
        <v>1806</v>
      </c>
      <c r="V111" s="853">
        <v>1807</v>
      </c>
      <c r="W111" s="853">
        <v>1808</v>
      </c>
      <c r="X111" s="853">
        <v>1809</v>
      </c>
      <c r="Y111" s="853">
        <v>1810</v>
      </c>
      <c r="Z111" s="853">
        <v>1811</v>
      </c>
      <c r="AA111" s="853">
        <v>1812</v>
      </c>
      <c r="AB111" s="853">
        <v>1813</v>
      </c>
      <c r="AC111" s="853">
        <v>1814</v>
      </c>
      <c r="AD111" s="853">
        <v>1815</v>
      </c>
      <c r="AE111" s="853">
        <v>1816</v>
      </c>
      <c r="AF111" s="853">
        <v>1817</v>
      </c>
      <c r="AG111" s="853">
        <v>1818</v>
      </c>
      <c r="AH111" s="853">
        <v>1819</v>
      </c>
      <c r="AI111" s="853">
        <v>1820</v>
      </c>
      <c r="AJ111" s="853">
        <v>1821</v>
      </c>
      <c r="AK111" s="853">
        <v>1822</v>
      </c>
      <c r="AL111" s="853">
        <v>1823</v>
      </c>
      <c r="AM111" s="853">
        <v>1824</v>
      </c>
      <c r="AN111" s="853">
        <v>1825</v>
      </c>
      <c r="AO111" s="853">
        <v>1826</v>
      </c>
      <c r="AP111" s="853">
        <v>1827</v>
      </c>
      <c r="AQ111" s="853">
        <v>1828</v>
      </c>
      <c r="AR111" s="853">
        <v>1829</v>
      </c>
      <c r="AS111" s="853">
        <v>1830</v>
      </c>
      <c r="AT111" s="853">
        <v>1831</v>
      </c>
      <c r="AU111" s="853">
        <v>1832</v>
      </c>
      <c r="AV111" s="853">
        <v>1833</v>
      </c>
      <c r="AW111" s="853">
        <v>1834</v>
      </c>
      <c r="AX111" s="853">
        <v>1835</v>
      </c>
      <c r="AY111" s="853">
        <v>1836</v>
      </c>
      <c r="AZ111" s="853">
        <v>1837</v>
      </c>
      <c r="BA111" s="853">
        <v>1838</v>
      </c>
      <c r="BB111" s="853">
        <v>1839</v>
      </c>
      <c r="BC111" s="853">
        <v>1840</v>
      </c>
      <c r="BD111" s="853">
        <v>1841</v>
      </c>
      <c r="BE111" s="853">
        <v>1842</v>
      </c>
      <c r="BF111" s="853">
        <v>1843</v>
      </c>
      <c r="BG111" s="853">
        <v>1844</v>
      </c>
      <c r="BH111" s="853">
        <v>1845</v>
      </c>
      <c r="BI111" s="853">
        <v>1846</v>
      </c>
      <c r="BJ111" s="853">
        <v>1847</v>
      </c>
      <c r="BK111" s="853">
        <v>1848</v>
      </c>
      <c r="BL111" s="853">
        <v>1849</v>
      </c>
      <c r="BM111" s="853">
        <v>1850</v>
      </c>
      <c r="BN111" s="853">
        <v>1851</v>
      </c>
      <c r="BO111" s="853">
        <v>1852</v>
      </c>
      <c r="BP111" s="853">
        <v>1853</v>
      </c>
      <c r="BQ111" s="853">
        <v>1854</v>
      </c>
      <c r="BR111" s="853">
        <v>1855</v>
      </c>
      <c r="BS111" s="853">
        <v>1856</v>
      </c>
      <c r="BT111" s="853">
        <v>1857</v>
      </c>
      <c r="BU111" s="853">
        <v>1858</v>
      </c>
      <c r="BV111" s="853">
        <v>1859</v>
      </c>
      <c r="BW111" s="853">
        <v>1860</v>
      </c>
      <c r="BX111" s="853">
        <v>1861</v>
      </c>
      <c r="BY111" s="853">
        <v>1862</v>
      </c>
      <c r="BZ111" s="853">
        <v>1863</v>
      </c>
      <c r="CA111" s="853">
        <v>1864</v>
      </c>
      <c r="CB111" s="853">
        <v>1865</v>
      </c>
      <c r="CC111" s="853">
        <v>1866</v>
      </c>
      <c r="CD111" s="853">
        <v>1867</v>
      </c>
      <c r="CE111" s="853">
        <v>1868</v>
      </c>
      <c r="CF111" s="853">
        <v>1869</v>
      </c>
      <c r="CG111" s="853">
        <v>1870</v>
      </c>
      <c r="CH111" s="853">
        <v>1871</v>
      </c>
      <c r="CI111" s="853">
        <v>1872</v>
      </c>
      <c r="CJ111" s="853">
        <v>1873</v>
      </c>
      <c r="CK111" s="853">
        <v>1874</v>
      </c>
      <c r="CL111" s="853">
        <v>1875</v>
      </c>
      <c r="CM111" s="853">
        <v>1876</v>
      </c>
      <c r="CN111" s="853">
        <v>1877</v>
      </c>
      <c r="CO111" s="853">
        <v>1878</v>
      </c>
      <c r="CP111" s="853">
        <v>1879</v>
      </c>
      <c r="CQ111" s="853">
        <v>1880</v>
      </c>
      <c r="CR111" s="853">
        <v>1881</v>
      </c>
      <c r="CS111" s="853">
        <v>1882</v>
      </c>
      <c r="CT111" s="853">
        <v>1883</v>
      </c>
      <c r="CU111" s="853">
        <v>1884</v>
      </c>
      <c r="CV111" s="853">
        <v>1885</v>
      </c>
      <c r="CW111" s="853">
        <v>1886</v>
      </c>
      <c r="CX111" s="853">
        <v>1887</v>
      </c>
      <c r="CY111" s="853">
        <v>1888</v>
      </c>
      <c r="CZ111" s="853">
        <v>1889</v>
      </c>
      <c r="DA111" s="853">
        <v>1890</v>
      </c>
      <c r="DB111" s="853">
        <v>1891</v>
      </c>
      <c r="DC111" s="853">
        <v>1892</v>
      </c>
      <c r="DD111" s="853">
        <v>1893</v>
      </c>
      <c r="DE111" s="853">
        <v>1894</v>
      </c>
      <c r="DF111" s="853">
        <v>1895</v>
      </c>
      <c r="DG111" s="853">
        <v>1896</v>
      </c>
      <c r="DH111" s="853">
        <v>1897</v>
      </c>
      <c r="DI111" s="853">
        <v>1898</v>
      </c>
      <c r="DJ111" s="853">
        <v>1899</v>
      </c>
      <c r="DK111" s="853">
        <v>1900</v>
      </c>
      <c r="DL111" s="853">
        <v>1901</v>
      </c>
      <c r="DM111" s="853">
        <v>1902</v>
      </c>
      <c r="DN111" s="853">
        <v>1903</v>
      </c>
      <c r="DO111" s="853">
        <v>1904</v>
      </c>
      <c r="DP111" s="853">
        <v>1905</v>
      </c>
      <c r="DQ111" s="853">
        <v>1906</v>
      </c>
      <c r="DR111" s="853">
        <v>1907</v>
      </c>
      <c r="DS111" s="853">
        <v>1908</v>
      </c>
      <c r="DT111" s="853">
        <v>1909</v>
      </c>
      <c r="DU111" s="853">
        <v>1910</v>
      </c>
      <c r="DV111" s="853">
        <v>1911</v>
      </c>
      <c r="DW111" s="853">
        <v>1912</v>
      </c>
      <c r="DX111" s="853">
        <v>1913</v>
      </c>
      <c r="DY111" s="853">
        <v>1914</v>
      </c>
      <c r="DZ111" s="853">
        <v>1915</v>
      </c>
      <c r="EA111" s="853">
        <v>1916</v>
      </c>
      <c r="EB111" s="853">
        <v>1917</v>
      </c>
      <c r="EC111" s="853">
        <v>1918</v>
      </c>
      <c r="ED111" s="853">
        <v>1919</v>
      </c>
      <c r="EE111" s="853">
        <v>1920</v>
      </c>
      <c r="EF111" s="853">
        <v>1921</v>
      </c>
      <c r="EG111" s="853">
        <v>1922</v>
      </c>
      <c r="EH111" s="853">
        <v>1923</v>
      </c>
      <c r="EI111" s="853">
        <v>1924</v>
      </c>
      <c r="EJ111" s="853">
        <v>1925</v>
      </c>
      <c r="EK111" s="853">
        <v>1926</v>
      </c>
      <c r="EL111" s="853">
        <v>1927</v>
      </c>
      <c r="EM111" s="853">
        <v>1928</v>
      </c>
      <c r="EN111" s="853">
        <v>1929</v>
      </c>
      <c r="EO111" s="853">
        <v>1930</v>
      </c>
      <c r="EP111" s="853">
        <v>1931</v>
      </c>
      <c r="EQ111" s="853">
        <v>1932</v>
      </c>
      <c r="ER111" s="853">
        <v>1933</v>
      </c>
      <c r="ES111" s="853">
        <v>1934</v>
      </c>
      <c r="ET111" s="853">
        <v>1935</v>
      </c>
      <c r="EU111" s="853">
        <v>1936</v>
      </c>
      <c r="EV111" s="853">
        <v>1937</v>
      </c>
      <c r="EW111" s="853">
        <v>1938</v>
      </c>
      <c r="EX111" s="853">
        <v>1939</v>
      </c>
      <c r="EY111" s="853">
        <v>1940</v>
      </c>
      <c r="EZ111" s="853">
        <v>1941</v>
      </c>
      <c r="FA111" s="853">
        <v>1942</v>
      </c>
      <c r="FB111" s="853">
        <v>1943</v>
      </c>
      <c r="FC111" s="853">
        <v>1944</v>
      </c>
      <c r="FD111" s="853">
        <v>1945</v>
      </c>
      <c r="FE111" s="853">
        <v>1946</v>
      </c>
      <c r="FF111" s="853">
        <v>1947</v>
      </c>
      <c r="FG111" s="853">
        <v>1948</v>
      </c>
      <c r="FH111" s="853">
        <v>1949</v>
      </c>
      <c r="FI111" s="853">
        <v>1950</v>
      </c>
      <c r="FJ111" s="853">
        <v>1951</v>
      </c>
      <c r="FK111" s="853">
        <v>1952</v>
      </c>
      <c r="FL111" s="853">
        <v>1953</v>
      </c>
      <c r="FM111" s="853">
        <v>1954</v>
      </c>
      <c r="FN111" s="853">
        <v>1955</v>
      </c>
      <c r="FO111" s="853">
        <v>1956</v>
      </c>
      <c r="FP111" s="853">
        <v>1957</v>
      </c>
      <c r="FQ111" s="853">
        <v>1958</v>
      </c>
      <c r="FR111" s="853">
        <v>1959</v>
      </c>
      <c r="FS111" s="853">
        <v>1960</v>
      </c>
      <c r="FT111" s="853">
        <v>1961</v>
      </c>
      <c r="FU111" s="853">
        <v>1962</v>
      </c>
      <c r="FV111" s="853">
        <v>1963</v>
      </c>
      <c r="FW111" s="853">
        <v>1964</v>
      </c>
      <c r="FX111" s="853">
        <v>1965</v>
      </c>
      <c r="FY111" s="853">
        <v>1966</v>
      </c>
      <c r="FZ111" s="853">
        <v>1967</v>
      </c>
      <c r="GA111" s="853">
        <v>1968</v>
      </c>
      <c r="GB111" s="853">
        <v>1969</v>
      </c>
      <c r="GC111" s="853">
        <v>1970</v>
      </c>
      <c r="GD111" s="853">
        <v>1971</v>
      </c>
      <c r="GE111" s="853">
        <v>1972</v>
      </c>
      <c r="GF111" s="853">
        <v>1973</v>
      </c>
      <c r="GG111" s="853">
        <v>1974</v>
      </c>
      <c r="GH111" s="853">
        <v>1975</v>
      </c>
      <c r="GI111" s="853">
        <v>1976</v>
      </c>
      <c r="GJ111" s="853">
        <v>1977</v>
      </c>
      <c r="GK111" s="853">
        <v>1978</v>
      </c>
      <c r="GL111" s="853">
        <v>1979</v>
      </c>
      <c r="GM111" s="853">
        <v>1980</v>
      </c>
      <c r="GN111" s="853">
        <v>1981</v>
      </c>
      <c r="GO111" s="853">
        <v>1982</v>
      </c>
      <c r="GP111" s="853">
        <v>1983</v>
      </c>
      <c r="GQ111" s="853">
        <v>1984</v>
      </c>
      <c r="GR111" s="853">
        <v>1985</v>
      </c>
      <c r="GS111" s="853">
        <v>1986</v>
      </c>
      <c r="GT111" s="853">
        <v>1987</v>
      </c>
      <c r="GU111" s="853">
        <v>1988</v>
      </c>
      <c r="GV111" s="853">
        <v>1989</v>
      </c>
      <c r="GW111" s="853">
        <v>1990</v>
      </c>
      <c r="GX111" s="853">
        <v>1991</v>
      </c>
      <c r="GY111" s="853">
        <v>1992</v>
      </c>
      <c r="GZ111" s="853">
        <v>1993</v>
      </c>
      <c r="HA111" s="853">
        <v>1994</v>
      </c>
      <c r="HB111" s="853">
        <v>1995</v>
      </c>
      <c r="HC111" s="853">
        <v>1996</v>
      </c>
      <c r="HD111" s="853">
        <v>1997</v>
      </c>
      <c r="HE111" s="853">
        <v>1998</v>
      </c>
      <c r="HF111" s="853">
        <v>1999</v>
      </c>
      <c r="HG111" s="853">
        <v>2000</v>
      </c>
      <c r="HH111" s="853">
        <v>2001</v>
      </c>
      <c r="HI111" s="853">
        <v>2002</v>
      </c>
      <c r="HJ111" s="853">
        <v>2003</v>
      </c>
      <c r="HK111" s="853">
        <v>2004</v>
      </c>
      <c r="HL111" s="853">
        <v>2005</v>
      </c>
      <c r="HM111" s="853">
        <v>2006</v>
      </c>
      <c r="HN111" s="853">
        <v>2007</v>
      </c>
      <c r="HO111" s="853">
        <v>2008</v>
      </c>
      <c r="HP111" s="853">
        <v>2009</v>
      </c>
      <c r="HQ111" s="853">
        <v>2010</v>
      </c>
      <c r="HR111" s="853">
        <v>2011</v>
      </c>
      <c r="HS111" s="853">
        <v>2012</v>
      </c>
      <c r="HT111" s="853">
        <v>2013</v>
      </c>
      <c r="HU111" s="853">
        <v>2014</v>
      </c>
      <c r="HV111" s="853">
        <v>2015</v>
      </c>
      <c r="HW111" s="853">
        <v>2016</v>
      </c>
      <c r="HX111" s="853">
        <v>2017</v>
      </c>
      <c r="HY111" s="853">
        <v>2018</v>
      </c>
      <c r="HZ111" s="562"/>
      <c r="IA111" s="562"/>
      <c r="IB111" s="854"/>
      <c r="IC111" s="855">
        <f>SUM(GU89:HU89)/10^3</f>
        <v>733.91913634500008</v>
      </c>
      <c r="IE111" s="856" t="s">
        <v>477</v>
      </c>
    </row>
    <row r="112" spans="1:250" ht="11" customHeight="1">
      <c r="HZ112" s="562"/>
      <c r="IA112" s="562"/>
    </row>
    <row r="113" spans="2:255" s="581" customFormat="1" ht="28" customHeight="1">
      <c r="B113" s="600"/>
      <c r="C113" s="559"/>
      <c r="D113" s="613" t="s">
        <v>476</v>
      </c>
      <c r="E113" s="614">
        <v>1790</v>
      </c>
      <c r="F113" s="614">
        <v>1791</v>
      </c>
      <c r="G113" s="614">
        <v>1792</v>
      </c>
      <c r="H113" s="614">
        <v>1793</v>
      </c>
      <c r="I113" s="614">
        <v>1794</v>
      </c>
      <c r="J113" s="614">
        <v>1795</v>
      </c>
      <c r="K113" s="614">
        <v>1796</v>
      </c>
      <c r="L113" s="614">
        <v>1797</v>
      </c>
      <c r="M113" s="614">
        <v>1798</v>
      </c>
      <c r="N113" s="614">
        <v>1799</v>
      </c>
      <c r="O113" s="614">
        <v>1800</v>
      </c>
      <c r="P113" s="614">
        <v>1801</v>
      </c>
      <c r="Q113" s="614">
        <v>1802</v>
      </c>
      <c r="R113" s="614">
        <v>1803</v>
      </c>
      <c r="S113" s="614">
        <v>1804</v>
      </c>
      <c r="T113" s="614">
        <v>1805</v>
      </c>
      <c r="U113" s="614">
        <v>1806</v>
      </c>
      <c r="V113" s="614">
        <v>1807</v>
      </c>
      <c r="W113" s="614">
        <v>1808</v>
      </c>
      <c r="X113" s="614">
        <v>1809</v>
      </c>
      <c r="Y113" s="614">
        <v>1810</v>
      </c>
      <c r="Z113" s="614">
        <v>1811</v>
      </c>
      <c r="AA113" s="614">
        <v>1812</v>
      </c>
      <c r="AB113" s="614">
        <v>1813</v>
      </c>
      <c r="AC113" s="614">
        <v>1814</v>
      </c>
      <c r="AD113" s="614">
        <v>1815</v>
      </c>
      <c r="AE113" s="614">
        <v>1816</v>
      </c>
      <c r="AF113" s="614">
        <v>1817</v>
      </c>
      <c r="AG113" s="614">
        <v>1818</v>
      </c>
      <c r="AH113" s="614">
        <v>1819</v>
      </c>
      <c r="AI113" s="614">
        <v>1820</v>
      </c>
      <c r="AJ113" s="614">
        <v>1821</v>
      </c>
      <c r="AK113" s="614">
        <v>1822</v>
      </c>
      <c r="AL113" s="614">
        <v>1823</v>
      </c>
      <c r="AM113" s="614">
        <v>1824</v>
      </c>
      <c r="AN113" s="614">
        <v>1825</v>
      </c>
      <c r="AO113" s="614">
        <v>1826</v>
      </c>
      <c r="AP113" s="614">
        <v>1827</v>
      </c>
      <c r="AQ113" s="614">
        <v>1828</v>
      </c>
      <c r="AR113" s="614">
        <v>1829</v>
      </c>
      <c r="AS113" s="614">
        <v>1830</v>
      </c>
      <c r="AT113" s="614">
        <v>1831</v>
      </c>
      <c r="AU113" s="614">
        <v>1832</v>
      </c>
      <c r="AV113" s="614">
        <v>1833</v>
      </c>
      <c r="AW113" s="614">
        <v>1834</v>
      </c>
      <c r="AX113" s="614">
        <v>1835</v>
      </c>
      <c r="AY113" s="614">
        <v>1836</v>
      </c>
      <c r="AZ113" s="614">
        <v>1837</v>
      </c>
      <c r="BA113" s="614">
        <v>1838</v>
      </c>
      <c r="BB113" s="614">
        <v>1839</v>
      </c>
      <c r="BC113" s="614">
        <v>1840</v>
      </c>
      <c r="BD113" s="614">
        <v>1841</v>
      </c>
      <c r="BE113" s="614">
        <v>1842</v>
      </c>
      <c r="BF113" s="614">
        <v>1843</v>
      </c>
      <c r="BG113" s="614">
        <v>1844</v>
      </c>
      <c r="BH113" s="614">
        <v>1845</v>
      </c>
      <c r="BI113" s="614">
        <v>1846</v>
      </c>
      <c r="BJ113" s="614">
        <v>1847</v>
      </c>
      <c r="BK113" s="614">
        <v>1848</v>
      </c>
      <c r="BL113" s="614">
        <v>1849</v>
      </c>
      <c r="BM113" s="614">
        <v>1850</v>
      </c>
      <c r="BN113" s="614">
        <v>1851</v>
      </c>
      <c r="BO113" s="614">
        <v>1852</v>
      </c>
      <c r="BP113" s="614">
        <v>1853</v>
      </c>
      <c r="BQ113" s="614">
        <v>1854</v>
      </c>
      <c r="BR113" s="614">
        <v>1855</v>
      </c>
      <c r="BS113" s="614">
        <v>1856</v>
      </c>
      <c r="BT113" s="614">
        <v>1857</v>
      </c>
      <c r="BU113" s="614">
        <v>1858</v>
      </c>
      <c r="BV113" s="614">
        <v>1859</v>
      </c>
      <c r="BW113" s="614">
        <v>1860</v>
      </c>
      <c r="BX113" s="614">
        <v>1861</v>
      </c>
      <c r="BY113" s="614">
        <v>1862</v>
      </c>
      <c r="BZ113" s="614">
        <v>1863</v>
      </c>
      <c r="CA113" s="614">
        <v>1864</v>
      </c>
      <c r="CB113" s="614">
        <v>1865</v>
      </c>
      <c r="CC113" s="614">
        <v>1866</v>
      </c>
      <c r="CD113" s="614">
        <v>1867</v>
      </c>
      <c r="CE113" s="614">
        <v>1868</v>
      </c>
      <c r="CF113" s="614">
        <v>1869</v>
      </c>
      <c r="CG113" s="614">
        <v>1870</v>
      </c>
      <c r="CH113" s="614">
        <v>1871</v>
      </c>
      <c r="CI113" s="614">
        <v>1872</v>
      </c>
      <c r="CJ113" s="614">
        <v>1873</v>
      </c>
      <c r="CK113" s="614">
        <v>1874</v>
      </c>
      <c r="CL113" s="614">
        <v>1875</v>
      </c>
      <c r="CM113" s="614">
        <v>1876</v>
      </c>
      <c r="CN113" s="614">
        <v>1877</v>
      </c>
      <c r="CO113" s="614">
        <v>1878</v>
      </c>
      <c r="CP113" s="614">
        <v>1879</v>
      </c>
      <c r="CQ113" s="614">
        <v>1880</v>
      </c>
      <c r="CR113" s="614">
        <v>1881</v>
      </c>
      <c r="CS113" s="614">
        <v>1882</v>
      </c>
      <c r="CT113" s="614">
        <v>1883</v>
      </c>
      <c r="CU113" s="614">
        <v>1884</v>
      </c>
      <c r="CV113" s="614">
        <v>1885</v>
      </c>
      <c r="CW113" s="614">
        <v>1886</v>
      </c>
      <c r="CX113" s="614">
        <v>1887</v>
      </c>
      <c r="CY113" s="614">
        <v>1888</v>
      </c>
      <c r="CZ113" s="614">
        <v>1889</v>
      </c>
      <c r="DA113" s="614">
        <v>1890</v>
      </c>
      <c r="DB113" s="614">
        <v>1891</v>
      </c>
      <c r="DC113" s="614">
        <v>1892</v>
      </c>
      <c r="DD113" s="614">
        <v>1893</v>
      </c>
      <c r="DE113" s="614">
        <v>1894</v>
      </c>
      <c r="DF113" s="614">
        <v>1895</v>
      </c>
      <c r="DG113" s="614">
        <v>1896</v>
      </c>
      <c r="DH113" s="614">
        <v>1897</v>
      </c>
      <c r="DI113" s="614">
        <v>1898</v>
      </c>
      <c r="DJ113" s="614">
        <v>1899</v>
      </c>
      <c r="DK113" s="614">
        <v>1900</v>
      </c>
      <c r="DL113" s="614">
        <v>1901</v>
      </c>
      <c r="DM113" s="614">
        <v>1902</v>
      </c>
      <c r="DN113" s="614">
        <v>1903</v>
      </c>
      <c r="DO113" s="614">
        <v>1904</v>
      </c>
      <c r="DP113" s="614">
        <v>1905</v>
      </c>
      <c r="DQ113" s="614">
        <v>1906</v>
      </c>
      <c r="DR113" s="614">
        <v>1907</v>
      </c>
      <c r="DS113" s="614">
        <v>1908</v>
      </c>
      <c r="DT113" s="614">
        <v>1909</v>
      </c>
      <c r="DU113" s="614">
        <v>1910</v>
      </c>
      <c r="DV113" s="614">
        <v>1911</v>
      </c>
      <c r="DW113" s="614">
        <v>1912</v>
      </c>
      <c r="DX113" s="614">
        <v>1913</v>
      </c>
      <c r="DY113" s="614">
        <v>1914</v>
      </c>
      <c r="DZ113" s="614">
        <v>1915</v>
      </c>
      <c r="EA113" s="614">
        <v>1916</v>
      </c>
      <c r="EB113" s="614">
        <v>1917</v>
      </c>
      <c r="EC113" s="614">
        <v>1918</v>
      </c>
      <c r="ED113" s="614">
        <v>1919</v>
      </c>
      <c r="EE113" s="614">
        <v>1920</v>
      </c>
      <c r="EF113" s="614">
        <v>1921</v>
      </c>
      <c r="EG113" s="614">
        <v>1922</v>
      </c>
      <c r="EH113" s="614">
        <v>1923</v>
      </c>
      <c r="EI113" s="614">
        <v>1924</v>
      </c>
      <c r="EJ113" s="614">
        <v>1925</v>
      </c>
      <c r="EK113" s="614">
        <v>1926</v>
      </c>
      <c r="EL113" s="614">
        <v>1927</v>
      </c>
      <c r="EM113" s="614">
        <v>1928</v>
      </c>
      <c r="EN113" s="614">
        <v>1929</v>
      </c>
      <c r="EO113" s="614">
        <v>1930</v>
      </c>
      <c r="EP113" s="614">
        <v>1931</v>
      </c>
      <c r="EQ113" s="614">
        <v>1932</v>
      </c>
      <c r="ER113" s="614">
        <v>1933</v>
      </c>
      <c r="ES113" s="614">
        <v>1934</v>
      </c>
      <c r="ET113" s="614">
        <v>1935</v>
      </c>
      <c r="EU113" s="614">
        <v>1936</v>
      </c>
      <c r="EV113" s="614">
        <v>1937</v>
      </c>
      <c r="EW113" s="614">
        <v>1938</v>
      </c>
      <c r="EX113" s="614">
        <v>1939</v>
      </c>
      <c r="EY113" s="614">
        <v>1940</v>
      </c>
      <c r="EZ113" s="614">
        <v>1941</v>
      </c>
      <c r="FA113" s="614">
        <v>1942</v>
      </c>
      <c r="FB113" s="614">
        <v>1943</v>
      </c>
      <c r="FC113" s="614">
        <v>1944</v>
      </c>
      <c r="FD113" s="614">
        <v>1945</v>
      </c>
      <c r="FE113" s="614">
        <v>1946</v>
      </c>
      <c r="FF113" s="614">
        <v>1947</v>
      </c>
      <c r="FG113" s="614">
        <v>1948</v>
      </c>
      <c r="FH113" s="614">
        <v>1949</v>
      </c>
      <c r="FI113" s="614">
        <v>1950</v>
      </c>
      <c r="FJ113" s="614">
        <v>1951</v>
      </c>
      <c r="FK113" s="614">
        <v>1952</v>
      </c>
      <c r="FL113" s="614">
        <v>1953</v>
      </c>
      <c r="FM113" s="614">
        <v>1954</v>
      </c>
      <c r="FN113" s="614">
        <v>1955</v>
      </c>
      <c r="FO113" s="614">
        <v>1956</v>
      </c>
      <c r="FP113" s="614">
        <v>1957</v>
      </c>
      <c r="FQ113" s="614">
        <v>1958</v>
      </c>
      <c r="FR113" s="614">
        <v>1959</v>
      </c>
      <c r="FS113" s="614">
        <v>1960</v>
      </c>
      <c r="FT113" s="614">
        <v>1961</v>
      </c>
      <c r="FU113" s="614">
        <v>1962</v>
      </c>
      <c r="FV113" s="614">
        <v>1963</v>
      </c>
      <c r="FW113" s="614">
        <v>1964</v>
      </c>
      <c r="FX113" s="614">
        <v>1965</v>
      </c>
      <c r="FY113" s="614">
        <v>1966</v>
      </c>
      <c r="FZ113" s="614">
        <v>1967</v>
      </c>
      <c r="GA113" s="614">
        <v>1968</v>
      </c>
      <c r="GB113" s="614">
        <v>1969</v>
      </c>
      <c r="GC113" s="614">
        <v>1970</v>
      </c>
      <c r="GD113" s="614">
        <v>1971</v>
      </c>
      <c r="GE113" s="614">
        <v>1972</v>
      </c>
      <c r="GF113" s="614">
        <v>1973</v>
      </c>
      <c r="GG113" s="614">
        <v>1974</v>
      </c>
      <c r="GH113" s="614">
        <v>1975</v>
      </c>
      <c r="GI113" s="614">
        <v>1976</v>
      </c>
      <c r="GJ113" s="614">
        <v>1977</v>
      </c>
      <c r="GK113" s="614">
        <v>1978</v>
      </c>
      <c r="GL113" s="614">
        <v>1979</v>
      </c>
      <c r="GM113" s="614">
        <v>1980</v>
      </c>
      <c r="GN113" s="614">
        <v>1981</v>
      </c>
      <c r="GO113" s="614">
        <v>1982</v>
      </c>
      <c r="GP113" s="614">
        <v>1983</v>
      </c>
      <c r="GQ113" s="614">
        <v>1984</v>
      </c>
      <c r="GR113" s="614">
        <v>1985</v>
      </c>
      <c r="GS113" s="614">
        <v>1986</v>
      </c>
      <c r="GT113" s="614">
        <v>1987</v>
      </c>
      <c r="GU113" s="614">
        <v>1988</v>
      </c>
      <c r="GV113" s="614">
        <v>1989</v>
      </c>
      <c r="GW113" s="614">
        <v>1990</v>
      </c>
      <c r="GX113" s="614">
        <v>1991</v>
      </c>
      <c r="GY113" s="614">
        <v>1992</v>
      </c>
      <c r="GZ113" s="614">
        <v>1993</v>
      </c>
      <c r="HA113" s="614">
        <v>1994</v>
      </c>
      <c r="HB113" s="614">
        <v>1995</v>
      </c>
      <c r="HC113" s="614">
        <v>1996</v>
      </c>
      <c r="HD113" s="614">
        <v>1997</v>
      </c>
      <c r="HE113" s="652">
        <v>1998</v>
      </c>
      <c r="HF113" s="652">
        <v>1999</v>
      </c>
      <c r="HG113" s="652">
        <v>2000</v>
      </c>
      <c r="HH113" s="652">
        <v>2001</v>
      </c>
      <c r="HI113" s="652">
        <v>2002</v>
      </c>
      <c r="HJ113" s="652">
        <v>2003</v>
      </c>
      <c r="HK113" s="652">
        <v>2004</v>
      </c>
      <c r="HL113" s="652">
        <v>2005</v>
      </c>
      <c r="HM113" s="652">
        <v>2006</v>
      </c>
      <c r="HN113" s="652">
        <v>2007</v>
      </c>
      <c r="HO113" s="652">
        <v>2008</v>
      </c>
      <c r="HP113" s="652">
        <v>2009</v>
      </c>
      <c r="HQ113" s="652">
        <v>2010</v>
      </c>
      <c r="HR113" s="652">
        <v>2011</v>
      </c>
      <c r="HS113" s="652">
        <v>2012</v>
      </c>
      <c r="HT113" s="652">
        <v>2013</v>
      </c>
      <c r="HU113" s="652">
        <v>2014</v>
      </c>
      <c r="HV113" s="652">
        <v>2015</v>
      </c>
      <c r="HW113" s="652">
        <v>2016</v>
      </c>
      <c r="HX113" s="652">
        <v>2017</v>
      </c>
      <c r="HY113" s="652">
        <v>2018</v>
      </c>
      <c r="HZ113" s="562"/>
      <c r="IA113" s="562"/>
      <c r="IB113" s="617"/>
      <c r="IC113" s="627" t="s">
        <v>393</v>
      </c>
      <c r="IL113" s="614">
        <v>2010</v>
      </c>
      <c r="IM113" s="614"/>
      <c r="IN113" s="614"/>
      <c r="IO113" s="614">
        <v>2011</v>
      </c>
      <c r="IP113" s="614">
        <v>2012</v>
      </c>
      <c r="IQ113" s="614">
        <v>2013</v>
      </c>
      <c r="IR113" s="614">
        <v>2014</v>
      </c>
      <c r="IS113" s="614">
        <v>2015</v>
      </c>
      <c r="IT113" s="614">
        <v>2016</v>
      </c>
    </row>
    <row r="114" spans="2:255">
      <c r="GY114" s="803"/>
      <c r="IF114" s="764">
        <v>28</v>
      </c>
      <c r="IG114" s="765"/>
      <c r="IH114" s="857" t="s">
        <v>50</v>
      </c>
      <c r="IJ114" s="659" t="s">
        <v>478</v>
      </c>
      <c r="IK114" s="659"/>
      <c r="IL114" s="858">
        <f>HQ89</f>
        <v>33021.689292000003</v>
      </c>
      <c r="IM114" s="858"/>
      <c r="IN114" s="858"/>
      <c r="IO114" s="858">
        <f t="shared" ref="IO114:IT114" si="104">HR89</f>
        <v>34095.297254999998</v>
      </c>
      <c r="IP114" s="858">
        <f t="shared" si="104"/>
        <v>34641.261714000007</v>
      </c>
      <c r="IQ114" s="858">
        <f t="shared" si="104"/>
        <v>34868.441556000005</v>
      </c>
      <c r="IR114" s="858">
        <f t="shared" si="104"/>
        <v>35124.934926000002</v>
      </c>
      <c r="IS114" s="858">
        <f t="shared" si="104"/>
        <v>35095.621398000003</v>
      </c>
      <c r="IT114" s="858">
        <f t="shared" si="104"/>
        <v>35106.613971000006</v>
      </c>
      <c r="IU114" s="858"/>
    </row>
    <row r="115" spans="2:255">
      <c r="GY115" s="803"/>
      <c r="IJ115" s="659"/>
      <c r="IK115" s="659"/>
      <c r="IL115" s="858"/>
      <c r="IM115" s="858"/>
      <c r="IN115" s="858"/>
      <c r="IO115" s="858"/>
      <c r="IP115" s="858"/>
      <c r="IQ115" s="858"/>
      <c r="IR115" s="858"/>
      <c r="IS115" s="858"/>
      <c r="IT115" s="858"/>
      <c r="IU115" s="858"/>
    </row>
    <row r="116" spans="2:255" ht="16">
      <c r="BW116" s="858">
        <v>2.2227055108382294</v>
      </c>
      <c r="BX116" s="858">
        <v>2.3479948997768951</v>
      </c>
      <c r="BY116" s="858">
        <v>2.3374749671799795</v>
      </c>
      <c r="BZ116" s="858">
        <v>2.5126896548610018</v>
      </c>
      <c r="CA116" s="858">
        <v>2.7283221780077382</v>
      </c>
      <c r="CB116" s="858">
        <v>2.8855164723482134</v>
      </c>
      <c r="CC116" s="858">
        <v>3.0423174920877361</v>
      </c>
      <c r="CD116" s="858">
        <v>3.2559739978665179</v>
      </c>
      <c r="CE116" s="858">
        <v>3.2236856800554174</v>
      </c>
      <c r="CF116" s="858">
        <v>3.3394094099719602</v>
      </c>
      <c r="CG116" s="858">
        <v>3.4101121618824837</v>
      </c>
      <c r="CH116" s="858">
        <v>3.8033044173001418</v>
      </c>
      <c r="CI116" s="858">
        <v>4.1268749254085568</v>
      </c>
      <c r="CJ116" s="858">
        <v>4.4145631058214061</v>
      </c>
      <c r="CK116" s="858">
        <v>4.2990499439640359</v>
      </c>
      <c r="CL116" s="858">
        <v>4.4207002321332292</v>
      </c>
      <c r="CM116" s="858">
        <v>4.47080555454788</v>
      </c>
      <c r="CN116" s="858">
        <v>4.5651639981150627</v>
      </c>
      <c r="CO116" s="858">
        <v>4.5700579202020473</v>
      </c>
      <c r="CP116" s="858">
        <v>4.8194180863697555</v>
      </c>
      <c r="CQ116" s="858">
        <v>5.2628920633791232</v>
      </c>
      <c r="CR116" s="858">
        <v>5.652408863993565</v>
      </c>
      <c r="CS116" s="858">
        <v>6.0606588866613516</v>
      </c>
      <c r="CT116" s="858">
        <v>6.4598910286990803</v>
      </c>
      <c r="CU116" s="858">
        <v>6.5023590348544369</v>
      </c>
      <c r="CV116" s="858">
        <v>6.3612906782690377</v>
      </c>
      <c r="CW116" s="858">
        <v>6.3980539706438693</v>
      </c>
      <c r="CX116" s="858">
        <v>6.8263376551538055</v>
      </c>
      <c r="CY116" s="858">
        <v>7.3732460932835684</v>
      </c>
      <c r="CZ116" s="858">
        <v>7.5062764397110007</v>
      </c>
      <c r="DA116" s="858">
        <v>7.9746371672935359</v>
      </c>
      <c r="DB116" s="858">
        <v>8.3111275245402059</v>
      </c>
      <c r="DC116" s="858">
        <v>8.379249290070808</v>
      </c>
      <c r="DD116" s="858">
        <v>8.2060268803046927</v>
      </c>
      <c r="DE116" s="858">
        <v>8.5490962384621572</v>
      </c>
      <c r="DF116" s="858">
        <v>9.0193385393137362</v>
      </c>
      <c r="DG116" s="858">
        <v>9.2973987979754273</v>
      </c>
      <c r="DH116" s="858">
        <v>9.7304913133113846</v>
      </c>
      <c r="DI116" s="858">
        <v>10.240075307698579</v>
      </c>
      <c r="DJ116" s="858">
        <v>11.189645780440317</v>
      </c>
      <c r="DK116" s="858">
        <v>11.790248449377062</v>
      </c>
      <c r="DL116" s="858">
        <v>12.109839986312904</v>
      </c>
      <c r="DM116" s="858">
        <v>12.368946484504743</v>
      </c>
      <c r="DN116" s="858">
        <v>13.552266061658615</v>
      </c>
      <c r="DO116" s="858">
        <v>13.677896237045701</v>
      </c>
      <c r="DP116" s="858">
        <v>14.405112082969589</v>
      </c>
      <c r="DQ116" s="858">
        <v>15.498375181943606</v>
      </c>
      <c r="DR116" s="858">
        <v>17.134198443025753</v>
      </c>
      <c r="DS116" s="858">
        <v>16.319880231765669</v>
      </c>
      <c r="DT116" s="858">
        <v>17.010122782780485</v>
      </c>
      <c r="DU116" s="858">
        <v>17.765794729450814</v>
      </c>
      <c r="DV116" s="858">
        <v>18.113219421973103</v>
      </c>
      <c r="DW116" s="858">
        <v>19.073161012907015</v>
      </c>
      <c r="DX116" s="858">
        <v>20.423586134096311</v>
      </c>
      <c r="DY116" s="858">
        <v>18.363365476911206</v>
      </c>
      <c r="DZ116" s="858">
        <v>18.148011729154181</v>
      </c>
      <c r="EA116" s="858">
        <v>19.517552769344665</v>
      </c>
      <c r="EB116" s="858">
        <v>20.577788700327488</v>
      </c>
      <c r="EC116" s="858">
        <v>20.260755361415367</v>
      </c>
      <c r="ED116" s="858">
        <v>17.901761922098373</v>
      </c>
      <c r="EE116" s="858">
        <v>20.634888619249079</v>
      </c>
      <c r="EF116" s="858">
        <v>17.675765557494845</v>
      </c>
      <c r="EG116" s="858">
        <v>18.959774602625842</v>
      </c>
      <c r="EH116" s="858">
        <v>21.325794063025629</v>
      </c>
      <c r="EI116" s="858">
        <v>21.135441324368216</v>
      </c>
      <c r="EJ116" s="858">
        <v>21.233228943555929</v>
      </c>
      <c r="EK116" s="858">
        <v>21.161890680188257</v>
      </c>
      <c r="EL116" s="858">
        <v>23.003672273949295</v>
      </c>
      <c r="EM116" s="858">
        <v>22.76449266672839</v>
      </c>
      <c r="EN116" s="858">
        <v>24.353473164259665</v>
      </c>
      <c r="EO116" s="858">
        <v>22.318711119903409</v>
      </c>
      <c r="EP116" s="858">
        <v>19.941748689639656</v>
      </c>
      <c r="EQ116" s="858">
        <v>17.910775555100425</v>
      </c>
      <c r="ER116" s="858">
        <v>18.769886021056454</v>
      </c>
      <c r="ES116" s="858">
        <v>20.352079895243062</v>
      </c>
      <c r="ET116" s="858">
        <v>20.976483996374217</v>
      </c>
      <c r="EU116" s="858">
        <v>23.305612281995515</v>
      </c>
      <c r="EV116" s="858">
        <v>24.777930186766149</v>
      </c>
      <c r="EW116" s="858">
        <v>23.38326841073064</v>
      </c>
      <c r="EX116" s="858">
        <v>24.808661542039712</v>
      </c>
      <c r="EY116" s="858">
        <v>26.176678110336518</v>
      </c>
      <c r="EZ116" s="858">
        <v>26.993262524628911</v>
      </c>
      <c r="FA116" s="858">
        <v>26.971082141632202</v>
      </c>
      <c r="FB116" s="858">
        <v>27.390586027228608</v>
      </c>
      <c r="FC116" s="858">
        <v>26.853778401827292</v>
      </c>
      <c r="FD116" s="858">
        <v>23.48725835940067</v>
      </c>
      <c r="FE116" s="858">
        <v>24.665880605750353</v>
      </c>
      <c r="FF116" s="858">
        <v>27.596011935549644</v>
      </c>
      <c r="FG116" s="858">
        <v>29.23344301785983</v>
      </c>
      <c r="FH116" s="858">
        <v>28.148043580301191</v>
      </c>
      <c r="FI116" s="858">
        <v>30.369098918146275</v>
      </c>
      <c r="FJ116" s="858">
        <v>32.187506487573799</v>
      </c>
      <c r="FK116" s="858">
        <v>32.719376037972729</v>
      </c>
      <c r="FL116" s="858">
        <v>33.143549078472837</v>
      </c>
      <c r="FM116" s="858">
        <v>33.09428596056118</v>
      </c>
      <c r="FN116" s="858">
        <v>35.942918393646686</v>
      </c>
      <c r="FO116" s="858">
        <v>38.395213143309896</v>
      </c>
      <c r="FP116" s="858">
        <v>39.694722185150965</v>
      </c>
      <c r="FQ116" s="858">
        <v>40.947996319588626</v>
      </c>
      <c r="FR116" s="858">
        <v>42.699913822322507</v>
      </c>
      <c r="FS116" s="858">
        <v>44.604282697572181</v>
      </c>
      <c r="FT116" s="858">
        <v>44.27810877955492</v>
      </c>
      <c r="FU116" s="858">
        <v>45.067727651647623</v>
      </c>
      <c r="FV116" s="858">
        <v>47.107255713988906</v>
      </c>
      <c r="FW116" s="858">
        <v>49.398337972585679</v>
      </c>
      <c r="FX116" s="858">
        <v>51.313863615148911</v>
      </c>
      <c r="FY116" s="858">
        <v>53.405537122158989</v>
      </c>
      <c r="FZ116" s="858">
        <v>54.675389780063298</v>
      </c>
      <c r="GA116" s="858">
        <v>57.236913771093285</v>
      </c>
      <c r="GB116" s="858">
        <v>60.633600382548671</v>
      </c>
      <c r="GC116" s="858">
        <v>86.766175079755499</v>
      </c>
      <c r="GD116" s="858">
        <v>92.327177672315742</v>
      </c>
      <c r="GE116" s="858">
        <v>99.442987691319203</v>
      </c>
      <c r="GF116" s="858">
        <v>112.60277428405956</v>
      </c>
      <c r="GG116" s="858">
        <v>112.48633999176604</v>
      </c>
      <c r="GH116" s="858">
        <v>105.18987844324407</v>
      </c>
      <c r="GI116" s="858">
        <v>117.33906934215094</v>
      </c>
      <c r="GJ116" s="858">
        <v>114.82586380899458</v>
      </c>
      <c r="GK116" s="858">
        <v>122.94894665562218</v>
      </c>
      <c r="GL116" s="858">
        <v>119.37482553542294</v>
      </c>
      <c r="GM116" s="858">
        <v>110.47894633850953</v>
      </c>
      <c r="GN116" s="858">
        <v>93.410222864376209</v>
      </c>
      <c r="GO116" s="858">
        <v>92.7853774031624</v>
      </c>
      <c r="GP116" s="858">
        <v>89.431484824336792</v>
      </c>
      <c r="GQ116" s="858">
        <v>86.348966464453781</v>
      </c>
      <c r="GR116" s="858">
        <v>86.99865255393901</v>
      </c>
      <c r="GS116" s="858">
        <v>86.783090365460964</v>
      </c>
      <c r="GT116" s="858">
        <v>84.909979317327412</v>
      </c>
      <c r="GU116" s="858">
        <v>92.026556870491916</v>
      </c>
      <c r="GV116" s="858">
        <v>93.219667865384224</v>
      </c>
      <c r="GW116" s="858">
        <v>89.974149061579894</v>
      </c>
      <c r="GX116" s="858">
        <v>89.073464550902429</v>
      </c>
      <c r="GY116" s="858">
        <v>89.876276344659246</v>
      </c>
      <c r="GZ116" s="858">
        <v>89.6781364212803</v>
      </c>
      <c r="HA116" s="858">
        <v>90.138729272770092</v>
      </c>
      <c r="HB116" s="858">
        <v>89.937767453714883</v>
      </c>
      <c r="HC116" s="858">
        <v>91.900870819387308</v>
      </c>
      <c r="HD116" s="858">
        <v>89.328780539226528</v>
      </c>
      <c r="HE116" s="858">
        <v>84.001431714451826</v>
      </c>
      <c r="HF116" s="858">
        <v>81.976840917671922</v>
      </c>
      <c r="HG116" s="858">
        <v>82.59074588951492</v>
      </c>
      <c r="HH116" s="858">
        <v>83.04391425200572</v>
      </c>
      <c r="HI116" s="858">
        <v>82.798043087333227</v>
      </c>
      <c r="HJ116" s="858">
        <v>88.00537438105502</v>
      </c>
      <c r="HK116" s="858">
        <v>91.688221952695969</v>
      </c>
      <c r="HL116" s="858">
        <v>94.747209121808226</v>
      </c>
      <c r="HM116" s="858">
        <v>98.399271809441132</v>
      </c>
      <c r="HN116" s="858">
        <v>99.519440952732367</v>
      </c>
      <c r="HO116" s="858">
        <v>101.20766827338696</v>
      </c>
      <c r="HP116" s="858">
        <v>99.927953920425438</v>
      </c>
      <c r="HQ116" s="858">
        <v>105.10240800290228</v>
      </c>
      <c r="HR116" s="858">
        <v>109.47001475432049</v>
      </c>
      <c r="HS116" s="858">
        <v>113.39486898028599</v>
      </c>
      <c r="HT116" s="858">
        <v>115.21848942998187</v>
      </c>
      <c r="HU116" s="858">
        <v>118.18569208013994</v>
      </c>
      <c r="HV116" s="858">
        <v>117.81171423236665</v>
      </c>
      <c r="HW116" s="858">
        <v>118.43233691561362</v>
      </c>
      <c r="HX116" s="858">
        <v>119.99308695168668</v>
      </c>
      <c r="HY116" s="858">
        <v>122.67910927473862</v>
      </c>
      <c r="HZ116" s="859"/>
      <c r="IA116" s="859"/>
      <c r="IB116" s="562"/>
      <c r="IC116" s="860">
        <f>SUM(BM116:IA116)</f>
        <v>6971.1327222239497</v>
      </c>
      <c r="ID116" s="562"/>
      <c r="IE116" s="861" t="s">
        <v>479</v>
      </c>
      <c r="IH116" s="862" t="s">
        <v>480</v>
      </c>
      <c r="IJ116" s="659"/>
      <c r="IK116" s="659"/>
      <c r="IL116" s="858"/>
      <c r="IM116" s="858"/>
      <c r="IN116" s="858"/>
      <c r="IO116" s="858"/>
      <c r="IP116" s="858"/>
      <c r="IQ116" s="858"/>
      <c r="IR116" s="858"/>
      <c r="IS116" s="858"/>
      <c r="IT116" s="858"/>
      <c r="IU116" s="858"/>
    </row>
    <row r="117" spans="2:255">
      <c r="BW117" s="858"/>
      <c r="BX117" s="858"/>
      <c r="BY117" s="858"/>
      <c r="BZ117" s="858"/>
      <c r="CA117" s="858"/>
      <c r="CB117" s="858"/>
      <c r="CC117" s="858"/>
      <c r="CD117" s="858"/>
      <c r="CE117" s="858"/>
      <c r="CF117" s="858"/>
      <c r="CG117" s="858"/>
      <c r="CH117" s="858"/>
      <c r="CI117" s="858"/>
      <c r="CJ117" s="858"/>
      <c r="CK117" s="858"/>
      <c r="CL117" s="858"/>
      <c r="CM117" s="858"/>
      <c r="CN117" s="858"/>
      <c r="CO117" s="858"/>
      <c r="CP117" s="858"/>
      <c r="CQ117" s="858"/>
      <c r="CR117" s="858"/>
      <c r="CS117" s="858"/>
      <c r="CT117" s="858"/>
      <c r="CU117" s="858"/>
      <c r="CV117" s="858"/>
      <c r="CW117" s="858"/>
      <c r="CX117" s="858"/>
      <c r="CY117" s="858"/>
      <c r="CZ117" s="858"/>
      <c r="DA117" s="858"/>
      <c r="DB117" s="858"/>
      <c r="DC117" s="858"/>
      <c r="DD117" s="858"/>
      <c r="DE117" s="858"/>
      <c r="DF117" s="858"/>
      <c r="DG117" s="858"/>
      <c r="DH117" s="858"/>
      <c r="DI117" s="858"/>
      <c r="DJ117" s="858"/>
      <c r="DK117" s="858"/>
      <c r="DL117" s="858"/>
      <c r="DM117" s="858"/>
      <c r="DN117" s="858"/>
      <c r="DO117" s="858"/>
      <c r="DP117" s="858"/>
      <c r="DQ117" s="858"/>
      <c r="DR117" s="858"/>
      <c r="DS117" s="858"/>
      <c r="DT117" s="858"/>
      <c r="DU117" s="858"/>
      <c r="DV117" s="858"/>
      <c r="DW117" s="858"/>
      <c r="DX117" s="858"/>
      <c r="DY117" s="858"/>
      <c r="DZ117" s="858"/>
      <c r="EA117" s="858"/>
      <c r="EB117" s="858"/>
      <c r="EC117" s="858"/>
      <c r="ED117" s="858"/>
      <c r="EE117" s="858"/>
      <c r="EF117" s="858"/>
      <c r="EG117" s="858"/>
      <c r="EH117" s="858"/>
      <c r="EI117" s="858"/>
      <c r="EJ117" s="858"/>
      <c r="EK117" s="858"/>
      <c r="EL117" s="858"/>
      <c r="EM117" s="858"/>
      <c r="EN117" s="858"/>
      <c r="EO117" s="858"/>
      <c r="EP117" s="858"/>
      <c r="EQ117" s="858"/>
      <c r="ER117" s="858"/>
      <c r="ES117" s="858"/>
      <c r="ET117" s="858"/>
      <c r="EU117" s="858"/>
      <c r="EV117" s="858"/>
      <c r="EW117" s="858"/>
      <c r="EX117" s="858"/>
      <c r="EY117" s="858"/>
      <c r="EZ117" s="858"/>
      <c r="FA117" s="858"/>
      <c r="FB117" s="858"/>
      <c r="FC117" s="858"/>
      <c r="FD117" s="858"/>
      <c r="FE117" s="858"/>
      <c r="FF117" s="858"/>
      <c r="FG117" s="858"/>
      <c r="FH117" s="858"/>
      <c r="FI117" s="858"/>
      <c r="FJ117" s="858"/>
      <c r="FK117" s="858"/>
      <c r="FL117" s="858"/>
      <c r="FM117" s="858"/>
      <c r="FN117" s="858"/>
      <c r="FO117" s="858"/>
      <c r="FP117" s="858"/>
      <c r="FQ117" s="858"/>
      <c r="FR117" s="858"/>
      <c r="FS117" s="858"/>
      <c r="FT117" s="858"/>
      <c r="FU117" s="858"/>
      <c r="FV117" s="858"/>
      <c r="FW117" s="858"/>
      <c r="FX117" s="858"/>
      <c r="FY117" s="858"/>
      <c r="FZ117" s="858"/>
      <c r="GA117" s="858"/>
      <c r="GB117" s="858"/>
      <c r="GC117" s="858"/>
      <c r="GD117" s="858"/>
      <c r="GE117" s="858"/>
      <c r="GF117" s="858"/>
      <c r="GG117" s="858"/>
      <c r="GH117" s="858"/>
      <c r="GI117" s="858"/>
      <c r="GJ117" s="858"/>
      <c r="GK117" s="858"/>
      <c r="GL117" s="858"/>
      <c r="GM117" s="858"/>
      <c r="GN117" s="858"/>
      <c r="GO117" s="858"/>
      <c r="GP117" s="858"/>
      <c r="GQ117" s="858"/>
      <c r="GR117" s="858"/>
      <c r="GS117" s="858"/>
      <c r="GT117" s="858"/>
      <c r="GU117" s="858"/>
      <c r="GV117" s="858"/>
      <c r="GW117" s="858"/>
      <c r="GX117" s="858"/>
      <c r="GY117" s="858"/>
      <c r="GZ117" s="858"/>
      <c r="HA117" s="858"/>
      <c r="HB117" s="858"/>
      <c r="HC117" s="858"/>
      <c r="HD117" s="858"/>
      <c r="HE117" s="858"/>
      <c r="HF117" s="858"/>
      <c r="HG117" s="858"/>
      <c r="HH117" s="858"/>
      <c r="HI117" s="858"/>
      <c r="HJ117" s="858"/>
      <c r="HK117" s="858"/>
      <c r="HL117" s="858"/>
      <c r="HM117" s="858"/>
      <c r="HN117" s="858"/>
      <c r="HO117" s="858"/>
      <c r="HP117" s="858"/>
      <c r="HQ117" s="858"/>
      <c r="HR117" s="858"/>
      <c r="HS117" s="858"/>
      <c r="HT117" s="858"/>
      <c r="HU117" s="858"/>
      <c r="HV117" s="858"/>
      <c r="HW117" s="858"/>
      <c r="HX117" s="858"/>
      <c r="HY117" s="858"/>
      <c r="HZ117" s="859"/>
      <c r="IA117" s="859"/>
      <c r="IB117" s="562"/>
      <c r="IC117" s="581"/>
      <c r="IJ117" s="659" t="s">
        <v>481</v>
      </c>
      <c r="IK117" s="659"/>
      <c r="IL117" s="863">
        <f>IL114/365</f>
        <v>90.470381621917809</v>
      </c>
      <c r="IM117" s="863"/>
      <c r="IN117" s="863"/>
      <c r="IO117" s="863">
        <f t="shared" ref="IO117:IT117" si="105">IO114/365</f>
        <v>93.411773301369863</v>
      </c>
      <c r="IP117" s="863">
        <f t="shared" si="105"/>
        <v>94.907566339726046</v>
      </c>
      <c r="IQ117" s="863">
        <f t="shared" si="105"/>
        <v>95.52997686575344</v>
      </c>
      <c r="IR117" s="863">
        <f t="shared" si="105"/>
        <v>96.232698427397267</v>
      </c>
      <c r="IS117" s="863">
        <f t="shared" si="105"/>
        <v>96.152387391780834</v>
      </c>
      <c r="IT117" s="858">
        <f t="shared" si="105"/>
        <v>96.182504030136997</v>
      </c>
      <c r="IU117" s="858"/>
    </row>
    <row r="118" spans="2:255">
      <c r="BW118" s="858">
        <v>5.6662562122555674E-4</v>
      </c>
      <c r="BX118" s="858">
        <v>1.1296880672321001E-3</v>
      </c>
      <c r="BY118" s="858">
        <v>1.6891873380199005E-3</v>
      </c>
      <c r="BZ118" s="858">
        <v>1.6838425751916509E-3</v>
      </c>
      <c r="CA118" s="858">
        <v>1.1189985415756007E-3</v>
      </c>
      <c r="CB118" s="858">
        <v>1.6731530495350164E-3</v>
      </c>
      <c r="CC118" s="858">
        <v>2.2237443822756891E-3</v>
      </c>
      <c r="CD118" s="858">
        <v>2.2166180318379325E-3</v>
      </c>
      <c r="CE118" s="858">
        <v>2.2094916814001764E-3</v>
      </c>
      <c r="CF118" s="858">
        <v>2.7529566637030925E-3</v>
      </c>
      <c r="CG118" s="858">
        <v>3.292858470786995E-3</v>
      </c>
      <c r="CH118" s="858">
        <v>3.2821689451303605E-3</v>
      </c>
      <c r="CI118" s="858">
        <v>3.8167259893860136E-3</v>
      </c>
      <c r="CJ118" s="858">
        <v>6.5215797876344538E-3</v>
      </c>
      <c r="CK118" s="858">
        <v>6.5002007363211848E-3</v>
      </c>
      <c r="CL118" s="858">
        <v>5.9389198779238777E-3</v>
      </c>
      <c r="CM118" s="858">
        <v>6.4574426336946461E-3</v>
      </c>
      <c r="CN118" s="858">
        <v>9.1177567417073113E-3</v>
      </c>
      <c r="CO118" s="858">
        <v>1.0156583840858085E-2</v>
      </c>
      <c r="CP118" s="858">
        <v>1.3319386416156501E-2</v>
      </c>
      <c r="CQ118" s="858">
        <v>1.6991803809178422E-2</v>
      </c>
      <c r="CR118" s="858">
        <v>1.7993217568531176E-2</v>
      </c>
      <c r="CS118" s="858">
        <v>2.0042366365082241E-2</v>
      </c>
      <c r="CT118" s="858">
        <v>1.6820771398672808E-2</v>
      </c>
      <c r="CU118" s="858">
        <v>2.296280340542884E-2</v>
      </c>
      <c r="CV118" s="858">
        <v>2.3913715642491434E-2</v>
      </c>
      <c r="CW118" s="858">
        <v>3.1108280000116794E-2</v>
      </c>
      <c r="CX118" s="858">
        <v>3.2547119468976829E-2</v>
      </c>
      <c r="CY118" s="858">
        <v>3.6060358495533004E-2</v>
      </c>
      <c r="CZ118" s="858">
        <v>4.2130579548754508E-2</v>
      </c>
      <c r="DA118" s="858">
        <v>5.1753543090552794E-2</v>
      </c>
      <c r="DB118" s="858">
        <v>5.9280180574184431E-2</v>
      </c>
      <c r="DC118" s="858">
        <v>5.8599224811341701E-2</v>
      </c>
      <c r="DD118" s="858">
        <v>6.0464561549508349E-2</v>
      </c>
      <c r="DE118" s="858">
        <v>5.9282898906989373E-2</v>
      </c>
      <c r="DF118" s="858">
        <v>6.7188786778242596E-2</v>
      </c>
      <c r="DG118" s="858">
        <v>7.4552374185576406E-2</v>
      </c>
      <c r="DH118" s="858">
        <v>7.936966909190192E-2</v>
      </c>
      <c r="DI118" s="858">
        <v>8.2155939612383155E-2</v>
      </c>
      <c r="DJ118" s="858">
        <v>8.6431551124015404E-2</v>
      </c>
      <c r="DK118" s="858">
        <v>9.7111546937097198E-2</v>
      </c>
      <c r="DL118" s="858">
        <v>0.10824531128278408</v>
      </c>
      <c r="DM118" s="858">
        <v>0.11634307430805572</v>
      </c>
      <c r="DN118" s="858">
        <v>0.12439095288026335</v>
      </c>
      <c r="DO118" s="858">
        <v>0.1372502341468102</v>
      </c>
      <c r="DP118" s="858">
        <v>0.13894625044201128</v>
      </c>
      <c r="DQ118" s="858">
        <v>0.14011901628783976</v>
      </c>
      <c r="DR118" s="858">
        <v>0.16683930111489984</v>
      </c>
      <c r="DS118" s="858">
        <v>0.17690023004373712</v>
      </c>
      <c r="DT118" s="858">
        <v>0.18918623716770952</v>
      </c>
      <c r="DU118" s="858">
        <v>0.20549795570890408</v>
      </c>
      <c r="DV118" s="858">
        <v>0.21395637802335901</v>
      </c>
      <c r="DW118" s="858">
        <v>0.22117597651029802</v>
      </c>
      <c r="DX118" s="858">
        <v>0.2418753884294004</v>
      </c>
      <c r="DY118" s="858">
        <v>0.24964603716518682</v>
      </c>
      <c r="DZ118" s="858">
        <v>0.26318311145675266</v>
      </c>
      <c r="EA118" s="858">
        <v>0.28465622136879443</v>
      </c>
      <c r="EB118" s="858">
        <v>0.31108325321230529</v>
      </c>
      <c r="EC118" s="858">
        <v>0.30495036028651568</v>
      </c>
      <c r="ED118" s="858">
        <v>0.33464995867619007</v>
      </c>
      <c r="EE118" s="858">
        <v>0.41494685990708907</v>
      </c>
      <c r="EF118" s="858">
        <v>0.43123354328680863</v>
      </c>
      <c r="EG118" s="858">
        <v>0.4817029026374805</v>
      </c>
      <c r="EH118" s="858">
        <v>0.57484192752375274</v>
      </c>
      <c r="EI118" s="858">
        <v>0.58314638813578912</v>
      </c>
      <c r="EJ118" s="858">
        <v>0.61199974355233888</v>
      </c>
      <c r="EK118" s="858">
        <v>0.63355869271533538</v>
      </c>
      <c r="EL118" s="858">
        <v>0.71858004417612564</v>
      </c>
      <c r="EM118" s="858">
        <v>0.75761363641263402</v>
      </c>
      <c r="EN118" s="858">
        <v>0.8593528688238401</v>
      </c>
      <c r="EO118" s="858">
        <v>0.81281769111383539</v>
      </c>
      <c r="EP118" s="858">
        <v>0.78184217083092411</v>
      </c>
      <c r="EQ118" s="858">
        <v>0.74020004031067899</v>
      </c>
      <c r="ER118" s="858">
        <v>0.79375003154262291</v>
      </c>
      <c r="ES118" s="858">
        <v>0.84583185637641622</v>
      </c>
      <c r="ET118" s="858">
        <v>0.90803160876903066</v>
      </c>
      <c r="EU118" s="858">
        <v>0.99017572292519251</v>
      </c>
      <c r="EV118" s="858">
        <v>1.1222024248657758</v>
      </c>
      <c r="EW118" s="858">
        <v>1.086105417111433</v>
      </c>
      <c r="EX118" s="858">
        <v>1.1379368200541049</v>
      </c>
      <c r="EY118" s="858">
        <v>1.1705937804512816</v>
      </c>
      <c r="EZ118" s="858">
        <v>1.1375173878845954</v>
      </c>
      <c r="FA118" s="858">
        <v>1.1019199579799397</v>
      </c>
      <c r="FB118" s="858">
        <v>1.2081675389519588</v>
      </c>
      <c r="FC118" s="858">
        <v>1.3436600342864047</v>
      </c>
      <c r="FD118" s="858">
        <v>1.425547089171451</v>
      </c>
      <c r="FE118" s="858">
        <v>1.5404753299286726</v>
      </c>
      <c r="FF118" s="858">
        <v>1.6926016698007404</v>
      </c>
      <c r="FG118" s="858">
        <v>1.905399245059846</v>
      </c>
      <c r="FH118" s="858">
        <v>1.9168037416999013</v>
      </c>
      <c r="FI118" s="858">
        <v>2.3623679755340858</v>
      </c>
      <c r="FJ118" s="858">
        <v>2.5352753187077672</v>
      </c>
      <c r="FK118" s="858">
        <v>2.7435773086152695</v>
      </c>
      <c r="FL118" s="858">
        <v>2.860460960646785</v>
      </c>
      <c r="FM118" s="858">
        <v>2.8961124004645282</v>
      </c>
      <c r="FN118" s="858">
        <v>3.2821580032928948</v>
      </c>
      <c r="FO118" s="858">
        <v>3.6312408732156558</v>
      </c>
      <c r="FP118" s="858">
        <v>3.749692611418959</v>
      </c>
      <c r="FQ118" s="858">
        <v>3.8209954910544432</v>
      </c>
      <c r="FR118" s="858">
        <v>4.0142750855525486</v>
      </c>
      <c r="FS118" s="858">
        <v>4.364926041647097</v>
      </c>
      <c r="FT118" s="858">
        <v>4.7053908720794331</v>
      </c>
      <c r="FU118" s="858">
        <v>4.9849957416224182</v>
      </c>
      <c r="FV118" s="858">
        <v>5.345832823379177</v>
      </c>
      <c r="FW118" s="858">
        <v>5.8133674315052435</v>
      </c>
      <c r="FX118" s="858">
        <v>6.2554367254757759</v>
      </c>
      <c r="FY118" s="858">
        <v>6.8092966086467221</v>
      </c>
      <c r="FZ118" s="858">
        <v>7.4494817668625464</v>
      </c>
      <c r="GA118" s="858">
        <v>8.196364451447673</v>
      </c>
      <c r="GB118" s="858">
        <v>8.9788985758505433</v>
      </c>
      <c r="GC118" s="858">
        <v>19.950211925199291</v>
      </c>
      <c r="GD118" s="858">
        <v>21.909553917392731</v>
      </c>
      <c r="GE118" s="858">
        <v>24.104907089814937</v>
      </c>
      <c r="GF118" s="858">
        <v>28.11128933965264</v>
      </c>
      <c r="GG118" s="858">
        <v>28.196163322948692</v>
      </c>
      <c r="GH118" s="858">
        <v>25.677113021803393</v>
      </c>
      <c r="GI118" s="858">
        <v>29.405910372868615</v>
      </c>
      <c r="GJ118" s="858">
        <v>28.5706913544469</v>
      </c>
      <c r="GK118" s="858">
        <v>29.174917077224627</v>
      </c>
      <c r="GL118" s="858">
        <v>27.781074996391371</v>
      </c>
      <c r="GM118" s="858">
        <v>25.13251785247034</v>
      </c>
      <c r="GN118" s="858">
        <v>20.242012100984301</v>
      </c>
      <c r="GO118" s="858">
        <v>19.841685783332647</v>
      </c>
      <c r="GP118" s="858">
        <v>18.968811866793082</v>
      </c>
      <c r="GQ118" s="858">
        <v>17.940439632706219</v>
      </c>
      <c r="GR118" s="858">
        <v>18.047739675436446</v>
      </c>
      <c r="GS118" s="858">
        <v>17.793065708712476</v>
      </c>
      <c r="GT118" s="858">
        <v>17.137494065937489</v>
      </c>
      <c r="GU118" s="858">
        <v>19.194392596125489</v>
      </c>
      <c r="GV118" s="858">
        <v>19.444276453626461</v>
      </c>
      <c r="GW118" s="858">
        <v>18.706673745518192</v>
      </c>
      <c r="GX118" s="858">
        <v>18.818711916066615</v>
      </c>
      <c r="GY118" s="858">
        <v>19.211506431579412</v>
      </c>
      <c r="GZ118" s="858">
        <v>19.419366288713633</v>
      </c>
      <c r="HA118" s="858">
        <v>19.780519951201466</v>
      </c>
      <c r="HB118" s="858">
        <v>19.424576083928645</v>
      </c>
      <c r="HC118" s="858">
        <v>20.118523670218185</v>
      </c>
      <c r="HD118" s="858">
        <v>19.35768436650169</v>
      </c>
      <c r="HE118" s="858">
        <v>17.94932152414399</v>
      </c>
      <c r="HF118" s="858">
        <v>17.355154474441594</v>
      </c>
      <c r="HG118" s="858">
        <v>17.383582922894497</v>
      </c>
      <c r="HH118" s="858">
        <v>17.230958050789759</v>
      </c>
      <c r="HI118" s="858">
        <v>17.086027016916368</v>
      </c>
      <c r="HJ118" s="858">
        <v>17.976404716567707</v>
      </c>
      <c r="HK118" s="858">
        <v>18.337544459844967</v>
      </c>
      <c r="HL118" s="858">
        <v>18.463216142104461</v>
      </c>
      <c r="HM118" s="858">
        <v>19.050528757652788</v>
      </c>
      <c r="HN118" s="858">
        <v>18.959633586760809</v>
      </c>
      <c r="HO118" s="858">
        <v>19.365746461066589</v>
      </c>
      <c r="HP118" s="858">
        <v>18.973948688995968</v>
      </c>
      <c r="HQ118" s="858">
        <v>19.898976525719029</v>
      </c>
      <c r="HR118" s="858">
        <v>20.342528896259456</v>
      </c>
      <c r="HS118" s="858">
        <v>21.063809742003123</v>
      </c>
      <c r="HT118" s="858">
        <v>21.278799666139815</v>
      </c>
      <c r="HU118" s="858">
        <v>21.917701608116996</v>
      </c>
      <c r="HV118" s="858">
        <v>22.145935295294748</v>
      </c>
      <c r="HW118" s="858">
        <v>22.523003662391087</v>
      </c>
      <c r="HX118" s="858">
        <v>22.958220940397933</v>
      </c>
      <c r="HY118" s="858">
        <v>23.591868171990438</v>
      </c>
      <c r="HZ118" s="859"/>
      <c r="IA118" s="859"/>
      <c r="IB118" s="562"/>
      <c r="IC118" s="860">
        <f>SUM(BM118:IA118)</f>
        <v>1154.8947696216615</v>
      </c>
      <c r="IE118" s="557" t="s">
        <v>482</v>
      </c>
      <c r="IH118" s="862" t="s">
        <v>480</v>
      </c>
      <c r="IJ118" s="659" t="s">
        <v>483</v>
      </c>
      <c r="IK118" s="659"/>
      <c r="IL118" s="858">
        <f>(IL117*10^6)/24</f>
        <v>3769599.2342465757</v>
      </c>
      <c r="IM118" s="858"/>
      <c r="IN118" s="858"/>
      <c r="IO118" s="858">
        <f t="shared" ref="IO118:IT118" si="106">(IO117*10^6)/24</f>
        <v>3892157.2208904107</v>
      </c>
      <c r="IP118" s="858">
        <f t="shared" si="106"/>
        <v>3954481.9308219184</v>
      </c>
      <c r="IQ118" s="858">
        <f t="shared" si="106"/>
        <v>3980415.7027397268</v>
      </c>
      <c r="IR118" s="858">
        <f t="shared" si="106"/>
        <v>4009695.7678082194</v>
      </c>
      <c r="IS118" s="858">
        <f t="shared" si="106"/>
        <v>4006349.4746575351</v>
      </c>
      <c r="IT118" s="858">
        <f t="shared" si="106"/>
        <v>4007604.3345890418</v>
      </c>
      <c r="IU118" s="858"/>
    </row>
    <row r="119" spans="2:255" s="864" customFormat="1">
      <c r="BW119" s="865"/>
      <c r="BX119" s="865"/>
      <c r="BY119" s="865"/>
      <c r="BZ119" s="865"/>
      <c r="CA119" s="865"/>
      <c r="CB119" s="865"/>
      <c r="CC119" s="865"/>
      <c r="CD119" s="865"/>
      <c r="CE119" s="865"/>
      <c r="CF119" s="865"/>
      <c r="CG119" s="865"/>
      <c r="CH119" s="865"/>
      <c r="CI119" s="865"/>
      <c r="CJ119" s="865"/>
      <c r="CK119" s="865"/>
      <c r="CL119" s="865"/>
      <c r="CM119" s="865"/>
      <c r="CN119" s="865"/>
      <c r="CO119" s="865"/>
      <c r="CP119" s="865"/>
      <c r="CQ119" s="865"/>
      <c r="CR119" s="865"/>
      <c r="CS119" s="865"/>
      <c r="CT119" s="865"/>
      <c r="CU119" s="865"/>
      <c r="CV119" s="865"/>
      <c r="CW119" s="865"/>
      <c r="CX119" s="865"/>
      <c r="CY119" s="865"/>
      <c r="CZ119" s="865"/>
      <c r="DA119" s="865"/>
      <c r="DB119" s="865"/>
      <c r="DC119" s="865"/>
      <c r="DD119" s="865"/>
      <c r="DE119" s="865"/>
      <c r="DF119" s="865"/>
      <c r="DG119" s="865"/>
      <c r="DH119" s="865"/>
      <c r="DI119" s="865"/>
      <c r="DJ119" s="865"/>
      <c r="DK119" s="865"/>
      <c r="DL119" s="865"/>
      <c r="DM119" s="865"/>
      <c r="DN119" s="865"/>
      <c r="DO119" s="865"/>
      <c r="DP119" s="865"/>
      <c r="DQ119" s="865"/>
      <c r="DR119" s="865"/>
      <c r="DS119" s="865"/>
      <c r="DT119" s="865"/>
      <c r="DU119" s="865"/>
      <c r="DV119" s="865"/>
      <c r="DW119" s="865"/>
      <c r="DX119" s="865"/>
      <c r="DY119" s="865"/>
      <c r="DZ119" s="865"/>
      <c r="EA119" s="865"/>
      <c r="EB119" s="865"/>
      <c r="EC119" s="865"/>
      <c r="ED119" s="865"/>
      <c r="EE119" s="865"/>
      <c r="EF119" s="865"/>
      <c r="EG119" s="865"/>
      <c r="EH119" s="865"/>
      <c r="EI119" s="865"/>
      <c r="EJ119" s="865"/>
      <c r="EK119" s="865"/>
      <c r="EL119" s="865"/>
      <c r="EM119" s="865"/>
      <c r="EN119" s="865"/>
      <c r="EO119" s="865"/>
      <c r="EP119" s="865"/>
      <c r="EQ119" s="865"/>
      <c r="ER119" s="865"/>
      <c r="ES119" s="865"/>
      <c r="ET119" s="865"/>
      <c r="EU119" s="865"/>
      <c r="EV119" s="865"/>
      <c r="EW119" s="865"/>
      <c r="EX119" s="865"/>
      <c r="EY119" s="865"/>
      <c r="EZ119" s="865"/>
      <c r="FA119" s="865"/>
      <c r="FB119" s="865"/>
      <c r="FC119" s="865"/>
      <c r="FD119" s="865"/>
      <c r="FE119" s="865"/>
      <c r="FF119" s="865"/>
      <c r="FG119" s="865"/>
      <c r="FH119" s="865"/>
      <c r="FI119" s="865"/>
      <c r="FJ119" s="865"/>
      <c r="FK119" s="865"/>
      <c r="FL119" s="865"/>
      <c r="FM119" s="865"/>
      <c r="FN119" s="865"/>
      <c r="FO119" s="859"/>
      <c r="FP119" s="859"/>
      <c r="FQ119" s="859"/>
      <c r="FR119" s="859"/>
      <c r="FS119" s="859"/>
      <c r="FT119" s="859"/>
      <c r="FU119" s="859"/>
      <c r="FV119" s="859"/>
      <c r="FW119" s="859"/>
      <c r="FX119" s="859"/>
      <c r="FY119" s="859"/>
      <c r="FZ119" s="859"/>
      <c r="GA119" s="859"/>
      <c r="GB119" s="859"/>
      <c r="GC119" s="859"/>
      <c r="GD119" s="859"/>
      <c r="GE119" s="859"/>
      <c r="GF119" s="859"/>
      <c r="GG119" s="859"/>
      <c r="GH119" s="859"/>
      <c r="GI119" s="859"/>
      <c r="GJ119" s="859"/>
      <c r="GK119" s="859"/>
      <c r="GL119" s="859"/>
      <c r="GM119" s="859"/>
      <c r="GN119" s="859"/>
      <c r="GO119" s="859"/>
      <c r="GP119" s="859"/>
      <c r="GQ119" s="859"/>
      <c r="GR119" s="859"/>
      <c r="GS119" s="859"/>
      <c r="GT119" s="859"/>
      <c r="GU119" s="859"/>
      <c r="GV119" s="859"/>
      <c r="GW119" s="859"/>
      <c r="GX119" s="859"/>
      <c r="GY119" s="859"/>
      <c r="GZ119" s="859"/>
      <c r="HA119" s="859"/>
      <c r="HB119" s="859"/>
      <c r="HC119" s="859"/>
      <c r="HD119" s="859"/>
      <c r="HE119" s="859"/>
      <c r="HF119" s="859"/>
      <c r="HG119" s="859"/>
      <c r="HH119" s="859"/>
      <c r="HI119" s="859"/>
      <c r="HJ119" s="859"/>
      <c r="HK119" s="859"/>
      <c r="HL119" s="859"/>
      <c r="HM119" s="859"/>
      <c r="HN119" s="859"/>
      <c r="HO119" s="859"/>
      <c r="HP119" s="859"/>
      <c r="HQ119" s="859"/>
      <c r="HR119" s="859"/>
      <c r="HS119" s="859"/>
      <c r="HT119" s="859"/>
      <c r="HU119" s="859"/>
      <c r="HV119" s="859"/>
      <c r="HW119" s="859"/>
      <c r="HX119" s="859"/>
      <c r="HY119" s="859"/>
      <c r="HZ119" s="859"/>
      <c r="IA119" s="859"/>
      <c r="IB119" s="562"/>
      <c r="IC119" s="866"/>
      <c r="IJ119" s="659" t="s">
        <v>484</v>
      </c>
      <c r="IK119" s="659"/>
      <c r="IL119" s="858">
        <f>IL118/60</f>
        <v>62826.653904109597</v>
      </c>
      <c r="IM119" s="858"/>
      <c r="IN119" s="858"/>
      <c r="IO119" s="858">
        <f t="shared" ref="IO119:IT120" si="107">IO118/60</f>
        <v>64869.287014840178</v>
      </c>
      <c r="IP119" s="858">
        <f t="shared" si="107"/>
        <v>65908.032180365306</v>
      </c>
      <c r="IQ119" s="858">
        <f t="shared" si="107"/>
        <v>66340.261712328778</v>
      </c>
      <c r="IR119" s="858">
        <f t="shared" si="107"/>
        <v>66828.262796803654</v>
      </c>
      <c r="IS119" s="858">
        <f t="shared" si="107"/>
        <v>66772.49124429225</v>
      </c>
      <c r="IT119" s="858">
        <f t="shared" si="107"/>
        <v>66793.40557648403</v>
      </c>
      <c r="IU119" s="858"/>
    </row>
    <row r="120" spans="2:255">
      <c r="BW120" s="859">
        <v>1.2934759510732101E-3</v>
      </c>
      <c r="BX120" s="859">
        <v>2.5788179927667392E-3</v>
      </c>
      <c r="BY120" s="859">
        <v>3.8560261250812056E-3</v>
      </c>
      <c r="BZ120" s="859">
        <v>3.8438252610123024E-3</v>
      </c>
      <c r="CA120" s="859">
        <v>2.5544162646289328E-3</v>
      </c>
      <c r="CB120" s="859">
        <v>3.8194235328741868E-3</v>
      </c>
      <c r="CC120" s="859">
        <v>5.0762968917403778E-3</v>
      </c>
      <c r="CD120" s="859">
        <v>5.0600290729816344E-3</v>
      </c>
      <c r="CE120" s="859">
        <v>5.0437612542228909E-3</v>
      </c>
      <c r="CF120" s="859">
        <v>6.284366794330338E-3</v>
      </c>
      <c r="CG120" s="859">
        <v>7.5168384250581047E-3</v>
      </c>
      <c r="CH120" s="859">
        <v>7.4924366969199895E-3</v>
      </c>
      <c r="CI120" s="859">
        <v>8.7127074635788525E-3</v>
      </c>
      <c r="CJ120" s="859">
        <v>1.4887266481288134E-2</v>
      </c>
      <c r="CK120" s="859">
        <v>1.4838463025011904E-2</v>
      </c>
      <c r="CL120" s="859">
        <v>1.3557187938007597E-2</v>
      </c>
      <c r="CM120" s="859">
        <v>1.4740856112459441E-2</v>
      </c>
      <c r="CN120" s="859">
        <v>2.0813741262927038E-2</v>
      </c>
      <c r="CO120" s="859">
        <v>2.318514456651995E-2</v>
      </c>
      <c r="CP120" s="859">
        <v>3.0405095299232063E-2</v>
      </c>
      <c r="CQ120" s="859">
        <v>3.878837943294744E-2</v>
      </c>
      <c r="CR120" s="859">
        <v>4.1074376688057405E-2</v>
      </c>
      <c r="CS120" s="859">
        <v>4.5752112020209491E-2</v>
      </c>
      <c r="CT120" s="859">
        <v>3.8397951782738825E-2</v>
      </c>
      <c r="CU120" s="859">
        <v>5.2418797988523717E-2</v>
      </c>
      <c r="CV120" s="859">
        <v>5.4589511885225664E-2</v>
      </c>
      <c r="CW120" s="859">
        <v>7.1013047331626597E-2</v>
      </c>
      <c r="CX120" s="859">
        <v>7.4297586859507478E-2</v>
      </c>
      <c r="CY120" s="859">
        <v>8.2317503398744454E-2</v>
      </c>
      <c r="CZ120" s="859">
        <v>9.617442171644755E-2</v>
      </c>
      <c r="DA120" s="859">
        <v>0.11814143389010913</v>
      </c>
      <c r="DB120" s="859">
        <v>0.13532301589564338</v>
      </c>
      <c r="DC120" s="859">
        <v>0.13376855053088157</v>
      </c>
      <c r="DD120" s="859">
        <v>0.13802668521644929</v>
      </c>
      <c r="DE120" s="859">
        <v>0.1353292212241328</v>
      </c>
      <c r="DF120" s="859">
        <v>0.15337654462477499</v>
      </c>
      <c r="DG120" s="859">
        <v>0.17018592081290246</v>
      </c>
      <c r="DH120" s="859">
        <v>0.18118269695070285</v>
      </c>
      <c r="DI120" s="859">
        <v>0.18754311161679521</v>
      </c>
      <c r="DJ120" s="859">
        <v>0.1973033491691783</v>
      </c>
      <c r="DK120" s="859">
        <v>0.22168332286663453</v>
      </c>
      <c r="DL120" s="859">
        <v>0.2470991457426171</v>
      </c>
      <c r="DM120" s="859">
        <v>0.26558447598240381</v>
      </c>
      <c r="DN120" s="859">
        <v>0.28395593149087994</v>
      </c>
      <c r="DO120" s="859">
        <v>0.31331071257259074</v>
      </c>
      <c r="DP120" s="859">
        <v>0.31718232763603599</v>
      </c>
      <c r="DQ120" s="859">
        <v>0.31985948228805855</v>
      </c>
      <c r="DR120" s="859">
        <v>0.38085574602014005</v>
      </c>
      <c r="DS120" s="859">
        <v>0.40382253242623423</v>
      </c>
      <c r="DT120" s="859">
        <v>0.43186866051200684</v>
      </c>
      <c r="DU120" s="859">
        <v>0.46910456171971332</v>
      </c>
      <c r="DV120" s="859">
        <v>0.4884131941534261</v>
      </c>
      <c r="DW120" s="859">
        <v>0.50489387675839226</v>
      </c>
      <c r="DX120" s="859">
        <v>0.55214587263674153</v>
      </c>
      <c r="DY120" s="859">
        <v>0.56988447620047988</v>
      </c>
      <c r="DZ120" s="859">
        <v>0.60078650284403268</v>
      </c>
      <c r="EA120" s="859">
        <v>0.64980467326474756</v>
      </c>
      <c r="EB120" s="859">
        <v>0.71013150789303936</v>
      </c>
      <c r="EC120" s="859">
        <v>0.69613152410681722</v>
      </c>
      <c r="ED120" s="859">
        <v>0.7639288753640493</v>
      </c>
      <c r="EE120" s="859">
        <v>0.94722822999475753</v>
      </c>
      <c r="EF120" s="859">
        <v>0.9844069816877119</v>
      </c>
      <c r="EG120" s="859">
        <v>1.0996169195033891</v>
      </c>
      <c r="EH120" s="859">
        <v>1.3122318883363033</v>
      </c>
      <c r="EI120" s="859">
        <v>1.3311890616195563</v>
      </c>
      <c r="EJ120" s="859">
        <v>1.3970546348323474</v>
      </c>
      <c r="EK120" s="859">
        <v>1.446268756517193</v>
      </c>
      <c r="EL120" s="859">
        <v>1.6403529442466751</v>
      </c>
      <c r="EM120" s="859">
        <v>1.7294576563363238</v>
      </c>
      <c r="EN120" s="859">
        <v>1.9617049206232984</v>
      </c>
      <c r="EO120" s="859">
        <v>1.8554758145044836</v>
      </c>
      <c r="EP120" s="859">
        <v>1.7847658270682163</v>
      </c>
      <c r="EQ120" s="859">
        <v>1.6897064221248108</v>
      </c>
      <c r="ER120" s="859">
        <v>1.8119487338806506</v>
      </c>
      <c r="ES120" s="859">
        <v>1.930839559475179</v>
      </c>
      <c r="ET120" s="859">
        <v>2.0728272862365302</v>
      </c>
      <c r="EU120" s="859">
        <v>2.2603434030570089</v>
      </c>
      <c r="EV120" s="859">
        <v>2.5617299931838176</v>
      </c>
      <c r="EW120" s="859">
        <v>2.479328827957723</v>
      </c>
      <c r="EX120" s="859">
        <v>2.5976479979799403</v>
      </c>
      <c r="EY120" s="859">
        <v>2.6721963264115685</v>
      </c>
      <c r="EZ120" s="859">
        <v>2.5966905308198891</v>
      </c>
      <c r="FA120" s="859">
        <v>2.5154297869055977</v>
      </c>
      <c r="FB120" s="859">
        <v>2.7579685738912008</v>
      </c>
      <c r="FC120" s="859">
        <v>3.0672667730918342</v>
      </c>
      <c r="FD120" s="859">
        <v>3.2541960827282863</v>
      </c>
      <c r="FE120" s="859">
        <v>3.5165508191715267</v>
      </c>
      <c r="FF120" s="859">
        <v>3.8638202591303323</v>
      </c>
      <c r="FG120" s="859">
        <v>4.3495881731350119</v>
      </c>
      <c r="FH120" s="859">
        <v>4.3756220155618699</v>
      </c>
      <c r="FI120" s="859">
        <v>5.3927426672477905</v>
      </c>
      <c r="FJ120" s="859">
        <v>5.7874503574425669</v>
      </c>
      <c r="FK120" s="859">
        <v>6.2629558842192941</v>
      </c>
      <c r="FL120" s="859">
        <v>6.5297743747940284</v>
      </c>
      <c r="FM120" s="859">
        <v>6.6111584109158761</v>
      </c>
      <c r="FN120" s="859">
        <v>7.492411719222031</v>
      </c>
      <c r="FO120" s="859">
        <v>8.2892876109264897</v>
      </c>
      <c r="FP120" s="859">
        <v>8.5596856815209765</v>
      </c>
      <c r="FQ120" s="859">
        <v>8.7224537537646647</v>
      </c>
      <c r="FR120" s="859">
        <v>9.1636666074576372</v>
      </c>
      <c r="FS120" s="859">
        <v>9.9641220791818466</v>
      </c>
      <c r="FT120" s="859">
        <v>10.741324969156958</v>
      </c>
      <c r="FU120" s="859">
        <v>11.37959856817737</v>
      </c>
      <c r="FV120" s="859">
        <v>12.203306621650675</v>
      </c>
      <c r="FW120" s="859">
        <v>13.270580583949625</v>
      </c>
      <c r="FX120" s="859">
        <v>14.279723091875821</v>
      </c>
      <c r="FY120" s="859">
        <v>15.544057799502212</v>
      </c>
      <c r="FZ120" s="859">
        <v>17.005453252456039</v>
      </c>
      <c r="GA120" s="859">
        <v>18.710414614235503</v>
      </c>
      <c r="GB120" s="859">
        <v>20.496760012136811</v>
      </c>
      <c r="GC120" s="859">
        <v>45.541744632452826</v>
      </c>
      <c r="GD120" s="859">
        <v>50.014471688720612</v>
      </c>
      <c r="GE120" s="859">
        <v>55.025957979260276</v>
      </c>
      <c r="GF120" s="859">
        <v>64.171607058387934</v>
      </c>
      <c r="GG120" s="859">
        <v>64.365354838496756</v>
      </c>
      <c r="GH120" s="859">
        <v>58.614942463871486</v>
      </c>
      <c r="GI120" s="859">
        <v>67.126929072589306</v>
      </c>
      <c r="GJ120" s="859">
        <v>65.220316180869375</v>
      </c>
      <c r="GK120" s="859">
        <v>66.599624514549021</v>
      </c>
      <c r="GL120" s="859">
        <v>63.417803672681416</v>
      </c>
      <c r="GM120" s="859">
        <v>57.371756966753736</v>
      </c>
      <c r="GN120" s="859">
        <v>46.207857310309656</v>
      </c>
      <c r="GO120" s="859">
        <v>45.294004415087358</v>
      </c>
      <c r="GP120" s="859">
        <v>43.30143405280652</v>
      </c>
      <c r="GQ120" s="859">
        <v>40.953896801198049</v>
      </c>
      <c r="GR120" s="859">
        <v>41.198838116277457</v>
      </c>
      <c r="GS120" s="859">
        <v>40.617476033480386</v>
      </c>
      <c r="GT120" s="859">
        <v>39.120956775666144</v>
      </c>
      <c r="GU120" s="859">
        <v>43.816382967022442</v>
      </c>
      <c r="GV120" s="859">
        <v>44.386810332343167</v>
      </c>
      <c r="GW120" s="859">
        <v>42.703033022166203</v>
      </c>
      <c r="GX120" s="859">
        <v>42.958790393132205</v>
      </c>
      <c r="GY120" s="859">
        <v>43.855449916629127</v>
      </c>
      <c r="GZ120" s="859">
        <v>44.329946155989262</v>
      </c>
      <c r="HA120" s="859">
        <v>45.154376890447821</v>
      </c>
      <c r="HB120" s="859">
        <v>44.341838920044054</v>
      </c>
      <c r="HC120" s="859">
        <v>45.925961629196152</v>
      </c>
      <c r="HD120" s="859">
        <v>44.189140516412728</v>
      </c>
      <c r="HE120" s="859">
        <v>40.974172116228729</v>
      </c>
      <c r="HF120" s="859">
        <v>39.617825419360535</v>
      </c>
      <c r="HG120" s="859">
        <v>39.682721027717633</v>
      </c>
      <c r="HH120" s="859">
        <v>39.334313553350157</v>
      </c>
      <c r="HI120" s="859">
        <v>39.003469341833664</v>
      </c>
      <c r="HJ120" s="859">
        <v>41.035996814523514</v>
      </c>
      <c r="HK120" s="859">
        <v>41.860395774626198</v>
      </c>
      <c r="HL120" s="859">
        <v>42.147275316680762</v>
      </c>
      <c r="HM120" s="859">
        <v>43.48797491711634</v>
      </c>
      <c r="HN120" s="859">
        <v>43.280482150793546</v>
      </c>
      <c r="HO120" s="859">
        <v>44.207544423762378</v>
      </c>
      <c r="HP120" s="859">
        <v>43.313160236260778</v>
      </c>
      <c r="HQ120" s="859">
        <v>45.424786001235255</v>
      </c>
      <c r="HR120" s="859">
        <v>46.437314031815028</v>
      </c>
      <c r="HS120" s="859">
        <v>48.083832284768853</v>
      </c>
      <c r="HT120" s="859">
        <v>48.574604826950051</v>
      </c>
      <c r="HU120" s="859">
        <v>50.033070992412213</v>
      </c>
      <c r="HV120" s="859">
        <v>50.554075999123114</v>
      </c>
      <c r="HW120" s="859">
        <v>51.414836343307073</v>
      </c>
      <c r="HX120" s="859">
        <v>52.408337274973043</v>
      </c>
      <c r="HY120" s="859">
        <v>53.854808145380012</v>
      </c>
      <c r="HZ120" s="859"/>
      <c r="IA120" s="859"/>
      <c r="IB120" s="562"/>
      <c r="IC120" s="860">
        <f>SUM(BM120:IA120)</f>
        <v>2636.359095966834</v>
      </c>
      <c r="IE120" s="557" t="s">
        <v>485</v>
      </c>
      <c r="IH120" s="862" t="s">
        <v>480</v>
      </c>
      <c r="IJ120" s="659" t="s">
        <v>486</v>
      </c>
      <c r="IK120" s="659"/>
      <c r="IL120" s="858">
        <f>IL119/60</f>
        <v>1047.1108984018267</v>
      </c>
      <c r="IM120" s="858"/>
      <c r="IN120" s="858"/>
      <c r="IO120" s="858">
        <f t="shared" si="107"/>
        <v>1081.1547835806696</v>
      </c>
      <c r="IP120" s="858">
        <f t="shared" si="107"/>
        <v>1098.4672030060885</v>
      </c>
      <c r="IQ120" s="858">
        <f t="shared" si="107"/>
        <v>1105.6710285388131</v>
      </c>
      <c r="IR120" s="858">
        <f t="shared" si="107"/>
        <v>1113.8043799467275</v>
      </c>
      <c r="IS120" s="858">
        <f t="shared" si="107"/>
        <v>1112.8748540715376</v>
      </c>
      <c r="IT120" s="858">
        <f t="shared" si="107"/>
        <v>1113.2234262747338</v>
      </c>
      <c r="IU120" s="858"/>
    </row>
    <row r="121" spans="2:255">
      <c r="BW121" s="858"/>
      <c r="BX121" s="858"/>
      <c r="BY121" s="858"/>
      <c r="BZ121" s="858"/>
      <c r="CA121" s="858"/>
      <c r="CB121" s="858"/>
      <c r="CC121" s="858"/>
      <c r="CD121" s="858"/>
      <c r="CE121" s="858"/>
      <c r="CF121" s="858"/>
      <c r="CG121" s="858"/>
      <c r="CH121" s="858"/>
      <c r="CI121" s="858"/>
      <c r="CJ121" s="858"/>
      <c r="CK121" s="858"/>
      <c r="CL121" s="858"/>
      <c r="CM121" s="858"/>
      <c r="CN121" s="858"/>
      <c r="CO121" s="858"/>
      <c r="CP121" s="858"/>
      <c r="CQ121" s="858"/>
      <c r="CR121" s="858"/>
      <c r="CS121" s="858"/>
      <c r="CT121" s="858"/>
      <c r="CU121" s="858"/>
      <c r="CV121" s="858"/>
      <c r="CW121" s="858"/>
      <c r="CX121" s="858"/>
      <c r="CY121" s="858"/>
      <c r="CZ121" s="858"/>
      <c r="DA121" s="858"/>
      <c r="DB121" s="858"/>
      <c r="DC121" s="858"/>
      <c r="DD121" s="858"/>
      <c r="DE121" s="858"/>
      <c r="DF121" s="858"/>
      <c r="DG121" s="858"/>
      <c r="DH121" s="858"/>
      <c r="DI121" s="858"/>
      <c r="DJ121" s="858"/>
      <c r="DK121" s="858"/>
      <c r="DL121" s="858"/>
      <c r="DM121" s="858"/>
      <c r="DN121" s="858"/>
      <c r="DO121" s="858"/>
      <c r="DP121" s="858"/>
      <c r="DQ121" s="858"/>
      <c r="DR121" s="858"/>
      <c r="DS121" s="858"/>
      <c r="DT121" s="858"/>
      <c r="DU121" s="858"/>
      <c r="DV121" s="858"/>
      <c r="DW121" s="858"/>
      <c r="DX121" s="858"/>
      <c r="DY121" s="858"/>
      <c r="DZ121" s="858"/>
      <c r="EA121" s="858"/>
      <c r="EB121" s="858"/>
      <c r="EC121" s="858"/>
      <c r="ED121" s="858"/>
      <c r="EE121" s="858"/>
      <c r="EF121" s="858"/>
      <c r="EG121" s="858"/>
      <c r="EH121" s="858"/>
      <c r="EI121" s="858"/>
      <c r="EJ121" s="858"/>
      <c r="EK121" s="858"/>
      <c r="EL121" s="858"/>
      <c r="EM121" s="858"/>
      <c r="EN121" s="858"/>
      <c r="EO121" s="858"/>
      <c r="EP121" s="858"/>
      <c r="EQ121" s="858"/>
      <c r="ER121" s="858"/>
      <c r="ES121" s="858"/>
      <c r="ET121" s="858"/>
      <c r="EU121" s="858"/>
      <c r="EV121" s="858"/>
      <c r="EW121" s="858"/>
      <c r="EX121" s="858"/>
      <c r="EY121" s="858"/>
      <c r="EZ121" s="858"/>
      <c r="FA121" s="858"/>
      <c r="FB121" s="858"/>
      <c r="FC121" s="858"/>
      <c r="FD121" s="858"/>
      <c r="FE121" s="858"/>
      <c r="FF121" s="858"/>
      <c r="FG121" s="858"/>
      <c r="FH121" s="858"/>
      <c r="FI121" s="858"/>
      <c r="FJ121" s="858"/>
      <c r="FK121" s="858"/>
      <c r="FL121" s="858"/>
      <c r="FM121" s="858"/>
      <c r="FN121" s="858"/>
      <c r="FO121" s="859"/>
      <c r="FP121" s="859"/>
      <c r="FQ121" s="859"/>
      <c r="FR121" s="859"/>
      <c r="FS121" s="859"/>
      <c r="FT121" s="859"/>
      <c r="FU121" s="859"/>
      <c r="FV121" s="859"/>
      <c r="FW121" s="859"/>
      <c r="FX121" s="859"/>
      <c r="FY121" s="859"/>
      <c r="FZ121" s="859"/>
      <c r="GA121" s="859"/>
      <c r="GB121" s="859"/>
      <c r="GC121" s="859"/>
      <c r="GD121" s="859"/>
      <c r="GE121" s="859"/>
      <c r="GF121" s="859"/>
      <c r="GG121" s="859"/>
      <c r="GH121" s="859"/>
      <c r="GI121" s="859"/>
      <c r="GJ121" s="859"/>
      <c r="GK121" s="859"/>
      <c r="GL121" s="859"/>
      <c r="GM121" s="859"/>
      <c r="GN121" s="859"/>
      <c r="GO121" s="859"/>
      <c r="GP121" s="859"/>
      <c r="GQ121" s="859"/>
      <c r="GR121" s="859"/>
      <c r="GS121" s="859"/>
      <c r="GT121" s="859"/>
      <c r="GU121" s="859"/>
      <c r="GV121" s="859"/>
      <c r="GW121" s="859"/>
      <c r="GX121" s="859"/>
      <c r="GY121" s="859"/>
      <c r="GZ121" s="859"/>
      <c r="HA121" s="859"/>
      <c r="HB121" s="859"/>
      <c r="HC121" s="859"/>
      <c r="HD121" s="859"/>
      <c r="HE121" s="859"/>
      <c r="HF121" s="859"/>
      <c r="HG121" s="859"/>
      <c r="HH121" s="859"/>
      <c r="HI121" s="859"/>
      <c r="HJ121" s="859"/>
      <c r="HK121" s="859"/>
      <c r="HL121" s="859"/>
      <c r="HM121" s="859"/>
      <c r="HN121" s="859"/>
      <c r="HO121" s="859"/>
      <c r="HP121" s="859"/>
      <c r="HQ121" s="859"/>
      <c r="HR121" s="859"/>
      <c r="HS121" s="859"/>
      <c r="HT121" s="859"/>
      <c r="HU121" s="859"/>
      <c r="HV121" s="859"/>
      <c r="HW121" s="859"/>
      <c r="HX121" s="859"/>
      <c r="HY121" s="859"/>
      <c r="HZ121" s="859"/>
      <c r="IA121" s="859"/>
      <c r="IB121" s="562"/>
      <c r="IC121" s="866"/>
      <c r="IJ121" s="659"/>
      <c r="IK121" s="659"/>
      <c r="IL121" s="858"/>
      <c r="IM121" s="858"/>
      <c r="IN121" s="858"/>
      <c r="IO121" s="858"/>
      <c r="IP121" s="858"/>
      <c r="IQ121" s="858"/>
      <c r="IR121" s="858"/>
      <c r="IS121" s="858"/>
      <c r="IT121" s="858"/>
      <c r="IU121" s="858"/>
    </row>
    <row r="122" spans="2:255">
      <c r="BW122" s="867">
        <v>2.2208454092659307</v>
      </c>
      <c r="BX122" s="867">
        <v>2.3442863937168963</v>
      </c>
      <c r="BY122" s="867">
        <v>2.3319297537168784</v>
      </c>
      <c r="BZ122" s="867">
        <v>2.5071619870247979</v>
      </c>
      <c r="CA122" s="867">
        <v>2.7246487632015337</v>
      </c>
      <c r="CB122" s="867">
        <v>2.8800238957658042</v>
      </c>
      <c r="CC122" s="867">
        <v>3.03501745081372</v>
      </c>
      <c r="CD122" s="867">
        <v>3.2486973507616983</v>
      </c>
      <c r="CE122" s="867">
        <v>3.2164324271197944</v>
      </c>
      <c r="CF122" s="867">
        <v>3.3303720865139268</v>
      </c>
      <c r="CG122" s="867">
        <v>3.3993024649866386</v>
      </c>
      <c r="CH122" s="867">
        <v>3.7925298116580914</v>
      </c>
      <c r="CI122" s="867">
        <v>4.114345491955592</v>
      </c>
      <c r="CJ122" s="867">
        <v>4.3931542595524835</v>
      </c>
      <c r="CK122" s="867">
        <v>4.2777112802027029</v>
      </c>
      <c r="CL122" s="867">
        <v>4.4012041243172977</v>
      </c>
      <c r="CM122" s="867">
        <v>4.4496072558017259</v>
      </c>
      <c r="CN122" s="867">
        <v>4.5352325001104283</v>
      </c>
      <c r="CO122" s="867">
        <v>4.5367161917946692</v>
      </c>
      <c r="CP122" s="867">
        <v>4.775693604654367</v>
      </c>
      <c r="CQ122" s="867">
        <v>5.2071118801369973</v>
      </c>
      <c r="CR122" s="867">
        <v>5.5933412697369764</v>
      </c>
      <c r="CS122" s="867">
        <v>5.9948644082760598</v>
      </c>
      <c r="CT122" s="867">
        <v>6.4046723055176686</v>
      </c>
      <c r="CU122" s="867">
        <v>6.4269774334604843</v>
      </c>
      <c r="CV122" s="867">
        <v>6.2827874507413206</v>
      </c>
      <c r="CW122" s="867">
        <v>6.2959326433121259</v>
      </c>
      <c r="CX122" s="867">
        <v>6.7194929488253212</v>
      </c>
      <c r="CY122" s="867">
        <v>7.2548682313892909</v>
      </c>
      <c r="CZ122" s="867">
        <v>7.3679714384457986</v>
      </c>
      <c r="DA122" s="867">
        <v>7.804742190312874</v>
      </c>
      <c r="DB122" s="867">
        <v>8.116524328070378</v>
      </c>
      <c r="DC122" s="867">
        <v>8.1868815147285847</v>
      </c>
      <c r="DD122" s="867">
        <v>8.0075356335387351</v>
      </c>
      <c r="DE122" s="867">
        <v>8.354484118331035</v>
      </c>
      <c r="DF122" s="867">
        <v>8.7987732079107186</v>
      </c>
      <c r="DG122" s="867">
        <v>9.0526605029769485</v>
      </c>
      <c r="DH122" s="867">
        <v>9.4699389472687798</v>
      </c>
      <c r="DI122" s="867">
        <v>9.9703762564694003</v>
      </c>
      <c r="DJ122" s="867">
        <v>10.905910880147124</v>
      </c>
      <c r="DK122" s="867">
        <v>11.47145357957333</v>
      </c>
      <c r="DL122" s="867">
        <v>11.754495529287503</v>
      </c>
      <c r="DM122" s="867">
        <v>11.987018934214284</v>
      </c>
      <c r="DN122" s="867">
        <v>13.143919177287472</v>
      </c>
      <c r="DO122" s="867">
        <v>13.2273352903263</v>
      </c>
      <c r="DP122" s="867">
        <v>13.948983504891542</v>
      </c>
      <c r="DQ122" s="867">
        <v>15.038396683367708</v>
      </c>
      <c r="DR122" s="867">
        <v>16.586503395890713</v>
      </c>
      <c r="DS122" s="867">
        <v>15.739157469295698</v>
      </c>
      <c r="DT122" s="867">
        <v>16.389067885100769</v>
      </c>
      <c r="DU122" s="867">
        <v>17.091192212022197</v>
      </c>
      <c r="DV122" s="867">
        <v>17.410849849796318</v>
      </c>
      <c r="DW122" s="867">
        <v>18.347091159638325</v>
      </c>
      <c r="DX122" s="867">
        <v>19.629564873030169</v>
      </c>
      <c r="DY122" s="867">
        <v>17.543834963545539</v>
      </c>
      <c r="DZ122" s="867">
        <v>17.284042114853396</v>
      </c>
      <c r="EA122" s="867">
        <v>18.583091874711123</v>
      </c>
      <c r="EB122" s="867">
        <v>19.556573939222144</v>
      </c>
      <c r="EC122" s="867">
        <v>19.259673477022034</v>
      </c>
      <c r="ED122" s="867">
        <v>16.803183088058134</v>
      </c>
      <c r="EE122" s="867">
        <v>19.272713529347232</v>
      </c>
      <c r="EF122" s="867">
        <v>16.260125032520325</v>
      </c>
      <c r="EG122" s="867">
        <v>17.378454780484972</v>
      </c>
      <c r="EH122" s="867">
        <v>19.438720247165573</v>
      </c>
      <c r="EI122" s="867">
        <v>19.221105874612871</v>
      </c>
      <c r="EJ122" s="867">
        <v>19.224174565171243</v>
      </c>
      <c r="EK122" s="867">
        <v>19.082063230955729</v>
      </c>
      <c r="EL122" s="867">
        <v>20.644739285526494</v>
      </c>
      <c r="EM122" s="867">
        <v>20.277421373979433</v>
      </c>
      <c r="EN122" s="867">
        <v>21.532415374812526</v>
      </c>
      <c r="EO122" s="867">
        <v>19.650417614285089</v>
      </c>
      <c r="EP122" s="867">
        <v>17.375140691740516</v>
      </c>
      <c r="EQ122" s="867">
        <v>15.480869092664935</v>
      </c>
      <c r="ER122" s="867">
        <v>16.16418725563318</v>
      </c>
      <c r="ES122" s="867">
        <v>17.575408479391466</v>
      </c>
      <c r="ET122" s="867">
        <v>17.995625101368656</v>
      </c>
      <c r="EU122" s="867">
        <v>20.055093156013314</v>
      </c>
      <c r="EV122" s="867">
        <v>21.093997768716555</v>
      </c>
      <c r="EW122" s="867">
        <v>19.817834165661484</v>
      </c>
      <c r="EX122" s="867">
        <v>21.073076724005666</v>
      </c>
      <c r="EY122" s="867">
        <v>22.333888003473668</v>
      </c>
      <c r="EZ122" s="867">
        <v>23.259054605924426</v>
      </c>
      <c r="FA122" s="867">
        <v>23.353732396746665</v>
      </c>
      <c r="FB122" s="867">
        <v>23.424449914385448</v>
      </c>
      <c r="FC122" s="867">
        <v>22.442851594449053</v>
      </c>
      <c r="FD122" s="867">
        <v>18.807515187500933</v>
      </c>
      <c r="FE122" s="867">
        <v>19.608854456650153</v>
      </c>
      <c r="FF122" s="867">
        <v>22.039590006618571</v>
      </c>
      <c r="FG122" s="867">
        <v>22.978455599664972</v>
      </c>
      <c r="FH122" s="867">
        <v>21.85561782303942</v>
      </c>
      <c r="FI122" s="867">
        <v>22.613988275364399</v>
      </c>
      <c r="FJ122" s="867">
        <v>23.864780811423465</v>
      </c>
      <c r="FK122" s="867">
        <v>23.712842845138166</v>
      </c>
      <c r="FL122" s="867">
        <v>23.753313743032024</v>
      </c>
      <c r="FM122" s="867">
        <v>23.587015149180775</v>
      </c>
      <c r="FN122" s="867">
        <v>25.16834867113176</v>
      </c>
      <c r="FO122" s="867">
        <v>26.47468465916775</v>
      </c>
      <c r="FP122" s="867">
        <v>27.385343892211029</v>
      </c>
      <c r="FQ122" s="867">
        <v>28.404547074769518</v>
      </c>
      <c r="FR122" s="867">
        <v>29.521972129312321</v>
      </c>
      <c r="FS122" s="867">
        <v>30.275234576743237</v>
      </c>
      <c r="FT122" s="867">
        <v>28.83139293831853</v>
      </c>
      <c r="FU122" s="867">
        <v>28.703133341847835</v>
      </c>
      <c r="FV122" s="867">
        <v>29.558116268959054</v>
      </c>
      <c r="FW122" s="867">
        <v>30.31438995713081</v>
      </c>
      <c r="FX122" s="867">
        <v>30.778703797797313</v>
      </c>
      <c r="FY122" s="867">
        <v>31.052182714010055</v>
      </c>
      <c r="FZ122" s="867">
        <v>30.220454760744712</v>
      </c>
      <c r="GA122" s="867">
        <v>30.33013470541011</v>
      </c>
      <c r="GB122" s="867">
        <v>31.157941794561317</v>
      </c>
      <c r="GC122" s="867">
        <v>21.274218522103389</v>
      </c>
      <c r="GD122" s="867">
        <v>20.403152066202399</v>
      </c>
      <c r="GE122" s="867">
        <v>20.31212262224399</v>
      </c>
      <c r="GF122" s="867">
        <v>20.319877886018993</v>
      </c>
      <c r="GG122" s="867">
        <v>19.924821830320592</v>
      </c>
      <c r="GH122" s="867">
        <v>20.89782295756919</v>
      </c>
      <c r="GI122" s="867">
        <v>20.806229896693008</v>
      </c>
      <c r="GJ122" s="867">
        <v>21.034856273678304</v>
      </c>
      <c r="GK122" s="867">
        <v>27.174405063848528</v>
      </c>
      <c r="GL122" s="867">
        <v>28.175946866350163</v>
      </c>
      <c r="GM122" s="867">
        <v>27.974671519285454</v>
      </c>
      <c r="GN122" s="867">
        <v>26.960353453082245</v>
      </c>
      <c r="GO122" s="867">
        <v>27.649687204742396</v>
      </c>
      <c r="GP122" s="867">
        <v>27.161238904737193</v>
      </c>
      <c r="GQ122" s="867">
        <v>27.454630030549517</v>
      </c>
      <c r="GR122" s="867">
        <v>27.75207476222511</v>
      </c>
      <c r="GS122" s="867">
        <v>28.372548623268102</v>
      </c>
      <c r="GT122" s="867">
        <v>28.651528475723783</v>
      </c>
      <c r="GU122" s="867">
        <v>29.015781307343985</v>
      </c>
      <c r="GV122" s="867">
        <v>29.388581079414596</v>
      </c>
      <c r="GW122" s="867">
        <v>28.5644422938955</v>
      </c>
      <c r="GX122" s="867">
        <v>27.295962241703602</v>
      </c>
      <c r="GY122" s="867">
        <v>26.809319996450711</v>
      </c>
      <c r="GZ122" s="867">
        <v>25.928823976577402</v>
      </c>
      <c r="HA122" s="867">
        <v>25.203832431120802</v>
      </c>
      <c r="HB122" s="867">
        <v>26.171352449742187</v>
      </c>
      <c r="HC122" s="867">
        <v>25.856385519972978</v>
      </c>
      <c r="HD122" s="867">
        <v>25.781955656312107</v>
      </c>
      <c r="HE122" s="867">
        <v>25.077938074079107</v>
      </c>
      <c r="HF122" s="867">
        <v>25.003861023869796</v>
      </c>
      <c r="HG122" s="867">
        <v>25.52444193890279</v>
      </c>
      <c r="HH122" s="867">
        <v>26.478642647865804</v>
      </c>
      <c r="HI122" s="867">
        <v>26.708546728583194</v>
      </c>
      <c r="HJ122" s="867">
        <v>28.992972849963799</v>
      </c>
      <c r="HK122" s="867">
        <v>31.490281718224811</v>
      </c>
      <c r="HL122" s="867">
        <v>34.136717663023006</v>
      </c>
      <c r="HM122" s="867">
        <v>35.860768134672</v>
      </c>
      <c r="HN122" s="867">
        <v>37.279325215178012</v>
      </c>
      <c r="HO122" s="867">
        <v>37.634377388557994</v>
      </c>
      <c r="HP122" s="867">
        <v>37.640844995168692</v>
      </c>
      <c r="HQ122" s="867">
        <v>39.778645475947989</v>
      </c>
      <c r="HR122" s="867">
        <v>42.690171826246008</v>
      </c>
      <c r="HS122" s="867">
        <v>44.247226953514016</v>
      </c>
      <c r="HT122" s="867">
        <v>45.365084936891996</v>
      </c>
      <c r="HU122" s="867">
        <v>46.234919479610731</v>
      </c>
      <c r="HV122" s="867">
        <v>45.111702937948785</v>
      </c>
      <c r="HW122" s="867">
        <v>44.494496909915455</v>
      </c>
      <c r="HX122" s="867">
        <v>44.626528736315706</v>
      </c>
      <c r="HY122" s="867">
        <v>45.232432957368175</v>
      </c>
      <c r="HZ122" s="859"/>
      <c r="IA122" s="859"/>
      <c r="IB122" s="562"/>
      <c r="IC122" s="860">
        <f>SUM(BM122:IA122)</f>
        <v>3179.8788566354551</v>
      </c>
      <c r="IE122" s="557" t="s">
        <v>487</v>
      </c>
      <c r="IH122" s="862" t="s">
        <v>480</v>
      </c>
      <c r="IL122" s="868"/>
      <c r="IM122" s="868"/>
      <c r="IN122" s="868"/>
      <c r="IO122" s="858"/>
      <c r="IP122" s="858"/>
      <c r="IQ122" s="858"/>
      <c r="IR122" s="858"/>
      <c r="IS122" s="858"/>
      <c r="IT122" s="858"/>
      <c r="IU122" s="858"/>
    </row>
    <row r="123" spans="2:255">
      <c r="BW123" s="858"/>
      <c r="BX123" s="858"/>
      <c r="BY123" s="858"/>
      <c r="BZ123" s="858"/>
      <c r="CA123" s="858"/>
      <c r="CB123" s="858"/>
      <c r="CC123" s="858"/>
      <c r="CD123" s="858"/>
      <c r="CE123" s="858"/>
      <c r="CF123" s="858"/>
      <c r="CG123" s="858"/>
      <c r="CH123" s="858"/>
      <c r="CI123" s="858"/>
      <c r="CJ123" s="858"/>
      <c r="CK123" s="858"/>
      <c r="CL123" s="858"/>
      <c r="CM123" s="858"/>
      <c r="CN123" s="858"/>
      <c r="CO123" s="858"/>
      <c r="CP123" s="858"/>
      <c r="CQ123" s="858"/>
      <c r="CR123" s="858"/>
      <c r="CS123" s="858"/>
      <c r="CT123" s="858"/>
      <c r="CU123" s="858"/>
      <c r="CV123" s="858"/>
      <c r="CW123" s="858"/>
      <c r="CX123" s="858"/>
      <c r="CY123" s="858"/>
      <c r="CZ123" s="858"/>
      <c r="DA123" s="858"/>
      <c r="DB123" s="858"/>
      <c r="DC123" s="858"/>
      <c r="DD123" s="858"/>
      <c r="DE123" s="858"/>
      <c r="DF123" s="858"/>
      <c r="DG123" s="858"/>
      <c r="DH123" s="858"/>
      <c r="DI123" s="858"/>
      <c r="DJ123" s="858"/>
      <c r="DK123" s="858"/>
      <c r="DL123" s="858"/>
      <c r="DM123" s="858"/>
      <c r="DN123" s="858"/>
      <c r="DO123" s="858"/>
      <c r="DP123" s="858"/>
      <c r="DQ123" s="858"/>
      <c r="DR123" s="858"/>
      <c r="DS123" s="858"/>
      <c r="DT123" s="858"/>
      <c r="DU123" s="858"/>
      <c r="DV123" s="858"/>
      <c r="DW123" s="858"/>
      <c r="DX123" s="858"/>
      <c r="DY123" s="858"/>
      <c r="DZ123" s="858"/>
      <c r="EA123" s="858"/>
      <c r="EB123" s="858"/>
      <c r="EC123" s="858"/>
      <c r="ED123" s="858"/>
      <c r="EE123" s="858"/>
      <c r="EF123" s="858"/>
      <c r="EG123" s="858"/>
      <c r="EH123" s="858"/>
      <c r="EI123" s="858"/>
      <c r="EJ123" s="858"/>
      <c r="EK123" s="858"/>
      <c r="EL123" s="858"/>
      <c r="EM123" s="858"/>
      <c r="EN123" s="858"/>
      <c r="EO123" s="858"/>
      <c r="EP123" s="858"/>
      <c r="EQ123" s="858"/>
      <c r="ER123" s="858"/>
      <c r="ES123" s="858"/>
      <c r="ET123" s="858"/>
      <c r="EU123" s="858"/>
      <c r="EV123" s="858"/>
      <c r="EW123" s="858"/>
      <c r="EX123" s="858"/>
      <c r="EY123" s="858"/>
      <c r="EZ123" s="858"/>
      <c r="FA123" s="858"/>
      <c r="FB123" s="858"/>
      <c r="FC123" s="858"/>
      <c r="FD123" s="858"/>
      <c r="FE123" s="858"/>
      <c r="FF123" s="858"/>
      <c r="FG123" s="858"/>
      <c r="FH123" s="858"/>
      <c r="FI123" s="858"/>
      <c r="FJ123" s="858"/>
      <c r="FK123" s="858"/>
      <c r="FL123" s="858"/>
      <c r="FM123" s="858"/>
      <c r="FN123" s="858"/>
      <c r="FO123" s="859"/>
      <c r="FP123" s="859"/>
      <c r="FQ123" s="859"/>
      <c r="FR123" s="859"/>
      <c r="FS123" s="859"/>
      <c r="FT123" s="859"/>
      <c r="FU123" s="859"/>
      <c r="FV123" s="859"/>
      <c r="FW123" s="859"/>
      <c r="FX123" s="859"/>
      <c r="FY123" s="859"/>
      <c r="FZ123" s="859"/>
      <c r="GA123" s="859"/>
      <c r="GB123" s="859"/>
      <c r="GC123" s="859"/>
      <c r="GD123" s="859"/>
      <c r="GE123" s="859"/>
      <c r="GF123" s="859"/>
      <c r="GG123" s="859"/>
      <c r="GH123" s="859"/>
      <c r="GI123" s="859"/>
      <c r="GJ123" s="859"/>
      <c r="GK123" s="859"/>
      <c r="GL123" s="859"/>
      <c r="GM123" s="859"/>
      <c r="GN123" s="859"/>
      <c r="GO123" s="859"/>
      <c r="GP123" s="859"/>
      <c r="GQ123" s="859"/>
      <c r="GR123" s="859"/>
      <c r="GS123" s="859"/>
      <c r="GT123" s="859"/>
      <c r="GU123" s="859"/>
      <c r="GV123" s="859"/>
      <c r="GW123" s="859"/>
      <c r="GX123" s="859"/>
      <c r="GY123" s="859"/>
      <c r="GZ123" s="859"/>
      <c r="HA123" s="859"/>
      <c r="HB123" s="859"/>
      <c r="HC123" s="859"/>
      <c r="HD123" s="859"/>
      <c r="HE123" s="859"/>
      <c r="HF123" s="859"/>
      <c r="HG123" s="859"/>
      <c r="HH123" s="859"/>
      <c r="HI123" s="859"/>
      <c r="HJ123" s="859"/>
      <c r="HK123" s="859"/>
      <c r="HL123" s="859"/>
      <c r="HM123" s="859"/>
      <c r="HN123" s="859"/>
      <c r="HO123" s="859"/>
      <c r="HP123" s="859"/>
      <c r="HQ123" s="859"/>
      <c r="HR123" s="859"/>
      <c r="HS123" s="859"/>
      <c r="HT123" s="859"/>
      <c r="HU123" s="859"/>
      <c r="HV123" s="859"/>
      <c r="HW123" s="859"/>
      <c r="HX123" s="859"/>
      <c r="HY123" s="859"/>
      <c r="HZ123" s="859"/>
      <c r="IA123" s="859"/>
      <c r="IB123" s="562"/>
      <c r="IC123" s="866"/>
      <c r="IJ123" s="659" t="s">
        <v>488</v>
      </c>
      <c r="IK123" s="659"/>
      <c r="IL123" s="677">
        <f>IL120/3.664191</f>
        <v>285.76864535768652</v>
      </c>
      <c r="IM123" s="677"/>
      <c r="IN123" s="677"/>
      <c r="IO123" s="677">
        <f t="shared" ref="IO123:IT123" si="108">IO120/3.664191</f>
        <v>295.05961440892941</v>
      </c>
      <c r="IP123" s="677">
        <f t="shared" si="108"/>
        <v>299.78437341451047</v>
      </c>
      <c r="IQ123" s="677">
        <f t="shared" si="108"/>
        <v>301.75038051750386</v>
      </c>
      <c r="IR123" s="677">
        <f t="shared" si="108"/>
        <v>303.97006595636731</v>
      </c>
      <c r="IS123" s="677">
        <f t="shared" si="108"/>
        <v>303.7163876204973</v>
      </c>
      <c r="IT123" s="677">
        <f t="shared" si="108"/>
        <v>303.81151699644852</v>
      </c>
    </row>
    <row r="124" spans="2:255">
      <c r="BV124" s="859"/>
      <c r="BW124" s="859">
        <f t="shared" ref="BW124:EH124" si="109">BW116*$IF$114</f>
        <v>62.235754303470422</v>
      </c>
      <c r="BX124" s="859">
        <f t="shared" si="109"/>
        <v>65.743857193753058</v>
      </c>
      <c r="BY124" s="859">
        <f t="shared" si="109"/>
        <v>65.449299081039428</v>
      </c>
      <c r="BZ124" s="859">
        <f t="shared" si="109"/>
        <v>70.355310336108047</v>
      </c>
      <c r="CA124" s="859">
        <f t="shared" si="109"/>
        <v>76.393020984216676</v>
      </c>
      <c r="CB124" s="859">
        <f t="shared" si="109"/>
        <v>80.79446122574997</v>
      </c>
      <c r="CC124" s="859">
        <f t="shared" si="109"/>
        <v>85.184889778456608</v>
      </c>
      <c r="CD124" s="859">
        <f t="shared" si="109"/>
        <v>91.167271940262495</v>
      </c>
      <c r="CE124" s="859">
        <f t="shared" si="109"/>
        <v>90.263199041551687</v>
      </c>
      <c r="CF124" s="859">
        <f t="shared" si="109"/>
        <v>93.503463479214886</v>
      </c>
      <c r="CG124" s="859">
        <f t="shared" si="109"/>
        <v>95.483140532709541</v>
      </c>
      <c r="CH124" s="859">
        <f t="shared" si="109"/>
        <v>106.49252368440398</v>
      </c>
      <c r="CI124" s="859">
        <f t="shared" si="109"/>
        <v>115.55249791143959</v>
      </c>
      <c r="CJ124" s="859">
        <f t="shared" si="109"/>
        <v>123.60776696299936</v>
      </c>
      <c r="CK124" s="859">
        <f t="shared" si="109"/>
        <v>120.37339843099301</v>
      </c>
      <c r="CL124" s="859">
        <f t="shared" si="109"/>
        <v>123.77960649973042</v>
      </c>
      <c r="CM124" s="859">
        <f t="shared" si="109"/>
        <v>125.18255552734064</v>
      </c>
      <c r="CN124" s="859">
        <f t="shared" si="109"/>
        <v>127.82459194722176</v>
      </c>
      <c r="CO124" s="859">
        <f t="shared" si="109"/>
        <v>127.96162176565733</v>
      </c>
      <c r="CP124" s="859">
        <f t="shared" si="109"/>
        <v>134.94370641835314</v>
      </c>
      <c r="CQ124" s="859">
        <f t="shared" si="109"/>
        <v>147.36097777461544</v>
      </c>
      <c r="CR124" s="859">
        <f t="shared" si="109"/>
        <v>158.26744819181982</v>
      </c>
      <c r="CS124" s="859">
        <f t="shared" si="109"/>
        <v>169.69844882651785</v>
      </c>
      <c r="CT124" s="859">
        <f t="shared" si="109"/>
        <v>180.87694880357424</v>
      </c>
      <c r="CU124" s="859">
        <f t="shared" si="109"/>
        <v>182.06605297592424</v>
      </c>
      <c r="CV124" s="859">
        <f t="shared" si="109"/>
        <v>178.11613899153306</v>
      </c>
      <c r="CW124" s="859">
        <f t="shared" si="109"/>
        <v>179.14551117802833</v>
      </c>
      <c r="CX124" s="859">
        <f t="shared" si="109"/>
        <v>191.13745434430655</v>
      </c>
      <c r="CY124" s="859">
        <f t="shared" si="109"/>
        <v>206.45089061193991</v>
      </c>
      <c r="CZ124" s="859">
        <f t="shared" si="109"/>
        <v>210.17574031190802</v>
      </c>
      <c r="DA124" s="859">
        <f t="shared" si="109"/>
        <v>223.289840684219</v>
      </c>
      <c r="DB124" s="859">
        <f t="shared" si="109"/>
        <v>232.71157068712577</v>
      </c>
      <c r="DC124" s="859">
        <f t="shared" si="109"/>
        <v>234.61898012198262</v>
      </c>
      <c r="DD124" s="859">
        <f t="shared" si="109"/>
        <v>229.7687526485314</v>
      </c>
      <c r="DE124" s="859">
        <f t="shared" si="109"/>
        <v>239.37469467694041</v>
      </c>
      <c r="DF124" s="859">
        <f t="shared" si="109"/>
        <v>252.54147910078461</v>
      </c>
      <c r="DG124" s="859">
        <f t="shared" si="109"/>
        <v>260.32716634331194</v>
      </c>
      <c r="DH124" s="859">
        <f t="shared" si="109"/>
        <v>272.45375677271875</v>
      </c>
      <c r="DI124" s="859">
        <f t="shared" si="109"/>
        <v>286.72210861556022</v>
      </c>
      <c r="DJ124" s="859">
        <f t="shared" si="109"/>
        <v>313.31008185232889</v>
      </c>
      <c r="DK124" s="859">
        <f t="shared" si="109"/>
        <v>330.12695658255774</v>
      </c>
      <c r="DL124" s="859">
        <f t="shared" si="109"/>
        <v>339.07551961676131</v>
      </c>
      <c r="DM124" s="859">
        <f t="shared" si="109"/>
        <v>346.3305015661328</v>
      </c>
      <c r="DN124" s="859">
        <f t="shared" si="109"/>
        <v>379.46344972644124</v>
      </c>
      <c r="DO124" s="859">
        <f t="shared" si="109"/>
        <v>382.98109463727963</v>
      </c>
      <c r="DP124" s="859">
        <f t="shared" si="109"/>
        <v>403.34313832314848</v>
      </c>
      <c r="DQ124" s="859">
        <f t="shared" si="109"/>
        <v>433.95450509442099</v>
      </c>
      <c r="DR124" s="859">
        <f t="shared" si="109"/>
        <v>479.75755640472107</v>
      </c>
      <c r="DS124" s="859">
        <f t="shared" si="109"/>
        <v>456.95664648943875</v>
      </c>
      <c r="DT124" s="859">
        <f t="shared" si="109"/>
        <v>476.28343791785358</v>
      </c>
      <c r="DU124" s="859">
        <f t="shared" si="109"/>
        <v>497.44225242462278</v>
      </c>
      <c r="DV124" s="859">
        <f t="shared" si="109"/>
        <v>507.17014381524689</v>
      </c>
      <c r="DW124" s="859">
        <f t="shared" si="109"/>
        <v>534.04850836139644</v>
      </c>
      <c r="DX124" s="859">
        <f t="shared" si="109"/>
        <v>571.86041175469677</v>
      </c>
      <c r="DY124" s="859">
        <f t="shared" si="109"/>
        <v>514.17423335351373</v>
      </c>
      <c r="DZ124" s="859">
        <f t="shared" si="109"/>
        <v>508.14432841631708</v>
      </c>
      <c r="EA124" s="859">
        <f t="shared" si="109"/>
        <v>546.49147754165062</v>
      </c>
      <c r="EB124" s="859">
        <f t="shared" si="109"/>
        <v>576.17808360916968</v>
      </c>
      <c r="EC124" s="859">
        <f t="shared" si="109"/>
        <v>567.30115011963028</v>
      </c>
      <c r="ED124" s="859">
        <f t="shared" si="109"/>
        <v>501.24933381875445</v>
      </c>
      <c r="EE124" s="859">
        <f t="shared" si="109"/>
        <v>577.77688133897425</v>
      </c>
      <c r="EF124" s="859">
        <f t="shared" si="109"/>
        <v>494.92143560985568</v>
      </c>
      <c r="EG124" s="859">
        <f t="shared" si="109"/>
        <v>530.87368887352363</v>
      </c>
      <c r="EH124" s="859">
        <f t="shared" si="109"/>
        <v>597.12223376471763</v>
      </c>
      <c r="EI124" s="859">
        <f t="shared" ref="EI124:GT124" si="110">EI116*$IF$114</f>
        <v>591.79235708230999</v>
      </c>
      <c r="EJ124" s="859">
        <f t="shared" si="110"/>
        <v>594.53041041956601</v>
      </c>
      <c r="EK124" s="859">
        <f t="shared" si="110"/>
        <v>592.53293904527118</v>
      </c>
      <c r="EL124" s="859">
        <f t="shared" si="110"/>
        <v>644.10282367058028</v>
      </c>
      <c r="EM124" s="859">
        <f t="shared" si="110"/>
        <v>637.40579466839495</v>
      </c>
      <c r="EN124" s="859">
        <f t="shared" si="110"/>
        <v>681.8972485992706</v>
      </c>
      <c r="EO124" s="859">
        <f t="shared" si="110"/>
        <v>624.92391135729542</v>
      </c>
      <c r="EP124" s="859">
        <f t="shared" si="110"/>
        <v>558.36896330991033</v>
      </c>
      <c r="EQ124" s="859">
        <f t="shared" si="110"/>
        <v>501.50171554281189</v>
      </c>
      <c r="ER124" s="859">
        <f t="shared" si="110"/>
        <v>525.55680858958067</v>
      </c>
      <c r="ES124" s="859">
        <f t="shared" si="110"/>
        <v>569.85823706680571</v>
      </c>
      <c r="ET124" s="859">
        <f t="shared" si="110"/>
        <v>587.34155189847809</v>
      </c>
      <c r="EU124" s="859">
        <f t="shared" si="110"/>
        <v>652.55714389587445</v>
      </c>
      <c r="EV124" s="859">
        <f t="shared" si="110"/>
        <v>693.78204522945214</v>
      </c>
      <c r="EW124" s="859">
        <f t="shared" si="110"/>
        <v>654.73151550045793</v>
      </c>
      <c r="EX124" s="859">
        <f t="shared" si="110"/>
        <v>694.64252317711191</v>
      </c>
      <c r="EY124" s="859">
        <f t="shared" si="110"/>
        <v>732.94698708942246</v>
      </c>
      <c r="EZ124" s="859">
        <f t="shared" si="110"/>
        <v>755.81135068960953</v>
      </c>
      <c r="FA124" s="859">
        <f t="shared" si="110"/>
        <v>755.19029996570168</v>
      </c>
      <c r="FB124" s="859">
        <f t="shared" si="110"/>
        <v>766.93640876240102</v>
      </c>
      <c r="FC124" s="859">
        <f t="shared" si="110"/>
        <v>751.90579525116414</v>
      </c>
      <c r="FD124" s="859">
        <f t="shared" si="110"/>
        <v>657.64323406321876</v>
      </c>
      <c r="FE124" s="859">
        <f t="shared" si="110"/>
        <v>690.6446569610099</v>
      </c>
      <c r="FF124" s="859">
        <f t="shared" si="110"/>
        <v>772.68833419538998</v>
      </c>
      <c r="FG124" s="859">
        <f t="shared" si="110"/>
        <v>818.53640450007526</v>
      </c>
      <c r="FH124" s="859">
        <f t="shared" si="110"/>
        <v>788.14522024843336</v>
      </c>
      <c r="FI124" s="859">
        <f t="shared" si="110"/>
        <v>850.33476970809568</v>
      </c>
      <c r="FJ124" s="859">
        <f t="shared" si="110"/>
        <v>901.25018165206643</v>
      </c>
      <c r="FK124" s="859">
        <f t="shared" si="110"/>
        <v>916.14252906323645</v>
      </c>
      <c r="FL124" s="859">
        <f t="shared" si="110"/>
        <v>928.01937419723947</v>
      </c>
      <c r="FM124" s="859">
        <f t="shared" si="110"/>
        <v>926.64000689571299</v>
      </c>
      <c r="FN124" s="859">
        <f t="shared" si="110"/>
        <v>1006.4017150221072</v>
      </c>
      <c r="FO124" s="859">
        <f t="shared" si="110"/>
        <v>1075.0659680126771</v>
      </c>
      <c r="FP124" s="859">
        <f t="shared" si="110"/>
        <v>1111.452221184227</v>
      </c>
      <c r="FQ124" s="859">
        <f t="shared" si="110"/>
        <v>1146.5438969484815</v>
      </c>
      <c r="FR124" s="859">
        <f t="shared" si="110"/>
        <v>1195.5975870250302</v>
      </c>
      <c r="FS124" s="859">
        <f t="shared" si="110"/>
        <v>1248.9199155320212</v>
      </c>
      <c r="FT124" s="859">
        <f t="shared" si="110"/>
        <v>1239.7870458275377</v>
      </c>
      <c r="FU124" s="859">
        <f t="shared" si="110"/>
        <v>1261.8963742461335</v>
      </c>
      <c r="FV124" s="859">
        <f t="shared" si="110"/>
        <v>1319.0031599916892</v>
      </c>
      <c r="FW124" s="859">
        <f t="shared" si="110"/>
        <v>1383.153463232399</v>
      </c>
      <c r="FX124" s="859">
        <f t="shared" si="110"/>
        <v>1436.7881812241694</v>
      </c>
      <c r="FY124" s="859">
        <f t="shared" si="110"/>
        <v>1495.3550394204517</v>
      </c>
      <c r="FZ124" s="859">
        <f t="shared" si="110"/>
        <v>1530.9109138417723</v>
      </c>
      <c r="GA124" s="859">
        <f t="shared" si="110"/>
        <v>1602.633585590612</v>
      </c>
      <c r="GB124" s="859">
        <f t="shared" si="110"/>
        <v>1697.7408107113629</v>
      </c>
      <c r="GC124" s="859">
        <f t="shared" si="110"/>
        <v>2429.452902233154</v>
      </c>
      <c r="GD124" s="859">
        <f t="shared" si="110"/>
        <v>2585.1609748248407</v>
      </c>
      <c r="GE124" s="859">
        <f t="shared" si="110"/>
        <v>2784.4036553569376</v>
      </c>
      <c r="GF124" s="859">
        <f t="shared" si="110"/>
        <v>3152.8776799536677</v>
      </c>
      <c r="GG124" s="859">
        <f t="shared" si="110"/>
        <v>3149.6175197694492</v>
      </c>
      <c r="GH124" s="859">
        <f t="shared" si="110"/>
        <v>2945.3165964108339</v>
      </c>
      <c r="GI124" s="859">
        <f t="shared" si="110"/>
        <v>3285.4939415802264</v>
      </c>
      <c r="GJ124" s="859">
        <f t="shared" si="110"/>
        <v>3215.1241866518485</v>
      </c>
      <c r="GK124" s="859">
        <f t="shared" si="110"/>
        <v>3442.570506357421</v>
      </c>
      <c r="GL124" s="859">
        <f t="shared" si="110"/>
        <v>3342.4951149918425</v>
      </c>
      <c r="GM124" s="859">
        <f t="shared" si="110"/>
        <v>3093.4104974782667</v>
      </c>
      <c r="GN124" s="859">
        <f t="shared" si="110"/>
        <v>2615.4862402025337</v>
      </c>
      <c r="GO124" s="859">
        <f t="shared" si="110"/>
        <v>2597.990567288547</v>
      </c>
      <c r="GP124" s="859">
        <f t="shared" si="110"/>
        <v>2504.0815750814299</v>
      </c>
      <c r="GQ124" s="859">
        <f t="shared" si="110"/>
        <v>2417.7710610047061</v>
      </c>
      <c r="GR124" s="859">
        <f t="shared" si="110"/>
        <v>2435.9622715102923</v>
      </c>
      <c r="GS124" s="859">
        <f t="shared" si="110"/>
        <v>2429.9265302329068</v>
      </c>
      <c r="GT124" s="859">
        <f t="shared" si="110"/>
        <v>2377.4794208851677</v>
      </c>
      <c r="GU124" s="859">
        <f t="shared" ref="GU124:IV124" si="111">GU116*$IF$114</f>
        <v>2576.7435923737735</v>
      </c>
      <c r="GV124" s="859">
        <f t="shared" si="111"/>
        <v>2610.150700230758</v>
      </c>
      <c r="GW124" s="859">
        <f t="shared" si="111"/>
        <v>2519.2761737242372</v>
      </c>
      <c r="GX124" s="859">
        <f t="shared" si="111"/>
        <v>2494.0570074252682</v>
      </c>
      <c r="GY124" s="859">
        <f t="shared" si="111"/>
        <v>2516.5357376504589</v>
      </c>
      <c r="GZ124" s="859">
        <f t="shared" si="111"/>
        <v>2510.9878197958483</v>
      </c>
      <c r="HA124" s="859">
        <f t="shared" si="111"/>
        <v>2523.8844196375626</v>
      </c>
      <c r="HB124" s="859">
        <f t="shared" si="111"/>
        <v>2518.2574887040169</v>
      </c>
      <c r="HC124" s="859">
        <f t="shared" si="111"/>
        <v>2573.2243829428444</v>
      </c>
      <c r="HD124" s="859">
        <f t="shared" si="111"/>
        <v>2501.2058550983429</v>
      </c>
      <c r="HE124" s="859">
        <f t="shared" si="111"/>
        <v>2352.0400880046509</v>
      </c>
      <c r="HF124" s="859">
        <f t="shared" si="111"/>
        <v>2295.3515456948139</v>
      </c>
      <c r="HG124" s="859">
        <f t="shared" si="111"/>
        <v>2312.5408849064179</v>
      </c>
      <c r="HH124" s="859">
        <f t="shared" si="111"/>
        <v>2325.2295990561602</v>
      </c>
      <c r="HI124" s="859">
        <f t="shared" si="111"/>
        <v>2318.3452064453304</v>
      </c>
      <c r="HJ124" s="859">
        <f t="shared" si="111"/>
        <v>2464.1504826695405</v>
      </c>
      <c r="HK124" s="859">
        <f t="shared" si="111"/>
        <v>2567.2702146754873</v>
      </c>
      <c r="HL124" s="859">
        <f t="shared" si="111"/>
        <v>2652.9218554106301</v>
      </c>
      <c r="HM124" s="859">
        <f t="shared" si="111"/>
        <v>2755.1796106643515</v>
      </c>
      <c r="HN124" s="859">
        <f t="shared" si="111"/>
        <v>2786.5443466765064</v>
      </c>
      <c r="HO124" s="859">
        <f t="shared" si="111"/>
        <v>2833.8147116548348</v>
      </c>
      <c r="HP124" s="859">
        <f t="shared" si="111"/>
        <v>2797.9827097719121</v>
      </c>
      <c r="HQ124" s="859">
        <f t="shared" si="111"/>
        <v>2942.8674240812638</v>
      </c>
      <c r="HR124" s="859">
        <f t="shared" si="111"/>
        <v>3065.1604131209738</v>
      </c>
      <c r="HS124" s="859">
        <f t="shared" si="111"/>
        <v>3175.0563314480078</v>
      </c>
      <c r="HT124" s="859">
        <f t="shared" si="111"/>
        <v>3226.1177040394923</v>
      </c>
      <c r="HU124" s="859">
        <f t="shared" si="111"/>
        <v>3309.1993782439185</v>
      </c>
      <c r="HV124" s="859">
        <f t="shared" si="111"/>
        <v>3298.7279985062664</v>
      </c>
      <c r="HW124" s="859">
        <f t="shared" si="111"/>
        <v>3316.1054336371812</v>
      </c>
      <c r="HX124" s="859">
        <f t="shared" si="111"/>
        <v>3359.806434647227</v>
      </c>
      <c r="HY124" s="859">
        <f>HY116*$IF$114</f>
        <v>3435.0150596926815</v>
      </c>
      <c r="HZ124" s="859"/>
      <c r="IA124" s="859"/>
      <c r="IB124" s="562"/>
      <c r="IC124" s="860">
        <f>SUM(BM124:IA124)</f>
        <v>195191.71622227057</v>
      </c>
      <c r="IE124" s="557" t="s">
        <v>489</v>
      </c>
      <c r="IH124" s="862" t="s">
        <v>50</v>
      </c>
      <c r="IJ124" s="681" t="s">
        <v>490</v>
      </c>
      <c r="IK124" s="681"/>
      <c r="IL124" s="858">
        <v>6929725043</v>
      </c>
      <c r="IM124" s="858"/>
      <c r="IN124" s="858"/>
      <c r="IO124" s="858">
        <v>7013427052</v>
      </c>
      <c r="IP124" s="858">
        <v>7097500453</v>
      </c>
      <c r="IQ124" s="858">
        <v>7181715139</v>
      </c>
      <c r="IR124" s="858">
        <v>7265785946</v>
      </c>
      <c r="IS124" s="858">
        <v>7349472099</v>
      </c>
      <c r="IT124" s="859">
        <v>7432663275</v>
      </c>
    </row>
    <row r="125" spans="2:255">
      <c r="BV125" s="859"/>
      <c r="BW125" s="859"/>
      <c r="BX125" s="859"/>
      <c r="BY125" s="859"/>
      <c r="BZ125" s="859"/>
      <c r="CA125" s="859"/>
      <c r="CB125" s="859"/>
      <c r="CC125" s="859"/>
      <c r="CD125" s="859"/>
      <c r="CE125" s="859"/>
      <c r="CF125" s="859"/>
      <c r="CG125" s="859"/>
      <c r="CH125" s="859"/>
      <c r="CI125" s="859"/>
      <c r="CJ125" s="859"/>
      <c r="CK125" s="859"/>
      <c r="CL125" s="859"/>
      <c r="CM125" s="859"/>
      <c r="CN125" s="859"/>
      <c r="CO125" s="859"/>
      <c r="CP125" s="859"/>
      <c r="CQ125" s="859"/>
      <c r="CR125" s="859"/>
      <c r="CS125" s="859"/>
      <c r="CT125" s="859"/>
      <c r="CU125" s="859"/>
      <c r="CV125" s="859"/>
      <c r="CW125" s="859"/>
      <c r="CX125" s="859"/>
      <c r="CY125" s="859"/>
      <c r="CZ125" s="859"/>
      <c r="DA125" s="859"/>
      <c r="DB125" s="859"/>
      <c r="DC125" s="859"/>
      <c r="DD125" s="859"/>
      <c r="DE125" s="859"/>
      <c r="DF125" s="859"/>
      <c r="DG125" s="859"/>
      <c r="DH125" s="859"/>
      <c r="DI125" s="859"/>
      <c r="DJ125" s="859"/>
      <c r="DK125" s="859"/>
      <c r="DL125" s="859"/>
      <c r="DM125" s="859"/>
      <c r="DN125" s="859"/>
      <c r="DO125" s="859"/>
      <c r="DP125" s="859"/>
      <c r="DQ125" s="859"/>
      <c r="DR125" s="859"/>
      <c r="DS125" s="859"/>
      <c r="DT125" s="859"/>
      <c r="DU125" s="859"/>
      <c r="DV125" s="859"/>
      <c r="DW125" s="859"/>
      <c r="DX125" s="859"/>
      <c r="DY125" s="859"/>
      <c r="DZ125" s="859"/>
      <c r="EA125" s="859"/>
      <c r="EB125" s="859"/>
      <c r="EC125" s="859"/>
      <c r="ED125" s="859"/>
      <c r="EE125" s="859"/>
      <c r="EF125" s="859"/>
      <c r="EG125" s="859"/>
      <c r="EH125" s="859"/>
      <c r="EI125" s="859"/>
      <c r="EJ125" s="859"/>
      <c r="EK125" s="859"/>
      <c r="EL125" s="859"/>
      <c r="EM125" s="859"/>
      <c r="EN125" s="859"/>
      <c r="EO125" s="859"/>
      <c r="EP125" s="859"/>
      <c r="EQ125" s="859"/>
      <c r="ER125" s="859"/>
      <c r="ES125" s="859"/>
      <c r="ET125" s="859"/>
      <c r="EU125" s="859"/>
      <c r="EV125" s="859"/>
      <c r="EW125" s="859"/>
      <c r="EX125" s="859"/>
      <c r="EY125" s="859"/>
      <c r="EZ125" s="859"/>
      <c r="FA125" s="859"/>
      <c r="FB125" s="859"/>
      <c r="FC125" s="859"/>
      <c r="FD125" s="859"/>
      <c r="FE125" s="859"/>
      <c r="FF125" s="859"/>
      <c r="FG125" s="859"/>
      <c r="FH125" s="859"/>
      <c r="FI125" s="859"/>
      <c r="FJ125" s="859"/>
      <c r="FK125" s="859"/>
      <c r="FL125" s="859"/>
      <c r="FM125" s="859"/>
      <c r="FN125" s="859"/>
      <c r="FO125" s="859"/>
      <c r="FP125" s="859"/>
      <c r="FQ125" s="859"/>
      <c r="FR125" s="859"/>
      <c r="FS125" s="859"/>
      <c r="FT125" s="859"/>
      <c r="FU125" s="859"/>
      <c r="FV125" s="859"/>
      <c r="FW125" s="859"/>
      <c r="FX125" s="859"/>
      <c r="FY125" s="859"/>
      <c r="FZ125" s="859"/>
      <c r="GA125" s="859"/>
      <c r="GB125" s="859"/>
      <c r="GC125" s="859"/>
      <c r="GD125" s="859"/>
      <c r="GE125" s="859"/>
      <c r="GF125" s="859"/>
      <c r="GG125" s="859"/>
      <c r="GH125" s="859"/>
      <c r="GI125" s="859"/>
      <c r="GJ125" s="859"/>
      <c r="GK125" s="859"/>
      <c r="GL125" s="859"/>
      <c r="GM125" s="859"/>
      <c r="GN125" s="859"/>
      <c r="GO125" s="859"/>
      <c r="GP125" s="859"/>
      <c r="GQ125" s="859"/>
      <c r="GR125" s="859"/>
      <c r="GS125" s="859"/>
      <c r="GT125" s="859"/>
      <c r="GU125" s="859"/>
      <c r="GV125" s="859"/>
      <c r="GW125" s="859"/>
      <c r="GX125" s="859"/>
      <c r="GY125" s="859"/>
      <c r="GZ125" s="859"/>
      <c r="HA125" s="859"/>
      <c r="HB125" s="859"/>
      <c r="HC125" s="859"/>
      <c r="HD125" s="859"/>
      <c r="HE125" s="859"/>
      <c r="HF125" s="859"/>
      <c r="HG125" s="859"/>
      <c r="HH125" s="859"/>
      <c r="HI125" s="859"/>
      <c r="HJ125" s="859"/>
      <c r="HK125" s="859"/>
      <c r="HL125" s="859"/>
      <c r="HM125" s="859"/>
      <c r="HN125" s="859"/>
      <c r="HO125" s="859"/>
      <c r="HP125" s="859"/>
      <c r="HQ125" s="859"/>
      <c r="HR125" s="859"/>
      <c r="HS125" s="859"/>
      <c r="HT125" s="859"/>
      <c r="HU125" s="859"/>
      <c r="HV125" s="859"/>
      <c r="HW125" s="859"/>
      <c r="HX125" s="859"/>
      <c r="HY125" s="859"/>
      <c r="HZ125" s="859"/>
      <c r="IA125" s="859"/>
      <c r="IB125" s="562"/>
      <c r="IC125" s="866"/>
    </row>
    <row r="126" spans="2:255">
      <c r="BV126" s="859"/>
      <c r="BW126" s="859">
        <f t="shared" ref="BW126:EH126" si="112">BW118*$IF$114</f>
        <v>1.586551739431559E-2</v>
      </c>
      <c r="BX126" s="859">
        <f t="shared" si="112"/>
        <v>3.1631265882498802E-2</v>
      </c>
      <c r="BY126" s="859">
        <f t="shared" si="112"/>
        <v>4.7297245464557214E-2</v>
      </c>
      <c r="BZ126" s="859">
        <f t="shared" si="112"/>
        <v>4.7147592105366225E-2</v>
      </c>
      <c r="CA126" s="859">
        <f t="shared" si="112"/>
        <v>3.1331959164116824E-2</v>
      </c>
      <c r="CB126" s="859">
        <f t="shared" si="112"/>
        <v>4.6848285386980458E-2</v>
      </c>
      <c r="CC126" s="859">
        <f t="shared" si="112"/>
        <v>6.2264842703719292E-2</v>
      </c>
      <c r="CD126" s="859">
        <f t="shared" si="112"/>
        <v>6.2065304891462114E-2</v>
      </c>
      <c r="CE126" s="859">
        <f t="shared" si="112"/>
        <v>6.1865767079204936E-2</v>
      </c>
      <c r="CF126" s="859">
        <f t="shared" si="112"/>
        <v>7.7082786583686586E-2</v>
      </c>
      <c r="CG126" s="859">
        <f t="shared" si="112"/>
        <v>9.2200037182035857E-2</v>
      </c>
      <c r="CH126" s="859">
        <f t="shared" si="112"/>
        <v>9.190073046365009E-2</v>
      </c>
      <c r="CI126" s="859">
        <f t="shared" si="112"/>
        <v>0.10686832770280838</v>
      </c>
      <c r="CJ126" s="859">
        <f t="shared" si="112"/>
        <v>0.18260423405376469</v>
      </c>
      <c r="CK126" s="859">
        <f t="shared" si="112"/>
        <v>0.18200562061699319</v>
      </c>
      <c r="CL126" s="859">
        <f t="shared" si="112"/>
        <v>0.16628975658186856</v>
      </c>
      <c r="CM126" s="859">
        <f t="shared" si="112"/>
        <v>0.18080839374345009</v>
      </c>
      <c r="CN126" s="859">
        <f t="shared" si="112"/>
        <v>0.25529718876780472</v>
      </c>
      <c r="CO126" s="859">
        <f t="shared" si="112"/>
        <v>0.28438434754402636</v>
      </c>
      <c r="CP126" s="859">
        <f t="shared" si="112"/>
        <v>0.37294281965238202</v>
      </c>
      <c r="CQ126" s="859">
        <f t="shared" si="112"/>
        <v>0.47577050665699583</v>
      </c>
      <c r="CR126" s="859">
        <f t="shared" si="112"/>
        <v>0.50381009191887294</v>
      </c>
      <c r="CS126" s="859">
        <f t="shared" si="112"/>
        <v>0.56118625822230273</v>
      </c>
      <c r="CT126" s="859">
        <f t="shared" si="112"/>
        <v>0.47098159916283866</v>
      </c>
      <c r="CU126" s="859">
        <f t="shared" si="112"/>
        <v>0.64295849535200755</v>
      </c>
      <c r="CV126" s="859">
        <f t="shared" si="112"/>
        <v>0.66958403798976018</v>
      </c>
      <c r="CW126" s="859">
        <f t="shared" si="112"/>
        <v>0.87103184000327027</v>
      </c>
      <c r="CX126" s="859">
        <f t="shared" si="112"/>
        <v>0.91131934513135127</v>
      </c>
      <c r="CY126" s="859">
        <f t="shared" si="112"/>
        <v>1.0096900378749241</v>
      </c>
      <c r="CZ126" s="859">
        <f t="shared" si="112"/>
        <v>1.1796562273651263</v>
      </c>
      <c r="DA126" s="859">
        <f t="shared" si="112"/>
        <v>1.4490992065354782</v>
      </c>
      <c r="DB126" s="859">
        <f t="shared" si="112"/>
        <v>1.659845056077164</v>
      </c>
      <c r="DC126" s="859">
        <f t="shared" si="112"/>
        <v>1.6407782947175675</v>
      </c>
      <c r="DD126" s="859">
        <f t="shared" si="112"/>
        <v>1.6930077233862337</v>
      </c>
      <c r="DE126" s="859">
        <f t="shared" si="112"/>
        <v>1.6599211693957026</v>
      </c>
      <c r="DF126" s="859">
        <f t="shared" si="112"/>
        <v>1.8812860297907927</v>
      </c>
      <c r="DG126" s="859">
        <f t="shared" si="112"/>
        <v>2.0874664771961395</v>
      </c>
      <c r="DH126" s="859">
        <f t="shared" si="112"/>
        <v>2.2223507345732538</v>
      </c>
      <c r="DI126" s="859">
        <f t="shared" si="112"/>
        <v>2.3003663091467281</v>
      </c>
      <c r="DJ126" s="859">
        <f t="shared" si="112"/>
        <v>2.4200834314724311</v>
      </c>
      <c r="DK126" s="859">
        <f t="shared" si="112"/>
        <v>2.7191233142387214</v>
      </c>
      <c r="DL126" s="859">
        <f t="shared" si="112"/>
        <v>3.0308687159179541</v>
      </c>
      <c r="DM126" s="859">
        <f t="shared" si="112"/>
        <v>3.2576060806255605</v>
      </c>
      <c r="DN126" s="859">
        <f t="shared" si="112"/>
        <v>3.4829466806473737</v>
      </c>
      <c r="DO126" s="859">
        <f t="shared" si="112"/>
        <v>3.8430065561106854</v>
      </c>
      <c r="DP126" s="859">
        <f t="shared" si="112"/>
        <v>3.890495012376316</v>
      </c>
      <c r="DQ126" s="859">
        <f t="shared" si="112"/>
        <v>3.9233324560595135</v>
      </c>
      <c r="DR126" s="859">
        <f t="shared" si="112"/>
        <v>4.6715004312171953</v>
      </c>
      <c r="DS126" s="859">
        <f t="shared" si="112"/>
        <v>4.9532064412246388</v>
      </c>
      <c r="DT126" s="859">
        <f t="shared" si="112"/>
        <v>5.2972146406958664</v>
      </c>
      <c r="DU126" s="859">
        <f t="shared" si="112"/>
        <v>5.7539427598493145</v>
      </c>
      <c r="DV126" s="859">
        <f t="shared" si="112"/>
        <v>5.990778584654052</v>
      </c>
      <c r="DW126" s="859">
        <f t="shared" si="112"/>
        <v>6.1929273422883444</v>
      </c>
      <c r="DX126" s="859">
        <f t="shared" si="112"/>
        <v>6.7725108760232109</v>
      </c>
      <c r="DY126" s="859">
        <f t="shared" si="112"/>
        <v>6.9900890406252314</v>
      </c>
      <c r="DZ126" s="859">
        <f t="shared" si="112"/>
        <v>7.3691271207890745</v>
      </c>
      <c r="EA126" s="859">
        <f t="shared" si="112"/>
        <v>7.9703741983262439</v>
      </c>
      <c r="EB126" s="859">
        <f t="shared" si="112"/>
        <v>8.7103310899445479</v>
      </c>
      <c r="EC126" s="859">
        <f t="shared" si="112"/>
        <v>8.5386100880224394</v>
      </c>
      <c r="ED126" s="859">
        <f t="shared" si="112"/>
        <v>9.3701988429333216</v>
      </c>
      <c r="EE126" s="859">
        <f t="shared" si="112"/>
        <v>11.618512077398494</v>
      </c>
      <c r="EF126" s="859">
        <f t="shared" si="112"/>
        <v>12.074539212030642</v>
      </c>
      <c r="EG126" s="859">
        <f t="shared" si="112"/>
        <v>13.487681273849454</v>
      </c>
      <c r="EH126" s="859">
        <f t="shared" si="112"/>
        <v>16.095573970665075</v>
      </c>
      <c r="EI126" s="859">
        <f t="shared" ref="EI126:GT126" si="113">EI118*$IF$114</f>
        <v>16.328098867802094</v>
      </c>
      <c r="EJ126" s="859">
        <f t="shared" si="113"/>
        <v>17.135992819465489</v>
      </c>
      <c r="EK126" s="859">
        <f t="shared" si="113"/>
        <v>17.73964339602939</v>
      </c>
      <c r="EL126" s="859">
        <f t="shared" si="113"/>
        <v>20.12024123693152</v>
      </c>
      <c r="EM126" s="859">
        <f t="shared" si="113"/>
        <v>21.213181819553753</v>
      </c>
      <c r="EN126" s="859">
        <f t="shared" si="113"/>
        <v>24.061880327067524</v>
      </c>
      <c r="EO126" s="859">
        <f t="shared" si="113"/>
        <v>22.758895351187391</v>
      </c>
      <c r="EP126" s="859">
        <f t="shared" si="113"/>
        <v>21.891580783265876</v>
      </c>
      <c r="EQ126" s="859">
        <f t="shared" si="113"/>
        <v>20.725601128699012</v>
      </c>
      <c r="ER126" s="859">
        <f t="shared" si="113"/>
        <v>22.225000883193442</v>
      </c>
      <c r="ES126" s="859">
        <f t="shared" si="113"/>
        <v>23.683291978539653</v>
      </c>
      <c r="ET126" s="859">
        <f t="shared" si="113"/>
        <v>25.424885045532857</v>
      </c>
      <c r="EU126" s="859">
        <f t="shared" si="113"/>
        <v>27.724920241905391</v>
      </c>
      <c r="EV126" s="859">
        <f t="shared" si="113"/>
        <v>31.421667896241722</v>
      </c>
      <c r="EW126" s="859">
        <f t="shared" si="113"/>
        <v>30.410951679120124</v>
      </c>
      <c r="EX126" s="859">
        <f t="shared" si="113"/>
        <v>31.862230961514939</v>
      </c>
      <c r="EY126" s="859">
        <f t="shared" si="113"/>
        <v>32.776625852635888</v>
      </c>
      <c r="EZ126" s="859">
        <f t="shared" si="113"/>
        <v>31.850486860768672</v>
      </c>
      <c r="FA126" s="859">
        <f t="shared" si="113"/>
        <v>30.853758823438312</v>
      </c>
      <c r="FB126" s="859">
        <f t="shared" si="113"/>
        <v>33.82869109065485</v>
      </c>
      <c r="FC126" s="859">
        <f t="shared" si="113"/>
        <v>37.622480960019331</v>
      </c>
      <c r="FD126" s="859">
        <f t="shared" si="113"/>
        <v>39.91531849680063</v>
      </c>
      <c r="FE126" s="859">
        <f t="shared" si="113"/>
        <v>43.133309238002838</v>
      </c>
      <c r="FF126" s="859">
        <f t="shared" si="113"/>
        <v>47.392846754420731</v>
      </c>
      <c r="FG126" s="859">
        <f t="shared" si="113"/>
        <v>53.351178861675692</v>
      </c>
      <c r="FH126" s="859">
        <f t="shared" si="113"/>
        <v>53.670504767597237</v>
      </c>
      <c r="FI126" s="859">
        <f t="shared" si="113"/>
        <v>66.146303314954409</v>
      </c>
      <c r="FJ126" s="859">
        <f t="shared" si="113"/>
        <v>70.987708923817479</v>
      </c>
      <c r="FK126" s="859">
        <f t="shared" si="113"/>
        <v>76.820164641227549</v>
      </c>
      <c r="FL126" s="859">
        <f t="shared" si="113"/>
        <v>80.092906898109987</v>
      </c>
      <c r="FM126" s="859">
        <f t="shared" si="113"/>
        <v>81.091147213006792</v>
      </c>
      <c r="FN126" s="859">
        <f t="shared" si="113"/>
        <v>91.90042409220105</v>
      </c>
      <c r="FO126" s="859">
        <f t="shared" si="113"/>
        <v>101.67474445003836</v>
      </c>
      <c r="FP126" s="859">
        <f t="shared" si="113"/>
        <v>104.99139311973086</v>
      </c>
      <c r="FQ126" s="859">
        <f t="shared" si="113"/>
        <v>106.98787374952441</v>
      </c>
      <c r="FR126" s="859">
        <f t="shared" si="113"/>
        <v>112.39970239547137</v>
      </c>
      <c r="FS126" s="859">
        <f t="shared" si="113"/>
        <v>122.21792916611872</v>
      </c>
      <c r="FT126" s="859">
        <f t="shared" si="113"/>
        <v>131.75094441822412</v>
      </c>
      <c r="FU126" s="859">
        <f t="shared" si="113"/>
        <v>139.5798807654277</v>
      </c>
      <c r="FV126" s="859">
        <f t="shared" si="113"/>
        <v>149.68331905461696</v>
      </c>
      <c r="FW126" s="859">
        <f t="shared" si="113"/>
        <v>162.77428808214682</v>
      </c>
      <c r="FX126" s="859">
        <f t="shared" si="113"/>
        <v>175.15222831332173</v>
      </c>
      <c r="FY126" s="859">
        <f t="shared" si="113"/>
        <v>190.66030504210823</v>
      </c>
      <c r="FZ126" s="859">
        <f t="shared" si="113"/>
        <v>208.58548947215129</v>
      </c>
      <c r="GA126" s="859">
        <f t="shared" si="113"/>
        <v>229.49820464053485</v>
      </c>
      <c r="GB126" s="859">
        <f t="shared" si="113"/>
        <v>251.40916012381521</v>
      </c>
      <c r="GC126" s="859">
        <f t="shared" si="113"/>
        <v>558.60593390558017</v>
      </c>
      <c r="GD126" s="859">
        <f t="shared" si="113"/>
        <v>613.46750968699644</v>
      </c>
      <c r="GE126" s="859">
        <f t="shared" si="113"/>
        <v>674.93739851481826</v>
      </c>
      <c r="GF126" s="859">
        <f t="shared" si="113"/>
        <v>787.11610151027389</v>
      </c>
      <c r="GG126" s="859">
        <f t="shared" si="113"/>
        <v>789.49257304256344</v>
      </c>
      <c r="GH126" s="859">
        <f t="shared" si="113"/>
        <v>718.95916461049501</v>
      </c>
      <c r="GI126" s="859">
        <f t="shared" si="113"/>
        <v>823.3654904403212</v>
      </c>
      <c r="GJ126" s="859">
        <f t="shared" si="113"/>
        <v>799.97935792451324</v>
      </c>
      <c r="GK126" s="859">
        <f t="shared" si="113"/>
        <v>816.89767816228959</v>
      </c>
      <c r="GL126" s="859">
        <f t="shared" si="113"/>
        <v>777.87009989895841</v>
      </c>
      <c r="GM126" s="859">
        <f t="shared" si="113"/>
        <v>703.71049986916955</v>
      </c>
      <c r="GN126" s="859">
        <f t="shared" si="113"/>
        <v>566.77633882756038</v>
      </c>
      <c r="GO126" s="859">
        <f t="shared" si="113"/>
        <v>555.5672019333141</v>
      </c>
      <c r="GP126" s="859">
        <f t="shared" si="113"/>
        <v>531.12673227020628</v>
      </c>
      <c r="GQ126" s="859">
        <f t="shared" si="113"/>
        <v>502.33230971577416</v>
      </c>
      <c r="GR126" s="859">
        <f t="shared" si="113"/>
        <v>505.3367109122205</v>
      </c>
      <c r="GS126" s="859">
        <f t="shared" si="113"/>
        <v>498.20583984394932</v>
      </c>
      <c r="GT126" s="859">
        <f t="shared" si="113"/>
        <v>479.84983384624968</v>
      </c>
      <c r="GU126" s="859">
        <f t="shared" ref="GU126:IV126" si="114">GU118*$IF$114</f>
        <v>537.44299269151372</v>
      </c>
      <c r="GV126" s="859">
        <f t="shared" si="114"/>
        <v>544.43974070154093</v>
      </c>
      <c r="GW126" s="859">
        <f t="shared" si="114"/>
        <v>523.78686487450932</v>
      </c>
      <c r="GX126" s="859">
        <f t="shared" si="114"/>
        <v>526.92393364986526</v>
      </c>
      <c r="GY126" s="859">
        <f t="shared" si="114"/>
        <v>537.92218008422356</v>
      </c>
      <c r="GZ126" s="859">
        <f t="shared" si="114"/>
        <v>543.74225608398172</v>
      </c>
      <c r="HA126" s="859">
        <f t="shared" si="114"/>
        <v>553.85455863364109</v>
      </c>
      <c r="HB126" s="859">
        <f t="shared" si="114"/>
        <v>543.88813035000203</v>
      </c>
      <c r="HC126" s="859">
        <f t="shared" si="114"/>
        <v>563.31866276610913</v>
      </c>
      <c r="HD126" s="859">
        <f t="shared" si="114"/>
        <v>542.01516226204728</v>
      </c>
      <c r="HE126" s="859">
        <f t="shared" si="114"/>
        <v>502.58100267603174</v>
      </c>
      <c r="HF126" s="859">
        <f t="shared" si="114"/>
        <v>485.94432528436465</v>
      </c>
      <c r="HG126" s="859">
        <f t="shared" si="114"/>
        <v>486.7403218410459</v>
      </c>
      <c r="HH126" s="859">
        <f t="shared" si="114"/>
        <v>482.46682542211329</v>
      </c>
      <c r="HI126" s="859">
        <f t="shared" si="114"/>
        <v>478.40875647365829</v>
      </c>
      <c r="HJ126" s="859">
        <f t="shared" si="114"/>
        <v>503.33933206389577</v>
      </c>
      <c r="HK126" s="859">
        <f t="shared" si="114"/>
        <v>513.45124487565909</v>
      </c>
      <c r="HL126" s="859">
        <f t="shared" si="114"/>
        <v>516.97005197892486</v>
      </c>
      <c r="HM126" s="859">
        <f t="shared" si="114"/>
        <v>533.41480521427809</v>
      </c>
      <c r="HN126" s="859">
        <f t="shared" si="114"/>
        <v>530.86974042930262</v>
      </c>
      <c r="HO126" s="859">
        <f t="shared" si="114"/>
        <v>542.24090090986454</v>
      </c>
      <c r="HP126" s="859">
        <f t="shared" si="114"/>
        <v>531.27056329188713</v>
      </c>
      <c r="HQ126" s="859">
        <f t="shared" si="114"/>
        <v>557.17134272013277</v>
      </c>
      <c r="HR126" s="859">
        <f t="shared" si="114"/>
        <v>569.59080909526472</v>
      </c>
      <c r="HS126" s="859">
        <f t="shared" si="114"/>
        <v>589.78667277608747</v>
      </c>
      <c r="HT126" s="859">
        <f t="shared" si="114"/>
        <v>595.80639065191485</v>
      </c>
      <c r="HU126" s="859">
        <f t="shared" si="114"/>
        <v>613.69564502727587</v>
      </c>
      <c r="HV126" s="859">
        <f t="shared" si="114"/>
        <v>620.08618826825295</v>
      </c>
      <c r="HW126" s="859">
        <f t="shared" si="114"/>
        <v>630.64410254695042</v>
      </c>
      <c r="HX126" s="859">
        <f t="shared" si="114"/>
        <v>642.83018633114216</v>
      </c>
      <c r="HY126" s="859">
        <f>HY118*$IF$114</f>
        <v>660.5723088157323</v>
      </c>
      <c r="HZ126" s="859"/>
      <c r="IA126" s="859"/>
      <c r="IB126" s="562"/>
      <c r="IC126" s="860">
        <f>SUM(BM126:IA126)</f>
        <v>32337.05354940653</v>
      </c>
      <c r="IE126" s="557" t="s">
        <v>482</v>
      </c>
      <c r="IH126" s="862" t="s">
        <v>50</v>
      </c>
      <c r="IJ126" s="593" t="s">
        <v>491</v>
      </c>
      <c r="IK126" s="593"/>
      <c r="IL126" s="869">
        <f>IL114*10^9/IL124</f>
        <v>4765.2235964768288</v>
      </c>
      <c r="IM126" s="869"/>
      <c r="IN126" s="869"/>
      <c r="IO126" s="677">
        <f t="shared" ref="IO126:IT126" si="115">IO114*10^9/IO124</f>
        <v>4861.431793929778</v>
      </c>
      <c r="IP126" s="677">
        <f t="shared" si="115"/>
        <v>4880.7692149364639</v>
      </c>
      <c r="IQ126" s="677">
        <f t="shared" si="115"/>
        <v>4855.1691178404453</v>
      </c>
      <c r="IR126" s="677">
        <f t="shared" si="115"/>
        <v>4834.2925578941904</v>
      </c>
      <c r="IS126" s="677">
        <f t="shared" si="115"/>
        <v>4775.2574505011398</v>
      </c>
      <c r="IT126" s="677">
        <f t="shared" si="115"/>
        <v>4723.2886345170809</v>
      </c>
    </row>
    <row r="127" spans="2:255">
      <c r="BV127" s="859"/>
      <c r="BW127" s="859"/>
      <c r="BX127" s="859"/>
      <c r="BY127" s="859"/>
      <c r="BZ127" s="859"/>
      <c r="CA127" s="859"/>
      <c r="CB127" s="859"/>
      <c r="CC127" s="859"/>
      <c r="CD127" s="859"/>
      <c r="CE127" s="859"/>
      <c r="CF127" s="859"/>
      <c r="CG127" s="859"/>
      <c r="CH127" s="859"/>
      <c r="CI127" s="859"/>
      <c r="CJ127" s="859"/>
      <c r="CK127" s="859"/>
      <c r="CL127" s="859"/>
      <c r="CM127" s="859"/>
      <c r="CN127" s="859"/>
      <c r="CO127" s="859"/>
      <c r="CP127" s="859"/>
      <c r="CQ127" s="859"/>
      <c r="CR127" s="859"/>
      <c r="CS127" s="859"/>
      <c r="CT127" s="859"/>
      <c r="CU127" s="859"/>
      <c r="CV127" s="859"/>
      <c r="CW127" s="859"/>
      <c r="CX127" s="859"/>
      <c r="CY127" s="859"/>
      <c r="CZ127" s="859"/>
      <c r="DA127" s="859"/>
      <c r="DB127" s="859"/>
      <c r="DC127" s="859"/>
      <c r="DD127" s="859"/>
      <c r="DE127" s="859"/>
      <c r="DF127" s="859"/>
      <c r="DG127" s="859"/>
      <c r="DH127" s="859"/>
      <c r="DI127" s="859"/>
      <c r="DJ127" s="859"/>
      <c r="DK127" s="859"/>
      <c r="DL127" s="859"/>
      <c r="DM127" s="859"/>
      <c r="DN127" s="859"/>
      <c r="DO127" s="859"/>
      <c r="DP127" s="859"/>
      <c r="DQ127" s="859"/>
      <c r="DR127" s="859"/>
      <c r="DS127" s="859"/>
      <c r="DT127" s="859"/>
      <c r="DU127" s="859"/>
      <c r="DV127" s="859"/>
      <c r="DW127" s="859"/>
      <c r="DX127" s="859"/>
      <c r="DY127" s="859"/>
      <c r="DZ127" s="859"/>
      <c r="EA127" s="859"/>
      <c r="EB127" s="859"/>
      <c r="EC127" s="859"/>
      <c r="ED127" s="859"/>
      <c r="EE127" s="859"/>
      <c r="EF127" s="859"/>
      <c r="EG127" s="859"/>
      <c r="EH127" s="859"/>
      <c r="EI127" s="859"/>
      <c r="EJ127" s="859"/>
      <c r="EK127" s="859"/>
      <c r="EL127" s="859"/>
      <c r="EM127" s="859"/>
      <c r="EN127" s="859"/>
      <c r="EO127" s="859"/>
      <c r="EP127" s="859"/>
      <c r="EQ127" s="859"/>
      <c r="ER127" s="859"/>
      <c r="ES127" s="859"/>
      <c r="ET127" s="859"/>
      <c r="EU127" s="859"/>
      <c r="EV127" s="859"/>
      <c r="EW127" s="859"/>
      <c r="EX127" s="859"/>
      <c r="EY127" s="859"/>
      <c r="EZ127" s="859"/>
      <c r="FA127" s="859"/>
      <c r="FB127" s="859"/>
      <c r="FC127" s="859"/>
      <c r="FD127" s="859"/>
      <c r="FE127" s="859"/>
      <c r="FF127" s="859"/>
      <c r="FG127" s="859"/>
      <c r="FH127" s="859"/>
      <c r="FI127" s="859"/>
      <c r="FJ127" s="859"/>
      <c r="FK127" s="859"/>
      <c r="FL127" s="859"/>
      <c r="FM127" s="859"/>
      <c r="FN127" s="859"/>
      <c r="FO127" s="859"/>
      <c r="FP127" s="859"/>
      <c r="FQ127" s="859"/>
      <c r="FR127" s="859"/>
      <c r="FS127" s="859"/>
      <c r="FT127" s="859"/>
      <c r="FU127" s="859"/>
      <c r="FV127" s="859"/>
      <c r="FW127" s="859"/>
      <c r="FX127" s="859"/>
      <c r="FY127" s="859"/>
      <c r="FZ127" s="859"/>
      <c r="GA127" s="859"/>
      <c r="GB127" s="859"/>
      <c r="GC127" s="859"/>
      <c r="GD127" s="859"/>
      <c r="GE127" s="859"/>
      <c r="GF127" s="859"/>
      <c r="GG127" s="859"/>
      <c r="GH127" s="859"/>
      <c r="GI127" s="859"/>
      <c r="GJ127" s="859"/>
      <c r="GK127" s="859"/>
      <c r="GL127" s="859"/>
      <c r="GM127" s="859"/>
      <c r="GN127" s="859"/>
      <c r="GO127" s="859"/>
      <c r="GP127" s="859"/>
      <c r="GQ127" s="859"/>
      <c r="GR127" s="859"/>
      <c r="GS127" s="859"/>
      <c r="GT127" s="859"/>
      <c r="GU127" s="859"/>
      <c r="GV127" s="859"/>
      <c r="GW127" s="859"/>
      <c r="GX127" s="859"/>
      <c r="GY127" s="859"/>
      <c r="GZ127" s="859"/>
      <c r="HA127" s="859"/>
      <c r="HB127" s="859"/>
      <c r="HC127" s="859"/>
      <c r="HD127" s="859"/>
      <c r="HE127" s="859"/>
      <c r="HF127" s="859"/>
      <c r="HG127" s="859"/>
      <c r="HH127" s="859"/>
      <c r="HI127" s="859"/>
      <c r="HJ127" s="859"/>
      <c r="HK127" s="859"/>
      <c r="HL127" s="859"/>
      <c r="HM127" s="859"/>
      <c r="HN127" s="859"/>
      <c r="HO127" s="859"/>
      <c r="HP127" s="859"/>
      <c r="HQ127" s="859"/>
      <c r="HR127" s="859"/>
      <c r="HS127" s="859"/>
      <c r="HT127" s="859"/>
      <c r="HU127" s="859"/>
      <c r="HV127" s="859"/>
      <c r="HW127" s="859"/>
      <c r="HX127" s="859"/>
      <c r="HY127" s="859"/>
      <c r="HZ127" s="859"/>
      <c r="IA127" s="859"/>
      <c r="IB127" s="562"/>
      <c r="IC127" s="562"/>
      <c r="IE127" s="864"/>
      <c r="IJ127" s="593" t="s">
        <v>492</v>
      </c>
      <c r="IK127" s="593"/>
      <c r="IL127" s="870">
        <f>IL126/365</f>
        <v>13.055407113635148</v>
      </c>
      <c r="IM127" s="870"/>
      <c r="IN127" s="870"/>
      <c r="IO127" s="870">
        <f t="shared" ref="IO127:IT127" si="116">IO126/365</f>
        <v>13.318991216245967</v>
      </c>
      <c r="IP127" s="870">
        <f t="shared" si="116"/>
        <v>13.371970451880722</v>
      </c>
      <c r="IQ127" s="870">
        <f t="shared" si="116"/>
        <v>13.301833199562864</v>
      </c>
      <c r="IR127" s="870">
        <f t="shared" si="116"/>
        <v>13.24463714491559</v>
      </c>
      <c r="IS127" s="870">
        <f t="shared" si="116"/>
        <v>13.082897124660658</v>
      </c>
      <c r="IT127" s="870">
        <f t="shared" si="116"/>
        <v>12.940516806896111</v>
      </c>
    </row>
    <row r="128" spans="2:255">
      <c r="BV128" s="859"/>
      <c r="BW128" s="859">
        <f t="shared" ref="BW128:EH128" si="117">BW120*$IF$114</f>
        <v>3.6217326630049881E-2</v>
      </c>
      <c r="BX128" s="859">
        <f t="shared" si="117"/>
        <v>7.2206903797468691E-2</v>
      </c>
      <c r="BY128" s="859">
        <f t="shared" si="117"/>
        <v>0.10796873150227376</v>
      </c>
      <c r="BZ128" s="859">
        <f t="shared" si="117"/>
        <v>0.10762710730834446</v>
      </c>
      <c r="CA128" s="859">
        <f t="shared" si="117"/>
        <v>7.1523655409610115E-2</v>
      </c>
      <c r="CB128" s="859">
        <f t="shared" si="117"/>
        <v>0.10694385892047722</v>
      </c>
      <c r="CC128" s="859">
        <f t="shared" si="117"/>
        <v>0.14213631296873058</v>
      </c>
      <c r="CD128" s="859">
        <f t="shared" si="117"/>
        <v>0.14168081404348576</v>
      </c>
      <c r="CE128" s="859">
        <f t="shared" si="117"/>
        <v>0.14122531511824093</v>
      </c>
      <c r="CF128" s="859">
        <f t="shared" si="117"/>
        <v>0.17596227024124947</v>
      </c>
      <c r="CG128" s="859">
        <f t="shared" si="117"/>
        <v>0.21047147590162693</v>
      </c>
      <c r="CH128" s="859">
        <f t="shared" si="117"/>
        <v>0.2097882275137597</v>
      </c>
      <c r="CI128" s="859">
        <f t="shared" si="117"/>
        <v>0.24395580898020786</v>
      </c>
      <c r="CJ128" s="859">
        <f t="shared" si="117"/>
        <v>0.41684346147606777</v>
      </c>
      <c r="CK128" s="859">
        <f t="shared" si="117"/>
        <v>0.4154769647003333</v>
      </c>
      <c r="CL128" s="859">
        <f t="shared" si="117"/>
        <v>0.3796012622642127</v>
      </c>
      <c r="CM128" s="859">
        <f t="shared" si="117"/>
        <v>0.41274397114886435</v>
      </c>
      <c r="CN128" s="859">
        <f t="shared" si="117"/>
        <v>0.58278475536195706</v>
      </c>
      <c r="CO128" s="859">
        <f t="shared" si="117"/>
        <v>0.64918404786255857</v>
      </c>
      <c r="CP128" s="859">
        <f t="shared" si="117"/>
        <v>0.8513426683784977</v>
      </c>
      <c r="CQ128" s="859">
        <f t="shared" si="117"/>
        <v>1.0860746241225283</v>
      </c>
      <c r="CR128" s="859">
        <f t="shared" si="117"/>
        <v>1.1500825472656073</v>
      </c>
      <c r="CS128" s="859">
        <f t="shared" si="117"/>
        <v>1.2810591365658657</v>
      </c>
      <c r="CT128" s="859">
        <f t="shared" si="117"/>
        <v>1.0751426499166872</v>
      </c>
      <c r="CU128" s="859">
        <f t="shared" si="117"/>
        <v>1.4677263436786641</v>
      </c>
      <c r="CV128" s="859">
        <f t="shared" si="117"/>
        <v>1.5285063327863186</v>
      </c>
      <c r="CW128" s="859">
        <f t="shared" si="117"/>
        <v>1.9883653252855447</v>
      </c>
      <c r="CX128" s="859">
        <f t="shared" si="117"/>
        <v>2.0803324320662093</v>
      </c>
      <c r="CY128" s="859">
        <f t="shared" si="117"/>
        <v>2.3048900951648448</v>
      </c>
      <c r="CZ128" s="859">
        <f t="shared" si="117"/>
        <v>2.6928838080605315</v>
      </c>
      <c r="DA128" s="859">
        <f t="shared" si="117"/>
        <v>3.3079601489230557</v>
      </c>
      <c r="DB128" s="859">
        <f t="shared" si="117"/>
        <v>3.789044445078015</v>
      </c>
      <c r="DC128" s="859">
        <f t="shared" si="117"/>
        <v>3.7455194148646842</v>
      </c>
      <c r="DD128" s="859">
        <f t="shared" si="117"/>
        <v>3.8647471860605798</v>
      </c>
      <c r="DE128" s="859">
        <f t="shared" si="117"/>
        <v>3.7892181942757182</v>
      </c>
      <c r="DF128" s="859">
        <f t="shared" si="117"/>
        <v>4.2945432494936995</v>
      </c>
      <c r="DG128" s="859">
        <f t="shared" si="117"/>
        <v>4.765205782761269</v>
      </c>
      <c r="DH128" s="859">
        <f t="shared" si="117"/>
        <v>5.0731155146196798</v>
      </c>
      <c r="DI128" s="859">
        <f t="shared" si="117"/>
        <v>5.2512071252702661</v>
      </c>
      <c r="DJ128" s="859">
        <f t="shared" si="117"/>
        <v>5.5244937767369926</v>
      </c>
      <c r="DK128" s="859">
        <f t="shared" si="117"/>
        <v>6.2071330402657665</v>
      </c>
      <c r="DL128" s="859">
        <f t="shared" si="117"/>
        <v>6.918776080793279</v>
      </c>
      <c r="DM128" s="859">
        <f t="shared" si="117"/>
        <v>7.4363653275073069</v>
      </c>
      <c r="DN128" s="859">
        <f t="shared" si="117"/>
        <v>7.9507660817446384</v>
      </c>
      <c r="DO128" s="859">
        <f t="shared" si="117"/>
        <v>8.772699952032541</v>
      </c>
      <c r="DP128" s="859">
        <f t="shared" si="117"/>
        <v>8.8811051738090079</v>
      </c>
      <c r="DQ128" s="859">
        <f t="shared" si="117"/>
        <v>8.9560655040656396</v>
      </c>
      <c r="DR128" s="859">
        <f t="shared" si="117"/>
        <v>10.663960888563921</v>
      </c>
      <c r="DS128" s="859">
        <f t="shared" si="117"/>
        <v>11.307030907934559</v>
      </c>
      <c r="DT128" s="859">
        <f t="shared" si="117"/>
        <v>12.092322494336191</v>
      </c>
      <c r="DU128" s="859">
        <f t="shared" si="117"/>
        <v>13.134927728151974</v>
      </c>
      <c r="DV128" s="859">
        <f t="shared" si="117"/>
        <v>13.67556943629593</v>
      </c>
      <c r="DW128" s="859">
        <f t="shared" si="117"/>
        <v>14.137028549234984</v>
      </c>
      <c r="DX128" s="859">
        <f t="shared" si="117"/>
        <v>15.460084433828763</v>
      </c>
      <c r="DY128" s="859">
        <f t="shared" si="117"/>
        <v>15.956765333613436</v>
      </c>
      <c r="DZ128" s="859">
        <f t="shared" si="117"/>
        <v>16.822022079632916</v>
      </c>
      <c r="EA128" s="859">
        <f t="shared" si="117"/>
        <v>18.194530851412932</v>
      </c>
      <c r="EB128" s="859">
        <f t="shared" si="117"/>
        <v>19.883682221005103</v>
      </c>
      <c r="EC128" s="859">
        <f t="shared" si="117"/>
        <v>19.491682674990884</v>
      </c>
      <c r="ED128" s="859">
        <f t="shared" si="117"/>
        <v>21.390008510193379</v>
      </c>
      <c r="EE128" s="859">
        <f t="shared" si="117"/>
        <v>26.522390439853211</v>
      </c>
      <c r="EF128" s="859">
        <f t="shared" si="117"/>
        <v>27.563395487255931</v>
      </c>
      <c r="EG128" s="859">
        <f t="shared" si="117"/>
        <v>30.789273746094896</v>
      </c>
      <c r="EH128" s="859">
        <f t="shared" si="117"/>
        <v>36.742492873416495</v>
      </c>
      <c r="EI128" s="859">
        <f t="shared" ref="EI128:GT128" si="118">EI120*$IF$114</f>
        <v>37.273293725347578</v>
      </c>
      <c r="EJ128" s="859">
        <f t="shared" si="118"/>
        <v>39.117529775305727</v>
      </c>
      <c r="EK128" s="859">
        <f t="shared" si="118"/>
        <v>40.495525182481401</v>
      </c>
      <c r="EL128" s="859">
        <f t="shared" si="118"/>
        <v>45.929882438906901</v>
      </c>
      <c r="EM128" s="859">
        <f t="shared" si="118"/>
        <v>48.424814377417064</v>
      </c>
      <c r="EN128" s="859">
        <f t="shared" si="118"/>
        <v>54.927737777452357</v>
      </c>
      <c r="EO128" s="859">
        <f t="shared" si="118"/>
        <v>51.953322806125541</v>
      </c>
      <c r="EP128" s="859">
        <f t="shared" si="118"/>
        <v>49.973443157910054</v>
      </c>
      <c r="EQ128" s="859">
        <f t="shared" si="118"/>
        <v>47.311779819494703</v>
      </c>
      <c r="ER128" s="859">
        <f t="shared" si="118"/>
        <v>50.734564548658213</v>
      </c>
      <c r="ES128" s="859">
        <f t="shared" si="118"/>
        <v>54.063507665305011</v>
      </c>
      <c r="ET128" s="859">
        <f t="shared" si="118"/>
        <v>58.039164014622848</v>
      </c>
      <c r="EU128" s="859">
        <f t="shared" si="118"/>
        <v>63.289615285596248</v>
      </c>
      <c r="EV128" s="859">
        <f t="shared" si="118"/>
        <v>71.728439809146892</v>
      </c>
      <c r="EW128" s="859">
        <f t="shared" si="118"/>
        <v>69.421207182816246</v>
      </c>
      <c r="EX128" s="859">
        <f t="shared" si="118"/>
        <v>72.734143943438326</v>
      </c>
      <c r="EY128" s="859">
        <f t="shared" si="118"/>
        <v>74.821497139523913</v>
      </c>
      <c r="EZ128" s="859">
        <f t="shared" si="118"/>
        <v>72.707334862956898</v>
      </c>
      <c r="FA128" s="859">
        <f t="shared" si="118"/>
        <v>70.432034033356729</v>
      </c>
      <c r="FB128" s="859">
        <f t="shared" si="118"/>
        <v>77.223120068953619</v>
      </c>
      <c r="FC128" s="859">
        <f t="shared" si="118"/>
        <v>85.883469646571356</v>
      </c>
      <c r="FD128" s="859">
        <f t="shared" si="118"/>
        <v>91.117490316392022</v>
      </c>
      <c r="FE128" s="859">
        <f t="shared" si="118"/>
        <v>98.463422936802743</v>
      </c>
      <c r="FF128" s="859">
        <f t="shared" si="118"/>
        <v>108.18696725564931</v>
      </c>
      <c r="FG128" s="859">
        <f t="shared" si="118"/>
        <v>121.78846884778034</v>
      </c>
      <c r="FH128" s="859">
        <f t="shared" si="118"/>
        <v>122.51741643573236</v>
      </c>
      <c r="FI128" s="859">
        <f t="shared" si="118"/>
        <v>150.99679468293814</v>
      </c>
      <c r="FJ128" s="859">
        <f t="shared" si="118"/>
        <v>162.04861000839188</v>
      </c>
      <c r="FK128" s="859">
        <f t="shared" si="118"/>
        <v>175.36276475814023</v>
      </c>
      <c r="FL128" s="859">
        <f t="shared" si="118"/>
        <v>182.83368249423279</v>
      </c>
      <c r="FM128" s="859">
        <f t="shared" si="118"/>
        <v>185.11243550564453</v>
      </c>
      <c r="FN128" s="859">
        <f t="shared" si="118"/>
        <v>209.78752813821686</v>
      </c>
      <c r="FO128" s="859">
        <f t="shared" si="118"/>
        <v>232.1000531059417</v>
      </c>
      <c r="FP128" s="859">
        <f t="shared" si="118"/>
        <v>239.67119908258735</v>
      </c>
      <c r="FQ128" s="859">
        <f t="shared" si="118"/>
        <v>244.2287051054106</v>
      </c>
      <c r="FR128" s="859">
        <f t="shared" si="118"/>
        <v>256.58266500881382</v>
      </c>
      <c r="FS128" s="859">
        <f t="shared" si="118"/>
        <v>278.9954182170917</v>
      </c>
      <c r="FT128" s="859">
        <f t="shared" si="118"/>
        <v>300.7570991363948</v>
      </c>
      <c r="FU128" s="859">
        <f t="shared" si="118"/>
        <v>318.62875990896634</v>
      </c>
      <c r="FV128" s="859">
        <f t="shared" si="118"/>
        <v>341.69258540621888</v>
      </c>
      <c r="FW128" s="859">
        <f t="shared" si="118"/>
        <v>371.57625635058952</v>
      </c>
      <c r="FX128" s="859">
        <f t="shared" si="118"/>
        <v>399.83224657252299</v>
      </c>
      <c r="FY128" s="859">
        <f t="shared" si="118"/>
        <v>435.23361838606195</v>
      </c>
      <c r="FZ128" s="859">
        <f t="shared" si="118"/>
        <v>476.15269106876912</v>
      </c>
      <c r="GA128" s="859">
        <f t="shared" si="118"/>
        <v>523.8916091985941</v>
      </c>
      <c r="GB128" s="859">
        <f t="shared" si="118"/>
        <v>573.90928033983073</v>
      </c>
      <c r="GC128" s="859">
        <f t="shared" si="118"/>
        <v>1275.1688497086791</v>
      </c>
      <c r="GD128" s="859">
        <f t="shared" si="118"/>
        <v>1400.4052072841771</v>
      </c>
      <c r="GE128" s="859">
        <f t="shared" si="118"/>
        <v>1540.7268234192877</v>
      </c>
      <c r="GF128" s="859">
        <f t="shared" si="118"/>
        <v>1796.804997634862</v>
      </c>
      <c r="GG128" s="859">
        <f t="shared" si="118"/>
        <v>1802.2299354779093</v>
      </c>
      <c r="GH128" s="859">
        <f t="shared" si="118"/>
        <v>1641.2183889884016</v>
      </c>
      <c r="GI128" s="859">
        <f t="shared" si="118"/>
        <v>1879.5540140325006</v>
      </c>
      <c r="GJ128" s="859">
        <f t="shared" si="118"/>
        <v>1826.1688530643426</v>
      </c>
      <c r="GK128" s="859">
        <f t="shared" si="118"/>
        <v>1864.7894864073726</v>
      </c>
      <c r="GL128" s="859">
        <f t="shared" si="118"/>
        <v>1775.6985028350796</v>
      </c>
      <c r="GM128" s="859">
        <f t="shared" si="118"/>
        <v>1606.4091950691045</v>
      </c>
      <c r="GN128" s="859">
        <f t="shared" si="118"/>
        <v>1293.8200046886705</v>
      </c>
      <c r="GO128" s="859">
        <f t="shared" si="118"/>
        <v>1268.2321236224461</v>
      </c>
      <c r="GP128" s="859">
        <f t="shared" si="118"/>
        <v>1212.4401534785825</v>
      </c>
      <c r="GQ128" s="859">
        <f t="shared" si="118"/>
        <v>1146.7091104335454</v>
      </c>
      <c r="GR128" s="859">
        <f t="shared" si="118"/>
        <v>1153.5674672557689</v>
      </c>
      <c r="GS128" s="859">
        <f t="shared" si="118"/>
        <v>1137.2893289374508</v>
      </c>
      <c r="GT128" s="859">
        <f t="shared" si="118"/>
        <v>1095.3867897186519</v>
      </c>
      <c r="GU128" s="859">
        <f t="shared" ref="GU128:IV128" si="119">GU120*$IF$114</f>
        <v>1226.8587230766284</v>
      </c>
      <c r="GV128" s="859">
        <f t="shared" si="119"/>
        <v>1242.8306893056088</v>
      </c>
      <c r="GW128" s="859">
        <f t="shared" si="119"/>
        <v>1195.6849246206536</v>
      </c>
      <c r="GX128" s="859">
        <f t="shared" si="119"/>
        <v>1202.8461310077018</v>
      </c>
      <c r="GY128" s="859">
        <f t="shared" si="119"/>
        <v>1227.9525976656155</v>
      </c>
      <c r="GZ128" s="859">
        <f t="shared" si="119"/>
        <v>1241.2384923676993</v>
      </c>
      <c r="HA128" s="859">
        <f t="shared" si="119"/>
        <v>1264.3225529325391</v>
      </c>
      <c r="HB128" s="859">
        <f t="shared" si="119"/>
        <v>1241.5714897612336</v>
      </c>
      <c r="HC128" s="859">
        <f t="shared" si="119"/>
        <v>1285.9269256174923</v>
      </c>
      <c r="HD128" s="859">
        <f t="shared" si="119"/>
        <v>1237.2959344595563</v>
      </c>
      <c r="HE128" s="859">
        <f t="shared" si="119"/>
        <v>1147.2768192544045</v>
      </c>
      <c r="HF128" s="859">
        <f t="shared" si="119"/>
        <v>1109.299111742095</v>
      </c>
      <c r="HG128" s="859">
        <f t="shared" si="119"/>
        <v>1111.1161887760936</v>
      </c>
      <c r="HH128" s="859">
        <f t="shared" si="119"/>
        <v>1101.3607794938043</v>
      </c>
      <c r="HI128" s="859">
        <f t="shared" si="119"/>
        <v>1092.0971415713425</v>
      </c>
      <c r="HJ128" s="859">
        <f t="shared" si="119"/>
        <v>1149.0079108066584</v>
      </c>
      <c r="HK128" s="859">
        <f t="shared" si="119"/>
        <v>1172.0910816895334</v>
      </c>
      <c r="HL128" s="859">
        <f t="shared" si="119"/>
        <v>1180.1237088670614</v>
      </c>
      <c r="HM128" s="859">
        <f t="shared" si="119"/>
        <v>1217.6632976792575</v>
      </c>
      <c r="HN128" s="859">
        <f t="shared" si="119"/>
        <v>1211.8535002222193</v>
      </c>
      <c r="HO128" s="859">
        <f t="shared" si="119"/>
        <v>1237.8112438653466</v>
      </c>
      <c r="HP128" s="859">
        <f t="shared" si="119"/>
        <v>1212.7684866153018</v>
      </c>
      <c r="HQ128" s="859">
        <f t="shared" si="119"/>
        <v>1271.8940080345872</v>
      </c>
      <c r="HR128" s="859">
        <f t="shared" si="119"/>
        <v>1300.2447928908207</v>
      </c>
      <c r="HS128" s="859">
        <f t="shared" si="119"/>
        <v>1346.3473039735279</v>
      </c>
      <c r="HT128" s="859">
        <f t="shared" si="119"/>
        <v>1360.0889351546014</v>
      </c>
      <c r="HU128" s="859">
        <f t="shared" si="119"/>
        <v>1400.925987787542</v>
      </c>
      <c r="HV128" s="859">
        <f t="shared" si="119"/>
        <v>1415.5141279754471</v>
      </c>
      <c r="HW128" s="859">
        <f t="shared" si="119"/>
        <v>1439.6154176125981</v>
      </c>
      <c r="HX128" s="859">
        <f t="shared" si="119"/>
        <v>1467.4334436992451</v>
      </c>
      <c r="HY128" s="859">
        <f>HY120*$IF$114</f>
        <v>1507.9346280706404</v>
      </c>
      <c r="HZ128" s="859"/>
      <c r="IA128" s="859"/>
      <c r="IB128" s="562"/>
      <c r="IC128" s="860">
        <f>SUM(BM128:IA128)</f>
        <v>73818.054687071373</v>
      </c>
      <c r="IE128" s="557" t="s">
        <v>485</v>
      </c>
      <c r="IH128" s="862" t="s">
        <v>50</v>
      </c>
      <c r="IJ128" s="593" t="s">
        <v>493</v>
      </c>
      <c r="IK128" s="593"/>
      <c r="IL128" s="871">
        <f t="shared" ref="IL128:IT128" si="120">IL127*10^3/(24*60*60)</f>
        <v>0.15110424900040681</v>
      </c>
      <c r="IM128" s="871"/>
      <c r="IN128" s="871"/>
      <c r="IO128" s="871">
        <f t="shared" si="120"/>
        <v>0.15415499092877277</v>
      </c>
      <c r="IP128" s="871">
        <f t="shared" si="120"/>
        <v>0.15476817652639727</v>
      </c>
      <c r="IQ128" s="871">
        <f t="shared" si="120"/>
        <v>0.15395640277271835</v>
      </c>
      <c r="IR128" s="871">
        <f t="shared" si="120"/>
        <v>0.15329441139948599</v>
      </c>
      <c r="IS128" s="871">
        <f t="shared" si="120"/>
        <v>0.15142242042431317</v>
      </c>
      <c r="IT128" s="871">
        <f t="shared" si="120"/>
        <v>0.1497745000798161</v>
      </c>
    </row>
    <row r="129" spans="2:254">
      <c r="BV129" s="859"/>
      <c r="BW129" s="859"/>
      <c r="BX129" s="859"/>
      <c r="BY129" s="859"/>
      <c r="BZ129" s="859"/>
      <c r="CA129" s="859"/>
      <c r="CB129" s="859"/>
      <c r="CC129" s="859"/>
      <c r="CD129" s="859"/>
      <c r="CE129" s="859"/>
      <c r="CF129" s="859"/>
      <c r="CG129" s="859"/>
      <c r="CH129" s="859"/>
      <c r="CI129" s="859"/>
      <c r="CJ129" s="859"/>
      <c r="CK129" s="859"/>
      <c r="CL129" s="859"/>
      <c r="CM129" s="859"/>
      <c r="CN129" s="859"/>
      <c r="CO129" s="859"/>
      <c r="CP129" s="859"/>
      <c r="CQ129" s="859"/>
      <c r="CR129" s="859"/>
      <c r="CS129" s="859"/>
      <c r="CT129" s="859"/>
      <c r="CU129" s="859"/>
      <c r="CV129" s="859"/>
      <c r="CW129" s="859"/>
      <c r="CX129" s="859"/>
      <c r="CY129" s="859"/>
      <c r="CZ129" s="859"/>
      <c r="DA129" s="859"/>
      <c r="DB129" s="859"/>
      <c r="DC129" s="859"/>
      <c r="DD129" s="859"/>
      <c r="DE129" s="859"/>
      <c r="DF129" s="859"/>
      <c r="DG129" s="859"/>
      <c r="DH129" s="859"/>
      <c r="DI129" s="859"/>
      <c r="DJ129" s="859"/>
      <c r="DK129" s="859"/>
      <c r="DL129" s="859"/>
      <c r="DM129" s="859"/>
      <c r="DN129" s="859"/>
      <c r="DO129" s="859"/>
      <c r="DP129" s="859"/>
      <c r="DQ129" s="859"/>
      <c r="DR129" s="859"/>
      <c r="DS129" s="859"/>
      <c r="DT129" s="859"/>
      <c r="DU129" s="859"/>
      <c r="DV129" s="859"/>
      <c r="DW129" s="859"/>
      <c r="DX129" s="859"/>
      <c r="DY129" s="859"/>
      <c r="DZ129" s="859"/>
      <c r="EA129" s="859"/>
      <c r="EB129" s="859"/>
      <c r="EC129" s="859"/>
      <c r="ED129" s="859"/>
      <c r="EE129" s="859"/>
      <c r="EF129" s="859"/>
      <c r="EG129" s="859"/>
      <c r="EH129" s="859"/>
      <c r="EI129" s="859"/>
      <c r="EJ129" s="859"/>
      <c r="EK129" s="859"/>
      <c r="EL129" s="859"/>
      <c r="EM129" s="859"/>
      <c r="EN129" s="859"/>
      <c r="EO129" s="859"/>
      <c r="EP129" s="859"/>
      <c r="EQ129" s="859"/>
      <c r="ER129" s="859"/>
      <c r="ES129" s="859"/>
      <c r="ET129" s="859"/>
      <c r="EU129" s="859"/>
      <c r="EV129" s="859"/>
      <c r="EW129" s="859"/>
      <c r="EX129" s="859"/>
      <c r="EY129" s="859"/>
      <c r="EZ129" s="859"/>
      <c r="FA129" s="859"/>
      <c r="FB129" s="859"/>
      <c r="FC129" s="859"/>
      <c r="FD129" s="859"/>
      <c r="FE129" s="859"/>
      <c r="FF129" s="859"/>
      <c r="FG129" s="859"/>
      <c r="FH129" s="859"/>
      <c r="FI129" s="859"/>
      <c r="FJ129" s="859"/>
      <c r="FK129" s="859"/>
      <c r="FL129" s="859"/>
      <c r="FM129" s="859"/>
      <c r="FN129" s="859"/>
      <c r="FO129" s="859"/>
      <c r="FP129" s="859"/>
      <c r="FQ129" s="859"/>
      <c r="FR129" s="859"/>
      <c r="FS129" s="859"/>
      <c r="FT129" s="859"/>
      <c r="FU129" s="859"/>
      <c r="FV129" s="859"/>
      <c r="FW129" s="859"/>
      <c r="FX129" s="859"/>
      <c r="FY129" s="859"/>
      <c r="FZ129" s="859"/>
      <c r="GA129" s="859"/>
      <c r="GB129" s="859"/>
      <c r="GC129" s="859"/>
      <c r="GD129" s="859"/>
      <c r="GE129" s="859"/>
      <c r="GF129" s="859"/>
      <c r="GG129" s="859"/>
      <c r="GH129" s="859"/>
      <c r="GI129" s="859"/>
      <c r="GJ129" s="859"/>
      <c r="GK129" s="859"/>
      <c r="GL129" s="859"/>
      <c r="GM129" s="859"/>
      <c r="GN129" s="859"/>
      <c r="GO129" s="859"/>
      <c r="GP129" s="859"/>
      <c r="GQ129" s="859"/>
      <c r="GR129" s="859"/>
      <c r="GS129" s="859"/>
      <c r="GT129" s="859"/>
      <c r="GU129" s="859"/>
      <c r="GV129" s="859"/>
      <c r="GW129" s="859"/>
      <c r="GX129" s="859"/>
      <c r="GY129" s="859"/>
      <c r="GZ129" s="859"/>
      <c r="HA129" s="859"/>
      <c r="HB129" s="859"/>
      <c r="HC129" s="859"/>
      <c r="HD129" s="859"/>
      <c r="HE129" s="859"/>
      <c r="HF129" s="859"/>
      <c r="HG129" s="859"/>
      <c r="HH129" s="859"/>
      <c r="HI129" s="859"/>
      <c r="HJ129" s="859"/>
      <c r="HK129" s="859"/>
      <c r="HL129" s="859"/>
      <c r="HM129" s="859"/>
      <c r="HN129" s="859"/>
      <c r="HO129" s="859"/>
      <c r="HP129" s="859"/>
      <c r="HQ129" s="859"/>
      <c r="HR129" s="859"/>
      <c r="HS129" s="859"/>
      <c r="HT129" s="859"/>
      <c r="HU129" s="859"/>
      <c r="HV129" s="859"/>
      <c r="HW129" s="859"/>
      <c r="HX129" s="859"/>
      <c r="HY129" s="859"/>
      <c r="HZ129" s="859"/>
      <c r="IA129" s="859"/>
      <c r="IB129" s="562"/>
      <c r="IC129" s="562"/>
    </row>
    <row r="130" spans="2:254">
      <c r="BV130" s="859"/>
      <c r="BW130" s="859">
        <f t="shared" ref="BW130:EH130" si="121">BW122*$IF$114</f>
        <v>62.18367145944606</v>
      </c>
      <c r="BX130" s="859">
        <f t="shared" si="121"/>
        <v>65.640019024073098</v>
      </c>
      <c r="BY130" s="859">
        <f t="shared" si="121"/>
        <v>65.294033104072597</v>
      </c>
      <c r="BZ130" s="859">
        <f t="shared" si="121"/>
        <v>70.20053563669434</v>
      </c>
      <c r="CA130" s="859">
        <f t="shared" si="121"/>
        <v>76.290165369642949</v>
      </c>
      <c r="CB130" s="859">
        <f t="shared" si="121"/>
        <v>80.640669081442525</v>
      </c>
      <c r="CC130" s="859">
        <f t="shared" si="121"/>
        <v>84.980488622784165</v>
      </c>
      <c r="CD130" s="859">
        <f t="shared" si="121"/>
        <v>90.963525821327551</v>
      </c>
      <c r="CE130" s="859">
        <f t="shared" si="121"/>
        <v>90.060107959354241</v>
      </c>
      <c r="CF130" s="859">
        <f t="shared" si="121"/>
        <v>93.250418422389956</v>
      </c>
      <c r="CG130" s="859">
        <f t="shared" si="121"/>
        <v>95.180469019625875</v>
      </c>
      <c r="CH130" s="859">
        <f t="shared" si="121"/>
        <v>106.19083472642656</v>
      </c>
      <c r="CI130" s="859">
        <f t="shared" si="121"/>
        <v>115.20167377475657</v>
      </c>
      <c r="CJ130" s="859">
        <f t="shared" si="121"/>
        <v>123.00831926746955</v>
      </c>
      <c r="CK130" s="859">
        <f t="shared" si="121"/>
        <v>119.77591584567568</v>
      </c>
      <c r="CL130" s="859">
        <f t="shared" si="121"/>
        <v>123.23371548088434</v>
      </c>
      <c r="CM130" s="859">
        <f t="shared" si="121"/>
        <v>124.58900316244832</v>
      </c>
      <c r="CN130" s="859">
        <f t="shared" si="121"/>
        <v>126.98651000309199</v>
      </c>
      <c r="CO130" s="859">
        <f t="shared" si="121"/>
        <v>127.02805337025075</v>
      </c>
      <c r="CP130" s="859">
        <f t="shared" si="121"/>
        <v>133.71942093032229</v>
      </c>
      <c r="CQ130" s="859">
        <f t="shared" si="121"/>
        <v>145.79913264383592</v>
      </c>
      <c r="CR130" s="859">
        <f t="shared" si="121"/>
        <v>156.61355555263535</v>
      </c>
      <c r="CS130" s="859">
        <f t="shared" si="121"/>
        <v>167.85620343172968</v>
      </c>
      <c r="CT130" s="859">
        <f t="shared" si="121"/>
        <v>179.33082455449471</v>
      </c>
      <c r="CU130" s="859">
        <f t="shared" si="121"/>
        <v>179.95536813689355</v>
      </c>
      <c r="CV130" s="859">
        <f t="shared" si="121"/>
        <v>175.91804862075696</v>
      </c>
      <c r="CW130" s="859">
        <f t="shared" si="121"/>
        <v>176.28611401273952</v>
      </c>
      <c r="CX130" s="859">
        <f t="shared" si="121"/>
        <v>188.145802567109</v>
      </c>
      <c r="CY130" s="859">
        <f t="shared" si="121"/>
        <v>203.13631047890016</v>
      </c>
      <c r="CZ130" s="859">
        <f t="shared" si="121"/>
        <v>206.30320027648236</v>
      </c>
      <c r="DA130" s="859">
        <f t="shared" si="121"/>
        <v>218.53278132876048</v>
      </c>
      <c r="DB130" s="859">
        <f t="shared" si="121"/>
        <v>227.26268118597059</v>
      </c>
      <c r="DC130" s="859">
        <f t="shared" si="121"/>
        <v>229.23268241240038</v>
      </c>
      <c r="DD130" s="859">
        <f t="shared" si="121"/>
        <v>224.21099773908458</v>
      </c>
      <c r="DE130" s="859">
        <f t="shared" si="121"/>
        <v>233.92555531326897</v>
      </c>
      <c r="DF130" s="859">
        <f t="shared" si="121"/>
        <v>246.36564982150011</v>
      </c>
      <c r="DG130" s="859">
        <f t="shared" si="121"/>
        <v>253.47449408335456</v>
      </c>
      <c r="DH130" s="859">
        <f t="shared" si="121"/>
        <v>265.15829052352581</v>
      </c>
      <c r="DI130" s="859">
        <f t="shared" si="121"/>
        <v>279.17053518114324</v>
      </c>
      <c r="DJ130" s="859">
        <f t="shared" si="121"/>
        <v>305.36550464411948</v>
      </c>
      <c r="DK130" s="859">
        <f t="shared" si="121"/>
        <v>321.20070022805322</v>
      </c>
      <c r="DL130" s="859">
        <f t="shared" si="121"/>
        <v>329.12587482005006</v>
      </c>
      <c r="DM130" s="859">
        <f t="shared" si="121"/>
        <v>335.63653015799991</v>
      </c>
      <c r="DN130" s="859">
        <f t="shared" si="121"/>
        <v>368.02973696404922</v>
      </c>
      <c r="DO130" s="859">
        <f t="shared" si="121"/>
        <v>370.36538812913642</v>
      </c>
      <c r="DP130" s="859">
        <f t="shared" si="121"/>
        <v>390.57153813696317</v>
      </c>
      <c r="DQ130" s="859">
        <f t="shared" si="121"/>
        <v>421.07510713429582</v>
      </c>
      <c r="DR130" s="859">
        <f t="shared" si="121"/>
        <v>464.42209508493994</v>
      </c>
      <c r="DS130" s="859">
        <f t="shared" si="121"/>
        <v>440.69640914027957</v>
      </c>
      <c r="DT130" s="859">
        <f t="shared" si="121"/>
        <v>458.8939007828215</v>
      </c>
      <c r="DU130" s="859">
        <f t="shared" si="121"/>
        <v>478.55338193662152</v>
      </c>
      <c r="DV130" s="859">
        <f t="shared" si="121"/>
        <v>487.50379579429688</v>
      </c>
      <c r="DW130" s="859">
        <f t="shared" si="121"/>
        <v>513.71855246987309</v>
      </c>
      <c r="DX130" s="859">
        <f t="shared" si="121"/>
        <v>549.62781644484471</v>
      </c>
      <c r="DY130" s="859">
        <f t="shared" si="121"/>
        <v>491.2273789792751</v>
      </c>
      <c r="DZ130" s="859">
        <f t="shared" si="121"/>
        <v>483.95317921589509</v>
      </c>
      <c r="EA130" s="859">
        <f t="shared" si="121"/>
        <v>520.32657249191141</v>
      </c>
      <c r="EB130" s="859">
        <f t="shared" si="121"/>
        <v>547.58407029822001</v>
      </c>
      <c r="EC130" s="859">
        <f t="shared" si="121"/>
        <v>539.27085735661694</v>
      </c>
      <c r="ED130" s="859">
        <f t="shared" si="121"/>
        <v>470.48912646562775</v>
      </c>
      <c r="EE130" s="859">
        <f t="shared" si="121"/>
        <v>539.63597882172246</v>
      </c>
      <c r="EF130" s="859">
        <f t="shared" si="121"/>
        <v>455.2835009105691</v>
      </c>
      <c r="EG130" s="859">
        <f t="shared" si="121"/>
        <v>486.59673385357922</v>
      </c>
      <c r="EH130" s="859">
        <f t="shared" si="121"/>
        <v>544.28416692063604</v>
      </c>
      <c r="EI130" s="859">
        <f t="shared" ref="EI130:GT130" si="122">EI122*$IF$114</f>
        <v>538.19096448916036</v>
      </c>
      <c r="EJ130" s="859">
        <f t="shared" si="122"/>
        <v>538.27688782479481</v>
      </c>
      <c r="EK130" s="859">
        <f t="shared" si="122"/>
        <v>534.29777046676043</v>
      </c>
      <c r="EL130" s="859">
        <f t="shared" si="122"/>
        <v>578.05269999474183</v>
      </c>
      <c r="EM130" s="859">
        <f t="shared" si="122"/>
        <v>567.76779847142416</v>
      </c>
      <c r="EN130" s="859">
        <f t="shared" si="122"/>
        <v>602.90763049475072</v>
      </c>
      <c r="EO130" s="859">
        <f t="shared" si="122"/>
        <v>550.21169319998251</v>
      </c>
      <c r="EP130" s="859">
        <f t="shared" si="122"/>
        <v>486.50393936873445</v>
      </c>
      <c r="EQ130" s="859">
        <f t="shared" si="122"/>
        <v>433.46433459461821</v>
      </c>
      <c r="ER130" s="859">
        <f t="shared" si="122"/>
        <v>452.59724315772905</v>
      </c>
      <c r="ES130" s="859">
        <f t="shared" si="122"/>
        <v>492.11143742296105</v>
      </c>
      <c r="ET130" s="859">
        <f t="shared" si="122"/>
        <v>503.87750283832236</v>
      </c>
      <c r="EU130" s="859">
        <f t="shared" si="122"/>
        <v>561.54260836837284</v>
      </c>
      <c r="EV130" s="859">
        <f t="shared" si="122"/>
        <v>590.63193752406357</v>
      </c>
      <c r="EW130" s="859">
        <f t="shared" si="122"/>
        <v>554.89935663852157</v>
      </c>
      <c r="EX130" s="859">
        <f t="shared" si="122"/>
        <v>590.04614827215869</v>
      </c>
      <c r="EY130" s="859">
        <f t="shared" si="122"/>
        <v>625.34886409726266</v>
      </c>
      <c r="EZ130" s="859">
        <f t="shared" si="122"/>
        <v>651.2535289658839</v>
      </c>
      <c r="FA130" s="859">
        <f t="shared" si="122"/>
        <v>653.90450710890661</v>
      </c>
      <c r="FB130" s="859">
        <f t="shared" si="122"/>
        <v>655.88459760279261</v>
      </c>
      <c r="FC130" s="859">
        <f t="shared" si="122"/>
        <v>628.39984464457348</v>
      </c>
      <c r="FD130" s="859">
        <f t="shared" si="122"/>
        <v>526.61042525002608</v>
      </c>
      <c r="FE130" s="859">
        <f t="shared" si="122"/>
        <v>549.04792478620425</v>
      </c>
      <c r="FF130" s="859">
        <f t="shared" si="122"/>
        <v>617.10852018532</v>
      </c>
      <c r="FG130" s="859">
        <f t="shared" si="122"/>
        <v>643.39675679061918</v>
      </c>
      <c r="FH130" s="859">
        <f t="shared" si="122"/>
        <v>611.95729904510381</v>
      </c>
      <c r="FI130" s="859">
        <f t="shared" si="122"/>
        <v>633.1916717102032</v>
      </c>
      <c r="FJ130" s="859">
        <f t="shared" si="122"/>
        <v>668.21386271985705</v>
      </c>
      <c r="FK130" s="859">
        <f t="shared" si="122"/>
        <v>663.95959966386863</v>
      </c>
      <c r="FL130" s="859">
        <f t="shared" si="122"/>
        <v>665.09278480489661</v>
      </c>
      <c r="FM130" s="859">
        <f t="shared" si="122"/>
        <v>660.43642417706167</v>
      </c>
      <c r="FN130" s="859">
        <f t="shared" si="122"/>
        <v>704.71376279168931</v>
      </c>
      <c r="FO130" s="859">
        <f t="shared" si="122"/>
        <v>741.29117045669705</v>
      </c>
      <c r="FP130" s="859">
        <f t="shared" si="122"/>
        <v>766.78962898190878</v>
      </c>
      <c r="FQ130" s="859">
        <f t="shared" si="122"/>
        <v>795.32731809354652</v>
      </c>
      <c r="FR130" s="859">
        <f t="shared" si="122"/>
        <v>826.61521962074494</v>
      </c>
      <c r="FS130" s="859">
        <f t="shared" si="122"/>
        <v>847.70656814881067</v>
      </c>
      <c r="FT130" s="859">
        <f t="shared" si="122"/>
        <v>807.27900227291889</v>
      </c>
      <c r="FU130" s="859">
        <f t="shared" si="122"/>
        <v>803.68773357173939</v>
      </c>
      <c r="FV130" s="859">
        <f t="shared" si="122"/>
        <v>827.62725553085352</v>
      </c>
      <c r="FW130" s="859">
        <f t="shared" si="122"/>
        <v>848.80291879966273</v>
      </c>
      <c r="FX130" s="859">
        <f t="shared" si="122"/>
        <v>861.80370633832479</v>
      </c>
      <c r="FY130" s="859">
        <f t="shared" si="122"/>
        <v>869.46111599228152</v>
      </c>
      <c r="FZ130" s="859">
        <f t="shared" si="122"/>
        <v>846.17273330085197</v>
      </c>
      <c r="GA130" s="859">
        <f t="shared" si="122"/>
        <v>849.24377175148311</v>
      </c>
      <c r="GB130" s="859">
        <f t="shared" si="122"/>
        <v>872.42237024771691</v>
      </c>
      <c r="GC130" s="859">
        <f t="shared" si="122"/>
        <v>595.67811861889493</v>
      </c>
      <c r="GD130" s="859">
        <f t="shared" si="122"/>
        <v>571.28825785366712</v>
      </c>
      <c r="GE130" s="859">
        <f t="shared" si="122"/>
        <v>568.73943342283178</v>
      </c>
      <c r="GF130" s="859">
        <f t="shared" si="122"/>
        <v>568.95658080853184</v>
      </c>
      <c r="GG130" s="859">
        <f t="shared" si="122"/>
        <v>557.89501124897663</v>
      </c>
      <c r="GH130" s="859">
        <f t="shared" si="122"/>
        <v>585.13904281193732</v>
      </c>
      <c r="GI130" s="859">
        <f t="shared" si="122"/>
        <v>582.57443710740426</v>
      </c>
      <c r="GJ130" s="859">
        <f t="shared" si="122"/>
        <v>588.97597566299248</v>
      </c>
      <c r="GK130" s="859">
        <f t="shared" si="122"/>
        <v>760.88334178775881</v>
      </c>
      <c r="GL130" s="859">
        <f t="shared" si="122"/>
        <v>788.92651225780457</v>
      </c>
      <c r="GM130" s="859">
        <f t="shared" si="122"/>
        <v>783.29080253999268</v>
      </c>
      <c r="GN130" s="859">
        <f t="shared" si="122"/>
        <v>754.8898966863029</v>
      </c>
      <c r="GO130" s="859">
        <f t="shared" si="122"/>
        <v>774.19124173278703</v>
      </c>
      <c r="GP130" s="859">
        <f t="shared" si="122"/>
        <v>760.51468933264141</v>
      </c>
      <c r="GQ130" s="859">
        <f t="shared" si="122"/>
        <v>768.72964085538649</v>
      </c>
      <c r="GR130" s="859">
        <f t="shared" si="122"/>
        <v>777.0580933423031</v>
      </c>
      <c r="GS130" s="859">
        <f t="shared" si="122"/>
        <v>794.43136145150686</v>
      </c>
      <c r="GT130" s="859">
        <f t="shared" si="122"/>
        <v>802.24279732026594</v>
      </c>
      <c r="GU130" s="859">
        <f t="shared" ref="GU130:IV130" si="123">GU122*$IF$114</f>
        <v>812.44187660563159</v>
      </c>
      <c r="GV130" s="859">
        <f t="shared" si="123"/>
        <v>822.8802702236087</v>
      </c>
      <c r="GW130" s="859">
        <f t="shared" si="123"/>
        <v>799.804384229074</v>
      </c>
      <c r="GX130" s="859">
        <f t="shared" si="123"/>
        <v>764.28694276770091</v>
      </c>
      <c r="GY130" s="859">
        <f t="shared" si="123"/>
        <v>750.6609599006199</v>
      </c>
      <c r="GZ130" s="859">
        <f t="shared" si="123"/>
        <v>726.00707134416723</v>
      </c>
      <c r="HA130" s="859">
        <f t="shared" si="123"/>
        <v>705.70730807138239</v>
      </c>
      <c r="HB130" s="859">
        <f t="shared" si="123"/>
        <v>732.79786859278124</v>
      </c>
      <c r="HC130" s="859">
        <f t="shared" si="123"/>
        <v>723.9787945592434</v>
      </c>
      <c r="HD130" s="859">
        <f t="shared" si="123"/>
        <v>721.89475837673899</v>
      </c>
      <c r="HE130" s="859">
        <f t="shared" si="123"/>
        <v>702.18226607421502</v>
      </c>
      <c r="HF130" s="859">
        <f t="shared" si="123"/>
        <v>700.10810866835425</v>
      </c>
      <c r="HG130" s="859">
        <f t="shared" si="123"/>
        <v>714.68437428927814</v>
      </c>
      <c r="HH130" s="859">
        <f t="shared" si="123"/>
        <v>741.40199414024255</v>
      </c>
      <c r="HI130" s="859">
        <f t="shared" si="123"/>
        <v>747.8393084003294</v>
      </c>
      <c r="HJ130" s="859">
        <f t="shared" si="123"/>
        <v>811.8032397989864</v>
      </c>
      <c r="HK130" s="859">
        <f t="shared" si="123"/>
        <v>881.72788811029466</v>
      </c>
      <c r="HL130" s="859">
        <f t="shared" si="123"/>
        <v>955.82809456464418</v>
      </c>
      <c r="HM130" s="859">
        <f t="shared" si="123"/>
        <v>1004.1015077708159</v>
      </c>
      <c r="HN130" s="859">
        <f t="shared" si="123"/>
        <v>1043.8211060249844</v>
      </c>
      <c r="HO130" s="859">
        <f t="shared" si="123"/>
        <v>1053.7625668796238</v>
      </c>
      <c r="HP130" s="859">
        <f t="shared" si="123"/>
        <v>1053.9436598647235</v>
      </c>
      <c r="HQ130" s="859">
        <f t="shared" si="123"/>
        <v>1113.8020733265437</v>
      </c>
      <c r="HR130" s="859">
        <f t="shared" si="123"/>
        <v>1195.3248111348883</v>
      </c>
      <c r="HS130" s="859">
        <f t="shared" si="123"/>
        <v>1238.9223546983924</v>
      </c>
      <c r="HT130" s="859">
        <f t="shared" si="123"/>
        <v>1270.2223782329759</v>
      </c>
      <c r="HU130" s="859">
        <f t="shared" si="123"/>
        <v>1294.5777454291006</v>
      </c>
      <c r="HV130" s="859">
        <f t="shared" si="123"/>
        <v>1263.1276822625659</v>
      </c>
      <c r="HW130" s="859">
        <f t="shared" si="123"/>
        <v>1245.8459134776326</v>
      </c>
      <c r="HX130" s="859">
        <f t="shared" si="123"/>
        <v>1249.5428046168397</v>
      </c>
      <c r="HY130" s="859">
        <f>HY122*$IF$114</f>
        <v>1266.5081228063088</v>
      </c>
      <c r="HZ130" s="859"/>
      <c r="IA130" s="859"/>
      <c r="IB130" s="562"/>
      <c r="IC130" s="860">
        <f>SUM(BM130:IA130)</f>
        <v>89036.607985792754</v>
      </c>
      <c r="IE130" s="557" t="s">
        <v>487</v>
      </c>
      <c r="IH130" s="862" t="s">
        <v>50</v>
      </c>
    </row>
    <row r="131" spans="2:254">
      <c r="BW131" s="858"/>
      <c r="BX131" s="858"/>
      <c r="BY131" s="858"/>
      <c r="BZ131" s="858"/>
      <c r="CA131" s="858"/>
      <c r="CB131" s="858"/>
      <c r="CC131" s="858"/>
      <c r="CD131" s="858"/>
      <c r="CE131" s="858"/>
      <c r="CF131" s="858"/>
      <c r="CG131" s="858"/>
      <c r="CH131" s="858"/>
      <c r="CI131" s="858"/>
      <c r="CJ131" s="858"/>
      <c r="CK131" s="858"/>
      <c r="CL131" s="858"/>
      <c r="CM131" s="858"/>
      <c r="CN131" s="858"/>
      <c r="CO131" s="858"/>
      <c r="CP131" s="858"/>
      <c r="CQ131" s="858"/>
      <c r="CR131" s="858"/>
      <c r="CS131" s="858"/>
      <c r="CT131" s="858"/>
      <c r="CU131" s="858"/>
      <c r="CV131" s="858"/>
      <c r="CW131" s="858"/>
      <c r="CX131" s="858"/>
      <c r="CY131" s="858"/>
      <c r="CZ131" s="858"/>
      <c r="DA131" s="858"/>
      <c r="DB131" s="858"/>
      <c r="DC131" s="858"/>
      <c r="DD131" s="858"/>
      <c r="DE131" s="858"/>
      <c r="DF131" s="858"/>
      <c r="DG131" s="858"/>
      <c r="DH131" s="858"/>
      <c r="DI131" s="858"/>
      <c r="DJ131" s="858"/>
      <c r="DK131" s="858"/>
      <c r="DL131" s="858"/>
      <c r="DM131" s="858"/>
      <c r="DN131" s="858"/>
      <c r="DO131" s="858"/>
      <c r="DP131" s="858"/>
      <c r="DQ131" s="858"/>
      <c r="DR131" s="858"/>
      <c r="DS131" s="858"/>
      <c r="DT131" s="858"/>
      <c r="DU131" s="858"/>
      <c r="DV131" s="858"/>
      <c r="DW131" s="858"/>
      <c r="DX131" s="858"/>
      <c r="DY131" s="858"/>
      <c r="DZ131" s="858"/>
      <c r="EA131" s="858"/>
      <c r="EB131" s="858"/>
      <c r="EC131" s="858"/>
      <c r="ED131" s="858"/>
      <c r="EE131" s="858"/>
      <c r="EF131" s="858"/>
      <c r="EG131" s="858"/>
      <c r="EH131" s="858"/>
      <c r="EI131" s="858"/>
      <c r="EJ131" s="858"/>
      <c r="EK131" s="858"/>
      <c r="EL131" s="858"/>
      <c r="EM131" s="858"/>
      <c r="EN131" s="858"/>
      <c r="EO131" s="858"/>
      <c r="EP131" s="858"/>
      <c r="EQ131" s="858"/>
      <c r="ER131" s="858"/>
      <c r="ES131" s="858"/>
      <c r="ET131" s="858"/>
      <c r="EU131" s="858"/>
      <c r="EV131" s="858"/>
      <c r="EW131" s="858"/>
      <c r="EX131" s="858"/>
      <c r="EY131" s="858"/>
      <c r="EZ131" s="858"/>
      <c r="FA131" s="858"/>
      <c r="FB131" s="858"/>
      <c r="FC131" s="858"/>
      <c r="FD131" s="858"/>
      <c r="FE131" s="858"/>
      <c r="FF131" s="858"/>
      <c r="FG131" s="858"/>
      <c r="FH131" s="858"/>
      <c r="FI131" s="858"/>
      <c r="FJ131" s="858"/>
      <c r="FK131" s="858"/>
      <c r="FL131" s="858"/>
      <c r="FM131" s="858"/>
      <c r="FN131" s="858"/>
      <c r="FO131" s="859"/>
      <c r="FP131" s="859"/>
      <c r="FQ131" s="859"/>
      <c r="FR131" s="859"/>
      <c r="FS131" s="859"/>
      <c r="FT131" s="859"/>
      <c r="FU131" s="859"/>
      <c r="FV131" s="859"/>
      <c r="FW131" s="859"/>
      <c r="FX131" s="859"/>
      <c r="FY131" s="859"/>
      <c r="FZ131" s="859"/>
      <c r="GA131" s="859"/>
      <c r="GB131" s="859"/>
      <c r="GC131" s="859"/>
      <c r="GD131" s="859"/>
      <c r="GE131" s="859"/>
      <c r="GF131" s="859"/>
      <c r="GG131" s="859"/>
      <c r="GH131" s="859"/>
      <c r="GI131" s="859"/>
      <c r="GJ131" s="859"/>
      <c r="GK131" s="859"/>
      <c r="GL131" s="859"/>
      <c r="GM131" s="859"/>
      <c r="GN131" s="859"/>
      <c r="GO131" s="859"/>
      <c r="GP131" s="859"/>
      <c r="GQ131" s="859"/>
      <c r="GR131" s="859"/>
      <c r="GS131" s="859"/>
      <c r="GT131" s="859"/>
      <c r="GU131" s="859"/>
      <c r="GV131" s="859"/>
      <c r="GW131" s="859"/>
      <c r="GX131" s="859"/>
      <c r="GY131" s="859"/>
      <c r="GZ131" s="859"/>
      <c r="HA131" s="859"/>
      <c r="HB131" s="859"/>
      <c r="HC131" s="859"/>
      <c r="HD131" s="859"/>
      <c r="HE131" s="859"/>
      <c r="HF131" s="859"/>
      <c r="HG131" s="859"/>
      <c r="HH131" s="859"/>
      <c r="HI131" s="859"/>
      <c r="HJ131" s="859"/>
      <c r="HK131" s="859"/>
      <c r="HL131" s="859"/>
      <c r="HM131" s="859"/>
      <c r="HN131" s="859"/>
      <c r="HO131" s="859"/>
      <c r="HP131" s="859"/>
      <c r="HQ131" s="859"/>
      <c r="HR131" s="859"/>
      <c r="HS131" s="859"/>
      <c r="HT131" s="859"/>
      <c r="HU131" s="859"/>
      <c r="HV131" s="859"/>
      <c r="HW131" s="859"/>
      <c r="HX131" s="859"/>
      <c r="HY131" s="859"/>
      <c r="HZ131" s="859"/>
      <c r="IA131" s="859"/>
      <c r="IB131" s="562"/>
      <c r="IC131" s="562"/>
      <c r="IJ131" s="593" t="s">
        <v>494</v>
      </c>
      <c r="IK131" s="593"/>
      <c r="IL131" s="872">
        <f>IL127*2.2046/3.664191</f>
        <v>7.8549263733031509</v>
      </c>
      <c r="IM131" s="872"/>
      <c r="IN131" s="872"/>
      <c r="IO131" s="872">
        <f t="shared" ref="IO131:IT131" si="124">IO127*2.2046/3.664191</f>
        <v>8.0135145889872721</v>
      </c>
      <c r="IP131" s="872">
        <f t="shared" si="124"/>
        <v>8.045390117004338</v>
      </c>
      <c r="IQ131" s="872">
        <f t="shared" si="124"/>
        <v>8.0031912833573067</v>
      </c>
      <c r="IR131" s="872">
        <f t="shared" si="124"/>
        <v>7.9687786607414592</v>
      </c>
      <c r="IS131" s="872">
        <f t="shared" si="124"/>
        <v>7.871466034665465</v>
      </c>
      <c r="IT131" s="872">
        <f t="shared" si="124"/>
        <v>7.7858013822104706</v>
      </c>
    </row>
    <row r="132" spans="2:254">
      <c r="D132" s="687">
        <f>D89</f>
        <v>531.30769500000008</v>
      </c>
      <c r="E132" s="859">
        <f t="shared" ref="E132:BP132" si="125">E89-E61</f>
        <v>18.320955000000001</v>
      </c>
      <c r="F132" s="859">
        <f t="shared" si="125"/>
        <v>21.985146</v>
      </c>
      <c r="G132" s="859">
        <f t="shared" si="125"/>
        <v>21.985146</v>
      </c>
      <c r="H132" s="859">
        <f t="shared" si="125"/>
        <v>21.985146</v>
      </c>
      <c r="I132" s="859">
        <f t="shared" si="125"/>
        <v>21.985146</v>
      </c>
      <c r="J132" s="859">
        <f t="shared" si="125"/>
        <v>21.985146</v>
      </c>
      <c r="K132" s="859">
        <f t="shared" si="125"/>
        <v>21.985146</v>
      </c>
      <c r="L132" s="859">
        <f t="shared" si="125"/>
        <v>25.649337000000003</v>
      </c>
      <c r="M132" s="859">
        <f t="shared" si="125"/>
        <v>25.649337000000003</v>
      </c>
      <c r="N132" s="859">
        <f t="shared" si="125"/>
        <v>25.649337000000003</v>
      </c>
      <c r="O132" s="859">
        <f t="shared" si="125"/>
        <v>29.313528000000002</v>
      </c>
      <c r="P132" s="859">
        <f t="shared" si="125"/>
        <v>29.313528000000002</v>
      </c>
      <c r="Q132" s="859">
        <f t="shared" si="125"/>
        <v>36.641910000000003</v>
      </c>
      <c r="R132" s="859">
        <f t="shared" si="125"/>
        <v>32.977719</v>
      </c>
      <c r="S132" s="859">
        <f t="shared" si="125"/>
        <v>32.977719</v>
      </c>
      <c r="T132" s="859">
        <f t="shared" si="125"/>
        <v>32.977719</v>
      </c>
      <c r="U132" s="859">
        <f t="shared" si="125"/>
        <v>36.641910000000003</v>
      </c>
      <c r="V132" s="859">
        <f t="shared" si="125"/>
        <v>36.641910000000003</v>
      </c>
      <c r="W132" s="859">
        <f t="shared" si="125"/>
        <v>36.641910000000003</v>
      </c>
      <c r="X132" s="859">
        <f t="shared" si="125"/>
        <v>36.641910000000003</v>
      </c>
      <c r="Y132" s="859">
        <f t="shared" si="125"/>
        <v>36.641910000000003</v>
      </c>
      <c r="Z132" s="859">
        <f t="shared" si="125"/>
        <v>40.306101000000005</v>
      </c>
      <c r="AA132" s="859">
        <f t="shared" si="125"/>
        <v>40.306101000000005</v>
      </c>
      <c r="AB132" s="859">
        <f t="shared" si="125"/>
        <v>40.306101000000005</v>
      </c>
      <c r="AC132" s="859">
        <f t="shared" si="125"/>
        <v>40.306101000000005</v>
      </c>
      <c r="AD132" s="859">
        <f t="shared" si="125"/>
        <v>43.970292000000001</v>
      </c>
      <c r="AE132" s="859">
        <f t="shared" si="125"/>
        <v>47.634483000000003</v>
      </c>
      <c r="AF132" s="859">
        <f t="shared" si="125"/>
        <v>51.298674000000005</v>
      </c>
      <c r="AG132" s="859">
        <f t="shared" si="125"/>
        <v>51.298674000000005</v>
      </c>
      <c r="AH132" s="859">
        <f t="shared" si="125"/>
        <v>51.298674000000005</v>
      </c>
      <c r="AI132" s="859">
        <f t="shared" si="125"/>
        <v>51.298674000000005</v>
      </c>
      <c r="AJ132" s="859">
        <f t="shared" si="125"/>
        <v>51.298674000000005</v>
      </c>
      <c r="AK132" s="859">
        <f t="shared" si="125"/>
        <v>54.962865000000001</v>
      </c>
      <c r="AL132" s="859">
        <f t="shared" si="125"/>
        <v>58.627056000000003</v>
      </c>
      <c r="AM132" s="859">
        <f t="shared" si="125"/>
        <v>58.627056000000003</v>
      </c>
      <c r="AN132" s="859">
        <f t="shared" si="125"/>
        <v>62.291247000000006</v>
      </c>
      <c r="AO132" s="859">
        <f t="shared" si="125"/>
        <v>62.291247000000006</v>
      </c>
      <c r="AP132" s="859">
        <f t="shared" si="125"/>
        <v>65.955438000000001</v>
      </c>
      <c r="AQ132" s="859">
        <f t="shared" si="125"/>
        <v>65.955438000000001</v>
      </c>
      <c r="AR132" s="859">
        <f t="shared" si="125"/>
        <v>65.955438000000001</v>
      </c>
      <c r="AS132" s="859">
        <f t="shared" si="125"/>
        <v>87.940584000000001</v>
      </c>
      <c r="AT132" s="859">
        <f t="shared" si="125"/>
        <v>84.276392999999999</v>
      </c>
      <c r="AU132" s="859">
        <f t="shared" si="125"/>
        <v>84.276392999999999</v>
      </c>
      <c r="AV132" s="859">
        <f t="shared" si="125"/>
        <v>87.940584000000001</v>
      </c>
      <c r="AW132" s="859">
        <f t="shared" si="125"/>
        <v>87.940584000000001</v>
      </c>
      <c r="AX132" s="859">
        <f t="shared" si="125"/>
        <v>91.604775000000004</v>
      </c>
      <c r="AY132" s="859">
        <f t="shared" si="125"/>
        <v>106.261539</v>
      </c>
      <c r="AZ132" s="859">
        <f t="shared" si="125"/>
        <v>106.261539</v>
      </c>
      <c r="BA132" s="859">
        <f t="shared" si="125"/>
        <v>109.92573</v>
      </c>
      <c r="BB132" s="859">
        <f t="shared" si="125"/>
        <v>113.589921</v>
      </c>
      <c r="BC132" s="859">
        <f t="shared" si="125"/>
        <v>120.91830300000001</v>
      </c>
      <c r="BD132" s="859">
        <f t="shared" si="125"/>
        <v>124.58249400000001</v>
      </c>
      <c r="BE132" s="859">
        <f t="shared" si="125"/>
        <v>131.910876</v>
      </c>
      <c r="BF132" s="859">
        <f t="shared" si="125"/>
        <v>135.57506700000002</v>
      </c>
      <c r="BG132" s="859">
        <f t="shared" si="125"/>
        <v>142.90344899999999</v>
      </c>
      <c r="BH132" s="859">
        <f t="shared" si="125"/>
        <v>157.560213</v>
      </c>
      <c r="BI132" s="859">
        <f t="shared" si="125"/>
        <v>157.560213</v>
      </c>
      <c r="BJ132" s="859">
        <f t="shared" si="125"/>
        <v>168.552786</v>
      </c>
      <c r="BK132" s="859">
        <f t="shared" si="125"/>
        <v>172.21697700000001</v>
      </c>
      <c r="BL132" s="859">
        <f t="shared" si="125"/>
        <v>183.20955000000001</v>
      </c>
      <c r="BM132" s="859">
        <f t="shared" si="125"/>
        <v>197.86631400000002</v>
      </c>
      <c r="BN132" s="859">
        <f t="shared" si="125"/>
        <v>197.86631400000002</v>
      </c>
      <c r="BO132" s="859">
        <f t="shared" si="125"/>
        <v>208.85888700000001</v>
      </c>
      <c r="BP132" s="859">
        <f t="shared" si="125"/>
        <v>216.18726900000001</v>
      </c>
      <c r="BQ132" s="859">
        <f>BQ89-BQ61</f>
        <v>252.82917900000001</v>
      </c>
      <c r="BR132" s="859">
        <f>BR89-BR61</f>
        <v>260.15756099999999</v>
      </c>
      <c r="BS132" s="859">
        <f>BS89-BS61</f>
        <v>278.47851600000001</v>
      </c>
      <c r="BT132" s="859">
        <f>BT89-BT61</f>
        <v>282.14270700000003</v>
      </c>
      <c r="BU132" s="859">
        <f t="shared" ref="BU132:EF132" si="126">BU89-BU61</f>
        <v>285.80689799999999</v>
      </c>
      <c r="BV132" s="859">
        <f t="shared" si="126"/>
        <v>304.12785300000002</v>
      </c>
      <c r="BW132" s="859">
        <f t="shared" si="126"/>
        <v>333.44138100000004</v>
      </c>
      <c r="BX132" s="859">
        <f t="shared" si="126"/>
        <v>348.09814500000005</v>
      </c>
      <c r="BY132" s="859">
        <f t="shared" si="126"/>
        <v>351.762336</v>
      </c>
      <c r="BZ132" s="859">
        <f t="shared" si="126"/>
        <v>377.41167300000001</v>
      </c>
      <c r="CA132" s="859">
        <f t="shared" si="126"/>
        <v>410.38939200000004</v>
      </c>
      <c r="CB132" s="859">
        <f t="shared" si="126"/>
        <v>436.03872900000005</v>
      </c>
      <c r="CC132" s="859">
        <f t="shared" si="126"/>
        <v>447.03130200000004</v>
      </c>
      <c r="CD132" s="859">
        <f t="shared" si="126"/>
        <v>476.34483</v>
      </c>
      <c r="CE132" s="859">
        <f t="shared" si="126"/>
        <v>491.00159400000001</v>
      </c>
      <c r="CF132" s="859">
        <f t="shared" si="126"/>
        <v>520.31512199999997</v>
      </c>
      <c r="CG132" s="859">
        <f t="shared" si="126"/>
        <v>538.636077</v>
      </c>
      <c r="CH132" s="859">
        <f t="shared" si="126"/>
        <v>575.27798699999994</v>
      </c>
      <c r="CI132" s="859">
        <f t="shared" si="126"/>
        <v>637.56923399999994</v>
      </c>
      <c r="CJ132" s="859">
        <f t="shared" si="126"/>
        <v>674.21114399999999</v>
      </c>
      <c r="CK132" s="859">
        <f t="shared" si="126"/>
        <v>637.56923399999994</v>
      </c>
      <c r="CL132" s="859">
        <f t="shared" si="126"/>
        <v>688.86790799999994</v>
      </c>
      <c r="CM132" s="859">
        <f t="shared" si="126"/>
        <v>699.86048100000005</v>
      </c>
      <c r="CN132" s="859">
        <f t="shared" si="126"/>
        <v>710.85305400000004</v>
      </c>
      <c r="CO132" s="859">
        <f t="shared" si="126"/>
        <v>718.18143600000008</v>
      </c>
      <c r="CP132" s="859">
        <f t="shared" si="126"/>
        <v>769.48011000000008</v>
      </c>
      <c r="CQ132" s="859">
        <f t="shared" si="126"/>
        <v>864.74907600000006</v>
      </c>
      <c r="CR132" s="859">
        <f t="shared" si="126"/>
        <v>890.39841300000001</v>
      </c>
      <c r="CS132" s="859">
        <f t="shared" si="126"/>
        <v>938.03289600000005</v>
      </c>
      <c r="CT132" s="859">
        <f t="shared" si="126"/>
        <v>996.65995200000009</v>
      </c>
      <c r="CU132" s="859">
        <f t="shared" si="126"/>
        <v>1007.652525</v>
      </c>
      <c r="CV132" s="859">
        <f t="shared" si="126"/>
        <v>1018.645098</v>
      </c>
      <c r="CW132" s="859">
        <f t="shared" si="126"/>
        <v>1033.301862</v>
      </c>
      <c r="CX132" s="859">
        <f t="shared" si="126"/>
        <v>1080.9363450000001</v>
      </c>
      <c r="CY132" s="859">
        <f t="shared" si="126"/>
        <v>1198.1904569999999</v>
      </c>
      <c r="CZ132" s="859">
        <f t="shared" si="126"/>
        <v>1198.1904570000002</v>
      </c>
      <c r="DA132" s="859">
        <f t="shared" si="126"/>
        <v>1304.451996</v>
      </c>
      <c r="DB132" s="859">
        <f t="shared" si="126"/>
        <v>1359.414861</v>
      </c>
      <c r="DC132" s="859">
        <f t="shared" si="126"/>
        <v>1370.407434</v>
      </c>
      <c r="DD132" s="859">
        <f t="shared" si="126"/>
        <v>1355.7506700000001</v>
      </c>
      <c r="DE132" s="859">
        <f t="shared" si="126"/>
        <v>1403.3851529999999</v>
      </c>
      <c r="DF132" s="859">
        <f t="shared" si="126"/>
        <v>1487.6615459999998</v>
      </c>
      <c r="DG132" s="859">
        <f t="shared" si="126"/>
        <v>1535.2960289999999</v>
      </c>
      <c r="DH132" s="859">
        <f t="shared" si="126"/>
        <v>1612.24404</v>
      </c>
      <c r="DI132" s="859">
        <f t="shared" si="126"/>
        <v>1700.184624</v>
      </c>
      <c r="DJ132" s="859">
        <f t="shared" si="126"/>
        <v>1861.409028</v>
      </c>
      <c r="DK132" s="859">
        <f t="shared" si="126"/>
        <v>1956.6779940000001</v>
      </c>
      <c r="DL132" s="859">
        <f t="shared" si="126"/>
        <v>2026.2976230000002</v>
      </c>
      <c r="DM132" s="859">
        <f t="shared" si="126"/>
        <v>2073.9321059999997</v>
      </c>
      <c r="DN132" s="859">
        <f t="shared" si="126"/>
        <v>2260.8058470000001</v>
      </c>
      <c r="DO132" s="859">
        <f t="shared" si="126"/>
        <v>2286.4551839999999</v>
      </c>
      <c r="DP132" s="859">
        <f t="shared" si="126"/>
        <v>2433.0228240000006</v>
      </c>
      <c r="DQ132" s="859">
        <f t="shared" si="126"/>
        <v>2594.2472280000002</v>
      </c>
      <c r="DR132" s="859">
        <f t="shared" si="126"/>
        <v>2869.0615530000005</v>
      </c>
      <c r="DS132" s="859">
        <f t="shared" si="126"/>
        <v>2744.4790590000002</v>
      </c>
      <c r="DT132" s="859">
        <f t="shared" si="126"/>
        <v>2876.3899350000002</v>
      </c>
      <c r="DU132" s="859">
        <f t="shared" si="126"/>
        <v>3000.9724290000004</v>
      </c>
      <c r="DV132" s="859">
        <f t="shared" si="126"/>
        <v>3059.5994849999997</v>
      </c>
      <c r="DW132" s="859">
        <f t="shared" si="126"/>
        <v>3220.8238890000007</v>
      </c>
      <c r="DX132" s="859">
        <f t="shared" si="126"/>
        <v>3458.9963040000002</v>
      </c>
      <c r="DY132" s="859">
        <f t="shared" si="126"/>
        <v>3114.5623500000002</v>
      </c>
      <c r="DZ132" s="859">
        <f t="shared" si="126"/>
        <v>3070.5920580000002</v>
      </c>
      <c r="EA132" s="859">
        <f t="shared" si="126"/>
        <v>3297.7718999999997</v>
      </c>
      <c r="EB132" s="859">
        <f t="shared" si="126"/>
        <v>3502.9665960000002</v>
      </c>
      <c r="EC132" s="859">
        <f t="shared" si="126"/>
        <v>3429.6827760000001</v>
      </c>
      <c r="ED132" s="859">
        <f t="shared" si="126"/>
        <v>2953.3379460000001</v>
      </c>
      <c r="EE132" s="859">
        <f t="shared" si="126"/>
        <v>3415.0260120000003</v>
      </c>
      <c r="EF132" s="859">
        <f t="shared" si="126"/>
        <v>2942.3453729999997</v>
      </c>
      <c r="EG132" s="859">
        <f t="shared" ref="EG132:GR132" si="127">EG89-EG61</f>
        <v>3096.2413950000005</v>
      </c>
      <c r="EH132" s="859">
        <f t="shared" si="127"/>
        <v>3554.2652700000003</v>
      </c>
      <c r="EI132" s="859">
        <f t="shared" si="127"/>
        <v>3524.9517419999997</v>
      </c>
      <c r="EJ132" s="859">
        <f t="shared" si="127"/>
        <v>3572.586225</v>
      </c>
      <c r="EK132" s="859">
        <f t="shared" si="127"/>
        <v>3605.563944</v>
      </c>
      <c r="EL132" s="859">
        <f t="shared" si="127"/>
        <v>3891.3708420000003</v>
      </c>
      <c r="EM132" s="859">
        <f t="shared" si="127"/>
        <v>3869.3856960000007</v>
      </c>
      <c r="EN132" s="859">
        <f t="shared" si="127"/>
        <v>4158.8567849999999</v>
      </c>
      <c r="EO132" s="859">
        <f t="shared" si="127"/>
        <v>3818.0870220000002</v>
      </c>
      <c r="EP132" s="859">
        <f t="shared" si="127"/>
        <v>3411.361821</v>
      </c>
      <c r="EQ132" s="859">
        <f t="shared" si="127"/>
        <v>3077.9204400000003</v>
      </c>
      <c r="ER132" s="859">
        <f t="shared" si="127"/>
        <v>3250.1374169999999</v>
      </c>
      <c r="ES132" s="859">
        <f t="shared" si="127"/>
        <v>3535.9443150000002</v>
      </c>
      <c r="ET132" s="859">
        <f t="shared" si="127"/>
        <v>3726.4822470000004</v>
      </c>
      <c r="EU132" s="859">
        <f t="shared" si="127"/>
        <v>4100.2297290000006</v>
      </c>
      <c r="EV132" s="859">
        <f t="shared" si="127"/>
        <v>4389.7008180000003</v>
      </c>
      <c r="EW132" s="859">
        <f t="shared" si="127"/>
        <v>4144.2000209999997</v>
      </c>
      <c r="EX132" s="859">
        <f t="shared" si="127"/>
        <v>4316.4169979999997</v>
      </c>
      <c r="EY132" s="859">
        <f t="shared" si="127"/>
        <v>4719.478008</v>
      </c>
      <c r="EZ132" s="859">
        <f t="shared" si="127"/>
        <v>4840.3963109999995</v>
      </c>
      <c r="FA132" s="859">
        <f t="shared" si="127"/>
        <v>4873.3740300000009</v>
      </c>
      <c r="FB132" s="859">
        <f t="shared" si="127"/>
        <v>5060.2477709999994</v>
      </c>
      <c r="FC132" s="859">
        <f t="shared" si="127"/>
        <v>5041.9268160000001</v>
      </c>
      <c r="FD132" s="859">
        <f t="shared" si="127"/>
        <v>4228.4764139999997</v>
      </c>
      <c r="FE132" s="859">
        <f t="shared" si="127"/>
        <v>4499.6265480000002</v>
      </c>
      <c r="FF132" s="859">
        <f t="shared" si="127"/>
        <v>5060.2477709999994</v>
      </c>
      <c r="FG132" s="859">
        <f t="shared" si="127"/>
        <v>5331.3979050000007</v>
      </c>
      <c r="FH132" s="859">
        <f t="shared" si="127"/>
        <v>5140.8599729999996</v>
      </c>
      <c r="FI132" s="859">
        <f t="shared" si="127"/>
        <v>5910.340083</v>
      </c>
      <c r="FJ132" s="859">
        <f t="shared" si="127"/>
        <v>6401.3416769999994</v>
      </c>
      <c r="FK132" s="859">
        <f t="shared" si="127"/>
        <v>6496.6106430000009</v>
      </c>
      <c r="FL132" s="859">
        <f t="shared" si="127"/>
        <v>6654.1708560000006</v>
      </c>
      <c r="FM132" s="859">
        <f t="shared" si="127"/>
        <v>6734.783058</v>
      </c>
      <c r="FN132" s="859">
        <f t="shared" si="127"/>
        <v>7379.6806740000002</v>
      </c>
      <c r="FO132" s="859">
        <f t="shared" si="127"/>
        <v>7859.689695</v>
      </c>
      <c r="FP132" s="859">
        <f t="shared" si="127"/>
        <v>8193.1310759999997</v>
      </c>
      <c r="FQ132" s="859">
        <f t="shared" si="127"/>
        <v>8405.6541539999998</v>
      </c>
      <c r="FR132" s="859">
        <f t="shared" si="127"/>
        <v>8702.4536250000019</v>
      </c>
      <c r="FS132" s="859">
        <f t="shared" si="127"/>
        <v>9175.1342639999984</v>
      </c>
      <c r="FT132" s="859">
        <f t="shared" si="127"/>
        <v>9193.4552189999995</v>
      </c>
      <c r="FU132" s="859">
        <f t="shared" si="127"/>
        <v>9508.5756450000008</v>
      </c>
      <c r="FV132" s="859">
        <f t="shared" si="127"/>
        <v>10047.211722</v>
      </c>
      <c r="FW132" s="859">
        <f t="shared" si="127"/>
        <v>10563.862653000002</v>
      </c>
      <c r="FX132" s="859">
        <f t="shared" si="127"/>
        <v>11058.528438000001</v>
      </c>
      <c r="FY132" s="859">
        <f t="shared" si="127"/>
        <v>11560.522605</v>
      </c>
      <c r="FZ132" s="859">
        <f t="shared" si="127"/>
        <v>11934.270087000001</v>
      </c>
      <c r="GA132" s="859">
        <f t="shared" si="127"/>
        <v>12586.496085000001</v>
      </c>
      <c r="GB132" s="859">
        <f t="shared" si="127"/>
        <v>13425.595824000002</v>
      </c>
      <c r="GC132" s="859">
        <f t="shared" si="127"/>
        <v>14546.838269999998</v>
      </c>
      <c r="GD132" s="859">
        <f t="shared" si="127"/>
        <v>15129.444638999999</v>
      </c>
      <c r="GE132" s="859">
        <f t="shared" si="127"/>
        <v>15829.305120000003</v>
      </c>
      <c r="GF132" s="859">
        <f t="shared" si="127"/>
        <v>16664.740668000002</v>
      </c>
      <c r="GG132" s="859">
        <f t="shared" si="127"/>
        <v>16591.456848000002</v>
      </c>
      <c r="GH132" s="859">
        <f t="shared" si="127"/>
        <v>16573.135892999999</v>
      </c>
      <c r="GI132" s="859">
        <f t="shared" si="127"/>
        <v>17445.213351000002</v>
      </c>
      <c r="GJ132" s="859">
        <f t="shared" si="127"/>
        <v>17917.89399</v>
      </c>
      <c r="GK132" s="859">
        <f t="shared" si="127"/>
        <v>18566.455796999999</v>
      </c>
      <c r="GL132" s="859">
        <f t="shared" si="127"/>
        <v>19061.121581999996</v>
      </c>
      <c r="GM132" s="859">
        <f t="shared" si="127"/>
        <v>18962.188425</v>
      </c>
      <c r="GN132" s="859">
        <f t="shared" si="127"/>
        <v>18438.209112</v>
      </c>
      <c r="GO132" s="859">
        <f t="shared" si="127"/>
        <v>18302.634045000003</v>
      </c>
      <c r="GP132" s="859">
        <f t="shared" si="127"/>
        <v>18467.522639999999</v>
      </c>
      <c r="GQ132" s="859">
        <f t="shared" si="127"/>
        <v>19009.822908000002</v>
      </c>
      <c r="GR132" s="859">
        <f t="shared" si="127"/>
        <v>19695.026624999999</v>
      </c>
      <c r="GS132" s="859">
        <f t="shared" ref="GS132:HX132" si="128">GS89-GS61</f>
        <v>19962.512568000002</v>
      </c>
      <c r="GT132" s="859">
        <f t="shared" si="128"/>
        <v>20607.410184000004</v>
      </c>
      <c r="GU132" s="859">
        <f t="shared" si="128"/>
        <v>21384.218675999997</v>
      </c>
      <c r="GV132" s="859">
        <f t="shared" si="128"/>
        <v>21695.674910999998</v>
      </c>
      <c r="GW132" s="859">
        <f t="shared" si="128"/>
        <v>22051.101438000005</v>
      </c>
      <c r="GX132" s="859">
        <f t="shared" si="128"/>
        <v>22520.117886000004</v>
      </c>
      <c r="GY132" s="859">
        <f t="shared" si="128"/>
        <v>21783.615495000002</v>
      </c>
      <c r="GZ132" s="859">
        <f t="shared" si="128"/>
        <v>22010.795337000003</v>
      </c>
      <c r="HA132" s="859">
        <f t="shared" si="128"/>
        <v>22139.042022000005</v>
      </c>
      <c r="HB132" s="859">
        <f t="shared" si="128"/>
        <v>22589.737515000004</v>
      </c>
      <c r="HC132" s="859">
        <f t="shared" si="128"/>
        <v>23300.590569000004</v>
      </c>
      <c r="HD132" s="859">
        <f t="shared" si="128"/>
        <v>23421.508871999999</v>
      </c>
      <c r="HE132" s="859">
        <f t="shared" si="128"/>
        <v>23344.560861000002</v>
      </c>
      <c r="HF132" s="859">
        <f t="shared" si="128"/>
        <v>23634.031950000004</v>
      </c>
      <c r="HG132" s="859">
        <f t="shared" si="128"/>
        <v>24289.922139000002</v>
      </c>
      <c r="HH132" s="859">
        <f t="shared" si="128"/>
        <v>24480.460070999998</v>
      </c>
      <c r="HI132" s="859">
        <f t="shared" si="128"/>
        <v>25011.767766000001</v>
      </c>
      <c r="HJ132" s="859">
        <f t="shared" si="128"/>
        <v>26220.950796000001</v>
      </c>
      <c r="HK132" s="859">
        <f t="shared" si="128"/>
        <v>27444.790590000004</v>
      </c>
      <c r="HL132" s="859">
        <f t="shared" si="128"/>
        <v>28335.189003</v>
      </c>
      <c r="HM132" s="859">
        <f t="shared" si="128"/>
        <v>29203.602270000003</v>
      </c>
      <c r="HN132" s="859">
        <f t="shared" si="128"/>
        <v>30050.030391</v>
      </c>
      <c r="HO132" s="859">
        <f t="shared" si="128"/>
        <v>30687.599625000003</v>
      </c>
      <c r="HP132" s="859">
        <f t="shared" si="128"/>
        <v>30192.933840000005</v>
      </c>
      <c r="HQ132" s="859">
        <f t="shared" si="128"/>
        <v>31779.528543000004</v>
      </c>
      <c r="HR132" s="859">
        <f t="shared" si="128"/>
        <v>32761.531730999999</v>
      </c>
      <c r="HS132" s="859">
        <f t="shared" si="128"/>
        <v>33270.854280000007</v>
      </c>
      <c r="HT132" s="859">
        <f t="shared" si="128"/>
        <v>33439.407066000007</v>
      </c>
      <c r="HU132" s="859">
        <f t="shared" si="128"/>
        <v>33640.937571000002</v>
      </c>
      <c r="HV132" s="859">
        <f t="shared" si="128"/>
        <v>33666.586908000005</v>
      </c>
      <c r="HW132" s="859">
        <f t="shared" si="128"/>
        <v>33644.601762000006</v>
      </c>
      <c r="HX132" s="859">
        <f t="shared" si="128"/>
        <v>34109.954018999997</v>
      </c>
      <c r="HY132" s="859">
        <f>HY89-HY61</f>
        <v>34791.493545000005</v>
      </c>
      <c r="HZ132" s="859"/>
      <c r="IA132" s="859"/>
      <c r="IB132" s="562"/>
      <c r="IC132" s="860">
        <f>SUM(D132:IA132)</f>
        <v>1572025.8795840002</v>
      </c>
      <c r="IE132" s="557" t="s">
        <v>495</v>
      </c>
    </row>
    <row r="133" spans="2:254">
      <c r="BW133" s="858"/>
      <c r="BX133" s="858"/>
      <c r="BY133" s="858"/>
      <c r="BZ133" s="858"/>
      <c r="CA133" s="858"/>
      <c r="CB133" s="858"/>
      <c r="CC133" s="858"/>
      <c r="CD133" s="858"/>
      <c r="CE133" s="858"/>
      <c r="CF133" s="858"/>
      <c r="CG133" s="858"/>
      <c r="CH133" s="858"/>
      <c r="CI133" s="858"/>
      <c r="CJ133" s="858"/>
      <c r="CK133" s="858"/>
      <c r="CL133" s="858"/>
      <c r="CM133" s="858"/>
      <c r="CN133" s="858"/>
      <c r="CO133" s="858"/>
      <c r="CP133" s="858"/>
      <c r="CQ133" s="858"/>
      <c r="CR133" s="858"/>
      <c r="CS133" s="858"/>
      <c r="CT133" s="858"/>
      <c r="CU133" s="858"/>
      <c r="CV133" s="858"/>
      <c r="CW133" s="858"/>
      <c r="CX133" s="858"/>
      <c r="CY133" s="858"/>
      <c r="CZ133" s="858"/>
      <c r="DA133" s="858"/>
      <c r="DB133" s="858"/>
      <c r="DC133" s="858"/>
      <c r="DD133" s="858"/>
      <c r="DE133" s="858"/>
      <c r="DF133" s="858"/>
      <c r="DG133" s="858"/>
      <c r="DH133" s="858"/>
      <c r="DI133" s="858"/>
      <c r="DJ133" s="858"/>
      <c r="DK133" s="858"/>
      <c r="DL133" s="858"/>
      <c r="DM133" s="858"/>
      <c r="DN133" s="858"/>
      <c r="DO133" s="858"/>
      <c r="DP133" s="858"/>
      <c r="DQ133" s="858"/>
      <c r="DR133" s="858"/>
      <c r="DS133" s="858"/>
      <c r="DT133" s="858"/>
      <c r="DU133" s="858"/>
      <c r="DV133" s="858"/>
      <c r="DW133" s="858"/>
      <c r="DX133" s="858"/>
      <c r="DY133" s="858"/>
      <c r="DZ133" s="858"/>
      <c r="EA133" s="858"/>
      <c r="EB133" s="858"/>
      <c r="EC133" s="858"/>
      <c r="ED133" s="858"/>
      <c r="EE133" s="858"/>
      <c r="EF133" s="858"/>
      <c r="EG133" s="858"/>
      <c r="EH133" s="858"/>
      <c r="EI133" s="858"/>
      <c r="EJ133" s="858"/>
      <c r="EK133" s="858"/>
      <c r="EL133" s="858"/>
      <c r="EM133" s="858"/>
      <c r="EN133" s="858"/>
      <c r="EO133" s="858"/>
      <c r="EP133" s="858"/>
      <c r="EQ133" s="858"/>
      <c r="ER133" s="858"/>
      <c r="ES133" s="858"/>
      <c r="ET133" s="858"/>
      <c r="EU133" s="858"/>
      <c r="EV133" s="858"/>
      <c r="EW133" s="858"/>
      <c r="EX133" s="858"/>
      <c r="EY133" s="858"/>
      <c r="EZ133" s="858"/>
      <c r="FA133" s="858"/>
      <c r="FB133" s="858"/>
      <c r="FC133" s="858"/>
      <c r="FD133" s="858"/>
      <c r="FE133" s="858"/>
      <c r="FF133" s="858"/>
      <c r="FG133" s="858"/>
      <c r="FH133" s="858"/>
      <c r="FI133" s="858"/>
      <c r="FJ133" s="858"/>
      <c r="FK133" s="858"/>
      <c r="FL133" s="858"/>
      <c r="FM133" s="858"/>
      <c r="FN133" s="858"/>
      <c r="FO133" s="859"/>
      <c r="FP133" s="859"/>
      <c r="FQ133" s="859"/>
      <c r="FR133" s="859"/>
      <c r="FS133" s="859"/>
      <c r="FT133" s="859"/>
      <c r="FU133" s="859"/>
      <c r="FV133" s="859"/>
      <c r="FW133" s="859"/>
      <c r="FX133" s="859"/>
      <c r="FY133" s="859"/>
      <c r="FZ133" s="859"/>
      <c r="GA133" s="859"/>
      <c r="GB133" s="859"/>
      <c r="GC133" s="859"/>
      <c r="GD133" s="859"/>
      <c r="GE133" s="859"/>
      <c r="GF133" s="859"/>
      <c r="GG133" s="859"/>
      <c r="GH133" s="859"/>
      <c r="GI133" s="859"/>
      <c r="GJ133" s="859"/>
      <c r="GK133" s="859"/>
      <c r="GL133" s="859"/>
      <c r="GM133" s="859"/>
      <c r="GN133" s="859"/>
      <c r="GO133" s="859"/>
      <c r="GP133" s="859"/>
      <c r="GQ133" s="859"/>
      <c r="GR133" s="859"/>
      <c r="GS133" s="859"/>
      <c r="GT133" s="859"/>
      <c r="GU133" s="859"/>
      <c r="GV133" s="859"/>
      <c r="GW133" s="859"/>
      <c r="GX133" s="859"/>
      <c r="GY133" s="859"/>
      <c r="GZ133" s="859"/>
      <c r="HA133" s="859"/>
      <c r="HB133" s="859"/>
      <c r="HC133" s="859"/>
      <c r="HD133" s="859"/>
      <c r="HE133" s="859"/>
      <c r="HF133" s="859"/>
      <c r="HG133" s="859"/>
      <c r="HH133" s="859"/>
      <c r="HI133" s="859"/>
      <c r="HJ133" s="859"/>
      <c r="HK133" s="859"/>
      <c r="HL133" s="859"/>
      <c r="HM133" s="859"/>
      <c r="HN133" s="859"/>
      <c r="HO133" s="859"/>
      <c r="HP133" s="859"/>
      <c r="HQ133" s="859"/>
      <c r="HR133" s="859"/>
      <c r="HS133" s="859"/>
      <c r="HT133" s="859"/>
      <c r="HU133" s="859"/>
      <c r="HV133" s="859"/>
      <c r="HW133" s="859"/>
      <c r="HX133" s="859"/>
      <c r="HY133" s="859"/>
      <c r="HZ133" s="859"/>
      <c r="IA133" s="859"/>
      <c r="IB133" s="562"/>
      <c r="IC133" s="562"/>
    </row>
    <row r="134" spans="2:254">
      <c r="B134" s="873" t="s">
        <v>496</v>
      </c>
      <c r="D134" s="687">
        <f>D132</f>
        <v>531.30769500000008</v>
      </c>
      <c r="E134" s="677">
        <f>D134+E132</f>
        <v>549.62865000000011</v>
      </c>
      <c r="F134" s="677">
        <f t="shared" ref="F134:BQ134" si="129">E134+F132</f>
        <v>571.61379600000009</v>
      </c>
      <c r="G134" s="677">
        <f t="shared" si="129"/>
        <v>593.59894200000008</v>
      </c>
      <c r="H134" s="677">
        <f t="shared" si="129"/>
        <v>615.58408800000007</v>
      </c>
      <c r="I134" s="677">
        <f t="shared" si="129"/>
        <v>637.56923400000005</v>
      </c>
      <c r="J134" s="677">
        <f t="shared" si="129"/>
        <v>659.55438000000004</v>
      </c>
      <c r="K134" s="677">
        <f t="shared" si="129"/>
        <v>681.53952600000002</v>
      </c>
      <c r="L134" s="677">
        <f t="shared" si="129"/>
        <v>707.18886300000008</v>
      </c>
      <c r="M134" s="677">
        <f t="shared" si="129"/>
        <v>732.83820000000014</v>
      </c>
      <c r="N134" s="677">
        <f t="shared" si="129"/>
        <v>758.4875370000002</v>
      </c>
      <c r="O134" s="677">
        <f t="shared" si="129"/>
        <v>787.80106500000022</v>
      </c>
      <c r="P134" s="677">
        <f t="shared" si="129"/>
        <v>817.11459300000024</v>
      </c>
      <c r="Q134" s="677">
        <f t="shared" si="129"/>
        <v>853.75650300000029</v>
      </c>
      <c r="R134" s="677">
        <f t="shared" si="129"/>
        <v>886.73422200000027</v>
      </c>
      <c r="S134" s="677">
        <f t="shared" si="129"/>
        <v>919.71194100000025</v>
      </c>
      <c r="T134" s="677">
        <f t="shared" si="129"/>
        <v>952.68966000000023</v>
      </c>
      <c r="U134" s="677">
        <f t="shared" si="129"/>
        <v>989.33157000000028</v>
      </c>
      <c r="V134" s="677">
        <f t="shared" si="129"/>
        <v>1025.9734800000003</v>
      </c>
      <c r="W134" s="677">
        <f t="shared" si="129"/>
        <v>1062.6153900000004</v>
      </c>
      <c r="X134" s="677">
        <f t="shared" si="129"/>
        <v>1099.2573000000004</v>
      </c>
      <c r="Y134" s="677">
        <f t="shared" si="129"/>
        <v>1135.8992100000005</v>
      </c>
      <c r="Z134" s="677">
        <f t="shared" si="129"/>
        <v>1176.2053110000004</v>
      </c>
      <c r="AA134" s="677">
        <f t="shared" si="129"/>
        <v>1216.5114120000003</v>
      </c>
      <c r="AB134" s="677">
        <f t="shared" si="129"/>
        <v>1256.8175130000002</v>
      </c>
      <c r="AC134" s="677">
        <f t="shared" si="129"/>
        <v>1297.1236140000001</v>
      </c>
      <c r="AD134" s="874">
        <f t="shared" si="129"/>
        <v>1341.0939060000001</v>
      </c>
      <c r="AE134" s="874">
        <f t="shared" si="129"/>
        <v>1388.7283890000001</v>
      </c>
      <c r="AF134" s="874">
        <f t="shared" si="129"/>
        <v>1440.027063</v>
      </c>
      <c r="AG134" s="874">
        <f t="shared" si="129"/>
        <v>1491.3257370000001</v>
      </c>
      <c r="AH134" s="874">
        <f t="shared" si="129"/>
        <v>1542.6244110000002</v>
      </c>
      <c r="AI134" s="874">
        <f t="shared" si="129"/>
        <v>1593.9230850000004</v>
      </c>
      <c r="AJ134" s="874">
        <f t="shared" si="129"/>
        <v>1645.2217590000005</v>
      </c>
      <c r="AK134" s="874">
        <f t="shared" si="129"/>
        <v>1700.1846240000004</v>
      </c>
      <c r="AL134" s="874">
        <f t="shared" si="129"/>
        <v>1758.8116800000005</v>
      </c>
      <c r="AM134" s="874">
        <f t="shared" si="129"/>
        <v>1817.4387360000005</v>
      </c>
      <c r="AN134" s="874">
        <f t="shared" si="129"/>
        <v>1879.7299830000006</v>
      </c>
      <c r="AO134" s="874">
        <f t="shared" si="129"/>
        <v>1942.0212300000007</v>
      </c>
      <c r="AP134" s="874">
        <f t="shared" si="129"/>
        <v>2007.9766680000007</v>
      </c>
      <c r="AQ134" s="874">
        <f t="shared" si="129"/>
        <v>2073.9321060000007</v>
      </c>
      <c r="AR134" s="874">
        <f t="shared" si="129"/>
        <v>2139.8875440000006</v>
      </c>
      <c r="AS134" s="874">
        <f t="shared" si="129"/>
        <v>2227.8281280000006</v>
      </c>
      <c r="AT134" s="874">
        <f t="shared" si="129"/>
        <v>2312.1045210000007</v>
      </c>
      <c r="AU134" s="874">
        <f t="shared" si="129"/>
        <v>2396.3809140000008</v>
      </c>
      <c r="AV134" s="874">
        <f t="shared" si="129"/>
        <v>2484.3214980000007</v>
      </c>
      <c r="AW134" s="874">
        <f t="shared" si="129"/>
        <v>2572.2620820000006</v>
      </c>
      <c r="AX134" s="874">
        <f t="shared" si="129"/>
        <v>2663.8668570000004</v>
      </c>
      <c r="AY134" s="874">
        <f t="shared" si="129"/>
        <v>2770.1283960000005</v>
      </c>
      <c r="AZ134" s="874">
        <f t="shared" si="129"/>
        <v>2876.3899350000006</v>
      </c>
      <c r="BA134" s="874">
        <f t="shared" si="129"/>
        <v>2986.3156650000005</v>
      </c>
      <c r="BB134" s="874">
        <f t="shared" si="129"/>
        <v>3099.9055860000008</v>
      </c>
      <c r="BC134" s="874">
        <f t="shared" si="129"/>
        <v>3220.8238890000007</v>
      </c>
      <c r="BD134" s="874">
        <f t="shared" si="129"/>
        <v>3345.4063830000009</v>
      </c>
      <c r="BE134" s="874">
        <f t="shared" si="129"/>
        <v>3477.3172590000008</v>
      </c>
      <c r="BF134" s="874">
        <f t="shared" si="129"/>
        <v>3612.892326000001</v>
      </c>
      <c r="BG134" s="874">
        <f t="shared" si="129"/>
        <v>3755.795775000001</v>
      </c>
      <c r="BH134" s="874">
        <f t="shared" si="129"/>
        <v>3913.3559880000012</v>
      </c>
      <c r="BI134" s="874">
        <f t="shared" si="129"/>
        <v>4070.9162010000014</v>
      </c>
      <c r="BJ134" s="874">
        <f t="shared" si="129"/>
        <v>4239.4689870000011</v>
      </c>
      <c r="BK134" s="874">
        <f t="shared" si="129"/>
        <v>4411.6859640000011</v>
      </c>
      <c r="BL134" s="874">
        <f t="shared" si="129"/>
        <v>4594.8955140000007</v>
      </c>
      <c r="BM134" s="874">
        <f t="shared" si="129"/>
        <v>4792.7618280000006</v>
      </c>
      <c r="BN134" s="874">
        <f t="shared" si="129"/>
        <v>4990.6281420000005</v>
      </c>
      <c r="BO134" s="874">
        <f t="shared" si="129"/>
        <v>5199.4870290000008</v>
      </c>
      <c r="BP134" s="874">
        <f t="shared" si="129"/>
        <v>5415.6742980000008</v>
      </c>
      <c r="BQ134" s="874">
        <f t="shared" si="129"/>
        <v>5668.5034770000011</v>
      </c>
      <c r="BR134" s="874">
        <f t="shared" ref="BR134:EC134" si="130">BQ134+BR132</f>
        <v>5928.6610380000011</v>
      </c>
      <c r="BS134" s="874">
        <f t="shared" si="130"/>
        <v>6207.1395540000012</v>
      </c>
      <c r="BT134" s="874">
        <f t="shared" si="130"/>
        <v>6489.2822610000012</v>
      </c>
      <c r="BU134" s="874">
        <f t="shared" si="130"/>
        <v>6775.089159000001</v>
      </c>
      <c r="BV134" s="874">
        <f t="shared" si="130"/>
        <v>7079.217012000001</v>
      </c>
      <c r="BW134" s="874">
        <f t="shared" si="130"/>
        <v>7412.6583930000006</v>
      </c>
      <c r="BX134" s="874">
        <f t="shared" si="130"/>
        <v>7760.7565380000005</v>
      </c>
      <c r="BY134" s="874">
        <f t="shared" si="130"/>
        <v>8112.5188740000003</v>
      </c>
      <c r="BZ134" s="874">
        <f t="shared" si="130"/>
        <v>8489.9305469999999</v>
      </c>
      <c r="CA134" s="874">
        <f t="shared" si="130"/>
        <v>8900.3199390000009</v>
      </c>
      <c r="CB134" s="874">
        <f t="shared" si="130"/>
        <v>9336.3586680000008</v>
      </c>
      <c r="CC134" s="874">
        <f t="shared" si="130"/>
        <v>9783.3899700000002</v>
      </c>
      <c r="CD134" s="874">
        <f t="shared" si="130"/>
        <v>10259.7348</v>
      </c>
      <c r="CE134" s="874">
        <f t="shared" si="130"/>
        <v>10750.736394</v>
      </c>
      <c r="CF134" s="874">
        <f t="shared" si="130"/>
        <v>11271.051516</v>
      </c>
      <c r="CG134" s="874">
        <f t="shared" si="130"/>
        <v>11809.687592999999</v>
      </c>
      <c r="CH134" s="874">
        <f t="shared" si="130"/>
        <v>12384.965579999998</v>
      </c>
      <c r="CI134" s="874">
        <f t="shared" si="130"/>
        <v>13022.534813999999</v>
      </c>
      <c r="CJ134" s="874">
        <f t="shared" si="130"/>
        <v>13696.745958</v>
      </c>
      <c r="CK134" s="874">
        <f t="shared" si="130"/>
        <v>14334.315192</v>
      </c>
      <c r="CL134" s="874">
        <f t="shared" si="130"/>
        <v>15023.1831</v>
      </c>
      <c r="CM134" s="874">
        <f t="shared" si="130"/>
        <v>15723.043581</v>
      </c>
      <c r="CN134" s="874">
        <f t="shared" si="130"/>
        <v>16433.896635000001</v>
      </c>
      <c r="CO134" s="874">
        <f t="shared" si="130"/>
        <v>17152.078071</v>
      </c>
      <c r="CP134" s="874">
        <f t="shared" si="130"/>
        <v>17921.558181</v>
      </c>
      <c r="CQ134" s="874">
        <f t="shared" si="130"/>
        <v>18786.307257</v>
      </c>
      <c r="CR134" s="874">
        <f t="shared" si="130"/>
        <v>19676.705669999999</v>
      </c>
      <c r="CS134" s="874">
        <f t="shared" si="130"/>
        <v>20614.738566</v>
      </c>
      <c r="CT134" s="874">
        <f t="shared" si="130"/>
        <v>21611.398518000002</v>
      </c>
      <c r="CU134" s="874">
        <f t="shared" si="130"/>
        <v>22619.051043000003</v>
      </c>
      <c r="CV134" s="874">
        <f t="shared" si="130"/>
        <v>23637.696141000004</v>
      </c>
      <c r="CW134" s="874">
        <f t="shared" si="130"/>
        <v>24670.998003000004</v>
      </c>
      <c r="CX134" s="874">
        <f t="shared" si="130"/>
        <v>25751.934348000003</v>
      </c>
      <c r="CY134" s="874">
        <f t="shared" si="130"/>
        <v>26950.124805000003</v>
      </c>
      <c r="CZ134" s="874">
        <f t="shared" si="130"/>
        <v>28148.315262000004</v>
      </c>
      <c r="DA134" s="874">
        <f t="shared" si="130"/>
        <v>29452.767258000003</v>
      </c>
      <c r="DB134" s="874">
        <f t="shared" si="130"/>
        <v>30812.182119000005</v>
      </c>
      <c r="DC134" s="874">
        <f t="shared" si="130"/>
        <v>32182.589553000005</v>
      </c>
      <c r="DD134" s="874">
        <f t="shared" si="130"/>
        <v>33538.340223000007</v>
      </c>
      <c r="DE134" s="874">
        <f t="shared" si="130"/>
        <v>34941.725376000009</v>
      </c>
      <c r="DF134" s="874">
        <f t="shared" si="130"/>
        <v>36429.386922000012</v>
      </c>
      <c r="DG134" s="874">
        <f t="shared" si="130"/>
        <v>37964.68295100001</v>
      </c>
      <c r="DH134" s="874">
        <f t="shared" si="130"/>
        <v>39576.926991000008</v>
      </c>
      <c r="DI134" s="874">
        <f t="shared" si="130"/>
        <v>41277.111615000009</v>
      </c>
      <c r="DJ134" s="874">
        <f t="shared" si="130"/>
        <v>43138.520643000011</v>
      </c>
      <c r="DK134" s="874">
        <f t="shared" si="130"/>
        <v>45095.198637000009</v>
      </c>
      <c r="DL134" s="874">
        <f t="shared" si="130"/>
        <v>47121.496260000007</v>
      </c>
      <c r="DM134" s="874">
        <f t="shared" si="130"/>
        <v>49195.428366000007</v>
      </c>
      <c r="DN134" s="874">
        <f t="shared" si="130"/>
        <v>51456.234213000011</v>
      </c>
      <c r="DO134" s="874">
        <f t="shared" si="130"/>
        <v>53742.689397000009</v>
      </c>
      <c r="DP134" s="874">
        <f t="shared" si="130"/>
        <v>56175.712221000009</v>
      </c>
      <c r="DQ134" s="874">
        <f t="shared" si="130"/>
        <v>58769.959449000009</v>
      </c>
      <c r="DR134" s="874">
        <f t="shared" si="130"/>
        <v>61639.021002000009</v>
      </c>
      <c r="DS134" s="874">
        <f t="shared" si="130"/>
        <v>64383.500061000006</v>
      </c>
      <c r="DT134" s="874">
        <f t="shared" si="130"/>
        <v>67259.889996000013</v>
      </c>
      <c r="DU134" s="874">
        <f t="shared" si="130"/>
        <v>70260.862425000014</v>
      </c>
      <c r="DV134" s="874">
        <f t="shared" si="130"/>
        <v>73320.461910000013</v>
      </c>
      <c r="DW134" s="874">
        <f t="shared" si="130"/>
        <v>76541.285799000019</v>
      </c>
      <c r="DX134" s="874">
        <f t="shared" si="130"/>
        <v>80000.28210300002</v>
      </c>
      <c r="DY134" s="874">
        <f t="shared" si="130"/>
        <v>83114.844453000027</v>
      </c>
      <c r="DZ134" s="874">
        <f t="shared" si="130"/>
        <v>86185.436511000022</v>
      </c>
      <c r="EA134" s="874">
        <f t="shared" si="130"/>
        <v>89483.208411000029</v>
      </c>
      <c r="EB134" s="874">
        <f t="shared" si="130"/>
        <v>92986.175007000027</v>
      </c>
      <c r="EC134" s="874">
        <f t="shared" si="130"/>
        <v>96415.857783000029</v>
      </c>
      <c r="ED134" s="874">
        <f t="shared" ref="ED134:GO134" si="131">EC134+ED132</f>
        <v>99369.195729000028</v>
      </c>
      <c r="EE134" s="874">
        <f t="shared" si="131"/>
        <v>102784.22174100003</v>
      </c>
      <c r="EF134" s="874">
        <f t="shared" si="131"/>
        <v>105726.56711400003</v>
      </c>
      <c r="EG134" s="874">
        <f t="shared" si="131"/>
        <v>108822.80850900004</v>
      </c>
      <c r="EH134" s="874">
        <f t="shared" si="131"/>
        <v>112377.07377900004</v>
      </c>
      <c r="EI134" s="874">
        <f t="shared" si="131"/>
        <v>115902.02552100005</v>
      </c>
      <c r="EJ134" s="874">
        <f t="shared" si="131"/>
        <v>119474.61174600005</v>
      </c>
      <c r="EK134" s="874">
        <f t="shared" si="131"/>
        <v>123080.17569000005</v>
      </c>
      <c r="EL134" s="874">
        <f t="shared" si="131"/>
        <v>126971.54653200005</v>
      </c>
      <c r="EM134" s="874">
        <f t="shared" si="131"/>
        <v>130840.93222800005</v>
      </c>
      <c r="EN134" s="874">
        <f t="shared" si="131"/>
        <v>134999.78901300006</v>
      </c>
      <c r="EO134" s="874">
        <f t="shared" si="131"/>
        <v>138817.87603500005</v>
      </c>
      <c r="EP134" s="874">
        <f t="shared" si="131"/>
        <v>142229.23785600005</v>
      </c>
      <c r="EQ134" s="874">
        <f t="shared" si="131"/>
        <v>145307.15829600004</v>
      </c>
      <c r="ER134" s="874">
        <f t="shared" si="131"/>
        <v>148557.29571300003</v>
      </c>
      <c r="ES134" s="874">
        <f t="shared" si="131"/>
        <v>152093.24002800003</v>
      </c>
      <c r="ET134" s="874">
        <f t="shared" si="131"/>
        <v>155819.72227500004</v>
      </c>
      <c r="EU134" s="874">
        <f t="shared" si="131"/>
        <v>159919.95200400005</v>
      </c>
      <c r="EV134" s="874">
        <f t="shared" si="131"/>
        <v>164309.65282200006</v>
      </c>
      <c r="EW134" s="874">
        <f t="shared" si="131"/>
        <v>168453.85284300006</v>
      </c>
      <c r="EX134" s="874">
        <f t="shared" si="131"/>
        <v>172770.26984100006</v>
      </c>
      <c r="EY134" s="874">
        <f t="shared" si="131"/>
        <v>177489.74784900006</v>
      </c>
      <c r="EZ134" s="874">
        <f t="shared" si="131"/>
        <v>182330.14416000005</v>
      </c>
      <c r="FA134" s="874">
        <f t="shared" si="131"/>
        <v>187203.51819000006</v>
      </c>
      <c r="FB134" s="874">
        <f t="shared" si="131"/>
        <v>192263.76596100006</v>
      </c>
      <c r="FC134" s="874">
        <f t="shared" si="131"/>
        <v>197305.69277700005</v>
      </c>
      <c r="FD134" s="874">
        <f t="shared" si="131"/>
        <v>201534.16919100005</v>
      </c>
      <c r="FE134" s="874">
        <f t="shared" si="131"/>
        <v>206033.79573900005</v>
      </c>
      <c r="FF134" s="874">
        <f t="shared" si="131"/>
        <v>211094.04351000005</v>
      </c>
      <c r="FG134" s="874">
        <f t="shared" si="131"/>
        <v>216425.44141500004</v>
      </c>
      <c r="FH134" s="874">
        <f t="shared" si="131"/>
        <v>221566.30138800005</v>
      </c>
      <c r="FI134" s="874">
        <f t="shared" si="131"/>
        <v>227476.64147100004</v>
      </c>
      <c r="FJ134" s="874">
        <f t="shared" si="131"/>
        <v>233877.98314800003</v>
      </c>
      <c r="FK134" s="874">
        <f t="shared" si="131"/>
        <v>240374.59379100002</v>
      </c>
      <c r="FL134" s="874">
        <f t="shared" si="131"/>
        <v>247028.76464700003</v>
      </c>
      <c r="FM134" s="874">
        <f t="shared" si="131"/>
        <v>253763.54770500003</v>
      </c>
      <c r="FN134" s="874">
        <f t="shared" si="131"/>
        <v>261143.22837900004</v>
      </c>
      <c r="FO134" s="874">
        <f t="shared" si="131"/>
        <v>269002.91807400004</v>
      </c>
      <c r="FP134" s="874">
        <f t="shared" si="131"/>
        <v>277196.04915000004</v>
      </c>
      <c r="FQ134" s="874">
        <f t="shared" si="131"/>
        <v>285601.70330400002</v>
      </c>
      <c r="FR134" s="874">
        <f t="shared" si="131"/>
        <v>294304.15692900005</v>
      </c>
      <c r="FS134" s="874">
        <f t="shared" si="131"/>
        <v>303479.29119300004</v>
      </c>
      <c r="FT134" s="874">
        <f t="shared" si="131"/>
        <v>312672.74641200004</v>
      </c>
      <c r="FU134" s="874">
        <f t="shared" si="131"/>
        <v>322181.32205700001</v>
      </c>
      <c r="FV134" s="874">
        <f t="shared" si="131"/>
        <v>332228.53377899999</v>
      </c>
      <c r="FW134" s="874">
        <f t="shared" si="131"/>
        <v>342792.39643199998</v>
      </c>
      <c r="FX134" s="874">
        <f t="shared" si="131"/>
        <v>353850.92486999999</v>
      </c>
      <c r="FY134" s="874">
        <f t="shared" si="131"/>
        <v>365411.44747499999</v>
      </c>
      <c r="FZ134" s="874">
        <f t="shared" si="131"/>
        <v>377345.71756199998</v>
      </c>
      <c r="GA134" s="874">
        <f t="shared" si="131"/>
        <v>389932.21364699997</v>
      </c>
      <c r="GB134" s="874">
        <f t="shared" si="131"/>
        <v>403357.80947099999</v>
      </c>
      <c r="GC134" s="874">
        <f t="shared" si="131"/>
        <v>417904.64774099999</v>
      </c>
      <c r="GD134" s="874">
        <f t="shared" si="131"/>
        <v>433034.09237999999</v>
      </c>
      <c r="GE134" s="874">
        <f t="shared" si="131"/>
        <v>448863.39749999996</v>
      </c>
      <c r="GF134" s="874">
        <f t="shared" si="131"/>
        <v>465528.13816799998</v>
      </c>
      <c r="GG134" s="874">
        <f t="shared" si="131"/>
        <v>482119.59501599998</v>
      </c>
      <c r="GH134" s="874">
        <f t="shared" si="131"/>
        <v>498692.73090899998</v>
      </c>
      <c r="GI134" s="874">
        <f t="shared" si="131"/>
        <v>516137.94425999996</v>
      </c>
      <c r="GJ134" s="874">
        <f t="shared" si="131"/>
        <v>534055.83824999991</v>
      </c>
      <c r="GK134" s="874">
        <f t="shared" si="131"/>
        <v>552622.29404699989</v>
      </c>
      <c r="GL134" s="874">
        <f t="shared" si="131"/>
        <v>571683.41562899994</v>
      </c>
      <c r="GM134" s="874">
        <f t="shared" si="131"/>
        <v>590645.604054</v>
      </c>
      <c r="GN134" s="874">
        <f t="shared" si="131"/>
        <v>609083.81316599995</v>
      </c>
      <c r="GO134" s="874">
        <f t="shared" si="131"/>
        <v>627386.4472109999</v>
      </c>
      <c r="GP134" s="874">
        <f t="shared" ref="GP134:HY134" si="132">GO134+GP132</f>
        <v>645853.96985099989</v>
      </c>
      <c r="GQ134" s="874">
        <f t="shared" si="132"/>
        <v>664863.79275899986</v>
      </c>
      <c r="GR134" s="874">
        <f t="shared" si="132"/>
        <v>684558.8193839998</v>
      </c>
      <c r="GS134" s="874">
        <f t="shared" si="132"/>
        <v>704521.3319519998</v>
      </c>
      <c r="GT134" s="874">
        <f t="shared" si="132"/>
        <v>725128.74213599984</v>
      </c>
      <c r="GU134" s="874">
        <f t="shared" si="132"/>
        <v>746512.96081199986</v>
      </c>
      <c r="GV134" s="874">
        <f t="shared" si="132"/>
        <v>768208.63572299981</v>
      </c>
      <c r="GW134" s="874">
        <f t="shared" si="132"/>
        <v>790259.73716099979</v>
      </c>
      <c r="GX134" s="874">
        <f t="shared" si="132"/>
        <v>812779.85504699976</v>
      </c>
      <c r="GY134" s="874">
        <f t="shared" si="132"/>
        <v>834563.47054199979</v>
      </c>
      <c r="GZ134" s="874">
        <f t="shared" si="132"/>
        <v>856574.26587899984</v>
      </c>
      <c r="HA134" s="874">
        <f t="shared" si="132"/>
        <v>878713.30790099979</v>
      </c>
      <c r="HB134" s="874">
        <f t="shared" si="132"/>
        <v>901303.04541599983</v>
      </c>
      <c r="HC134" s="874">
        <f t="shared" si="132"/>
        <v>924603.63598499983</v>
      </c>
      <c r="HD134" s="874">
        <f t="shared" si="132"/>
        <v>948025.14485699986</v>
      </c>
      <c r="HE134" s="874">
        <f t="shared" si="132"/>
        <v>971369.70571799984</v>
      </c>
      <c r="HF134" s="874">
        <f t="shared" si="132"/>
        <v>995003.73766799981</v>
      </c>
      <c r="HG134" s="874">
        <f t="shared" si="132"/>
        <v>1019293.6598069998</v>
      </c>
      <c r="HH134" s="874">
        <f t="shared" si="132"/>
        <v>1043774.1198779999</v>
      </c>
      <c r="HI134" s="874">
        <f t="shared" si="132"/>
        <v>1068785.8876439999</v>
      </c>
      <c r="HJ134" s="874">
        <f t="shared" si="132"/>
        <v>1095006.8384399998</v>
      </c>
      <c r="HK134" s="874">
        <f t="shared" si="132"/>
        <v>1122451.62903</v>
      </c>
      <c r="HL134" s="874">
        <f t="shared" si="132"/>
        <v>1150786.818033</v>
      </c>
      <c r="HM134" s="874">
        <f t="shared" si="132"/>
        <v>1179990.4203029999</v>
      </c>
      <c r="HN134" s="874">
        <f t="shared" si="132"/>
        <v>1210040.4506939999</v>
      </c>
      <c r="HO134" s="874">
        <f t="shared" si="132"/>
        <v>1240728.0503189999</v>
      </c>
      <c r="HP134" s="874">
        <f t="shared" si="132"/>
        <v>1270920.984159</v>
      </c>
      <c r="HQ134" s="874">
        <f t="shared" si="132"/>
        <v>1302700.5127020001</v>
      </c>
      <c r="HR134" s="874">
        <f t="shared" si="132"/>
        <v>1335462.044433</v>
      </c>
      <c r="HS134" s="874">
        <f t="shared" si="132"/>
        <v>1368732.8987130001</v>
      </c>
      <c r="HT134" s="874">
        <f t="shared" si="132"/>
        <v>1402172.305779</v>
      </c>
      <c r="HU134" s="874">
        <f t="shared" si="132"/>
        <v>1435813.2433500001</v>
      </c>
      <c r="HV134" s="874">
        <f t="shared" si="132"/>
        <v>1469479.8302580002</v>
      </c>
      <c r="HW134" s="874">
        <f t="shared" si="132"/>
        <v>1503124.4320200002</v>
      </c>
      <c r="HX134" s="874">
        <f t="shared" si="132"/>
        <v>1537234.3860390002</v>
      </c>
      <c r="HY134" s="874">
        <f t="shared" si="132"/>
        <v>1572025.8795840002</v>
      </c>
      <c r="HZ134" s="859"/>
      <c r="IA134" s="859"/>
      <c r="IB134" s="562"/>
      <c r="IC134" s="875">
        <f>HY134</f>
        <v>1572025.8795840002</v>
      </c>
      <c r="IE134" s="557" t="s">
        <v>496</v>
      </c>
    </row>
    <row r="135" spans="2:254">
      <c r="BW135" s="858"/>
      <c r="BX135" s="858"/>
      <c r="BY135" s="858"/>
      <c r="BZ135" s="858"/>
      <c r="CA135" s="858"/>
      <c r="CB135" s="858"/>
      <c r="CC135" s="858"/>
      <c r="CD135" s="858"/>
      <c r="CE135" s="858"/>
      <c r="CF135" s="858"/>
      <c r="CG135" s="858"/>
      <c r="CH135" s="858"/>
      <c r="CI135" s="858"/>
      <c r="CJ135" s="858"/>
      <c r="CK135" s="858"/>
      <c r="CL135" s="858"/>
      <c r="CM135" s="858"/>
      <c r="CN135" s="858"/>
      <c r="CO135" s="858"/>
      <c r="CP135" s="858"/>
      <c r="CQ135" s="858"/>
      <c r="CR135" s="858"/>
      <c r="CS135" s="858"/>
      <c r="CT135" s="858"/>
      <c r="CU135" s="858"/>
      <c r="CV135" s="858"/>
      <c r="CW135" s="858"/>
      <c r="CX135" s="858"/>
      <c r="CY135" s="858"/>
      <c r="CZ135" s="858"/>
      <c r="DA135" s="858"/>
      <c r="DB135" s="858"/>
      <c r="DC135" s="858"/>
      <c r="DD135" s="858"/>
      <c r="DE135" s="858"/>
      <c r="DF135" s="858"/>
      <c r="DG135" s="858"/>
      <c r="DH135" s="858"/>
      <c r="DI135" s="858"/>
      <c r="DJ135" s="858"/>
      <c r="DK135" s="858"/>
      <c r="DL135" s="858"/>
      <c r="DM135" s="858"/>
      <c r="DN135" s="858"/>
      <c r="DO135" s="858"/>
      <c r="DP135" s="858"/>
      <c r="DQ135" s="858"/>
      <c r="DR135" s="858"/>
      <c r="DS135" s="858"/>
      <c r="DT135" s="858"/>
      <c r="DU135" s="858"/>
      <c r="DV135" s="858"/>
      <c r="DW135" s="858"/>
      <c r="DX135" s="858"/>
      <c r="DY135" s="858"/>
      <c r="DZ135" s="858"/>
      <c r="EA135" s="858"/>
      <c r="EB135" s="858"/>
      <c r="EC135" s="858"/>
      <c r="ED135" s="858"/>
      <c r="EE135" s="858"/>
      <c r="EF135" s="858"/>
      <c r="EG135" s="858"/>
      <c r="EH135" s="858"/>
      <c r="EI135" s="858"/>
      <c r="EJ135" s="858"/>
      <c r="EK135" s="858"/>
      <c r="EL135" s="858"/>
      <c r="EM135" s="858"/>
      <c r="EN135" s="858"/>
      <c r="EO135" s="858"/>
      <c r="EP135" s="858"/>
      <c r="EQ135" s="858"/>
      <c r="ER135" s="858"/>
      <c r="ES135" s="858"/>
      <c r="ET135" s="858"/>
      <c r="EU135" s="858"/>
      <c r="EV135" s="858"/>
      <c r="EW135" s="858"/>
      <c r="EX135" s="858"/>
      <c r="EY135" s="858"/>
      <c r="EZ135" s="858"/>
      <c r="FA135" s="858"/>
      <c r="FB135" s="858"/>
      <c r="FC135" s="858"/>
      <c r="FD135" s="858"/>
      <c r="FE135" s="858"/>
      <c r="FF135" s="858"/>
      <c r="FG135" s="858"/>
      <c r="FH135" s="858"/>
      <c r="FI135" s="858"/>
      <c r="FJ135" s="858"/>
      <c r="FK135" s="858"/>
      <c r="FL135" s="858"/>
      <c r="FM135" s="858"/>
      <c r="FN135" s="858"/>
      <c r="FO135" s="859"/>
      <c r="FP135" s="859"/>
      <c r="FQ135" s="859"/>
      <c r="FR135" s="859"/>
      <c r="FS135" s="859"/>
      <c r="FT135" s="859"/>
      <c r="FU135" s="859"/>
      <c r="FV135" s="859"/>
      <c r="FW135" s="859"/>
      <c r="FX135" s="859"/>
      <c r="FY135" s="859"/>
      <c r="FZ135" s="859"/>
      <c r="GA135" s="859"/>
      <c r="GB135" s="859"/>
      <c r="GC135" s="859"/>
      <c r="GD135" s="859"/>
      <c r="GE135" s="859"/>
      <c r="GF135" s="859"/>
      <c r="GG135" s="859"/>
      <c r="GH135" s="859"/>
      <c r="GI135" s="859"/>
      <c r="GJ135" s="859"/>
      <c r="GK135" s="859"/>
      <c r="GL135" s="859"/>
      <c r="GM135" s="859"/>
      <c r="GN135" s="859"/>
      <c r="GO135" s="859"/>
      <c r="GP135" s="859"/>
      <c r="GQ135" s="859"/>
      <c r="GR135" s="859"/>
      <c r="GS135" s="859"/>
      <c r="GT135" s="859"/>
      <c r="GU135" s="859"/>
      <c r="GV135" s="859"/>
      <c r="GW135" s="859"/>
      <c r="GX135" s="859"/>
      <c r="GY135" s="859"/>
      <c r="GZ135" s="859"/>
      <c r="HA135" s="859"/>
      <c r="HB135" s="859"/>
      <c r="HC135" s="859"/>
      <c r="HD135" s="859"/>
      <c r="HE135" s="859"/>
      <c r="HF135" s="859"/>
      <c r="HG135" s="859"/>
      <c r="HH135" s="859"/>
      <c r="HI135" s="859"/>
      <c r="HJ135" s="859"/>
      <c r="HK135" s="859"/>
      <c r="HL135" s="859"/>
      <c r="HM135" s="859"/>
      <c r="HN135" s="859"/>
      <c r="HO135" s="859"/>
      <c r="HP135" s="859"/>
      <c r="HQ135" s="859"/>
      <c r="HR135" s="859"/>
      <c r="HS135" s="859"/>
      <c r="HT135" s="859"/>
      <c r="HU135" s="859"/>
      <c r="HV135" s="859"/>
      <c r="HW135" s="859"/>
      <c r="HX135" s="859"/>
      <c r="HY135" s="859"/>
      <c r="HZ135" s="859"/>
      <c r="IA135" s="859"/>
      <c r="IB135" s="562"/>
      <c r="IC135" s="562"/>
    </row>
    <row r="136" spans="2:254">
      <c r="D136" s="687">
        <f>SUM(D89:DJ89)</f>
        <v>43138.520643000011</v>
      </c>
      <c r="E136" s="557">
        <f>D136/IC89</f>
        <v>2.6762535632612418E-2</v>
      </c>
      <c r="BW136" s="858"/>
      <c r="BX136" s="858"/>
      <c r="BY136" s="858"/>
      <c r="BZ136" s="858"/>
      <c r="CA136" s="858"/>
      <c r="CB136" s="858"/>
      <c r="CC136" s="858"/>
      <c r="CD136" s="858"/>
      <c r="CE136" s="858"/>
      <c r="CF136" s="858"/>
      <c r="CG136" s="858"/>
      <c r="CH136" s="858"/>
      <c r="CI136" s="858"/>
      <c r="CJ136" s="858"/>
      <c r="CK136" s="858"/>
      <c r="CL136" s="858"/>
      <c r="CM136" s="858"/>
      <c r="CN136" s="858"/>
      <c r="CO136" s="858"/>
      <c r="CP136" s="858"/>
      <c r="CQ136" s="858"/>
      <c r="CR136" s="858"/>
      <c r="CS136" s="858"/>
      <c r="CT136" s="858"/>
      <c r="CU136" s="858"/>
      <c r="CV136" s="858"/>
      <c r="CW136" s="858"/>
      <c r="CX136" s="858"/>
      <c r="CY136" s="858"/>
      <c r="CZ136" s="858"/>
      <c r="DA136" s="858"/>
      <c r="DB136" s="858"/>
      <c r="DC136" s="858"/>
      <c r="DD136" s="858"/>
      <c r="DE136" s="858"/>
      <c r="DF136" s="858"/>
      <c r="DG136" s="858"/>
      <c r="DH136" s="858"/>
      <c r="DI136" s="858"/>
      <c r="DJ136" s="858"/>
      <c r="DK136" s="858"/>
      <c r="DL136" s="858"/>
      <c r="DM136" s="858"/>
      <c r="DN136" s="858"/>
      <c r="DO136" s="858"/>
      <c r="DP136" s="858"/>
      <c r="DQ136" s="858"/>
      <c r="DR136" s="858"/>
      <c r="DS136" s="858"/>
      <c r="DT136" s="858"/>
      <c r="DU136" s="858"/>
      <c r="DV136" s="858"/>
      <c r="DW136" s="858"/>
      <c r="DX136" s="858"/>
      <c r="DY136" s="858"/>
      <c r="DZ136" s="858"/>
      <c r="EA136" s="858"/>
      <c r="EB136" s="858"/>
      <c r="EC136" s="858"/>
      <c r="ED136" s="858"/>
      <c r="EE136" s="858"/>
      <c r="EF136" s="858"/>
      <c r="EG136" s="858"/>
      <c r="EH136" s="858"/>
      <c r="EI136" s="858"/>
      <c r="EJ136" s="858"/>
      <c r="EK136" s="858"/>
      <c r="EL136" s="858"/>
      <c r="EM136" s="858"/>
      <c r="EN136" s="858"/>
      <c r="EO136" s="858"/>
      <c r="EP136" s="858"/>
      <c r="EQ136" s="858"/>
      <c r="ER136" s="858"/>
      <c r="ES136" s="858"/>
      <c r="ET136" s="858"/>
      <c r="EU136" s="858"/>
      <c r="EV136" s="858"/>
      <c r="EW136" s="858"/>
      <c r="EX136" s="858"/>
      <c r="EY136" s="858"/>
      <c r="EZ136" s="858"/>
      <c r="FA136" s="858"/>
      <c r="FB136" s="858"/>
      <c r="FC136" s="858"/>
      <c r="FD136" s="858"/>
      <c r="FE136" s="858"/>
      <c r="FF136" s="858"/>
      <c r="FG136" s="858"/>
      <c r="FH136" s="858"/>
      <c r="FI136" s="858"/>
      <c r="FJ136" s="858"/>
      <c r="FK136" s="858"/>
      <c r="FL136" s="858"/>
      <c r="FM136" s="858"/>
      <c r="FN136" s="858"/>
      <c r="FO136" s="859"/>
      <c r="FP136" s="859"/>
      <c r="FQ136" s="859"/>
      <c r="FR136" s="859"/>
      <c r="FS136" s="859"/>
      <c r="FT136" s="859"/>
      <c r="FU136" s="859"/>
      <c r="FV136" s="859"/>
      <c r="FW136" s="859"/>
      <c r="FX136" s="859"/>
      <c r="FY136" s="859"/>
      <c r="FZ136" s="859"/>
      <c r="GA136" s="859"/>
      <c r="GB136" s="859"/>
      <c r="GC136" s="859"/>
      <c r="GD136" s="859"/>
      <c r="GE136" s="859"/>
      <c r="GF136" s="859"/>
      <c r="GG136" s="859"/>
      <c r="GH136" s="859"/>
      <c r="GI136" s="859"/>
      <c r="GJ136" s="859"/>
      <c r="GK136" s="859"/>
      <c r="GL136" s="859"/>
      <c r="GM136" s="859"/>
      <c r="GN136" s="859"/>
      <c r="GO136" s="859"/>
      <c r="GP136" s="859"/>
      <c r="GQ136" s="859"/>
      <c r="GR136" s="859"/>
      <c r="GS136" s="859"/>
      <c r="GT136" s="859"/>
      <c r="GU136" s="859"/>
      <c r="GV136" s="859"/>
      <c r="GW136" s="859"/>
      <c r="GX136" s="859"/>
      <c r="GY136" s="859"/>
      <c r="GZ136" s="859"/>
      <c r="HA136" s="859"/>
      <c r="HB136" s="859"/>
      <c r="HC136" s="859"/>
      <c r="HD136" s="859"/>
      <c r="HE136" s="859"/>
      <c r="HF136" s="859"/>
      <c r="HG136" s="859"/>
      <c r="HH136" s="859"/>
      <c r="HI136" s="859"/>
      <c r="HJ136" s="859"/>
      <c r="HK136" s="859"/>
      <c r="HL136" s="859"/>
      <c r="HM136" s="859"/>
      <c r="HN136" s="859"/>
      <c r="HO136" s="859"/>
      <c r="HP136" s="859"/>
      <c r="HQ136" s="859"/>
      <c r="HR136" s="859"/>
      <c r="HS136" s="859"/>
      <c r="HT136" s="859"/>
      <c r="HU136" s="859"/>
      <c r="HV136" s="859"/>
      <c r="HW136" s="859"/>
      <c r="HX136" s="859"/>
      <c r="HY136" s="859" t="s">
        <v>497</v>
      </c>
      <c r="HZ136" s="859">
        <f>GW113</f>
        <v>1990</v>
      </c>
      <c r="IA136" s="859"/>
      <c r="IB136" s="562"/>
      <c r="IC136" s="875">
        <f>IC134/2</f>
        <v>786012.93979200011</v>
      </c>
    </row>
    <row r="137" spans="2:254">
      <c r="B137" s="876"/>
      <c r="C137" s="877"/>
      <c r="D137" s="864"/>
      <c r="E137" s="864"/>
      <c r="BW137" s="858"/>
      <c r="BX137" s="858"/>
      <c r="BY137" s="858"/>
      <c r="BZ137" s="858"/>
      <c r="CA137" s="858"/>
      <c r="CB137" s="858"/>
      <c r="CC137" s="858"/>
      <c r="CD137" s="858"/>
      <c r="CE137" s="858"/>
      <c r="CF137" s="858"/>
      <c r="CG137" s="858"/>
      <c r="CH137" s="858"/>
      <c r="CI137" s="858"/>
      <c r="CJ137" s="858"/>
      <c r="CK137" s="858"/>
      <c r="CL137" s="858"/>
      <c r="CM137" s="858"/>
      <c r="CN137" s="858"/>
      <c r="CO137" s="858"/>
      <c r="CP137" s="858"/>
      <c r="CQ137" s="858"/>
      <c r="CR137" s="858"/>
      <c r="CS137" s="858"/>
      <c r="CT137" s="858"/>
      <c r="CU137" s="858"/>
      <c r="CV137" s="858"/>
      <c r="CW137" s="858"/>
      <c r="CX137" s="858"/>
      <c r="CY137" s="858"/>
      <c r="CZ137" s="858"/>
      <c r="DA137" s="858"/>
      <c r="DB137" s="858"/>
      <c r="DC137" s="858"/>
      <c r="DD137" s="858"/>
      <c r="DE137" s="858"/>
      <c r="DF137" s="858"/>
      <c r="DG137" s="858"/>
      <c r="DH137" s="858"/>
      <c r="DI137" s="858"/>
      <c r="DJ137" s="858"/>
      <c r="DK137" s="858"/>
      <c r="DL137" s="858"/>
      <c r="DM137" s="858"/>
      <c r="DN137" s="858"/>
      <c r="DO137" s="858"/>
      <c r="DP137" s="858"/>
      <c r="DQ137" s="858"/>
      <c r="DR137" s="858"/>
      <c r="DS137" s="858"/>
      <c r="DT137" s="858"/>
      <c r="DU137" s="858"/>
      <c r="DV137" s="858"/>
      <c r="DW137" s="858"/>
      <c r="DX137" s="858"/>
      <c r="DY137" s="858"/>
      <c r="DZ137" s="858"/>
      <c r="EA137" s="858"/>
      <c r="EB137" s="858"/>
      <c r="EC137" s="858"/>
      <c r="ED137" s="858"/>
      <c r="EE137" s="858"/>
      <c r="EF137" s="858"/>
      <c r="EG137" s="858"/>
      <c r="EH137" s="858"/>
      <c r="EI137" s="858"/>
      <c r="EJ137" s="858"/>
      <c r="EK137" s="858"/>
      <c r="EL137" s="858"/>
      <c r="EM137" s="858"/>
      <c r="EN137" s="858"/>
      <c r="EO137" s="858"/>
      <c r="EP137" s="858"/>
      <c r="EQ137" s="858"/>
      <c r="ER137" s="858"/>
      <c r="ES137" s="858"/>
      <c r="ET137" s="858"/>
      <c r="EU137" s="858"/>
      <c r="EV137" s="858"/>
      <c r="EW137" s="858"/>
      <c r="EX137" s="858"/>
      <c r="EY137" s="858"/>
      <c r="EZ137" s="858"/>
      <c r="FA137" s="858"/>
      <c r="FB137" s="858"/>
      <c r="FC137" s="858"/>
      <c r="FD137" s="858"/>
      <c r="FE137" s="858"/>
      <c r="FF137" s="858"/>
      <c r="FG137" s="858"/>
      <c r="FH137" s="858"/>
      <c r="FI137" s="858"/>
      <c r="FJ137" s="858"/>
      <c r="FK137" s="858"/>
      <c r="FL137" s="858"/>
      <c r="FM137" s="858"/>
      <c r="FN137" s="858"/>
      <c r="FO137" s="859"/>
      <c r="FP137" s="859"/>
      <c r="FQ137" s="859"/>
      <c r="FR137" s="859"/>
      <c r="FS137" s="859"/>
      <c r="FT137" s="859"/>
      <c r="FU137" s="859"/>
      <c r="FV137" s="859"/>
      <c r="FW137" s="859"/>
      <c r="FX137" s="859"/>
      <c r="FY137" s="859"/>
      <c r="FZ137" s="859"/>
      <c r="GA137" s="859"/>
      <c r="GB137" s="859"/>
      <c r="GC137" s="859"/>
      <c r="GD137" s="859"/>
      <c r="GE137" s="859"/>
      <c r="GF137" s="859"/>
      <c r="GG137" s="859"/>
      <c r="GH137" s="859"/>
      <c r="GI137" s="859"/>
      <c r="GJ137" s="859"/>
      <c r="GK137" s="859"/>
      <c r="GL137" s="859"/>
      <c r="GM137" s="859"/>
      <c r="GN137" s="859"/>
      <c r="GO137" s="859"/>
      <c r="GP137" s="859"/>
      <c r="GQ137" s="859"/>
      <c r="GR137" s="859"/>
      <c r="GS137" s="859"/>
      <c r="GT137" s="859"/>
      <c r="GU137" s="859"/>
      <c r="GV137" s="859"/>
      <c r="GW137" s="859"/>
      <c r="GX137" s="859"/>
      <c r="GY137" s="859"/>
      <c r="GZ137" s="859"/>
      <c r="HA137" s="859"/>
      <c r="HB137" s="859"/>
      <c r="HC137" s="859"/>
      <c r="HD137" s="859"/>
      <c r="HE137" s="859"/>
      <c r="HF137" s="859"/>
      <c r="HG137" s="859"/>
      <c r="HH137" s="859"/>
      <c r="HI137" s="859"/>
      <c r="HJ137" s="859"/>
      <c r="HK137" s="859"/>
      <c r="HL137" s="859"/>
      <c r="HM137" s="859"/>
      <c r="HN137" s="859"/>
      <c r="HO137" s="859"/>
      <c r="HP137" s="859"/>
      <c r="HQ137" s="859"/>
      <c r="HR137" s="859"/>
      <c r="HS137" s="859"/>
      <c r="HT137" s="859"/>
      <c r="HU137" s="859"/>
      <c r="HV137" s="859"/>
      <c r="HW137" s="859"/>
      <c r="HX137" s="859"/>
      <c r="HY137" s="859"/>
      <c r="HZ137" s="859"/>
      <c r="IA137" s="859"/>
      <c r="IB137" s="562"/>
      <c r="IC137" s="562"/>
    </row>
    <row r="138" spans="2:254">
      <c r="B138" s="585" t="s">
        <v>498</v>
      </c>
      <c r="D138" s="755">
        <f>SUM(D105:N105)</f>
        <v>7.0389109110000003</v>
      </c>
      <c r="BW138" s="858"/>
      <c r="BX138" s="858"/>
      <c r="BY138" s="858"/>
      <c r="BZ138" s="858"/>
      <c r="CA138" s="858"/>
      <c r="CB138" s="858"/>
      <c r="CC138" s="858"/>
      <c r="CD138" s="858"/>
      <c r="CE138" s="858"/>
      <c r="CF138" s="858"/>
      <c r="CG138" s="858"/>
      <c r="CH138" s="858"/>
      <c r="CI138" s="858"/>
      <c r="CJ138" s="858"/>
      <c r="CK138" s="858"/>
      <c r="CL138" s="858"/>
      <c r="CM138" s="858"/>
      <c r="CN138" s="858"/>
      <c r="CO138" s="858"/>
      <c r="CP138" s="858"/>
      <c r="CQ138" s="858"/>
      <c r="CR138" s="858"/>
      <c r="CS138" s="858"/>
      <c r="CT138" s="858"/>
      <c r="CU138" s="858"/>
      <c r="CV138" s="858"/>
      <c r="CW138" s="858"/>
      <c r="CX138" s="858"/>
      <c r="CY138" s="858"/>
      <c r="CZ138" s="858"/>
      <c r="DA138" s="858"/>
      <c r="DB138" s="858"/>
      <c r="DC138" s="858"/>
      <c r="DD138" s="858"/>
      <c r="DE138" s="858"/>
      <c r="DF138" s="858"/>
      <c r="DG138" s="858"/>
      <c r="DH138" s="858"/>
      <c r="DI138" s="858"/>
      <c r="DJ138" s="858"/>
      <c r="DK138" s="858"/>
      <c r="DL138" s="858"/>
      <c r="DM138" s="858"/>
      <c r="DN138" s="858"/>
      <c r="DO138" s="858"/>
      <c r="DP138" s="858"/>
      <c r="DQ138" s="858"/>
      <c r="DR138" s="858"/>
      <c r="DS138" s="858"/>
      <c r="DT138" s="858"/>
      <c r="DU138" s="858"/>
      <c r="DV138" s="858"/>
      <c r="DW138" s="858"/>
      <c r="DX138" s="858"/>
      <c r="DY138" s="858"/>
      <c r="DZ138" s="858"/>
      <c r="EA138" s="858"/>
      <c r="EB138" s="858"/>
      <c r="EC138" s="858"/>
      <c r="ED138" s="858"/>
      <c r="EE138" s="858"/>
      <c r="EF138" s="858"/>
      <c r="EG138" s="858"/>
      <c r="EH138" s="858"/>
      <c r="EI138" s="858"/>
      <c r="EJ138" s="858"/>
      <c r="EK138" s="858"/>
      <c r="EL138" s="858"/>
      <c r="EM138" s="858"/>
      <c r="EN138" s="858"/>
      <c r="EO138" s="858"/>
      <c r="EP138" s="858"/>
      <c r="EQ138" s="858"/>
      <c r="ER138" s="858"/>
      <c r="ES138" s="858"/>
      <c r="ET138" s="858"/>
      <c r="EU138" s="858"/>
      <c r="EV138" s="858"/>
      <c r="EW138" s="858"/>
      <c r="EX138" s="858"/>
      <c r="EY138" s="858"/>
      <c r="EZ138" s="858"/>
      <c r="FA138" s="858"/>
      <c r="FB138" s="858"/>
      <c r="FC138" s="858"/>
      <c r="FD138" s="858"/>
      <c r="FE138" s="858"/>
      <c r="FF138" s="858"/>
      <c r="FG138" s="858"/>
      <c r="FH138" s="858"/>
      <c r="FI138" s="858"/>
      <c r="FJ138" s="858"/>
      <c r="FK138" s="858"/>
      <c r="FL138" s="858"/>
      <c r="FM138" s="858"/>
      <c r="FN138" s="858"/>
      <c r="FO138" s="859"/>
      <c r="FP138" s="859"/>
      <c r="FQ138" s="859"/>
      <c r="FR138" s="859"/>
      <c r="FS138" s="859"/>
      <c r="FT138" s="859"/>
      <c r="FU138" s="859"/>
      <c r="FV138" s="859"/>
      <c r="FW138" s="859"/>
      <c r="FX138" s="859"/>
      <c r="FY138" s="859"/>
      <c r="FZ138" s="859"/>
      <c r="GA138" s="859"/>
      <c r="GB138" s="859"/>
      <c r="GC138" s="859"/>
      <c r="GD138" s="859"/>
      <c r="GE138" s="859"/>
      <c r="GF138" s="859"/>
      <c r="GG138" s="859"/>
      <c r="GH138" s="859"/>
      <c r="GI138" s="859"/>
      <c r="GJ138" s="859"/>
      <c r="GK138" s="859"/>
      <c r="GL138" s="859"/>
      <c r="GM138" s="859"/>
      <c r="GN138" s="859"/>
      <c r="GO138" s="859"/>
      <c r="GP138" s="859"/>
      <c r="GQ138" s="859"/>
      <c r="GR138" s="859"/>
      <c r="GS138" s="859"/>
      <c r="GT138" s="859"/>
      <c r="GU138" s="859"/>
      <c r="GV138" s="859"/>
      <c r="GW138" s="859"/>
      <c r="GX138" s="859"/>
      <c r="GY138" s="859"/>
      <c r="GZ138" s="859"/>
      <c r="HA138" s="859"/>
      <c r="HB138" s="859"/>
      <c r="HC138" s="859"/>
      <c r="HD138" s="859"/>
      <c r="HE138" s="859"/>
      <c r="HF138" s="859"/>
      <c r="HG138" s="859"/>
      <c r="HH138" s="859"/>
      <c r="HI138" s="859"/>
      <c r="HJ138" s="859"/>
      <c r="HK138" s="859"/>
      <c r="HL138" s="859"/>
      <c r="HM138" s="859"/>
      <c r="HN138" s="859"/>
      <c r="HO138" s="859"/>
      <c r="HP138" s="859"/>
      <c r="HQ138" s="859"/>
      <c r="HR138" s="859"/>
      <c r="HS138" s="859"/>
      <c r="HT138" s="859"/>
      <c r="HU138" s="859"/>
      <c r="HV138" s="859"/>
      <c r="HW138" s="859"/>
      <c r="HX138" s="859"/>
      <c r="HY138" s="859"/>
      <c r="HZ138" s="859"/>
      <c r="IA138" s="859"/>
      <c r="IB138" s="562"/>
      <c r="IC138" s="562"/>
    </row>
    <row r="139" spans="2:254">
      <c r="BW139" s="858"/>
      <c r="BX139" s="858"/>
      <c r="BY139" s="858"/>
      <c r="BZ139" s="858"/>
      <c r="CA139" s="858"/>
      <c r="CB139" s="858"/>
      <c r="CC139" s="858"/>
      <c r="CD139" s="858"/>
      <c r="CE139" s="858"/>
      <c r="CF139" s="858"/>
      <c r="CG139" s="858"/>
      <c r="CH139" s="858"/>
      <c r="CI139" s="858"/>
      <c r="CJ139" s="858"/>
      <c r="CK139" s="858"/>
      <c r="CL139" s="858"/>
      <c r="CM139" s="858"/>
      <c r="CN139" s="858"/>
      <c r="CO139" s="858"/>
      <c r="CP139" s="858"/>
      <c r="CQ139" s="858"/>
      <c r="CR139" s="858"/>
      <c r="CS139" s="858"/>
      <c r="CT139" s="858"/>
      <c r="CU139" s="858"/>
      <c r="CV139" s="858"/>
      <c r="CW139" s="858"/>
      <c r="CX139" s="858"/>
      <c r="CY139" s="858"/>
      <c r="CZ139" s="858"/>
      <c r="DA139" s="858"/>
      <c r="DB139" s="858"/>
      <c r="DC139" s="858"/>
      <c r="DD139" s="858"/>
      <c r="DE139" s="858"/>
      <c r="DF139" s="858"/>
      <c r="DG139" s="858"/>
      <c r="DH139" s="858"/>
      <c r="DI139" s="858"/>
      <c r="DJ139" s="858"/>
      <c r="DK139" s="858"/>
      <c r="DL139" s="858"/>
      <c r="DM139" s="858"/>
      <c r="DN139" s="858"/>
      <c r="DO139" s="858"/>
      <c r="DP139" s="858"/>
      <c r="DQ139" s="858"/>
      <c r="DR139" s="858"/>
      <c r="DS139" s="858"/>
      <c r="DT139" s="858"/>
      <c r="DU139" s="858"/>
      <c r="DV139" s="858"/>
      <c r="DW139" s="858"/>
      <c r="DX139" s="858"/>
      <c r="DY139" s="858"/>
      <c r="DZ139" s="858"/>
      <c r="EA139" s="858"/>
      <c r="EB139" s="858"/>
      <c r="EC139" s="858"/>
      <c r="ED139" s="858"/>
      <c r="EE139" s="858"/>
      <c r="EF139" s="858"/>
      <c r="EG139" s="858"/>
      <c r="EH139" s="858"/>
      <c r="EI139" s="858"/>
      <c r="EJ139" s="858"/>
      <c r="EK139" s="858"/>
      <c r="EL139" s="858"/>
      <c r="EM139" s="858"/>
      <c r="EN139" s="858"/>
      <c r="EO139" s="858"/>
      <c r="EP139" s="858"/>
      <c r="EQ139" s="858"/>
      <c r="ER139" s="858"/>
      <c r="ES139" s="858"/>
      <c r="ET139" s="858"/>
      <c r="EU139" s="858"/>
      <c r="EV139" s="858"/>
      <c r="EW139" s="858"/>
      <c r="EX139" s="858"/>
      <c r="EY139" s="858"/>
      <c r="EZ139" s="858"/>
      <c r="FA139" s="858"/>
      <c r="FB139" s="858"/>
      <c r="FC139" s="858"/>
      <c r="FD139" s="858"/>
      <c r="FE139" s="858"/>
      <c r="FF139" s="858"/>
      <c r="FG139" s="858"/>
      <c r="FH139" s="858"/>
      <c r="FI139" s="858"/>
      <c r="FJ139" s="858"/>
      <c r="FK139" s="858"/>
      <c r="FL139" s="858"/>
      <c r="FM139" s="858"/>
      <c r="FN139" s="858"/>
      <c r="FO139" s="859"/>
      <c r="FP139" s="859"/>
      <c r="FQ139" s="859"/>
      <c r="FR139" s="859"/>
      <c r="FS139" s="859"/>
      <c r="FT139" s="859"/>
      <c r="FU139" s="859"/>
      <c r="FV139" s="859"/>
      <c r="FW139" s="859"/>
      <c r="FX139" s="859"/>
      <c r="FY139" s="859"/>
      <c r="FZ139" s="859"/>
      <c r="GA139" s="859"/>
      <c r="GB139" s="859"/>
      <c r="GC139" s="859"/>
      <c r="GD139" s="859"/>
      <c r="GE139" s="859"/>
      <c r="GF139" s="859"/>
      <c r="GG139" s="859"/>
      <c r="GH139" s="859"/>
      <c r="GI139" s="859"/>
      <c r="GJ139" s="859"/>
      <c r="GK139" s="859"/>
      <c r="GL139" s="859"/>
      <c r="GM139" s="859"/>
      <c r="GN139" s="859"/>
      <c r="GO139" s="859"/>
      <c r="GP139" s="859"/>
      <c r="GQ139" s="859"/>
      <c r="GR139" s="859"/>
      <c r="GS139" s="859"/>
      <c r="GT139" s="859"/>
      <c r="GU139" s="859"/>
      <c r="GV139" s="859"/>
      <c r="GW139" s="859"/>
      <c r="GX139" s="859"/>
      <c r="GY139" s="859"/>
      <c r="GZ139" s="859"/>
      <c r="HA139" s="859"/>
      <c r="HB139" s="859"/>
      <c r="HC139" s="859"/>
      <c r="HD139" s="859"/>
      <c r="HE139" s="859"/>
      <c r="HF139" s="859"/>
      <c r="HG139" s="859"/>
      <c r="HH139" s="859"/>
      <c r="HI139" s="859"/>
      <c r="HJ139" s="859"/>
      <c r="HK139" s="859"/>
      <c r="HL139" s="859"/>
      <c r="HM139" s="859"/>
      <c r="HN139" s="859"/>
      <c r="HO139" s="859"/>
      <c r="HP139" s="859"/>
      <c r="HQ139" s="859"/>
      <c r="HR139" s="859"/>
      <c r="HS139" s="859"/>
      <c r="HT139" s="859"/>
      <c r="HU139" s="859"/>
      <c r="HV139" s="859"/>
      <c r="HW139" s="859"/>
      <c r="HX139" s="859"/>
      <c r="HY139" s="859"/>
      <c r="HZ139" s="859"/>
      <c r="IA139" s="859"/>
      <c r="IB139" s="562"/>
      <c r="IC139" s="562"/>
    </row>
    <row r="140" spans="2:254">
      <c r="B140" s="585" t="s">
        <v>499</v>
      </c>
      <c r="D140" s="687">
        <f>SUM(D89:N89)</f>
        <v>758.4875370000002</v>
      </c>
      <c r="BW140" s="858"/>
      <c r="BX140" s="858"/>
      <c r="BY140" s="858"/>
      <c r="BZ140" s="858"/>
      <c r="CA140" s="858"/>
      <c r="CB140" s="858"/>
      <c r="CC140" s="858"/>
      <c r="CD140" s="858"/>
      <c r="CE140" s="858"/>
      <c r="CF140" s="858"/>
      <c r="CG140" s="858"/>
      <c r="CH140" s="858"/>
      <c r="CI140" s="858"/>
      <c r="CJ140" s="858"/>
      <c r="CK140" s="858"/>
      <c r="CL140" s="858"/>
      <c r="CM140" s="858"/>
      <c r="CN140" s="858"/>
      <c r="CO140" s="858"/>
      <c r="CP140" s="858"/>
      <c r="CQ140" s="858"/>
      <c r="CR140" s="858"/>
      <c r="CS140" s="858"/>
      <c r="CT140" s="858"/>
      <c r="CU140" s="858"/>
      <c r="CV140" s="858"/>
      <c r="CW140" s="858"/>
      <c r="CX140" s="858"/>
      <c r="CY140" s="858"/>
      <c r="CZ140" s="858"/>
      <c r="DA140" s="858"/>
      <c r="DB140" s="858"/>
      <c r="DC140" s="858"/>
      <c r="DD140" s="858"/>
      <c r="DE140" s="858"/>
      <c r="DF140" s="858"/>
      <c r="DG140" s="858"/>
      <c r="DH140" s="858"/>
      <c r="DI140" s="858"/>
      <c r="DJ140" s="858"/>
      <c r="DK140" s="858"/>
      <c r="DL140" s="858"/>
      <c r="DM140" s="858"/>
      <c r="DN140" s="858"/>
      <c r="DO140" s="858"/>
      <c r="DP140" s="858"/>
      <c r="DQ140" s="858"/>
      <c r="DR140" s="858"/>
      <c r="DS140" s="858"/>
      <c r="DT140" s="858"/>
      <c r="DU140" s="858"/>
      <c r="DV140" s="858"/>
      <c r="DW140" s="858"/>
      <c r="DX140" s="858"/>
      <c r="DY140" s="858"/>
      <c r="DZ140" s="858"/>
      <c r="EA140" s="858"/>
      <c r="EB140" s="858"/>
      <c r="EC140" s="858"/>
      <c r="ED140" s="858"/>
      <c r="EE140" s="858"/>
      <c r="EF140" s="858"/>
      <c r="EG140" s="858"/>
      <c r="EH140" s="858"/>
      <c r="EI140" s="858"/>
      <c r="EJ140" s="858"/>
      <c r="EK140" s="858"/>
      <c r="EL140" s="858"/>
      <c r="EM140" s="858"/>
      <c r="EN140" s="858"/>
      <c r="EO140" s="858"/>
      <c r="EP140" s="858"/>
      <c r="EQ140" s="858"/>
      <c r="ER140" s="858"/>
      <c r="ES140" s="858"/>
      <c r="ET140" s="858"/>
      <c r="EU140" s="858"/>
      <c r="EV140" s="858"/>
      <c r="EW140" s="858"/>
      <c r="EX140" s="858"/>
      <c r="EY140" s="858"/>
      <c r="EZ140" s="858"/>
      <c r="FA140" s="858"/>
      <c r="FB140" s="858"/>
      <c r="FC140" s="858"/>
      <c r="FD140" s="858"/>
      <c r="FE140" s="858"/>
      <c r="FF140" s="858"/>
      <c r="FG140" s="858"/>
      <c r="FH140" s="858"/>
      <c r="FI140" s="858"/>
      <c r="FJ140" s="858"/>
      <c r="FK140" s="858"/>
      <c r="FL140" s="858"/>
      <c r="FM140" s="858"/>
      <c r="FN140" s="858"/>
      <c r="FO140" s="859"/>
      <c r="FP140" s="859"/>
      <c r="FQ140" s="859"/>
      <c r="FR140" s="859"/>
      <c r="FS140" s="859"/>
      <c r="FT140" s="859"/>
      <c r="FU140" s="859"/>
      <c r="FV140" s="859"/>
      <c r="FW140" s="859"/>
      <c r="FX140" s="859"/>
      <c r="FY140" s="859"/>
      <c r="FZ140" s="859"/>
      <c r="GA140" s="859"/>
      <c r="GB140" s="859"/>
      <c r="GC140" s="859"/>
      <c r="GD140" s="859"/>
      <c r="GE140" s="859"/>
      <c r="GF140" s="859"/>
      <c r="GG140" s="859"/>
      <c r="GH140" s="859"/>
      <c r="GI140" s="859"/>
      <c r="GJ140" s="859"/>
      <c r="GK140" s="859"/>
      <c r="GL140" s="859"/>
      <c r="GM140" s="859"/>
      <c r="GN140" s="859"/>
      <c r="GO140" s="859"/>
      <c r="GP140" s="859"/>
      <c r="GQ140" s="859"/>
      <c r="GR140" s="859"/>
      <c r="GS140" s="859"/>
      <c r="GT140" s="859"/>
      <c r="GU140" s="859"/>
      <c r="GV140" s="859"/>
      <c r="GW140" s="859"/>
      <c r="GX140" s="859"/>
      <c r="GY140" s="859"/>
      <c r="GZ140" s="859"/>
      <c r="HA140" s="859"/>
      <c r="HB140" s="859"/>
      <c r="HC140" s="859"/>
      <c r="HD140" s="859"/>
      <c r="HE140" s="859"/>
      <c r="HF140" s="859"/>
      <c r="HG140" s="859"/>
      <c r="HH140" s="859"/>
      <c r="HI140" s="859"/>
      <c r="HJ140" s="859"/>
      <c r="HK140" s="859"/>
      <c r="HL140" s="859"/>
      <c r="HM140" s="859"/>
      <c r="HN140" s="859"/>
      <c r="HO140" s="859"/>
      <c r="HP140" s="859"/>
      <c r="HQ140" s="859"/>
      <c r="HR140" s="859"/>
      <c r="HS140" s="859"/>
      <c r="HT140" s="859"/>
      <c r="HU140" s="859"/>
      <c r="HV140" s="859"/>
      <c r="HW140" s="859"/>
      <c r="HX140" s="859"/>
      <c r="HY140" s="859"/>
      <c r="HZ140" s="859"/>
      <c r="IA140" s="859"/>
      <c r="IB140" s="562"/>
      <c r="IC140" s="562"/>
    </row>
    <row r="141" spans="2:254">
      <c r="BW141" s="858"/>
      <c r="BX141" s="858"/>
      <c r="BY141" s="858"/>
      <c r="BZ141" s="858"/>
      <c r="CA141" s="858"/>
      <c r="CB141" s="858"/>
      <c r="CC141" s="858"/>
      <c r="CD141" s="858"/>
      <c r="CE141" s="858"/>
      <c r="CF141" s="858"/>
      <c r="CG141" s="858"/>
      <c r="CH141" s="858"/>
      <c r="CI141" s="858"/>
      <c r="CJ141" s="858"/>
      <c r="CK141" s="858"/>
      <c r="CL141" s="858"/>
      <c r="CM141" s="858"/>
      <c r="CN141" s="858"/>
      <c r="CO141" s="858"/>
      <c r="CP141" s="858"/>
      <c r="CQ141" s="858"/>
      <c r="CR141" s="858"/>
      <c r="CS141" s="858"/>
      <c r="CT141" s="858"/>
      <c r="CU141" s="858"/>
      <c r="CV141" s="858"/>
      <c r="CW141" s="858"/>
      <c r="CX141" s="858"/>
      <c r="CY141" s="858"/>
      <c r="CZ141" s="858"/>
      <c r="DA141" s="858"/>
      <c r="DB141" s="858"/>
      <c r="DC141" s="858"/>
      <c r="DD141" s="858"/>
      <c r="DE141" s="858"/>
      <c r="DF141" s="858"/>
      <c r="DG141" s="858"/>
      <c r="DH141" s="858"/>
      <c r="DI141" s="858"/>
      <c r="DJ141" s="858"/>
      <c r="DK141" s="858"/>
      <c r="DL141" s="858"/>
      <c r="DM141" s="858"/>
      <c r="DN141" s="858"/>
      <c r="DO141" s="858"/>
      <c r="DP141" s="858"/>
      <c r="DQ141" s="858"/>
      <c r="DR141" s="858"/>
      <c r="DS141" s="858"/>
      <c r="DT141" s="858"/>
      <c r="DU141" s="858"/>
      <c r="DV141" s="858"/>
      <c r="DW141" s="858"/>
      <c r="DX141" s="858"/>
      <c r="DY141" s="858"/>
      <c r="DZ141" s="858"/>
      <c r="EA141" s="858"/>
      <c r="EB141" s="858"/>
      <c r="EC141" s="858"/>
      <c r="ED141" s="858"/>
      <c r="EE141" s="858"/>
      <c r="EF141" s="858"/>
      <c r="EG141" s="858"/>
      <c r="EH141" s="858"/>
      <c r="EI141" s="858"/>
      <c r="EJ141" s="858"/>
      <c r="EK141" s="858"/>
      <c r="EL141" s="858"/>
      <c r="EM141" s="858"/>
      <c r="EN141" s="858"/>
      <c r="EO141" s="858"/>
      <c r="EP141" s="858"/>
      <c r="EQ141" s="858"/>
      <c r="ER141" s="858"/>
      <c r="ES141" s="858"/>
      <c r="ET141" s="858"/>
      <c r="EU141" s="858"/>
      <c r="EV141" s="858"/>
      <c r="EW141" s="858"/>
      <c r="EX141" s="858"/>
      <c r="EY141" s="858"/>
      <c r="EZ141" s="858"/>
      <c r="FA141" s="858"/>
      <c r="FB141" s="858"/>
      <c r="FC141" s="858"/>
      <c r="FD141" s="858"/>
      <c r="FE141" s="858"/>
      <c r="FF141" s="858"/>
      <c r="FG141" s="858"/>
      <c r="FH141" s="858"/>
      <c r="FI141" s="858"/>
      <c r="FJ141" s="858"/>
      <c r="FK141" s="858"/>
      <c r="FL141" s="858"/>
      <c r="FM141" s="858"/>
      <c r="FN141" s="858"/>
      <c r="FO141" s="859"/>
      <c r="FP141" s="859"/>
      <c r="FQ141" s="859"/>
      <c r="FR141" s="859"/>
      <c r="FS141" s="859"/>
      <c r="FT141" s="859"/>
      <c r="FU141" s="859"/>
      <c r="FV141" s="859"/>
      <c r="FW141" s="859"/>
      <c r="FX141" s="859"/>
      <c r="FY141" s="859"/>
      <c r="FZ141" s="859"/>
      <c r="GA141" s="859"/>
      <c r="GB141" s="859"/>
      <c r="GC141" s="859"/>
      <c r="GD141" s="859"/>
      <c r="GE141" s="859"/>
      <c r="GF141" s="859"/>
      <c r="GG141" s="859"/>
      <c r="GH141" s="859"/>
      <c r="GI141" s="859"/>
      <c r="GJ141" s="859"/>
      <c r="GK141" s="859"/>
      <c r="GL141" s="859"/>
      <c r="GM141" s="859"/>
      <c r="GN141" s="859"/>
      <c r="GO141" s="859"/>
      <c r="GP141" s="859"/>
      <c r="GQ141" s="859"/>
      <c r="GR141" s="859"/>
      <c r="GS141" s="859"/>
      <c r="GT141" s="859"/>
      <c r="GU141" s="859"/>
      <c r="GV141" s="859"/>
      <c r="GW141" s="859"/>
      <c r="GX141" s="859"/>
      <c r="GY141" s="859"/>
      <c r="GZ141" s="859"/>
      <c r="HA141" s="859"/>
      <c r="HB141" s="859"/>
      <c r="HC141" s="859"/>
      <c r="HD141" s="859"/>
      <c r="HE141" s="859"/>
      <c r="HF141" s="859"/>
      <c r="HG141" s="859"/>
      <c r="HH141" s="859"/>
      <c r="HI141" s="859"/>
      <c r="HJ141" s="859"/>
      <c r="HK141" s="859"/>
      <c r="HL141" s="859"/>
      <c r="HM141" s="859"/>
      <c r="HN141" s="859"/>
      <c r="HO141" s="859"/>
      <c r="HP141" s="859"/>
      <c r="HQ141" s="859"/>
      <c r="HR141" s="859"/>
      <c r="HS141" s="859"/>
      <c r="HT141" s="859"/>
      <c r="HU141" s="859"/>
      <c r="HV141" s="859"/>
      <c r="HW141" s="859"/>
      <c r="HX141" s="859"/>
      <c r="HY141" s="859"/>
      <c r="HZ141" s="859"/>
      <c r="IA141" s="859"/>
      <c r="IB141" s="562"/>
      <c r="IC141" s="562"/>
    </row>
    <row r="142" spans="2:254">
      <c r="B142" s="585" t="s">
        <v>500</v>
      </c>
      <c r="D142" s="878">
        <f>D140/10^4</f>
        <v>7.5848753700000021E-2</v>
      </c>
      <c r="BW142" s="858"/>
      <c r="BX142" s="858"/>
      <c r="BY142" s="858"/>
      <c r="BZ142" s="858"/>
      <c r="CA142" s="858"/>
      <c r="CB142" s="858"/>
      <c r="CC142" s="858"/>
      <c r="CD142" s="858"/>
      <c r="CE142" s="858"/>
      <c r="CF142" s="858"/>
      <c r="CG142" s="858"/>
      <c r="CH142" s="858"/>
      <c r="CI142" s="858"/>
      <c r="CJ142" s="858"/>
      <c r="CK142" s="858"/>
      <c r="CL142" s="858"/>
      <c r="CM142" s="858"/>
      <c r="CN142" s="858"/>
      <c r="CO142" s="858"/>
      <c r="CP142" s="858"/>
      <c r="CQ142" s="858"/>
      <c r="CR142" s="858"/>
      <c r="CS142" s="858"/>
      <c r="CT142" s="858"/>
      <c r="CU142" s="858"/>
      <c r="CV142" s="858"/>
      <c r="CW142" s="858"/>
      <c r="CX142" s="858"/>
      <c r="CY142" s="858"/>
      <c r="CZ142" s="858"/>
      <c r="DA142" s="858"/>
      <c r="DB142" s="858"/>
      <c r="DC142" s="858"/>
      <c r="DD142" s="858"/>
      <c r="DE142" s="858"/>
      <c r="DF142" s="858"/>
      <c r="DG142" s="858"/>
      <c r="DH142" s="858"/>
      <c r="DI142" s="858"/>
      <c r="DJ142" s="858"/>
      <c r="DK142" s="858"/>
      <c r="DL142" s="858"/>
      <c r="DM142" s="858"/>
      <c r="DN142" s="858"/>
      <c r="DO142" s="858"/>
      <c r="DP142" s="858"/>
      <c r="DQ142" s="858"/>
      <c r="DR142" s="858"/>
      <c r="DS142" s="858"/>
      <c r="DT142" s="858"/>
      <c r="DU142" s="858"/>
      <c r="DV142" s="858"/>
      <c r="DW142" s="858"/>
      <c r="DX142" s="858"/>
      <c r="DY142" s="858"/>
      <c r="DZ142" s="858"/>
      <c r="EA142" s="858"/>
      <c r="EB142" s="858"/>
      <c r="EC142" s="858"/>
      <c r="ED142" s="858"/>
      <c r="EE142" s="858"/>
      <c r="EF142" s="858"/>
      <c r="EG142" s="858"/>
      <c r="EH142" s="858"/>
      <c r="EI142" s="858"/>
      <c r="EJ142" s="858"/>
      <c r="EK142" s="858"/>
      <c r="EL142" s="858"/>
      <c r="EM142" s="858"/>
      <c r="EN142" s="858"/>
      <c r="EO142" s="858"/>
      <c r="EP142" s="858"/>
      <c r="EQ142" s="858"/>
      <c r="ER142" s="858"/>
      <c r="ES142" s="858"/>
      <c r="ET142" s="858"/>
      <c r="EU142" s="858"/>
      <c r="EV142" s="858"/>
      <c r="EW142" s="858"/>
      <c r="EX142" s="858"/>
      <c r="EY142" s="858"/>
      <c r="EZ142" s="858"/>
      <c r="FA142" s="858"/>
      <c r="FB142" s="858"/>
      <c r="FC142" s="858"/>
      <c r="FD142" s="858"/>
      <c r="FE142" s="858"/>
      <c r="FF142" s="858"/>
      <c r="FG142" s="858"/>
      <c r="FH142" s="858"/>
      <c r="FI142" s="858"/>
      <c r="FJ142" s="858"/>
      <c r="FK142" s="858"/>
      <c r="FL142" s="858"/>
      <c r="FM142" s="858"/>
      <c r="FN142" s="858"/>
      <c r="FO142" s="859"/>
      <c r="FP142" s="859"/>
      <c r="FQ142" s="859"/>
      <c r="FR142" s="859"/>
      <c r="FS142" s="859"/>
      <c r="FT142" s="859"/>
      <c r="FU142" s="859"/>
      <c r="FV142" s="859"/>
      <c r="FW142" s="859"/>
      <c r="FX142" s="859"/>
      <c r="FY142" s="859"/>
      <c r="FZ142" s="859"/>
      <c r="GA142" s="859"/>
      <c r="GB142" s="859"/>
      <c r="GC142" s="859"/>
      <c r="GD142" s="859"/>
      <c r="GE142" s="859"/>
      <c r="GF142" s="859"/>
      <c r="GG142" s="859"/>
      <c r="GH142" s="859"/>
      <c r="GI142" s="859"/>
      <c r="GJ142" s="859"/>
      <c r="GK142" s="859"/>
      <c r="GL142" s="859"/>
      <c r="GM142" s="859"/>
      <c r="GN142" s="859"/>
      <c r="GO142" s="859"/>
      <c r="GP142" s="859"/>
      <c r="GQ142" s="859"/>
      <c r="GR142" s="859"/>
      <c r="GS142" s="859"/>
      <c r="GT142" s="859"/>
      <c r="GU142" s="859"/>
      <c r="GV142" s="859"/>
      <c r="GW142" s="859"/>
      <c r="GX142" s="859"/>
      <c r="GY142" s="859"/>
      <c r="GZ142" s="859"/>
      <c r="HA142" s="859"/>
      <c r="HB142" s="859"/>
      <c r="HC142" s="859"/>
      <c r="HD142" s="859"/>
      <c r="HE142" s="859"/>
      <c r="HF142" s="859"/>
      <c r="HG142" s="859"/>
      <c r="HH142" s="859"/>
      <c r="HI142" s="859"/>
      <c r="HJ142" s="859"/>
      <c r="HK142" s="859"/>
      <c r="HL142" s="859"/>
      <c r="HM142" s="859"/>
      <c r="HN142" s="859"/>
      <c r="HO142" s="859"/>
      <c r="HP142" s="859"/>
      <c r="HQ142" s="859"/>
      <c r="HR142" s="859"/>
      <c r="HS142" s="859"/>
      <c r="HT142" s="859"/>
      <c r="HU142" s="859"/>
      <c r="HV142" s="859"/>
      <c r="HW142" s="859"/>
      <c r="HX142" s="859"/>
      <c r="HY142" s="859"/>
      <c r="HZ142" s="859"/>
      <c r="IA142" s="859"/>
      <c r="IB142" s="562"/>
      <c r="IC142" s="562"/>
    </row>
    <row r="143" spans="2:254">
      <c r="BW143" s="858"/>
      <c r="BX143" s="858"/>
      <c r="BY143" s="858"/>
      <c r="BZ143" s="858"/>
      <c r="CA143" s="858"/>
      <c r="CB143" s="858"/>
      <c r="CC143" s="858"/>
      <c r="CD143" s="858"/>
      <c r="CE143" s="858"/>
      <c r="CF143" s="858"/>
      <c r="CG143" s="858"/>
      <c r="CH143" s="858"/>
      <c r="CI143" s="858"/>
      <c r="CJ143" s="858"/>
      <c r="CK143" s="858"/>
      <c r="CL143" s="858"/>
      <c r="CM143" s="858"/>
      <c r="CN143" s="858"/>
      <c r="CO143" s="858"/>
      <c r="CP143" s="858"/>
      <c r="CQ143" s="858"/>
      <c r="CR143" s="858"/>
      <c r="CS143" s="858"/>
      <c r="CT143" s="858"/>
      <c r="CU143" s="858"/>
      <c r="CV143" s="858"/>
      <c r="CW143" s="858"/>
      <c r="CX143" s="858"/>
      <c r="CY143" s="858"/>
      <c r="CZ143" s="858"/>
      <c r="DA143" s="858"/>
      <c r="DB143" s="858"/>
      <c r="DC143" s="858"/>
      <c r="DD143" s="858"/>
      <c r="DE143" s="858"/>
      <c r="DF143" s="858"/>
      <c r="DG143" s="858"/>
      <c r="DH143" s="858"/>
      <c r="DI143" s="858"/>
      <c r="DJ143" s="858"/>
      <c r="DK143" s="858"/>
      <c r="DL143" s="858"/>
      <c r="DM143" s="858"/>
      <c r="DN143" s="858"/>
      <c r="DO143" s="858"/>
      <c r="DP143" s="858"/>
      <c r="DQ143" s="858"/>
      <c r="DR143" s="858"/>
      <c r="DS143" s="858"/>
      <c r="DT143" s="858"/>
      <c r="DU143" s="858"/>
      <c r="DV143" s="858"/>
      <c r="DW143" s="858"/>
      <c r="DX143" s="858"/>
      <c r="DY143" s="858"/>
      <c r="DZ143" s="858"/>
      <c r="EA143" s="858"/>
      <c r="EB143" s="858"/>
      <c r="EC143" s="858"/>
      <c r="ED143" s="858"/>
      <c r="EE143" s="858"/>
      <c r="EF143" s="858"/>
      <c r="EG143" s="858"/>
      <c r="EH143" s="858"/>
      <c r="EI143" s="858"/>
      <c r="EJ143" s="858"/>
      <c r="EK143" s="858"/>
      <c r="EL143" s="858"/>
      <c r="EM143" s="858"/>
      <c r="EN143" s="858"/>
      <c r="EO143" s="858"/>
      <c r="EP143" s="858"/>
      <c r="EQ143" s="858"/>
      <c r="ER143" s="858"/>
      <c r="ES143" s="858"/>
      <c r="ET143" s="858"/>
      <c r="EU143" s="858"/>
      <c r="EV143" s="858"/>
      <c r="EW143" s="858"/>
      <c r="EX143" s="858"/>
      <c r="EY143" s="858"/>
      <c r="EZ143" s="858"/>
      <c r="FA143" s="858"/>
      <c r="FB143" s="858"/>
      <c r="FC143" s="858"/>
      <c r="FD143" s="858"/>
      <c r="FE143" s="858"/>
      <c r="FF143" s="858"/>
      <c r="FG143" s="858"/>
      <c r="FH143" s="858"/>
      <c r="FI143" s="858"/>
      <c r="FJ143" s="858"/>
      <c r="FK143" s="858"/>
      <c r="FL143" s="858"/>
      <c r="FM143" s="858"/>
      <c r="FN143" s="811" t="s">
        <v>501</v>
      </c>
      <c r="FO143" s="859"/>
      <c r="FP143" s="859"/>
      <c r="FQ143" s="859"/>
      <c r="FR143" s="859"/>
      <c r="FS143" s="859"/>
      <c r="FT143" s="859"/>
      <c r="FU143" s="859"/>
      <c r="FV143" s="859"/>
      <c r="FW143" s="859"/>
      <c r="FX143" s="859"/>
      <c r="FY143" s="859"/>
      <c r="FZ143" s="859"/>
      <c r="GA143" s="859"/>
      <c r="GB143" s="859"/>
      <c r="GC143" s="859"/>
      <c r="GD143" s="859"/>
      <c r="GE143" s="859"/>
      <c r="GF143" s="859"/>
      <c r="GG143" s="859"/>
      <c r="GH143" s="859"/>
      <c r="GI143" s="859"/>
      <c r="GJ143" s="859"/>
      <c r="GK143" s="859"/>
      <c r="GL143" s="859"/>
      <c r="GM143" s="859"/>
      <c r="GN143" s="859"/>
      <c r="GO143" s="859"/>
      <c r="GP143" s="859"/>
      <c r="GQ143" s="859"/>
      <c r="GR143" s="859"/>
      <c r="GS143" s="859"/>
      <c r="GT143" s="859"/>
      <c r="GU143" s="859"/>
      <c r="GV143" s="859"/>
      <c r="GW143" s="859"/>
      <c r="GX143" s="859"/>
      <c r="GY143" s="859"/>
      <c r="GZ143" s="859"/>
      <c r="HA143" s="859"/>
      <c r="HB143" s="859"/>
      <c r="HC143" s="859"/>
      <c r="HD143" s="859"/>
      <c r="HE143" s="859"/>
      <c r="HF143" s="859"/>
      <c r="HG143" s="859"/>
      <c r="HH143" s="859"/>
      <c r="HI143" s="859"/>
      <c r="HJ143" s="859"/>
      <c r="HK143" s="859"/>
      <c r="HL143" s="859"/>
      <c r="HM143" s="859"/>
      <c r="HN143" s="859"/>
      <c r="HO143" s="859"/>
      <c r="HP143" s="859"/>
      <c r="HQ143" s="859"/>
      <c r="HR143" s="859"/>
      <c r="HS143" s="859"/>
      <c r="HT143" s="859"/>
      <c r="HU143" s="859"/>
      <c r="HV143" s="859"/>
      <c r="HW143" s="859"/>
      <c r="HX143" s="859"/>
      <c r="HY143" s="859"/>
      <c r="HZ143" s="859"/>
      <c r="IA143" s="859"/>
      <c r="IB143" s="562"/>
      <c r="IC143" s="562"/>
    </row>
    <row r="144" spans="2:254">
      <c r="BW144" s="858"/>
      <c r="BX144" s="858"/>
      <c r="BY144" s="858"/>
      <c r="BZ144" s="858"/>
      <c r="CA144" s="858"/>
      <c r="CB144" s="858"/>
      <c r="CC144" s="858"/>
      <c r="CD144" s="858"/>
      <c r="CE144" s="858"/>
      <c r="CF144" s="858"/>
      <c r="CG144" s="858"/>
      <c r="CH144" s="858"/>
      <c r="CI144" s="858"/>
      <c r="CJ144" s="858"/>
      <c r="CK144" s="858"/>
      <c r="CL144" s="858"/>
      <c r="CM144" s="858"/>
      <c r="CN144" s="858"/>
      <c r="CO144" s="858"/>
      <c r="CP144" s="858"/>
      <c r="CQ144" s="858"/>
      <c r="CR144" s="858"/>
      <c r="CS144" s="858"/>
      <c r="CT144" s="858"/>
      <c r="CU144" s="858"/>
      <c r="CV144" s="858"/>
      <c r="CW144" s="858"/>
      <c r="CX144" s="858"/>
      <c r="CY144" s="858"/>
      <c r="CZ144" s="858"/>
      <c r="DA144" s="858"/>
      <c r="DB144" s="858"/>
      <c r="DC144" s="858"/>
      <c r="DD144" s="858"/>
      <c r="DE144" s="858"/>
      <c r="DF144" s="858"/>
      <c r="DG144" s="858"/>
      <c r="DH144" s="858"/>
      <c r="DI144" s="858"/>
      <c r="DJ144" s="858"/>
      <c r="DK144" s="858"/>
      <c r="DL144" s="858"/>
      <c r="DM144" s="858"/>
      <c r="DN144" s="858"/>
      <c r="DO144" s="858"/>
      <c r="DP144" s="858"/>
      <c r="DQ144" s="858"/>
      <c r="DR144" s="858"/>
      <c r="DS144" s="858"/>
      <c r="DT144" s="858"/>
      <c r="DU144" s="858"/>
      <c r="DV144" s="858"/>
      <c r="DW144" s="858"/>
      <c r="DX144" s="858"/>
      <c r="DY144" s="858"/>
      <c r="DZ144" s="858"/>
      <c r="EA144" s="858"/>
      <c r="EB144" s="858"/>
      <c r="EC144" s="858"/>
      <c r="ED144" s="858"/>
      <c r="EE144" s="858"/>
      <c r="EF144" s="858"/>
      <c r="EG144" s="858"/>
      <c r="EH144" s="858"/>
      <c r="EI144" s="858"/>
      <c r="EJ144" s="858"/>
      <c r="EK144" s="858"/>
      <c r="EL144" s="858"/>
      <c r="EM144" s="858"/>
      <c r="EN144" s="858"/>
      <c r="EO144" s="858"/>
      <c r="EP144" s="858"/>
      <c r="EQ144" s="858"/>
      <c r="ER144" s="858"/>
      <c r="ES144" s="858"/>
      <c r="ET144" s="858"/>
      <c r="EU144" s="858"/>
      <c r="EV144" s="858"/>
      <c r="EW144" s="858"/>
      <c r="EX144" s="858"/>
      <c r="EY144" s="858"/>
      <c r="EZ144" s="858"/>
      <c r="FA144" s="858"/>
      <c r="FB144" s="858"/>
      <c r="FC144" s="858"/>
      <c r="FD144" s="858"/>
      <c r="FE144" s="858"/>
      <c r="FF144" s="858"/>
      <c r="FG144" s="858"/>
      <c r="FH144" s="858"/>
      <c r="FI144" s="858"/>
      <c r="FJ144" s="858"/>
      <c r="FK144" s="858"/>
      <c r="FL144" s="858"/>
      <c r="FM144" s="858"/>
      <c r="FN144" s="858"/>
      <c r="FO144" s="859"/>
      <c r="FP144" s="859"/>
      <c r="FQ144" s="859"/>
      <c r="FR144" s="859"/>
      <c r="FS144" s="859"/>
      <c r="FT144" s="859"/>
      <c r="FU144" s="859"/>
      <c r="FV144" s="859"/>
      <c r="FW144" s="859"/>
      <c r="FX144" s="859"/>
      <c r="FY144" s="859"/>
      <c r="FZ144" s="859"/>
      <c r="GA144" s="859"/>
      <c r="GB144" s="859"/>
      <c r="GC144" s="859"/>
      <c r="GD144" s="859"/>
      <c r="GE144" s="859"/>
      <c r="GF144" s="859"/>
      <c r="GG144" s="859"/>
      <c r="GH144" s="859"/>
      <c r="GI144" s="859"/>
      <c r="GJ144" s="859"/>
      <c r="GK144" s="859"/>
      <c r="GL144" s="859"/>
      <c r="GM144" s="859"/>
      <c r="GN144" s="859"/>
      <c r="GO144" s="859"/>
      <c r="GP144" s="859"/>
      <c r="GQ144" s="859"/>
      <c r="GR144" s="859"/>
      <c r="GS144" s="859"/>
      <c r="GT144" s="859"/>
      <c r="GU144" s="859"/>
      <c r="GV144" s="859"/>
      <c r="GW144" s="859"/>
      <c r="GX144" s="859"/>
      <c r="GY144" s="859"/>
      <c r="GZ144" s="859"/>
      <c r="HA144" s="859"/>
      <c r="HB144" s="859"/>
      <c r="HC144" s="859"/>
      <c r="HD144" s="859"/>
      <c r="HE144" s="859"/>
      <c r="HF144" s="859"/>
      <c r="HG144" s="859"/>
      <c r="HH144" s="859"/>
      <c r="HI144" s="859"/>
      <c r="HJ144" s="859"/>
      <c r="HK144" s="859"/>
      <c r="HL144" s="859"/>
      <c r="HM144" s="859"/>
      <c r="HN144" s="859"/>
      <c r="HO144" s="859"/>
      <c r="HP144" s="859"/>
      <c r="HQ144" s="859"/>
      <c r="HR144" s="859"/>
      <c r="HS144" s="859"/>
      <c r="HT144" s="859"/>
      <c r="HU144" s="859"/>
      <c r="HV144" s="859"/>
      <c r="HW144" s="859"/>
      <c r="HX144" s="859"/>
      <c r="HY144" s="859"/>
      <c r="HZ144" s="859"/>
      <c r="IA144" s="859"/>
      <c r="IB144" s="562"/>
      <c r="IC144" s="562"/>
    </row>
    <row r="145" spans="2:237">
      <c r="BW145" s="858"/>
      <c r="BX145" s="858"/>
      <c r="BY145" s="858"/>
      <c r="BZ145" s="858"/>
      <c r="CA145" s="858"/>
      <c r="CB145" s="858"/>
      <c r="CC145" s="858"/>
      <c r="CD145" s="858"/>
      <c r="CE145" s="858"/>
      <c r="CF145" s="858"/>
      <c r="CG145" s="858"/>
      <c r="CH145" s="858"/>
      <c r="CI145" s="858"/>
      <c r="CJ145" s="858"/>
      <c r="CK145" s="858"/>
      <c r="CL145" s="858"/>
      <c r="CM145" s="858"/>
      <c r="CN145" s="858"/>
      <c r="CO145" s="858"/>
      <c r="CP145" s="858"/>
      <c r="CQ145" s="858"/>
      <c r="CR145" s="858"/>
      <c r="CS145" s="858"/>
      <c r="CT145" s="858"/>
      <c r="CU145" s="858"/>
      <c r="CV145" s="858"/>
      <c r="CW145" s="858"/>
      <c r="CX145" s="858"/>
      <c r="CY145" s="858"/>
      <c r="CZ145" s="858"/>
      <c r="DA145" s="858"/>
      <c r="DB145" s="858"/>
      <c r="DC145" s="858"/>
      <c r="DD145" s="858"/>
      <c r="DE145" s="858"/>
      <c r="DF145" s="858"/>
      <c r="DG145" s="858"/>
      <c r="DH145" s="858"/>
      <c r="DI145" s="858"/>
      <c r="DJ145" s="858"/>
      <c r="DK145" s="858"/>
      <c r="DL145" s="858"/>
      <c r="DM145" s="858"/>
      <c r="DN145" s="858"/>
      <c r="DO145" s="858"/>
      <c r="DP145" s="858"/>
      <c r="DQ145" s="858"/>
      <c r="DR145" s="858"/>
      <c r="DS145" s="858"/>
      <c r="DT145" s="858"/>
      <c r="DU145" s="858"/>
      <c r="DV145" s="858"/>
      <c r="DW145" s="858"/>
      <c r="DX145" s="858"/>
      <c r="DY145" s="858"/>
      <c r="DZ145" s="858"/>
      <c r="EA145" s="858"/>
      <c r="EB145" s="858"/>
      <c r="EC145" s="858"/>
      <c r="ED145" s="858"/>
      <c r="EE145" s="858"/>
      <c r="EF145" s="858"/>
      <c r="EG145" s="858"/>
      <c r="EH145" s="858"/>
      <c r="EI145" s="858"/>
      <c r="EJ145" s="858"/>
      <c r="EK145" s="858"/>
      <c r="EL145" s="858"/>
      <c r="EM145" s="858"/>
      <c r="EN145" s="858"/>
      <c r="EO145" s="858"/>
      <c r="EP145" s="858"/>
      <c r="EQ145" s="858"/>
      <c r="ER145" s="858"/>
      <c r="ES145" s="858"/>
      <c r="ET145" s="858"/>
      <c r="EU145" s="858"/>
      <c r="EV145" s="858"/>
      <c r="EW145" s="858"/>
      <c r="EX145" s="858"/>
      <c r="EY145" s="858"/>
      <c r="EZ145" s="858"/>
      <c r="FA145" s="858"/>
      <c r="FB145" s="858"/>
      <c r="FC145" s="858"/>
      <c r="FD145" s="858"/>
      <c r="FE145" s="858"/>
      <c r="FF145" s="858"/>
      <c r="FG145" s="858"/>
      <c r="FH145" s="858"/>
      <c r="FI145" s="858"/>
      <c r="FJ145" s="858"/>
      <c r="FK145" s="858"/>
      <c r="FL145" s="858"/>
      <c r="FM145" s="858"/>
      <c r="FN145" s="858"/>
      <c r="FO145" s="859"/>
      <c r="FP145" s="859"/>
      <c r="FQ145" s="859"/>
      <c r="FR145" s="859"/>
      <c r="FS145" s="859"/>
      <c r="FT145" s="859"/>
      <c r="FU145" s="859"/>
      <c r="FV145" s="859"/>
      <c r="FW145" s="859"/>
      <c r="FX145" s="859"/>
      <c r="FY145" s="859"/>
      <c r="FZ145" s="859"/>
      <c r="GA145" s="859"/>
      <c r="GB145" s="859"/>
      <c r="GC145" s="859"/>
      <c r="GD145" s="859"/>
      <c r="GE145" s="859"/>
      <c r="GF145" s="859"/>
      <c r="GG145" s="859"/>
      <c r="GH145" s="859"/>
      <c r="GI145" s="859"/>
      <c r="GJ145" s="859"/>
      <c r="GK145" s="859"/>
      <c r="GL145" s="859"/>
      <c r="GM145" s="859"/>
      <c r="GN145" s="859"/>
      <c r="GO145" s="859"/>
      <c r="GP145" s="859"/>
      <c r="GQ145" s="859"/>
      <c r="GR145" s="859"/>
      <c r="GS145" s="859"/>
      <c r="GT145" s="859"/>
      <c r="GU145" s="859"/>
      <c r="GV145" s="859"/>
      <c r="GW145" s="859"/>
      <c r="GX145" s="859"/>
      <c r="GY145" s="859"/>
      <c r="GZ145" s="859"/>
      <c r="HA145" s="859"/>
      <c r="HB145" s="859"/>
      <c r="HC145" s="859"/>
      <c r="HD145" s="859"/>
      <c r="HE145" s="859"/>
      <c r="HF145" s="859"/>
      <c r="HG145" s="859"/>
      <c r="HH145" s="859"/>
      <c r="HI145" s="859"/>
      <c r="HJ145" s="859"/>
      <c r="HK145" s="859"/>
      <c r="HL145" s="859"/>
      <c r="HM145" s="859"/>
      <c r="HN145" s="859"/>
      <c r="HO145" s="859"/>
      <c r="HP145" s="859"/>
      <c r="HQ145" s="859"/>
      <c r="HR145" s="859"/>
      <c r="HS145" s="859"/>
      <c r="HT145" s="859"/>
      <c r="HU145" s="859"/>
      <c r="HV145" s="859"/>
      <c r="HW145" s="859"/>
      <c r="HX145" s="859"/>
      <c r="HY145" s="859"/>
      <c r="HZ145" s="859"/>
      <c r="IA145" s="859"/>
      <c r="IB145" s="562"/>
      <c r="IC145" s="562"/>
    </row>
    <row r="146" spans="2:237">
      <c r="B146" s="585" t="s">
        <v>502</v>
      </c>
      <c r="D146" s="687">
        <f>D89</f>
        <v>531.30769500000008</v>
      </c>
      <c r="E146" s="557" t="s">
        <v>360</v>
      </c>
      <c r="BW146" s="858"/>
      <c r="BX146" s="858"/>
      <c r="BY146" s="859"/>
      <c r="BZ146" s="858"/>
      <c r="CA146" s="858"/>
      <c r="CB146" s="858"/>
      <c r="CC146" s="858"/>
      <c r="CD146" s="858"/>
      <c r="CE146" s="858"/>
      <c r="CF146" s="858"/>
      <c r="CG146" s="858"/>
      <c r="CH146" s="858"/>
      <c r="CI146" s="858"/>
      <c r="CJ146" s="858"/>
      <c r="CK146" s="858"/>
      <c r="CL146" s="858"/>
      <c r="CM146" s="858"/>
      <c r="CN146" s="858"/>
      <c r="CO146" s="858"/>
      <c r="CP146" s="858"/>
      <c r="CQ146" s="858"/>
      <c r="CR146" s="858"/>
      <c r="CS146" s="858"/>
      <c r="CT146" s="858"/>
      <c r="CU146" s="858"/>
      <c r="CV146" s="858"/>
      <c r="CW146" s="858"/>
      <c r="CX146" s="858"/>
      <c r="CY146" s="858"/>
      <c r="CZ146" s="858"/>
      <c r="DA146" s="858"/>
      <c r="DB146" s="858"/>
      <c r="DC146" s="858"/>
      <c r="DD146" s="858"/>
      <c r="DE146" s="858"/>
      <c r="DF146" s="858"/>
      <c r="DG146" s="858"/>
      <c r="DH146" s="858"/>
      <c r="DI146" s="858"/>
      <c r="DJ146" s="858"/>
      <c r="DK146" s="858"/>
      <c r="DL146" s="858"/>
      <c r="DM146" s="858"/>
      <c r="DN146" s="858"/>
      <c r="DO146" s="858"/>
      <c r="DP146" s="858"/>
      <c r="DQ146" s="858"/>
      <c r="DR146" s="858"/>
      <c r="DS146" s="858"/>
      <c r="DT146" s="858"/>
      <c r="DU146" s="858"/>
      <c r="DV146" s="858"/>
      <c r="DW146" s="858"/>
      <c r="DX146" s="858"/>
      <c r="DY146" s="858"/>
      <c r="DZ146" s="858"/>
      <c r="EA146" s="858"/>
      <c r="EB146" s="858"/>
      <c r="EC146" s="858"/>
      <c r="ED146" s="858"/>
      <c r="EE146" s="858"/>
      <c r="EF146" s="858"/>
      <c r="EG146" s="858"/>
      <c r="EH146" s="858"/>
      <c r="EI146" s="858"/>
      <c r="EJ146" s="858"/>
      <c r="EK146" s="858"/>
      <c r="EL146" s="858"/>
      <c r="EM146" s="858"/>
      <c r="EN146" s="858"/>
      <c r="EO146" s="858"/>
      <c r="EP146" s="858"/>
      <c r="EQ146" s="858"/>
      <c r="ER146" s="858"/>
      <c r="ES146" s="858"/>
      <c r="ET146" s="858"/>
      <c r="EU146" s="858"/>
      <c r="EV146" s="858"/>
      <c r="EW146" s="858"/>
      <c r="EX146" s="858"/>
      <c r="EY146" s="858"/>
      <c r="EZ146" s="858"/>
      <c r="FA146" s="858"/>
      <c r="FB146" s="858"/>
      <c r="FC146" s="858"/>
      <c r="FD146" s="858"/>
      <c r="FE146" s="858"/>
      <c r="FF146" s="858"/>
      <c r="FG146" s="858"/>
      <c r="FH146" s="858"/>
      <c r="FI146" s="858"/>
      <c r="FJ146" s="858"/>
      <c r="FK146" s="858"/>
      <c r="FL146" s="858"/>
      <c r="FM146" s="858"/>
      <c r="FN146" s="858"/>
      <c r="FO146" s="859"/>
      <c r="FP146" s="859"/>
      <c r="FQ146" s="859"/>
      <c r="FR146" s="859"/>
      <c r="FS146" s="859"/>
      <c r="FT146" s="859"/>
      <c r="FU146" s="859"/>
      <c r="FV146" s="859"/>
      <c r="FW146" s="859"/>
      <c r="FX146" s="859"/>
      <c r="FY146" s="859"/>
      <c r="FZ146" s="859"/>
      <c r="GA146" s="859"/>
      <c r="GB146" s="859"/>
      <c r="GC146" s="859"/>
      <c r="GD146" s="859"/>
      <c r="GE146" s="859"/>
      <c r="GF146" s="859"/>
      <c r="GG146" s="859"/>
      <c r="GH146" s="859"/>
      <c r="GI146" s="859"/>
      <c r="GJ146" s="859"/>
      <c r="GK146" s="859"/>
      <c r="GL146" s="859"/>
      <c r="GM146" s="859"/>
      <c r="GN146" s="859"/>
      <c r="GO146" s="859"/>
      <c r="GP146" s="859"/>
      <c r="GQ146" s="859"/>
      <c r="GR146" s="859"/>
      <c r="GS146" s="859"/>
      <c r="GT146" s="859"/>
      <c r="GU146" s="859"/>
      <c r="GV146" s="859"/>
      <c r="GW146" s="859"/>
      <c r="GX146" s="859"/>
      <c r="GY146" s="859"/>
      <c r="GZ146" s="859"/>
      <c r="HA146" s="859"/>
      <c r="HB146" s="859"/>
      <c r="HC146" s="859"/>
      <c r="HD146" s="859"/>
      <c r="HE146" s="859"/>
      <c r="HF146" s="859"/>
      <c r="HG146" s="859"/>
      <c r="HH146" s="859"/>
      <c r="HI146" s="859"/>
      <c r="HJ146" s="859"/>
      <c r="HK146" s="859"/>
      <c r="HL146" s="859"/>
      <c r="HM146" s="859"/>
      <c r="HN146" s="859"/>
      <c r="HO146" s="859"/>
      <c r="HP146" s="859"/>
      <c r="HQ146" s="859"/>
      <c r="HR146" s="859"/>
      <c r="HS146" s="859"/>
      <c r="HT146" s="859"/>
      <c r="HU146" s="859"/>
      <c r="HV146" s="859"/>
      <c r="HW146" s="859"/>
      <c r="HX146" s="859"/>
      <c r="HY146" s="859"/>
      <c r="HZ146" s="859"/>
      <c r="IA146" s="859"/>
      <c r="IB146" s="562"/>
      <c r="IC146" s="562"/>
    </row>
    <row r="147" spans="2:237">
      <c r="B147" s="879">
        <v>43282</v>
      </c>
      <c r="D147" s="687">
        <f>SUM(E89:CP89)</f>
        <v>17390.250486000001</v>
      </c>
      <c r="E147" s="557" t="s">
        <v>503</v>
      </c>
      <c r="BW147" s="858"/>
      <c r="BX147" s="858"/>
      <c r="BY147" s="859"/>
      <c r="BZ147" s="858"/>
      <c r="CA147" s="858"/>
      <c r="CB147" s="858"/>
      <c r="CC147" s="858"/>
      <c r="CD147" s="858"/>
      <c r="CE147" s="858"/>
      <c r="CF147" s="858"/>
      <c r="CG147" s="858"/>
      <c r="CH147" s="858"/>
      <c r="CI147" s="858"/>
      <c r="CJ147" s="858"/>
      <c r="CK147" s="858"/>
      <c r="CL147" s="858"/>
      <c r="CM147" s="858"/>
      <c r="CN147" s="858"/>
      <c r="CO147" s="858"/>
      <c r="CP147" s="858"/>
      <c r="CQ147" s="858"/>
      <c r="CR147" s="858"/>
      <c r="CS147" s="858"/>
      <c r="CT147" s="858"/>
      <c r="CU147" s="858"/>
      <c r="CV147" s="858"/>
      <c r="CW147" s="858"/>
      <c r="CX147" s="858"/>
      <c r="CY147" s="858"/>
      <c r="CZ147" s="858"/>
      <c r="DA147" s="858"/>
      <c r="DB147" s="858"/>
      <c r="DC147" s="858"/>
      <c r="DD147" s="858"/>
      <c r="DE147" s="858"/>
      <c r="DF147" s="858"/>
      <c r="DG147" s="858"/>
      <c r="DH147" s="858"/>
      <c r="DI147" s="858"/>
      <c r="DJ147" s="858"/>
      <c r="DK147" s="858"/>
      <c r="DL147" s="858"/>
      <c r="DM147" s="858"/>
      <c r="DN147" s="858"/>
      <c r="DO147" s="858"/>
      <c r="DP147" s="858"/>
      <c r="DQ147" s="858"/>
      <c r="DR147" s="858"/>
      <c r="DS147" s="858"/>
      <c r="DT147" s="858"/>
      <c r="DU147" s="858"/>
      <c r="DV147" s="858"/>
      <c r="DW147" s="858"/>
      <c r="DX147" s="858"/>
      <c r="DY147" s="858"/>
      <c r="DZ147" s="858"/>
      <c r="EA147" s="858"/>
      <c r="EB147" s="858"/>
      <c r="EC147" s="858"/>
      <c r="ED147" s="858"/>
      <c r="EE147" s="858"/>
      <c r="EF147" s="858"/>
      <c r="EG147" s="858"/>
      <c r="EH147" s="858"/>
      <c r="EI147" s="858"/>
      <c r="EJ147" s="858"/>
      <c r="EK147" s="858"/>
      <c r="EL147" s="858"/>
      <c r="EM147" s="858"/>
      <c r="EN147" s="858"/>
      <c r="EO147" s="858"/>
      <c r="EP147" s="858"/>
      <c r="EQ147" s="858"/>
      <c r="ER147" s="858"/>
      <c r="ES147" s="858"/>
      <c r="ET147" s="858"/>
      <c r="EU147" s="858"/>
      <c r="EV147" s="858"/>
      <c r="EW147" s="858"/>
      <c r="EX147" s="858"/>
      <c r="EY147" s="858"/>
      <c r="EZ147" s="858"/>
      <c r="FA147" s="858"/>
      <c r="FB147" s="858"/>
      <c r="FC147" s="858"/>
      <c r="FD147" s="858"/>
      <c r="FE147" s="858"/>
      <c r="FF147" s="858"/>
      <c r="FG147" s="858"/>
      <c r="FH147" s="858"/>
      <c r="FI147" s="858"/>
      <c r="FJ147" s="858"/>
      <c r="FK147" s="858"/>
      <c r="FL147" s="858"/>
      <c r="FM147" s="858"/>
      <c r="FN147" s="858"/>
      <c r="FO147" s="859"/>
      <c r="FP147" s="859"/>
      <c r="FQ147" s="859"/>
      <c r="FR147" s="859"/>
      <c r="FS147" s="859"/>
      <c r="FT147" s="859"/>
      <c r="FU147" s="859"/>
      <c r="FV147" s="859"/>
      <c r="FW147" s="859"/>
      <c r="FX147" s="859"/>
      <c r="FY147" s="859"/>
      <c r="FZ147" s="859"/>
      <c r="GA147" s="859"/>
      <c r="GB147" s="859"/>
      <c r="GC147" s="859"/>
      <c r="GD147" s="859"/>
      <c r="GE147" s="859"/>
      <c r="GF147" s="859"/>
      <c r="GG147" s="859"/>
      <c r="GH147" s="859"/>
      <c r="GI147" s="859"/>
      <c r="GJ147" s="859"/>
      <c r="GK147" s="859"/>
      <c r="GL147" s="859"/>
      <c r="GM147" s="859"/>
      <c r="GN147" s="859"/>
      <c r="GO147" s="859"/>
      <c r="GP147" s="859"/>
      <c r="GQ147" s="859"/>
      <c r="GR147" s="859"/>
      <c r="GS147" s="859"/>
      <c r="GT147" s="859"/>
      <c r="GU147" s="859"/>
      <c r="GV147" s="859"/>
      <c r="GW147" s="859"/>
      <c r="GX147" s="859"/>
      <c r="GY147" s="859"/>
      <c r="GZ147" s="859"/>
      <c r="HA147" s="859"/>
      <c r="HB147" s="859"/>
      <c r="HC147" s="859"/>
      <c r="HD147" s="859"/>
      <c r="HE147" s="859"/>
      <c r="HF147" s="859"/>
      <c r="HG147" s="859"/>
      <c r="HH147" s="859"/>
      <c r="HI147" s="859"/>
      <c r="HJ147" s="859"/>
      <c r="HK147" s="859"/>
      <c r="HL147" s="859"/>
      <c r="HM147" s="859"/>
      <c r="HN147" s="859"/>
      <c r="HO147" s="859"/>
      <c r="HP147" s="859"/>
      <c r="HQ147" s="859"/>
      <c r="HR147" s="859"/>
      <c r="HS147" s="859"/>
      <c r="HT147" s="859"/>
      <c r="HU147" s="859"/>
      <c r="HV147" s="859"/>
      <c r="HW147" s="859"/>
      <c r="HX147" s="859"/>
      <c r="HY147" s="859"/>
      <c r="HZ147" s="859"/>
      <c r="IA147" s="859"/>
      <c r="IB147" s="562"/>
      <c r="IC147" s="562"/>
    </row>
    <row r="148" spans="2:237">
      <c r="BW148" s="858"/>
      <c r="BX148" s="858"/>
      <c r="BY148" s="859"/>
      <c r="BZ148" s="858"/>
      <c r="CA148" s="858"/>
      <c r="CB148" s="858"/>
      <c r="CC148" s="858"/>
      <c r="CD148" s="858"/>
      <c r="CE148" s="858"/>
      <c r="CF148" s="858"/>
      <c r="CG148" s="858"/>
      <c r="CH148" s="858"/>
      <c r="CI148" s="858"/>
      <c r="CJ148" s="858"/>
      <c r="CK148" s="858"/>
      <c r="CL148" s="858"/>
      <c r="CM148" s="858"/>
      <c r="CN148" s="858"/>
      <c r="CO148" s="858"/>
      <c r="CP148" s="858"/>
      <c r="CQ148" s="858"/>
      <c r="CR148" s="858"/>
      <c r="CS148" s="858"/>
      <c r="CT148" s="858"/>
      <c r="CU148" s="858"/>
      <c r="CV148" s="858"/>
      <c r="CW148" s="858"/>
      <c r="CX148" s="858"/>
      <c r="CY148" s="858"/>
      <c r="CZ148" s="858"/>
      <c r="DA148" s="858"/>
      <c r="DB148" s="858"/>
      <c r="DC148" s="858"/>
      <c r="DD148" s="858"/>
      <c r="DE148" s="858"/>
      <c r="DF148" s="858"/>
      <c r="DG148" s="858"/>
      <c r="DH148" s="858"/>
      <c r="DI148" s="858"/>
      <c r="DJ148" s="858"/>
      <c r="DK148" s="858"/>
      <c r="DL148" s="858"/>
      <c r="DM148" s="858"/>
      <c r="DN148" s="858"/>
      <c r="DO148" s="858"/>
      <c r="DP148" s="858"/>
      <c r="DQ148" s="858"/>
      <c r="DR148" s="858"/>
      <c r="DS148" s="858"/>
      <c r="DT148" s="858"/>
      <c r="DU148" s="858"/>
      <c r="DV148" s="858"/>
      <c r="DW148" s="858"/>
      <c r="DX148" s="858"/>
      <c r="DY148" s="858"/>
      <c r="DZ148" s="858"/>
      <c r="EA148" s="858"/>
      <c r="EB148" s="858"/>
      <c r="EC148" s="858"/>
      <c r="ED148" s="858"/>
      <c r="EE148" s="858"/>
      <c r="EF148" s="858"/>
      <c r="EG148" s="858"/>
      <c r="EH148" s="858"/>
      <c r="EI148" s="858"/>
      <c r="EJ148" s="858"/>
      <c r="EK148" s="858"/>
      <c r="EL148" s="858"/>
      <c r="EM148" s="858"/>
      <c r="EN148" s="858"/>
      <c r="EO148" s="858"/>
      <c r="EP148" s="858"/>
      <c r="EQ148" s="858"/>
      <c r="ER148" s="858"/>
      <c r="ES148" s="858"/>
      <c r="ET148" s="858"/>
      <c r="EU148" s="858"/>
      <c r="EV148" s="858"/>
      <c r="EW148" s="858"/>
      <c r="EX148" s="858"/>
      <c r="EY148" s="858"/>
      <c r="EZ148" s="858"/>
      <c r="FA148" s="858"/>
      <c r="FB148" s="858"/>
      <c r="FC148" s="858"/>
      <c r="FD148" s="858"/>
      <c r="FE148" s="858"/>
      <c r="FF148" s="858"/>
      <c r="FG148" s="858"/>
      <c r="FH148" s="858"/>
      <c r="FI148" s="858"/>
      <c r="FJ148" s="858"/>
      <c r="FK148" s="858"/>
      <c r="FL148" s="858"/>
      <c r="FM148" s="858"/>
      <c r="FN148" s="858"/>
      <c r="FO148" s="859"/>
      <c r="FP148" s="859"/>
      <c r="FQ148" s="859"/>
      <c r="FR148" s="859"/>
      <c r="FS148" s="859"/>
      <c r="FT148" s="859"/>
      <c r="FU148" s="859"/>
      <c r="FV148" s="859"/>
      <c r="FW148" s="859"/>
      <c r="FX148" s="859"/>
      <c r="FY148" s="859"/>
      <c r="FZ148" s="859"/>
      <c r="GA148" s="859"/>
      <c r="GB148" s="859"/>
      <c r="GC148" s="859"/>
      <c r="GD148" s="859"/>
      <c r="GE148" s="859"/>
      <c r="GF148" s="859"/>
      <c r="GG148" s="859"/>
      <c r="GH148" s="859"/>
      <c r="GI148" s="859"/>
      <c r="GJ148" s="859"/>
      <c r="GK148" s="859"/>
      <c r="GL148" s="859"/>
      <c r="GM148" s="859"/>
      <c r="GN148" s="859"/>
      <c r="GO148" s="859"/>
      <c r="GP148" s="859"/>
      <c r="GQ148" s="859"/>
      <c r="GR148" s="859"/>
      <c r="GS148" s="859"/>
      <c r="GT148" s="859"/>
      <c r="GU148" s="859"/>
      <c r="GV148" s="859"/>
      <c r="GW148" s="859"/>
      <c r="GX148" s="859"/>
      <c r="GY148" s="859"/>
      <c r="GZ148" s="859"/>
      <c r="HA148" s="859"/>
      <c r="HB148" s="859"/>
      <c r="HC148" s="859"/>
      <c r="HD148" s="859"/>
      <c r="HE148" s="859"/>
      <c r="HF148" s="859"/>
      <c r="HG148" s="859"/>
      <c r="HH148" s="859"/>
      <c r="HI148" s="859"/>
      <c r="HJ148" s="859"/>
      <c r="HK148" s="859"/>
      <c r="HL148" s="859"/>
      <c r="HM148" s="859"/>
      <c r="HN148" s="859"/>
      <c r="HO148" s="859"/>
      <c r="HP148" s="859"/>
      <c r="HQ148" s="859"/>
      <c r="HR148" s="859"/>
      <c r="HS148" s="859"/>
      <c r="HT148" s="859"/>
      <c r="HU148" s="859"/>
      <c r="HV148" s="859"/>
      <c r="HW148" s="859"/>
      <c r="HX148" s="859"/>
      <c r="HY148" s="859"/>
      <c r="HZ148" s="859"/>
      <c r="IA148" s="859"/>
      <c r="IB148" s="562"/>
      <c r="IC148" s="562"/>
    </row>
    <row r="149" spans="2:237">
      <c r="B149" s="585" t="s">
        <v>504</v>
      </c>
      <c r="D149" s="687">
        <f>SUM(CQ89:HV89)</f>
        <v>1486980.0064740002</v>
      </c>
      <c r="E149" s="557" t="s">
        <v>505</v>
      </c>
      <c r="BW149" s="858"/>
      <c r="BX149" s="858"/>
      <c r="BY149" s="859"/>
      <c r="BZ149" s="858"/>
      <c r="CA149" s="858"/>
      <c r="CB149" s="858"/>
      <c r="CC149" s="858"/>
      <c r="CD149" s="858"/>
      <c r="CE149" s="858"/>
      <c r="CF149" s="858"/>
      <c r="CG149" s="858"/>
      <c r="CH149" s="858"/>
      <c r="CI149" s="858"/>
      <c r="CJ149" s="858"/>
      <c r="CK149" s="858"/>
      <c r="CL149" s="858"/>
      <c r="CM149" s="858"/>
      <c r="CN149" s="858"/>
      <c r="CO149" s="858"/>
      <c r="CP149" s="858"/>
      <c r="CQ149" s="858"/>
      <c r="CR149" s="858"/>
      <c r="CS149" s="858"/>
      <c r="CT149" s="858"/>
      <c r="CU149" s="858"/>
      <c r="CV149" s="858"/>
      <c r="CW149" s="858"/>
      <c r="CX149" s="858"/>
      <c r="CY149" s="858"/>
      <c r="CZ149" s="858"/>
      <c r="DA149" s="858"/>
      <c r="DB149" s="858"/>
      <c r="DC149" s="858"/>
      <c r="DD149" s="858"/>
      <c r="DE149" s="858"/>
      <c r="DF149" s="858"/>
      <c r="DG149" s="858"/>
      <c r="DH149" s="858"/>
      <c r="DI149" s="858"/>
      <c r="DJ149" s="858"/>
      <c r="DK149" s="858"/>
      <c r="DL149" s="858"/>
      <c r="DM149" s="858"/>
      <c r="DN149" s="858"/>
      <c r="DO149" s="858"/>
      <c r="DP149" s="858"/>
      <c r="DQ149" s="858"/>
      <c r="DR149" s="858"/>
      <c r="DS149" s="858"/>
      <c r="DT149" s="858"/>
      <c r="DU149" s="858"/>
      <c r="DV149" s="858"/>
      <c r="DW149" s="858"/>
      <c r="DX149" s="858"/>
      <c r="DY149" s="858"/>
      <c r="DZ149" s="858"/>
      <c r="EA149" s="858"/>
      <c r="EB149" s="858"/>
      <c r="EC149" s="858"/>
      <c r="ED149" s="858"/>
      <c r="EE149" s="858"/>
      <c r="EF149" s="858"/>
      <c r="EG149" s="858"/>
      <c r="EH149" s="858"/>
      <c r="EI149" s="858"/>
      <c r="EJ149" s="858"/>
      <c r="EK149" s="858"/>
      <c r="EL149" s="858"/>
      <c r="EM149" s="858"/>
      <c r="EN149" s="858"/>
      <c r="EO149" s="858"/>
      <c r="EP149" s="858"/>
      <c r="EQ149" s="858"/>
      <c r="ER149" s="858"/>
      <c r="ES149" s="858"/>
      <c r="ET149" s="858"/>
      <c r="EU149" s="858"/>
      <c r="EV149" s="858"/>
      <c r="EW149" s="858"/>
      <c r="EX149" s="858"/>
      <c r="EY149" s="858"/>
      <c r="EZ149" s="858"/>
      <c r="FA149" s="858"/>
      <c r="FB149" s="858"/>
      <c r="FC149" s="858"/>
      <c r="FD149" s="858"/>
      <c r="FE149" s="858"/>
      <c r="FF149" s="858"/>
      <c r="FG149" s="858"/>
      <c r="FH149" s="858"/>
      <c r="FI149" s="858"/>
      <c r="FJ149" s="858"/>
      <c r="FK149" s="858"/>
      <c r="FL149" s="858"/>
      <c r="FM149" s="858"/>
      <c r="FN149" s="858"/>
      <c r="FO149" s="859"/>
      <c r="FP149" s="859"/>
      <c r="FQ149" s="859"/>
      <c r="FR149" s="859"/>
      <c r="FS149" s="859"/>
      <c r="FT149" s="859"/>
      <c r="FU149" s="859"/>
      <c r="FV149" s="859"/>
      <c r="FW149" s="859"/>
      <c r="FX149" s="859"/>
      <c r="FY149" s="859"/>
      <c r="FZ149" s="859"/>
      <c r="GA149" s="859"/>
      <c r="GB149" s="859"/>
      <c r="GC149" s="859"/>
      <c r="GD149" s="859"/>
      <c r="GE149" s="859"/>
      <c r="GF149" s="859"/>
      <c r="GG149" s="859"/>
      <c r="GH149" s="859"/>
      <c r="GI149" s="859"/>
      <c r="GJ149" s="859"/>
      <c r="GK149" s="859"/>
      <c r="GL149" s="859"/>
      <c r="GM149" s="859"/>
      <c r="GN149" s="859"/>
      <c r="GO149" s="859"/>
      <c r="GP149" s="859"/>
      <c r="GQ149" s="859"/>
      <c r="GR149" s="859"/>
      <c r="GS149" s="859"/>
      <c r="GT149" s="859"/>
      <c r="GU149" s="859"/>
      <c r="GV149" s="859"/>
      <c r="GW149" s="859"/>
      <c r="GX149" s="859"/>
      <c r="GY149" s="859"/>
      <c r="GZ149" s="859"/>
      <c r="HA149" s="859"/>
      <c r="HB149" s="859"/>
      <c r="HC149" s="859"/>
      <c r="HD149" s="859"/>
      <c r="HE149" s="859"/>
      <c r="HF149" s="859"/>
      <c r="HG149" s="859"/>
      <c r="HH149" s="859"/>
      <c r="HI149" s="859"/>
      <c r="HJ149" s="859"/>
      <c r="HK149" s="859"/>
      <c r="HL149" s="859"/>
      <c r="HM149" s="859"/>
      <c r="HN149" s="859"/>
      <c r="HO149" s="859"/>
      <c r="HP149" s="859"/>
      <c r="HQ149" s="859"/>
      <c r="HR149" s="859"/>
      <c r="HS149" s="859"/>
      <c r="HT149" s="859"/>
      <c r="HU149" s="859"/>
      <c r="HV149" s="859"/>
      <c r="HW149" s="859"/>
      <c r="HX149" s="859"/>
      <c r="HY149" s="859"/>
      <c r="HZ149" s="859"/>
      <c r="IA149" s="859"/>
      <c r="IB149" s="562"/>
      <c r="IC149" s="562"/>
    </row>
    <row r="150" spans="2:237">
      <c r="E150" s="859"/>
      <c r="BW150" s="858"/>
      <c r="BX150" s="858"/>
      <c r="BY150" s="859"/>
      <c r="BZ150" s="858"/>
      <c r="CA150" s="858"/>
      <c r="CB150" s="858"/>
      <c r="CC150" s="858"/>
      <c r="CD150" s="858"/>
      <c r="CE150" s="858"/>
      <c r="CF150" s="858"/>
      <c r="CG150" s="858"/>
      <c r="CH150" s="858"/>
      <c r="CI150" s="858"/>
      <c r="CJ150" s="858"/>
      <c r="CK150" s="858"/>
      <c r="CL150" s="858"/>
      <c r="CM150" s="858"/>
      <c r="CN150" s="858"/>
      <c r="CO150" s="858"/>
      <c r="CP150" s="858"/>
      <c r="CQ150" s="858"/>
      <c r="CR150" s="858"/>
      <c r="CS150" s="858"/>
      <c r="CT150" s="858"/>
      <c r="CU150" s="858"/>
      <c r="CV150" s="858"/>
      <c r="CW150" s="858"/>
      <c r="CX150" s="858"/>
      <c r="CY150" s="858"/>
      <c r="CZ150" s="858"/>
      <c r="DA150" s="858"/>
      <c r="DB150" s="858"/>
      <c r="DC150" s="858"/>
      <c r="DD150" s="858"/>
      <c r="DE150" s="858"/>
      <c r="DF150" s="858"/>
      <c r="DG150" s="858"/>
      <c r="DH150" s="858"/>
      <c r="DI150" s="858"/>
      <c r="DJ150" s="858"/>
      <c r="DK150" s="858"/>
      <c r="DL150" s="858"/>
      <c r="DM150" s="858"/>
      <c r="DN150" s="858"/>
      <c r="DO150" s="858"/>
      <c r="DP150" s="858"/>
      <c r="DQ150" s="858"/>
      <c r="DR150" s="858"/>
      <c r="DS150" s="858"/>
      <c r="DT150" s="858"/>
      <c r="DU150" s="858"/>
      <c r="DV150" s="858"/>
      <c r="DW150" s="858"/>
      <c r="DX150" s="858"/>
      <c r="DY150" s="858"/>
      <c r="DZ150" s="858"/>
      <c r="EA150" s="858"/>
      <c r="EB150" s="858"/>
      <c r="EC150" s="858"/>
      <c r="ED150" s="858"/>
      <c r="EE150" s="858"/>
      <c r="EF150" s="858"/>
      <c r="EG150" s="858"/>
      <c r="EH150" s="858"/>
      <c r="EI150" s="858"/>
      <c r="EJ150" s="858"/>
      <c r="EK150" s="858"/>
      <c r="EL150" s="858"/>
      <c r="EM150" s="858"/>
      <c r="EN150" s="858"/>
      <c r="EO150" s="858"/>
      <c r="EP150" s="858"/>
      <c r="EQ150" s="858"/>
      <c r="ER150" s="858"/>
      <c r="ES150" s="858"/>
      <c r="ET150" s="858"/>
      <c r="EU150" s="858"/>
      <c r="EV150" s="858"/>
      <c r="EW150" s="858"/>
      <c r="EX150" s="858"/>
      <c r="EY150" s="858"/>
      <c r="EZ150" s="858"/>
      <c r="FA150" s="858"/>
      <c r="FB150" s="858"/>
      <c r="FC150" s="858"/>
      <c r="FD150" s="858"/>
      <c r="FE150" s="858"/>
      <c r="FF150" s="858"/>
      <c r="FG150" s="858"/>
      <c r="FH150" s="858"/>
      <c r="FI150" s="858"/>
      <c r="FJ150" s="858"/>
      <c r="FK150" s="858"/>
      <c r="FL150" s="858"/>
      <c r="FM150" s="858"/>
      <c r="FN150" s="858"/>
      <c r="FO150" s="859"/>
      <c r="FP150" s="859"/>
      <c r="FQ150" s="859"/>
      <c r="FR150" s="859"/>
      <c r="FS150" s="859"/>
      <c r="FT150" s="859"/>
      <c r="FU150" s="859"/>
      <c r="FV150" s="859"/>
      <c r="FW150" s="859"/>
      <c r="FX150" s="859"/>
      <c r="FY150" s="859"/>
      <c r="FZ150" s="859"/>
      <c r="GA150" s="859"/>
      <c r="GB150" s="859"/>
      <c r="GC150" s="859"/>
      <c r="GD150" s="859"/>
      <c r="GE150" s="859"/>
      <c r="GF150" s="859"/>
      <c r="GG150" s="859"/>
      <c r="GH150" s="859"/>
      <c r="GI150" s="859"/>
      <c r="GJ150" s="859"/>
      <c r="GK150" s="859"/>
      <c r="GL150" s="859"/>
      <c r="GM150" s="859"/>
      <c r="GN150" s="859"/>
      <c r="GO150" s="859"/>
      <c r="GP150" s="859"/>
      <c r="GQ150" s="859"/>
      <c r="GR150" s="859"/>
      <c r="GS150" s="859"/>
      <c r="GT150" s="859"/>
      <c r="GU150" s="859"/>
      <c r="GV150" s="859"/>
      <c r="GW150" s="859"/>
      <c r="GX150" s="859"/>
      <c r="GY150" s="859"/>
      <c r="GZ150" s="859"/>
      <c r="HA150" s="859"/>
      <c r="HB150" s="859"/>
      <c r="HC150" s="859"/>
      <c r="HD150" s="859"/>
      <c r="HE150" s="859"/>
      <c r="HF150" s="859"/>
      <c r="HG150" s="859"/>
      <c r="HH150" s="859"/>
      <c r="HI150" s="859"/>
      <c r="HJ150" s="859"/>
      <c r="HK150" s="859"/>
      <c r="HL150" s="859"/>
      <c r="HM150" s="859"/>
      <c r="HN150" s="859"/>
      <c r="HO150" s="859"/>
      <c r="HP150" s="859"/>
      <c r="HQ150" s="859"/>
      <c r="HR150" s="859"/>
      <c r="HS150" s="859"/>
      <c r="HT150" s="859"/>
      <c r="HU150" s="859"/>
      <c r="HV150" s="859"/>
      <c r="HW150" s="859"/>
      <c r="HX150" s="859"/>
      <c r="HY150" s="859"/>
      <c r="HZ150" s="859"/>
      <c r="IA150" s="859"/>
      <c r="IB150" s="562"/>
      <c r="IC150" s="562"/>
    </row>
    <row r="151" spans="2:237">
      <c r="D151" s="687">
        <f>SUM(D146:D149)</f>
        <v>1504901.5646550001</v>
      </c>
      <c r="E151" s="557" t="s">
        <v>506</v>
      </c>
      <c r="BW151" s="858"/>
      <c r="BX151" s="858"/>
      <c r="BY151" s="859"/>
      <c r="BZ151" s="858"/>
      <c r="CA151" s="858"/>
      <c r="CB151" s="858"/>
      <c r="CC151" s="858"/>
      <c r="CD151" s="858"/>
      <c r="CE151" s="858"/>
      <c r="CF151" s="858"/>
      <c r="CG151" s="858"/>
      <c r="CH151" s="858"/>
      <c r="CI151" s="858"/>
      <c r="CJ151" s="858"/>
      <c r="CK151" s="858"/>
      <c r="CL151" s="858"/>
      <c r="CM151" s="858"/>
      <c r="CN151" s="858"/>
      <c r="CO151" s="858"/>
      <c r="CP151" s="858"/>
      <c r="CQ151" s="858"/>
      <c r="CR151" s="858"/>
      <c r="CS151" s="858"/>
      <c r="CT151" s="858"/>
      <c r="CU151" s="858"/>
      <c r="CV151" s="858"/>
      <c r="CW151" s="858"/>
      <c r="CX151" s="858"/>
      <c r="CY151" s="858"/>
      <c r="CZ151" s="858"/>
      <c r="DA151" s="858"/>
      <c r="DB151" s="858"/>
      <c r="DC151" s="858"/>
      <c r="DD151" s="858"/>
      <c r="DE151" s="858"/>
      <c r="DF151" s="858"/>
      <c r="DG151" s="858"/>
      <c r="DH151" s="858"/>
      <c r="DI151" s="858"/>
      <c r="DJ151" s="858"/>
      <c r="DK151" s="858"/>
      <c r="DL151" s="858"/>
      <c r="DM151" s="858"/>
      <c r="DN151" s="858"/>
      <c r="DO151" s="858"/>
      <c r="DP151" s="858"/>
      <c r="DQ151" s="858"/>
      <c r="DR151" s="858"/>
      <c r="DS151" s="858"/>
      <c r="DT151" s="858"/>
      <c r="DU151" s="858"/>
      <c r="DV151" s="858"/>
      <c r="DW151" s="858"/>
      <c r="DX151" s="858"/>
      <c r="DY151" s="858"/>
      <c r="DZ151" s="858"/>
      <c r="EA151" s="858"/>
      <c r="EB151" s="858"/>
      <c r="EC151" s="858"/>
      <c r="ED151" s="858"/>
      <c r="EE151" s="858"/>
      <c r="EF151" s="858"/>
      <c r="EG151" s="858"/>
      <c r="EH151" s="858"/>
      <c r="EI151" s="858"/>
      <c r="EJ151" s="858"/>
      <c r="EK151" s="858"/>
      <c r="EL151" s="858"/>
      <c r="EM151" s="858"/>
      <c r="EN151" s="858"/>
      <c r="EO151" s="858"/>
      <c r="EP151" s="858"/>
      <c r="EQ151" s="858"/>
      <c r="ER151" s="858"/>
      <c r="ES151" s="858"/>
      <c r="ET151" s="858"/>
      <c r="EU151" s="858"/>
      <c r="EV151" s="858"/>
      <c r="EW151" s="858"/>
      <c r="EX151" s="858"/>
      <c r="EY151" s="858"/>
      <c r="EZ151" s="858"/>
      <c r="FA151" s="858"/>
      <c r="FB151" s="858"/>
      <c r="FC151" s="858"/>
      <c r="FD151" s="858"/>
      <c r="FE151" s="858"/>
      <c r="FF151" s="858"/>
      <c r="FG151" s="858"/>
      <c r="FH151" s="858"/>
      <c r="FI151" s="858"/>
      <c r="FJ151" s="858"/>
      <c r="FK151" s="858"/>
      <c r="FL151" s="858"/>
      <c r="FM151" s="858"/>
      <c r="FN151" s="858"/>
      <c r="FO151" s="858"/>
      <c r="FP151" s="858"/>
      <c r="FQ151" s="858"/>
      <c r="FR151" s="858"/>
      <c r="FS151" s="858"/>
      <c r="FT151" s="858"/>
      <c r="FU151" s="858"/>
      <c r="FV151" s="858"/>
      <c r="FW151" s="858"/>
      <c r="FX151" s="858"/>
      <c r="FY151" s="858"/>
      <c r="FZ151" s="858"/>
      <c r="GA151" s="858"/>
      <c r="GB151" s="858"/>
      <c r="GC151" s="858"/>
      <c r="GD151" s="858"/>
      <c r="GE151" s="858"/>
      <c r="GF151" s="858"/>
      <c r="GG151" s="858"/>
      <c r="GH151" s="858"/>
      <c r="GI151" s="858"/>
      <c r="GJ151" s="858"/>
      <c r="GK151" s="858"/>
      <c r="GL151" s="858"/>
      <c r="GM151" s="858"/>
      <c r="GN151" s="858"/>
      <c r="GO151" s="858"/>
      <c r="GP151" s="858"/>
      <c r="GQ151" s="858"/>
      <c r="GR151" s="858"/>
      <c r="GS151" s="858"/>
      <c r="GT151" s="858"/>
      <c r="GU151" s="858"/>
      <c r="GV151" s="858"/>
      <c r="GW151" s="858"/>
      <c r="GX151" s="858"/>
      <c r="GY151" s="858"/>
      <c r="GZ151" s="858"/>
      <c r="HA151" s="858"/>
      <c r="HB151" s="858"/>
      <c r="HC151" s="858"/>
      <c r="HD151" s="858"/>
      <c r="HE151" s="858"/>
      <c r="HF151" s="858"/>
      <c r="HG151" s="858"/>
      <c r="HH151" s="858"/>
      <c r="HI151" s="858"/>
      <c r="HJ151" s="858"/>
      <c r="HK151" s="858"/>
      <c r="HL151" s="858"/>
      <c r="HM151" s="858"/>
      <c r="HN151" s="858"/>
      <c r="HO151" s="858"/>
      <c r="HP151" s="858"/>
      <c r="HQ151" s="858"/>
      <c r="HR151" s="858"/>
      <c r="HS151" s="858"/>
      <c r="HT151" s="858"/>
      <c r="HU151" s="858"/>
      <c r="HV151" s="858"/>
      <c r="HW151" s="858"/>
      <c r="HX151" s="858"/>
      <c r="HY151" s="858"/>
      <c r="HZ151" s="858"/>
      <c r="IA151" s="858"/>
    </row>
    <row r="152" spans="2:237">
      <c r="D152" s="687">
        <f>D151+HW89</f>
        <v>1540008.1786260002</v>
      </c>
      <c r="E152" s="557" t="s">
        <v>507</v>
      </c>
      <c r="BW152" s="858"/>
      <c r="BX152" s="858"/>
      <c r="BY152" s="859"/>
      <c r="BZ152" s="858"/>
      <c r="CA152" s="858"/>
      <c r="CB152" s="858"/>
      <c r="CC152" s="858"/>
      <c r="CD152" s="858"/>
      <c r="CE152" s="858"/>
      <c r="CF152" s="858"/>
      <c r="CG152" s="858"/>
      <c r="CH152" s="858"/>
      <c r="CI152" s="858"/>
      <c r="CJ152" s="858"/>
      <c r="CK152" s="858"/>
      <c r="CL152" s="858"/>
      <c r="CM152" s="858"/>
      <c r="CN152" s="858"/>
      <c r="CO152" s="858"/>
      <c r="CP152" s="858"/>
      <c r="CQ152" s="858"/>
      <c r="CR152" s="858"/>
      <c r="CS152" s="858"/>
      <c r="CT152" s="858"/>
      <c r="CU152" s="858"/>
      <c r="CV152" s="858"/>
      <c r="CW152" s="858"/>
      <c r="CX152" s="858"/>
      <c r="CY152" s="858"/>
      <c r="CZ152" s="858"/>
      <c r="DA152" s="858"/>
      <c r="DB152" s="858"/>
      <c r="DC152" s="858"/>
      <c r="DD152" s="858"/>
      <c r="DE152" s="858"/>
      <c r="DF152" s="858"/>
      <c r="DG152" s="858"/>
      <c r="DH152" s="858"/>
      <c r="DI152" s="858"/>
      <c r="DJ152" s="858"/>
      <c r="DK152" s="858"/>
      <c r="DL152" s="858"/>
      <c r="DM152" s="858"/>
      <c r="DN152" s="858"/>
      <c r="DO152" s="858"/>
      <c r="DP152" s="858"/>
      <c r="DQ152" s="858"/>
      <c r="DR152" s="858"/>
      <c r="DS152" s="858"/>
      <c r="DT152" s="858"/>
      <c r="DU152" s="858"/>
      <c r="DV152" s="858"/>
      <c r="DW152" s="858"/>
      <c r="DX152" s="858"/>
      <c r="DY152" s="858"/>
      <c r="DZ152" s="858"/>
      <c r="EA152" s="858"/>
      <c r="EB152" s="858"/>
      <c r="EC152" s="858"/>
      <c r="ED152" s="858"/>
      <c r="EE152" s="858"/>
      <c r="EF152" s="858"/>
      <c r="EG152" s="858"/>
      <c r="EH152" s="858"/>
      <c r="EI152" s="858"/>
      <c r="EJ152" s="858"/>
      <c r="EK152" s="858"/>
      <c r="EL152" s="858"/>
      <c r="EM152" s="858"/>
      <c r="EN152" s="858"/>
      <c r="EO152" s="858"/>
      <c r="EP152" s="858"/>
      <c r="EQ152" s="858"/>
      <c r="ER152" s="858"/>
      <c r="ES152" s="858"/>
      <c r="ET152" s="858"/>
      <c r="EU152" s="858"/>
      <c r="EV152" s="858"/>
      <c r="EW152" s="858"/>
      <c r="EX152" s="858"/>
      <c r="EY152" s="858"/>
      <c r="EZ152" s="858"/>
      <c r="FA152" s="858"/>
      <c r="FB152" s="858"/>
      <c r="FC152" s="858"/>
      <c r="FD152" s="858"/>
      <c r="FE152" s="858"/>
      <c r="FF152" s="858"/>
      <c r="FG152" s="858"/>
      <c r="FH152" s="858"/>
      <c r="FI152" s="858"/>
      <c r="FJ152" s="858"/>
      <c r="FK152" s="858"/>
      <c r="FL152" s="858"/>
      <c r="FM152" s="858"/>
      <c r="FN152" s="858"/>
      <c r="FO152" s="858"/>
      <c r="FP152" s="858"/>
      <c r="FQ152" s="858"/>
      <c r="FR152" s="858"/>
      <c r="FS152" s="858"/>
      <c r="FT152" s="858"/>
      <c r="FU152" s="858"/>
      <c r="FV152" s="858"/>
      <c r="FW152" s="858"/>
      <c r="FX152" s="858"/>
      <c r="FY152" s="858"/>
      <c r="FZ152" s="858"/>
      <c r="GA152" s="858"/>
      <c r="GB152" s="858"/>
      <c r="GC152" s="858"/>
      <c r="GD152" s="858"/>
      <c r="GE152" s="858"/>
      <c r="GF152" s="858"/>
      <c r="GG152" s="858"/>
      <c r="GH152" s="858"/>
      <c r="GI152" s="858"/>
      <c r="GJ152" s="858"/>
      <c r="GK152" s="858"/>
      <c r="GL152" s="858"/>
      <c r="GM152" s="858"/>
      <c r="GN152" s="858"/>
      <c r="GO152" s="858"/>
      <c r="GP152" s="858"/>
      <c r="GQ152" s="858"/>
      <c r="GR152" s="858"/>
      <c r="GS152" s="858"/>
      <c r="GT152" s="858"/>
      <c r="GU152" s="858"/>
      <c r="GV152" s="858"/>
      <c r="GW152" s="858"/>
      <c r="GX152" s="858"/>
      <c r="GY152" s="858"/>
      <c r="GZ152" s="858"/>
      <c r="HA152" s="858"/>
      <c r="HB152" s="858"/>
      <c r="HC152" s="858"/>
      <c r="HD152" s="858"/>
      <c r="HE152" s="858"/>
      <c r="HF152" s="858"/>
      <c r="HG152" s="858"/>
      <c r="HH152" s="858"/>
      <c r="HI152" s="858"/>
      <c r="HJ152" s="858"/>
      <c r="HK152" s="858"/>
      <c r="HL152" s="858"/>
      <c r="HM152" s="858"/>
      <c r="HN152" s="858"/>
      <c r="HO152" s="858"/>
      <c r="HP152" s="858"/>
      <c r="HQ152" s="858"/>
      <c r="HR152" s="858"/>
      <c r="HS152" s="858"/>
      <c r="HT152" s="858"/>
      <c r="HU152" s="858"/>
      <c r="HV152" s="858"/>
      <c r="HW152" s="858"/>
      <c r="HX152" s="858"/>
      <c r="HY152" s="858"/>
      <c r="HZ152" s="858"/>
      <c r="IA152" s="858"/>
    </row>
    <row r="153" spans="2:237">
      <c r="BW153" s="858"/>
      <c r="BX153" s="858"/>
      <c r="BY153" s="859"/>
      <c r="BZ153" s="858"/>
      <c r="CA153" s="858"/>
      <c r="CB153" s="858"/>
      <c r="CC153" s="858"/>
      <c r="CD153" s="858"/>
      <c r="CE153" s="858"/>
      <c r="CF153" s="858"/>
      <c r="CG153" s="858"/>
      <c r="CH153" s="858"/>
      <c r="CI153" s="858"/>
      <c r="CJ153" s="858"/>
      <c r="CK153" s="858"/>
      <c r="CL153" s="858"/>
      <c r="CM153" s="858"/>
      <c r="CN153" s="858"/>
      <c r="CO153" s="858"/>
      <c r="CP153" s="858"/>
      <c r="CQ153" s="858"/>
      <c r="CR153" s="858"/>
      <c r="CS153" s="858"/>
      <c r="CT153" s="858"/>
      <c r="CU153" s="858"/>
      <c r="CV153" s="858"/>
      <c r="CW153" s="858"/>
      <c r="CX153" s="858"/>
      <c r="CY153" s="858"/>
      <c r="CZ153" s="858"/>
      <c r="DA153" s="858"/>
      <c r="DB153" s="858"/>
      <c r="DC153" s="858"/>
      <c r="DD153" s="858"/>
      <c r="DE153" s="858"/>
      <c r="DF153" s="858"/>
      <c r="DG153" s="858"/>
      <c r="DH153" s="858"/>
      <c r="DI153" s="858"/>
      <c r="DJ153" s="858"/>
      <c r="DK153" s="858"/>
      <c r="DL153" s="858"/>
      <c r="DM153" s="858"/>
      <c r="DN153" s="858"/>
      <c r="DO153" s="858"/>
      <c r="DP153" s="858"/>
      <c r="DQ153" s="858"/>
      <c r="DR153" s="858"/>
      <c r="DS153" s="858"/>
      <c r="DT153" s="858"/>
      <c r="DU153" s="858"/>
      <c r="DV153" s="858"/>
      <c r="DW153" s="858"/>
      <c r="DX153" s="858"/>
      <c r="DY153" s="858"/>
      <c r="DZ153" s="858"/>
      <c r="EA153" s="858"/>
      <c r="EB153" s="858"/>
      <c r="EC153" s="858"/>
      <c r="ED153" s="858"/>
      <c r="EE153" s="858"/>
      <c r="EF153" s="858"/>
      <c r="EG153" s="858"/>
      <c r="EH153" s="858"/>
      <c r="EI153" s="858"/>
      <c r="EJ153" s="858"/>
      <c r="EK153" s="858"/>
      <c r="EL153" s="858"/>
      <c r="EM153" s="858"/>
      <c r="EN153" s="858"/>
      <c r="EO153" s="858"/>
      <c r="EP153" s="858"/>
      <c r="EQ153" s="858"/>
      <c r="ER153" s="858"/>
      <c r="ES153" s="858"/>
      <c r="ET153" s="858"/>
      <c r="EU153" s="858"/>
      <c r="EV153" s="858"/>
      <c r="EW153" s="858"/>
      <c r="EX153" s="858"/>
      <c r="EY153" s="858"/>
      <c r="EZ153" s="858"/>
      <c r="FA153" s="858"/>
      <c r="FB153" s="858"/>
      <c r="FC153" s="858"/>
      <c r="FD153" s="858"/>
      <c r="FE153" s="858"/>
      <c r="FF153" s="858"/>
      <c r="FG153" s="858"/>
      <c r="FH153" s="858"/>
      <c r="FI153" s="858"/>
      <c r="FJ153" s="858"/>
      <c r="FK153" s="858"/>
      <c r="FL153" s="858"/>
      <c r="FM153" s="858"/>
      <c r="FN153" s="858"/>
      <c r="FO153" s="858"/>
      <c r="FP153" s="858"/>
      <c r="FQ153" s="858"/>
      <c r="FR153" s="858"/>
      <c r="FS153" s="858"/>
      <c r="FT153" s="858"/>
      <c r="FU153" s="858"/>
      <c r="FV153" s="858"/>
      <c r="FW153" s="858"/>
      <c r="FX153" s="858"/>
      <c r="FY153" s="858"/>
      <c r="FZ153" s="858"/>
      <c r="GA153" s="858"/>
      <c r="GB153" s="858"/>
      <c r="GC153" s="858"/>
      <c r="GD153" s="858"/>
      <c r="GE153" s="858"/>
      <c r="GF153" s="858"/>
      <c r="GG153" s="858"/>
      <c r="GH153" s="858"/>
      <c r="GI153" s="858"/>
      <c r="GJ153" s="858"/>
      <c r="GK153" s="858"/>
      <c r="GL153" s="858"/>
      <c r="GM153" s="858"/>
      <c r="GN153" s="858"/>
      <c r="GO153" s="858"/>
      <c r="GP153" s="858"/>
      <c r="GQ153" s="858"/>
      <c r="GR153" s="858"/>
      <c r="GS153" s="858"/>
      <c r="GT153" s="858"/>
      <c r="GU153" s="858"/>
      <c r="GV153" s="858"/>
      <c r="GW153" s="858"/>
      <c r="GX153" s="858"/>
      <c r="GY153" s="858"/>
      <c r="GZ153" s="858"/>
      <c r="HA153" s="858"/>
      <c r="HB153" s="858"/>
      <c r="HC153" s="858"/>
      <c r="HD153" s="858"/>
      <c r="HE153" s="858"/>
      <c r="HF153" s="858"/>
      <c r="HG153" s="858"/>
      <c r="HH153" s="858"/>
      <c r="HI153" s="858"/>
      <c r="HJ153" s="858"/>
      <c r="HK153" s="858"/>
      <c r="HL153" s="858"/>
      <c r="HM153" s="858"/>
      <c r="HN153" s="858"/>
      <c r="HO153" s="858"/>
      <c r="HP153" s="858"/>
      <c r="HQ153" s="858"/>
      <c r="HR153" s="858"/>
      <c r="HS153" s="858"/>
      <c r="HT153" s="858"/>
      <c r="HU153" s="858"/>
      <c r="HV153" s="858"/>
      <c r="HW153" s="858"/>
      <c r="HX153" s="858"/>
      <c r="HY153" s="858"/>
      <c r="HZ153" s="858"/>
      <c r="IA153" s="858"/>
    </row>
    <row r="154" spans="2:237">
      <c r="D154" s="880">
        <f>IC89</f>
        <v>1611899.6060460007</v>
      </c>
      <c r="E154" s="557" t="s">
        <v>508</v>
      </c>
      <c r="BW154" s="858"/>
      <c r="BX154" s="858"/>
      <c r="BY154" s="859"/>
      <c r="BZ154" s="858"/>
      <c r="CA154" s="858"/>
      <c r="CB154" s="858"/>
      <c r="CC154" s="858"/>
      <c r="CD154" s="858"/>
      <c r="CE154" s="858"/>
      <c r="CF154" s="858"/>
      <c r="CG154" s="858"/>
      <c r="CH154" s="858"/>
      <c r="CI154" s="858"/>
      <c r="CJ154" s="858"/>
      <c r="CK154" s="858"/>
      <c r="CL154" s="858"/>
      <c r="CM154" s="858"/>
      <c r="CN154" s="858"/>
      <c r="CO154" s="858"/>
      <c r="CP154" s="858"/>
      <c r="CQ154" s="858"/>
      <c r="CR154" s="858"/>
      <c r="CS154" s="858"/>
      <c r="CT154" s="858"/>
      <c r="CU154" s="858"/>
      <c r="CV154" s="858"/>
      <c r="CW154" s="858"/>
      <c r="CX154" s="858"/>
      <c r="CY154" s="858"/>
      <c r="CZ154" s="858"/>
      <c r="DA154" s="858"/>
      <c r="DB154" s="858"/>
      <c r="DC154" s="858"/>
      <c r="DD154" s="858"/>
      <c r="DE154" s="858"/>
      <c r="DF154" s="858"/>
      <c r="DG154" s="858"/>
      <c r="DH154" s="858"/>
      <c r="DI154" s="858"/>
      <c r="DJ154" s="858"/>
      <c r="DK154" s="858"/>
      <c r="DL154" s="858"/>
      <c r="DM154" s="858"/>
      <c r="DN154" s="858"/>
      <c r="DO154" s="858"/>
      <c r="DP154" s="858"/>
      <c r="DQ154" s="858"/>
      <c r="DR154" s="858"/>
      <c r="DS154" s="858"/>
      <c r="DT154" s="858"/>
      <c r="DU154" s="858"/>
      <c r="DV154" s="858"/>
      <c r="DW154" s="858"/>
      <c r="DX154" s="858"/>
      <c r="DY154" s="858"/>
      <c r="DZ154" s="858"/>
      <c r="EA154" s="858"/>
      <c r="EB154" s="858"/>
      <c r="EC154" s="858"/>
      <c r="ED154" s="858"/>
      <c r="EE154" s="858"/>
      <c r="EF154" s="858"/>
      <c r="EG154" s="858"/>
      <c r="EH154" s="858"/>
      <c r="EI154" s="858"/>
      <c r="EJ154" s="858"/>
      <c r="EK154" s="858"/>
      <c r="EL154" s="858"/>
      <c r="EM154" s="858"/>
      <c r="EN154" s="858"/>
      <c r="EO154" s="858"/>
      <c r="EP154" s="858"/>
      <c r="EQ154" s="858"/>
      <c r="ER154" s="858"/>
      <c r="ES154" s="858"/>
      <c r="ET154" s="858"/>
      <c r="EU154" s="858"/>
      <c r="EV154" s="858"/>
      <c r="EW154" s="858"/>
      <c r="EX154" s="858"/>
      <c r="EY154" s="858"/>
      <c r="EZ154" s="858"/>
      <c r="FA154" s="858"/>
      <c r="FB154" s="858"/>
      <c r="FC154" s="858"/>
      <c r="FD154" s="858"/>
      <c r="FE154" s="858"/>
      <c r="FF154" s="858"/>
      <c r="FG154" s="858"/>
      <c r="FH154" s="858"/>
      <c r="FI154" s="858"/>
      <c r="FJ154" s="858"/>
      <c r="FK154" s="858"/>
      <c r="FL154" s="858"/>
      <c r="FM154" s="858"/>
      <c r="FN154" s="858"/>
      <c r="FO154" s="858"/>
      <c r="FP154" s="858"/>
      <c r="FQ154" s="858"/>
      <c r="FR154" s="858"/>
      <c r="FS154" s="858"/>
      <c r="FT154" s="858"/>
      <c r="FU154" s="858"/>
      <c r="FV154" s="858"/>
      <c r="FW154" s="858"/>
      <c r="FX154" s="858"/>
      <c r="FY154" s="858"/>
      <c r="FZ154" s="858"/>
      <c r="GA154" s="858"/>
      <c r="GB154" s="858"/>
      <c r="GC154" s="858"/>
      <c r="GD154" s="858"/>
      <c r="GE154" s="858"/>
      <c r="GF154" s="858"/>
      <c r="GG154" s="858"/>
      <c r="GH154" s="858"/>
      <c r="GI154" s="858"/>
      <c r="GJ154" s="858"/>
      <c r="GK154" s="858"/>
      <c r="GL154" s="858"/>
      <c r="GM154" s="858"/>
      <c r="GN154" s="858"/>
      <c r="GO154" s="858"/>
      <c r="GP154" s="858"/>
      <c r="GQ154" s="858"/>
      <c r="GR154" s="858"/>
      <c r="GS154" s="858"/>
      <c r="GT154" s="858"/>
      <c r="GU154" s="858"/>
      <c r="GV154" s="858"/>
      <c r="GW154" s="858"/>
      <c r="GX154" s="858"/>
      <c r="GY154" s="858"/>
      <c r="GZ154" s="858"/>
      <c r="HA154" s="858"/>
      <c r="HB154" s="858"/>
      <c r="HC154" s="858"/>
      <c r="HD154" s="858"/>
      <c r="HE154" s="858"/>
      <c r="HF154" s="858"/>
      <c r="HG154" s="858"/>
      <c r="HH154" s="858"/>
      <c r="HI154" s="858"/>
      <c r="HJ154" s="858"/>
      <c r="HK154" s="858"/>
      <c r="HL154" s="858"/>
      <c r="HM154" s="858"/>
      <c r="HN154" s="858"/>
      <c r="HO154" s="858"/>
      <c r="HP154" s="858"/>
      <c r="HQ154" s="858"/>
      <c r="HR154" s="858"/>
      <c r="HS154" s="858"/>
      <c r="HT154" s="858"/>
      <c r="HU154" s="858"/>
      <c r="HV154" s="858"/>
      <c r="HW154" s="858"/>
      <c r="HX154" s="858"/>
      <c r="HY154" s="858"/>
      <c r="HZ154" s="858"/>
      <c r="IA154" s="858"/>
    </row>
    <row r="155" spans="2:237">
      <c r="D155" s="881">
        <f>D152/D154</f>
        <v>0.95539956263383508</v>
      </c>
      <c r="BW155" s="858"/>
      <c r="BX155" s="858"/>
      <c r="BY155" s="859"/>
      <c r="BZ155" s="858"/>
      <c r="CA155" s="858"/>
      <c r="CB155" s="858"/>
      <c r="CC155" s="858"/>
      <c r="CD155" s="858"/>
      <c r="CE155" s="858"/>
      <c r="CF155" s="858"/>
      <c r="CG155" s="858"/>
      <c r="CH155" s="858"/>
      <c r="CI155" s="858"/>
      <c r="CJ155" s="858"/>
      <c r="CK155" s="858"/>
      <c r="CL155" s="858"/>
      <c r="CM155" s="858"/>
      <c r="CN155" s="858"/>
      <c r="CO155" s="858"/>
      <c r="CP155" s="858"/>
      <c r="CQ155" s="858"/>
      <c r="CR155" s="858"/>
      <c r="CS155" s="858"/>
      <c r="CT155" s="858"/>
      <c r="CU155" s="858"/>
      <c r="CV155" s="858"/>
      <c r="CW155" s="858"/>
      <c r="CX155" s="858"/>
      <c r="CY155" s="858"/>
      <c r="CZ155" s="858"/>
      <c r="DA155" s="858"/>
      <c r="DB155" s="858"/>
      <c r="DC155" s="858"/>
      <c r="DD155" s="858"/>
      <c r="DE155" s="858"/>
      <c r="DF155" s="858"/>
      <c r="DG155" s="858"/>
      <c r="DH155" s="858"/>
      <c r="DI155" s="858"/>
      <c r="DJ155" s="858"/>
      <c r="DK155" s="858"/>
      <c r="DL155" s="858"/>
      <c r="DM155" s="858"/>
      <c r="DN155" s="858"/>
      <c r="DO155" s="858"/>
      <c r="DP155" s="858"/>
      <c r="DQ155" s="858"/>
      <c r="DR155" s="858"/>
      <c r="DS155" s="858"/>
      <c r="DT155" s="858"/>
      <c r="DU155" s="858"/>
      <c r="DV155" s="858"/>
      <c r="DW155" s="858"/>
      <c r="DX155" s="858"/>
      <c r="DY155" s="858"/>
      <c r="DZ155" s="858"/>
      <c r="EA155" s="858"/>
      <c r="EB155" s="858"/>
      <c r="EC155" s="858"/>
      <c r="ED155" s="858"/>
      <c r="EE155" s="858"/>
      <c r="EF155" s="858"/>
      <c r="EG155" s="858"/>
      <c r="EH155" s="858"/>
      <c r="EI155" s="858"/>
      <c r="EJ155" s="858"/>
      <c r="EK155" s="858"/>
      <c r="EL155" s="858"/>
      <c r="EM155" s="858"/>
      <c r="EN155" s="858"/>
      <c r="EO155" s="858"/>
      <c r="EP155" s="858"/>
      <c r="EQ155" s="858"/>
      <c r="ER155" s="858"/>
      <c r="ES155" s="858"/>
      <c r="ET155" s="858"/>
      <c r="EU155" s="858"/>
      <c r="EV155" s="858"/>
      <c r="EW155" s="858"/>
      <c r="EX155" s="858"/>
      <c r="EY155" s="858"/>
      <c r="EZ155" s="858"/>
      <c r="FA155" s="858"/>
      <c r="FB155" s="858"/>
      <c r="FC155" s="858"/>
      <c r="FD155" s="858"/>
      <c r="FE155" s="858"/>
      <c r="FF155" s="858"/>
      <c r="FG155" s="858"/>
      <c r="FH155" s="858"/>
      <c r="FI155" s="858"/>
      <c r="FJ155" s="858"/>
      <c r="FK155" s="858"/>
      <c r="FL155" s="858"/>
      <c r="FM155" s="858"/>
      <c r="FN155" s="858"/>
      <c r="FO155" s="858"/>
      <c r="FP155" s="858"/>
      <c r="FQ155" s="858"/>
      <c r="FR155" s="858"/>
      <c r="FS155" s="858"/>
      <c r="FT155" s="858"/>
      <c r="FU155" s="858"/>
      <c r="FV155" s="858"/>
      <c r="FW155" s="858"/>
      <c r="FX155" s="858"/>
      <c r="FY155" s="858"/>
      <c r="FZ155" s="858"/>
      <c r="GA155" s="858"/>
      <c r="GB155" s="858"/>
      <c r="GC155" s="858"/>
      <c r="GD155" s="858"/>
      <c r="GE155" s="858"/>
      <c r="GF155" s="858"/>
      <c r="GG155" s="858"/>
      <c r="GH155" s="858"/>
      <c r="GI155" s="858"/>
      <c r="GJ155" s="858"/>
      <c r="GK155" s="858"/>
      <c r="GL155" s="858"/>
      <c r="GM155" s="858"/>
      <c r="GN155" s="858"/>
      <c r="GO155" s="858"/>
      <c r="GP155" s="858"/>
      <c r="GQ155" s="858"/>
      <c r="GR155" s="858"/>
      <c r="GS155" s="858"/>
      <c r="GT155" s="858"/>
      <c r="GU155" s="858"/>
      <c r="GV155" s="858"/>
      <c r="GW155" s="858"/>
      <c r="GX155" s="858"/>
      <c r="GY155" s="858"/>
      <c r="GZ155" s="858"/>
      <c r="HA155" s="858"/>
      <c r="HB155" s="858"/>
      <c r="HC155" s="858"/>
      <c r="HD155" s="858"/>
      <c r="HE155" s="858"/>
      <c r="HF155" s="858"/>
      <c r="HG155" s="858"/>
      <c r="HH155" s="858"/>
      <c r="HI155" s="858"/>
      <c r="HJ155" s="858"/>
      <c r="HK155" s="858"/>
      <c r="HL155" s="858"/>
      <c r="HM155" s="858"/>
      <c r="HN155" s="858"/>
      <c r="HO155" s="858"/>
      <c r="HP155" s="858"/>
      <c r="HQ155" s="858"/>
      <c r="HR155" s="858"/>
      <c r="HS155" s="858"/>
      <c r="HT155" s="858"/>
      <c r="HU155" s="858"/>
      <c r="HV155" s="858"/>
      <c r="HW155" s="858"/>
      <c r="HX155" s="858"/>
      <c r="HY155" s="858"/>
      <c r="HZ155" s="858"/>
      <c r="IA155" s="858"/>
    </row>
    <row r="156" spans="2:237">
      <c r="BY156" s="882"/>
    </row>
    <row r="157" spans="2:237">
      <c r="BY157" s="882"/>
    </row>
    <row r="158" spans="2:237">
      <c r="BY158" s="882"/>
    </row>
    <row r="159" spans="2:237">
      <c r="BY159" s="882"/>
    </row>
    <row r="160" spans="2:237">
      <c r="BY160" s="882"/>
    </row>
    <row r="161" spans="77:77">
      <c r="BY161" s="882"/>
    </row>
    <row r="162" spans="77:77">
      <c r="BY162" s="882"/>
    </row>
    <row r="163" spans="77:77">
      <c r="BY163" s="882"/>
    </row>
    <row r="164" spans="77:77">
      <c r="BY164" s="882"/>
    </row>
    <row r="165" spans="77:77">
      <c r="BY165" s="882"/>
    </row>
    <row r="166" spans="77:77">
      <c r="BY166" s="882"/>
    </row>
    <row r="167" spans="77:77">
      <c r="BY167" s="882"/>
    </row>
    <row r="168" spans="77:77">
      <c r="BY168" s="882"/>
    </row>
    <row r="169" spans="77:77">
      <c r="BY169" s="882"/>
    </row>
    <row r="170" spans="77:77">
      <c r="BY170" s="882"/>
    </row>
    <row r="171" spans="77:77">
      <c r="BY171" s="882"/>
    </row>
    <row r="172" spans="77:77">
      <c r="BY172" s="882"/>
    </row>
    <row r="173" spans="77:77">
      <c r="BY173" s="882"/>
    </row>
    <row r="174" spans="77:77">
      <c r="BY174" s="882"/>
    </row>
    <row r="175" spans="77:77">
      <c r="BY175" s="882"/>
    </row>
    <row r="176" spans="77:77">
      <c r="BY176" s="882"/>
    </row>
    <row r="177" spans="77:77">
      <c r="BY177" s="882"/>
    </row>
    <row r="178" spans="77:77">
      <c r="BY178" s="882"/>
    </row>
    <row r="179" spans="77:77">
      <c r="BY179" s="882"/>
    </row>
    <row r="180" spans="77:77">
      <c r="BY180" s="882"/>
    </row>
    <row r="181" spans="77:77">
      <c r="BY181" s="882"/>
    </row>
    <row r="182" spans="77:77">
      <c r="BY182" s="882"/>
    </row>
    <row r="183" spans="77:77">
      <c r="BY183" s="882"/>
    </row>
    <row r="184" spans="77:77">
      <c r="BY184" s="882"/>
    </row>
    <row r="185" spans="77:77">
      <c r="BY185" s="882"/>
    </row>
    <row r="186" spans="77:77">
      <c r="BY186" s="882"/>
    </row>
    <row r="187" spans="77:77">
      <c r="BY187" s="882"/>
    </row>
    <row r="188" spans="77:77">
      <c r="BY188" s="882"/>
    </row>
    <row r="189" spans="77:77">
      <c r="BY189" s="882"/>
    </row>
    <row r="190" spans="77:77">
      <c r="BY190" s="882"/>
    </row>
    <row r="191" spans="77:77">
      <c r="BY191" s="882"/>
    </row>
    <row r="192" spans="77:77">
      <c r="BY192" s="882"/>
    </row>
    <row r="193" spans="77:77">
      <c r="BY193" s="882"/>
    </row>
    <row r="194" spans="77:77">
      <c r="BY194" s="882"/>
    </row>
    <row r="195" spans="77:77">
      <c r="BY195" s="882"/>
    </row>
    <row r="196" spans="77:77">
      <c r="BY196" s="882"/>
    </row>
    <row r="197" spans="77:77">
      <c r="BY197" s="882"/>
    </row>
    <row r="198" spans="77:77">
      <c r="BY198" s="882"/>
    </row>
    <row r="199" spans="77:77">
      <c r="BY199" s="882"/>
    </row>
    <row r="200" spans="77:77">
      <c r="BY200" s="882"/>
    </row>
    <row r="201" spans="77:77">
      <c r="BY201" s="882"/>
    </row>
    <row r="202" spans="77:77">
      <c r="BY202" s="882"/>
    </row>
    <row r="203" spans="77:77">
      <c r="BY203" s="882"/>
    </row>
    <row r="204" spans="77:77">
      <c r="BY204" s="882"/>
    </row>
    <row r="205" spans="77:77">
      <c r="BY205" s="882"/>
    </row>
    <row r="206" spans="77:77">
      <c r="BY206" s="882"/>
    </row>
    <row r="207" spans="77:77">
      <c r="BY207" s="882"/>
    </row>
    <row r="208" spans="77:77">
      <c r="BY208" s="882"/>
    </row>
    <row r="209" spans="77:77">
      <c r="BY209" s="882"/>
    </row>
    <row r="210" spans="77:77">
      <c r="BY210" s="882"/>
    </row>
    <row r="211" spans="77:77">
      <c r="BY211" s="882"/>
    </row>
    <row r="212" spans="77:77">
      <c r="BY212" s="882"/>
    </row>
    <row r="213" spans="77:77">
      <c r="BY213" s="882"/>
    </row>
    <row r="214" spans="77:77">
      <c r="BY214" s="882"/>
    </row>
    <row r="215" spans="77:77">
      <c r="BY215" s="882"/>
    </row>
    <row r="216" spans="77:77">
      <c r="BY216" s="882"/>
    </row>
    <row r="217" spans="77:77">
      <c r="BY217" s="882"/>
    </row>
    <row r="218" spans="77:77">
      <c r="BY218" s="882"/>
    </row>
    <row r="219" spans="77:77">
      <c r="BY219" s="882"/>
    </row>
    <row r="220" spans="77:77">
      <c r="BY220" s="882"/>
    </row>
    <row r="221" spans="77:77">
      <c r="BY221" s="882"/>
    </row>
    <row r="222" spans="77:77">
      <c r="BY222" s="882"/>
    </row>
    <row r="223" spans="77:77">
      <c r="BY223" s="882"/>
    </row>
    <row r="224" spans="77:77">
      <c r="BY224" s="882"/>
    </row>
    <row r="225" spans="77:77">
      <c r="BY225" s="882"/>
    </row>
    <row r="226" spans="77:77">
      <c r="BY226" s="882"/>
    </row>
    <row r="227" spans="77:77">
      <c r="BY227" s="882"/>
    </row>
    <row r="228" spans="77:77">
      <c r="BY228" s="882"/>
    </row>
    <row r="229" spans="77:77">
      <c r="BY229" s="882"/>
    </row>
    <row r="230" spans="77:77">
      <c r="BY230" s="882"/>
    </row>
    <row r="231" spans="77:77">
      <c r="BY231" s="882"/>
    </row>
    <row r="232" spans="77:77">
      <c r="BY232" s="882"/>
    </row>
    <row r="233" spans="77:77">
      <c r="BY233" s="882"/>
    </row>
    <row r="234" spans="77:77">
      <c r="BY234" s="882"/>
    </row>
    <row r="235" spans="77:77">
      <c r="BY235" s="882"/>
    </row>
    <row r="236" spans="77:77">
      <c r="BY236" s="882"/>
    </row>
    <row r="237" spans="77:77">
      <c r="BY237" s="882"/>
    </row>
    <row r="238" spans="77:77">
      <c r="BY238" s="882"/>
    </row>
    <row r="239" spans="77:77">
      <c r="BY239" s="882"/>
    </row>
    <row r="240" spans="77:77">
      <c r="BY240" s="882"/>
    </row>
    <row r="241" spans="77:77">
      <c r="BY241" s="882"/>
    </row>
    <row r="242" spans="77:77">
      <c r="BY242" s="882"/>
    </row>
    <row r="243" spans="77:77">
      <c r="BY243" s="882"/>
    </row>
    <row r="244" spans="77:77">
      <c r="BY244" s="882"/>
    </row>
    <row r="245" spans="77:77">
      <c r="BY245" s="882"/>
    </row>
    <row r="246" spans="77:77">
      <c r="BY246" s="882"/>
    </row>
    <row r="247" spans="77:77">
      <c r="BY247" s="882"/>
    </row>
    <row r="248" spans="77:77">
      <c r="BY248" s="882"/>
    </row>
    <row r="249" spans="77:77">
      <c r="BY249" s="882"/>
    </row>
    <row r="250" spans="77:77">
      <c r="BY250" s="882"/>
    </row>
    <row r="251" spans="77:77">
      <c r="BY251" s="882"/>
    </row>
    <row r="252" spans="77:77">
      <c r="BY252" s="882"/>
    </row>
    <row r="253" spans="77:77">
      <c r="BY253" s="882"/>
    </row>
    <row r="254" spans="77:77">
      <c r="BY254" s="882"/>
    </row>
    <row r="255" spans="77:77">
      <c r="BY255" s="882"/>
    </row>
    <row r="256" spans="77:77">
      <c r="BY256" s="882"/>
    </row>
    <row r="257" spans="77:77">
      <c r="BY257" s="882"/>
    </row>
    <row r="258" spans="77:77">
      <c r="BY258" s="882"/>
    </row>
    <row r="259" spans="77:77">
      <c r="BY259" s="882"/>
    </row>
    <row r="260" spans="77:77">
      <c r="BY260" s="882"/>
    </row>
    <row r="261" spans="77:77">
      <c r="BY261" s="882"/>
    </row>
    <row r="262" spans="77:77">
      <c r="BY262" s="882"/>
    </row>
    <row r="263" spans="77:77">
      <c r="BY263" s="882"/>
    </row>
    <row r="264" spans="77:77">
      <c r="BY264" s="882"/>
    </row>
    <row r="265" spans="77:77">
      <c r="BY265" s="882"/>
    </row>
    <row r="266" spans="77:77">
      <c r="BY266" s="882"/>
    </row>
    <row r="267" spans="77:77">
      <c r="BY267" s="882"/>
    </row>
    <row r="268" spans="77:77">
      <c r="BY268" s="882"/>
    </row>
    <row r="269" spans="77:77">
      <c r="BY269" s="882"/>
    </row>
    <row r="270" spans="77:77">
      <c r="BY270" s="882"/>
    </row>
    <row r="271" spans="77:77">
      <c r="BY271" s="882"/>
    </row>
    <row r="272" spans="77:77">
      <c r="BY272" s="882"/>
    </row>
    <row r="273" spans="77:77">
      <c r="BY273" s="882"/>
    </row>
    <row r="274" spans="77:77">
      <c r="BY274" s="882"/>
    </row>
    <row r="275" spans="77:77">
      <c r="BY275" s="882"/>
    </row>
    <row r="276" spans="77:77">
      <c r="BY276" s="882"/>
    </row>
    <row r="277" spans="77:77">
      <c r="BY277" s="882"/>
    </row>
    <row r="278" spans="77:77">
      <c r="BY278" s="882"/>
    </row>
    <row r="279" spans="77:77">
      <c r="BY279" s="882"/>
    </row>
    <row r="280" spans="77:77">
      <c r="BY280" s="882"/>
    </row>
    <row r="281" spans="77:77">
      <c r="BY281" s="882"/>
    </row>
    <row r="282" spans="77:77">
      <c r="BY282" s="882"/>
    </row>
    <row r="283" spans="77:77">
      <c r="BY283" s="882"/>
    </row>
    <row r="284" spans="77:77">
      <c r="BY284" s="882"/>
    </row>
    <row r="285" spans="77:77">
      <c r="BY285" s="882"/>
    </row>
    <row r="286" spans="77:77">
      <c r="BY286" s="882"/>
    </row>
    <row r="287" spans="77:77">
      <c r="BY287" s="882"/>
    </row>
    <row r="288" spans="77:77">
      <c r="BY288" s="882"/>
    </row>
    <row r="289" spans="77:77">
      <c r="BY289" s="882"/>
    </row>
    <row r="290" spans="77:77">
      <c r="BY290" s="882"/>
    </row>
    <row r="291" spans="77:77">
      <c r="BY291" s="882"/>
    </row>
    <row r="292" spans="77:77">
      <c r="BY292" s="882"/>
    </row>
    <row r="293" spans="77:77">
      <c r="BY293" s="882"/>
    </row>
    <row r="294" spans="77:77">
      <c r="BY294" s="882"/>
    </row>
    <row r="295" spans="77:77">
      <c r="BY295" s="882"/>
    </row>
    <row r="296" spans="77:77">
      <c r="BY296" s="882"/>
    </row>
    <row r="297" spans="77:77">
      <c r="BY297" s="882"/>
    </row>
    <row r="298" spans="77:77">
      <c r="BY298" s="882"/>
    </row>
    <row r="299" spans="77:77">
      <c r="BY299" s="882"/>
    </row>
    <row r="300" spans="77:77">
      <c r="BY300" s="882"/>
    </row>
    <row r="301" spans="77:77">
      <c r="BY301" s="882"/>
    </row>
    <row r="302" spans="77:77">
      <c r="BY302" s="882"/>
    </row>
    <row r="303" spans="77:77">
      <c r="BY303" s="882"/>
    </row>
    <row r="304" spans="77:77">
      <c r="BY304" s="882"/>
    </row>
  </sheetData>
  <printOptions horizontalCentered="1" verticalCentered="1" headings="1"/>
  <pageMargins left="0" right="0" top="0.75" bottom="0.75" header="0.5" footer="0.5"/>
  <pageSetup scale="33" pageOrder="overThenDown" orientation="portrait" cellComments="atEnd" horizontalDpi="4294967292" verticalDpi="4294967292"/>
  <headerFooter>
    <oddHeader>&amp;A</oddHeader>
    <oddFooter>&amp;F</oddFooter>
  </headerFooter>
  <rowBreaks count="1" manualBreakCount="1">
    <brk id="112" max="16383" man="1"/>
  </rowBreaks>
  <colBreaks count="9" manualBreakCount="9">
    <brk id="20" max="111" man="1"/>
    <brk id="50" max="111" man="1"/>
    <brk id="80" max="111" man="1"/>
    <brk id="108" max="111" man="1"/>
    <brk id="135" max="111" man="1"/>
    <brk id="162" max="111" man="1"/>
    <brk id="187" max="111" man="1"/>
    <brk id="213" max="111" man="1"/>
    <brk id="240" max="1048575" man="1"/>
  </colBreaks>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B161"/>
  <sheetViews>
    <sheetView topLeftCell="AV1" zoomScale="75" zoomScaleNormal="75" zoomScaleSheetLayoutView="70" zoomScalePageLayoutView="75" workbookViewId="0">
      <selection activeCell="CK1" sqref="CK1:CT65536"/>
    </sheetView>
  </sheetViews>
  <sheetFormatPr baseColWidth="10" defaultRowHeight="13" x14ac:dyDescent="0"/>
  <cols>
    <col min="1" max="1" width="2.7109375" style="1" customWidth="1"/>
    <col min="2" max="2" width="4.7109375" style="1" customWidth="1"/>
    <col min="3" max="3" width="2.7109375" style="1" customWidth="1"/>
    <col min="4" max="4" width="41.28515625" style="1" bestFit="1" customWidth="1"/>
    <col min="5" max="5" width="2.7109375" style="2" customWidth="1"/>
    <col min="6" max="10" width="17.7109375" style="3" customWidth="1"/>
    <col min="11" max="11" width="2.7109375" style="3" customWidth="1"/>
    <col min="12" max="13" width="17.7109375" style="3" customWidth="1"/>
    <col min="14" max="15" width="2.7109375" style="3" customWidth="1"/>
    <col min="16" max="16" width="4.7109375" style="3" customWidth="1"/>
    <col min="17" max="17" width="2.7109375" style="3" customWidth="1"/>
    <col min="18" max="18" width="44.7109375" style="3" customWidth="1"/>
    <col min="19" max="19" width="2.7109375" style="3" customWidth="1"/>
    <col min="20" max="24" width="16.7109375" style="3" customWidth="1"/>
    <col min="25" max="26" width="16.7109375" style="2" customWidth="1"/>
    <col min="27" max="27" width="17.7109375" style="1" customWidth="1"/>
    <col min="28" max="29" width="2.7109375" style="4" customWidth="1"/>
    <col min="30" max="30" width="4.7109375" style="4" customWidth="1"/>
    <col min="31" max="31" width="2.7109375" style="4" customWidth="1"/>
    <col min="32" max="32" width="42.7109375" style="4" customWidth="1"/>
    <col min="33" max="33" width="2.7109375" style="4" customWidth="1"/>
    <col min="34" max="38" width="16.7109375" style="1" customWidth="1"/>
    <col min="39" max="40" width="2.7109375" style="4" customWidth="1"/>
    <col min="41" max="42" width="16.7109375" style="1" customWidth="1"/>
    <col min="43" max="44" width="2.7109375" style="4" customWidth="1"/>
    <col min="45" max="45" width="4.7109375" style="4" customWidth="1"/>
    <col min="46" max="46" width="2.7109375" style="4" customWidth="1"/>
    <col min="47" max="47" width="38.85546875" style="4" customWidth="1"/>
    <col min="48" max="48" width="2.7109375" style="4" customWidth="1"/>
    <col min="49" max="49" width="13.42578125" style="1" customWidth="1"/>
    <col min="50" max="51" width="12.7109375" style="1" customWidth="1"/>
    <col min="52" max="52" width="2.7109375" style="1" customWidth="1"/>
    <col min="53" max="57" width="11.7109375" style="1" customWidth="1"/>
    <col min="58" max="58" width="2.7109375" style="1" customWidth="1"/>
    <col min="59" max="59" width="14.7109375" style="1" customWidth="1"/>
    <col min="60" max="61" width="12.7109375" style="1" customWidth="1"/>
    <col min="62" max="62" width="2.7109375" style="1" customWidth="1"/>
    <col min="63" max="63" width="4.7109375" style="1" customWidth="1"/>
    <col min="64" max="64" width="1.7109375" style="1" customWidth="1"/>
    <col min="65" max="65" width="2.7109375" style="1" customWidth="1"/>
    <col min="66" max="66" width="7.7109375" style="1" customWidth="1"/>
    <col min="67" max="67" width="2.7109375" style="1" customWidth="1"/>
    <col min="68" max="68" width="42.7109375" style="1" customWidth="1"/>
    <col min="69" max="69" width="2.7109375" style="1" customWidth="1"/>
    <col min="70" max="70" width="12.7109375" style="1" customWidth="1"/>
    <col min="71" max="71" width="2.7109375" style="1" customWidth="1"/>
    <col min="72" max="72" width="12.7109375" style="5" customWidth="1"/>
    <col min="73" max="73" width="2.7109375" style="5" customWidth="1"/>
    <col min="74" max="74" width="12.7109375" style="5" customWidth="1"/>
    <col min="75" max="75" width="2.7109375" style="5" customWidth="1"/>
    <col min="76" max="76" width="12.85546875" style="2" customWidth="1"/>
    <col min="77" max="78" width="10.7109375" style="1"/>
    <col min="79" max="79" width="2.85546875" style="4" customWidth="1"/>
    <col min="80" max="80" width="10.7109375" style="4" customWidth="1"/>
    <col min="81" max="81" width="2.85546875" style="4" customWidth="1"/>
    <col min="82" max="82" width="10.7109375" style="4" customWidth="1"/>
    <col min="83" max="83" width="6.7109375" style="6" customWidth="1"/>
    <col min="84" max="84" width="2.85546875" style="4" customWidth="1"/>
    <col min="85" max="85" width="18.28515625" style="1" customWidth="1"/>
    <col min="86" max="87" width="12.7109375" style="1" customWidth="1"/>
    <col min="88" max="90" width="10.7109375" style="1"/>
    <col min="91" max="91" width="31.42578125" style="1" customWidth="1"/>
    <col min="92" max="92" width="10.7109375" style="1"/>
    <col min="93" max="93" width="5.140625" style="7" customWidth="1"/>
    <col min="94" max="94" width="4.85546875" style="1" customWidth="1"/>
    <col min="95" max="97" width="10.7109375" style="1"/>
    <col min="98" max="98" width="31" style="1" customWidth="1"/>
    <col min="99" max="103" width="10.7109375" style="1"/>
    <col min="104" max="104" width="19.140625" style="1" customWidth="1"/>
    <col min="105" max="105" width="4.7109375" style="1" customWidth="1"/>
    <col min="106" max="108" width="10.7109375" style="1"/>
    <col min="109" max="109" width="6.85546875" style="8" customWidth="1"/>
    <col min="110" max="114" width="10.7109375" style="1"/>
    <col min="115" max="115" width="7.28515625" style="1" customWidth="1"/>
    <col min="116" max="120" width="10.7109375" style="1"/>
    <col min="121" max="121" width="7.140625" style="1" customWidth="1"/>
    <col min="122" max="126" width="10.7109375" style="1"/>
    <col min="127" max="127" width="4.85546875" style="1" customWidth="1"/>
    <col min="128" max="16384" width="10.7109375" style="1"/>
  </cols>
  <sheetData>
    <row r="1" spans="2:132" ht="13" customHeight="1">
      <c r="AB1" s="1"/>
      <c r="AC1" s="1"/>
      <c r="AD1" s="1"/>
      <c r="AE1" s="1"/>
      <c r="AF1" s="1"/>
    </row>
    <row r="2" spans="2:132" s="9" customFormat="1" ht="32" customHeight="1">
      <c r="D2" s="10"/>
      <c r="E2" s="11"/>
      <c r="F2" s="12"/>
      <c r="G2" s="13"/>
      <c r="H2" s="14" t="s">
        <v>0</v>
      </c>
      <c r="I2" s="14"/>
      <c r="J2" s="14"/>
      <c r="K2" s="14"/>
      <c r="L2" s="14"/>
      <c r="M2" s="15"/>
      <c r="N2" s="16"/>
      <c r="O2" s="16"/>
      <c r="P2" s="16"/>
      <c r="Q2" s="16"/>
      <c r="R2" s="17"/>
      <c r="S2" s="18"/>
      <c r="T2" s="19"/>
      <c r="U2" s="13"/>
      <c r="V2" s="14" t="s">
        <v>1</v>
      </c>
      <c r="W2" s="14"/>
      <c r="X2" s="13"/>
      <c r="Y2" s="13"/>
      <c r="Z2" s="13"/>
      <c r="AA2" s="20"/>
      <c r="AB2" s="21"/>
      <c r="AC2" s="21"/>
      <c r="AD2" s="21"/>
      <c r="AE2" s="21"/>
      <c r="AF2" s="22"/>
      <c r="AG2" s="23"/>
      <c r="AH2" s="23"/>
      <c r="AI2" s="13"/>
      <c r="AJ2" s="14" t="s">
        <v>2</v>
      </c>
      <c r="AK2" s="14"/>
      <c r="AL2" s="23"/>
      <c r="AM2" s="13"/>
      <c r="AN2" s="23"/>
      <c r="AO2" s="23"/>
      <c r="AP2" s="24"/>
      <c r="AQ2" s="21"/>
      <c r="AR2" s="21"/>
      <c r="AS2" s="21"/>
      <c r="AT2" s="21"/>
      <c r="AU2" s="10"/>
      <c r="AV2" s="13"/>
      <c r="AW2" s="13"/>
      <c r="AX2" s="13"/>
      <c r="AY2" s="13"/>
      <c r="AZ2" s="13"/>
      <c r="BA2" s="14" t="s">
        <v>3</v>
      </c>
      <c r="BB2" s="14"/>
      <c r="BC2" s="14"/>
      <c r="BD2" s="14"/>
      <c r="BE2" s="13"/>
      <c r="BF2" s="14"/>
      <c r="BG2" s="13"/>
      <c r="BH2" s="13"/>
      <c r="BI2" s="24"/>
      <c r="BJ2" s="21"/>
      <c r="BK2" s="21"/>
      <c r="BL2" s="21"/>
      <c r="BM2" s="21"/>
      <c r="BN2" s="21"/>
      <c r="BO2" s="21"/>
      <c r="BP2" s="20"/>
      <c r="BQ2" s="21"/>
      <c r="BR2" s="2"/>
      <c r="BS2" s="2"/>
      <c r="BT2" s="5"/>
      <c r="BU2" s="5"/>
      <c r="BV2" s="5"/>
      <c r="BW2" s="5"/>
      <c r="BX2" s="2"/>
      <c r="CA2" s="25"/>
      <c r="CB2" s="25"/>
      <c r="CC2" s="25"/>
      <c r="CD2" s="25"/>
      <c r="CE2" s="26"/>
      <c r="CF2" s="25"/>
      <c r="CO2" s="7"/>
      <c r="DE2" s="8"/>
    </row>
    <row r="3" spans="2:132" ht="15" customHeight="1">
      <c r="E3" s="27"/>
      <c r="F3" s="28"/>
      <c r="G3" s="29"/>
      <c r="H3" s="30" t="s">
        <v>4</v>
      </c>
      <c r="I3" s="31"/>
      <c r="J3" s="28"/>
      <c r="K3" s="32"/>
      <c r="L3" s="32"/>
      <c r="M3" s="33"/>
      <c r="N3" s="33"/>
      <c r="O3" s="33"/>
      <c r="P3" s="33"/>
      <c r="Q3" s="33"/>
      <c r="R3" s="33"/>
      <c r="S3" s="33"/>
      <c r="T3" s="33"/>
      <c r="U3" s="28"/>
      <c r="V3" s="29"/>
      <c r="W3" s="30" t="s">
        <v>4</v>
      </c>
      <c r="X3" s="31"/>
      <c r="Y3" s="28"/>
      <c r="Z3" s="1"/>
      <c r="AB3" s="21"/>
      <c r="AC3" s="21"/>
      <c r="AD3" s="21"/>
      <c r="AE3" s="21"/>
      <c r="AF3" s="21"/>
      <c r="AH3" s="28"/>
      <c r="AI3" s="29"/>
      <c r="AJ3" s="30" t="s">
        <v>4</v>
      </c>
      <c r="AK3" s="31"/>
      <c r="AL3" s="28"/>
      <c r="BA3" s="28"/>
      <c r="BB3" s="29"/>
      <c r="BC3" s="30" t="s">
        <v>4</v>
      </c>
      <c r="BD3" s="31"/>
      <c r="BE3" s="28"/>
      <c r="BF3" s="32"/>
    </row>
    <row r="4" spans="2:132" ht="15" customHeight="1">
      <c r="E4" s="27"/>
      <c r="F4" s="2"/>
      <c r="G4" s="34"/>
      <c r="H4" s="35" t="s">
        <v>5</v>
      </c>
      <c r="I4" s="36"/>
      <c r="J4" s="2"/>
      <c r="K4" s="37"/>
      <c r="L4" s="37"/>
      <c r="M4" s="21"/>
      <c r="N4" s="38"/>
      <c r="O4" s="38"/>
      <c r="P4" s="38"/>
      <c r="Q4" s="38"/>
      <c r="R4" s="38"/>
      <c r="S4" s="38"/>
      <c r="T4" s="33"/>
      <c r="U4" s="2"/>
      <c r="V4" s="34"/>
      <c r="W4" s="35" t="s">
        <v>5</v>
      </c>
      <c r="X4" s="36"/>
      <c r="Z4" s="1"/>
      <c r="AB4" s="21"/>
      <c r="AC4" s="21"/>
      <c r="AD4" s="21"/>
      <c r="AE4" s="21"/>
      <c r="AF4" s="21"/>
      <c r="AH4" s="2"/>
      <c r="AI4" s="34"/>
      <c r="AJ4" s="35" t="s">
        <v>5</v>
      </c>
      <c r="AK4" s="36"/>
      <c r="AL4" s="2"/>
      <c r="BA4" s="2"/>
      <c r="BB4" s="34"/>
      <c r="BC4" s="35" t="s">
        <v>5</v>
      </c>
      <c r="BD4" s="36"/>
      <c r="BE4" s="2"/>
      <c r="BF4" s="37"/>
      <c r="BI4" s="39" t="s">
        <v>6</v>
      </c>
    </row>
    <row r="5" spans="2:132" ht="13" customHeight="1">
      <c r="E5" s="27"/>
      <c r="F5" s="21"/>
      <c r="G5" s="21"/>
      <c r="H5" s="40">
        <f>$BC$5</f>
        <v>44122</v>
      </c>
      <c r="I5" s="21"/>
      <c r="J5" s="21"/>
      <c r="K5" s="41"/>
      <c r="L5" s="41"/>
      <c r="M5" s="21"/>
      <c r="N5" s="33"/>
      <c r="O5" s="33"/>
      <c r="P5" s="33"/>
      <c r="Q5" s="33"/>
      <c r="R5" s="33"/>
      <c r="S5" s="33"/>
      <c r="T5" s="33"/>
      <c r="U5" s="21"/>
      <c r="V5" s="21"/>
      <c r="W5" s="40">
        <f>$BC$5</f>
        <v>44122</v>
      </c>
      <c r="X5" s="21"/>
      <c r="Y5" s="21"/>
      <c r="Z5" s="1"/>
      <c r="AB5" s="21"/>
      <c r="AC5" s="21"/>
      <c r="AD5" s="21"/>
      <c r="AE5" s="21"/>
      <c r="AF5" s="21"/>
      <c r="AH5" s="21"/>
      <c r="AI5" s="21"/>
      <c r="AJ5" s="40">
        <f>$BC$5</f>
        <v>44122</v>
      </c>
      <c r="AK5" s="21"/>
      <c r="AL5" s="21"/>
      <c r="BA5" s="21"/>
      <c r="BB5" s="21"/>
      <c r="BC5" s="40">
        <v>44122</v>
      </c>
      <c r="BD5" s="21"/>
      <c r="BE5" s="21"/>
      <c r="BF5" s="41"/>
      <c r="BI5" s="39" t="s">
        <v>7</v>
      </c>
      <c r="BX5" s="42" t="s">
        <v>8</v>
      </c>
      <c r="BY5" s="43"/>
      <c r="BZ5" s="42" t="s">
        <v>9</v>
      </c>
      <c r="CA5" s="44"/>
      <c r="CB5" s="44"/>
      <c r="CC5" s="44"/>
      <c r="CD5" s="44"/>
      <c r="CE5" s="45"/>
      <c r="CF5" s="44"/>
      <c r="CG5" s="43"/>
      <c r="CH5" s="42" t="s">
        <v>10</v>
      </c>
      <c r="DP5" s="46" t="s">
        <v>11</v>
      </c>
    </row>
    <row r="6" spans="2:132" ht="12" customHeight="1">
      <c r="F6" s="1"/>
      <c r="M6" s="21"/>
      <c r="AB6" s="21"/>
      <c r="AC6" s="21"/>
      <c r="AD6" s="21"/>
      <c r="AE6" s="21"/>
      <c r="AF6" s="21"/>
      <c r="BI6" s="47">
        <v>41093</v>
      </c>
      <c r="DP6" s="48">
        <v>43851</v>
      </c>
    </row>
    <row r="7" spans="2:132" ht="12" customHeight="1">
      <c r="AB7" s="1"/>
      <c r="AC7" s="1"/>
      <c r="AD7" s="1"/>
      <c r="AE7" s="1"/>
      <c r="AF7" s="1"/>
      <c r="BB7" s="49"/>
      <c r="BC7" s="50" t="s">
        <v>12</v>
      </c>
      <c r="BD7" s="51"/>
    </row>
    <row r="8" spans="2:132" ht="12" customHeight="1">
      <c r="AB8" s="1"/>
      <c r="AC8" s="1"/>
      <c r="AD8" s="1"/>
      <c r="AE8" s="1"/>
      <c r="AF8" s="1"/>
      <c r="DP8" s="46" t="s">
        <v>13</v>
      </c>
    </row>
    <row r="9" spans="2:132" ht="28" customHeight="1">
      <c r="F9" s="52"/>
      <c r="G9" s="53"/>
      <c r="H9" s="53"/>
      <c r="I9" s="54" t="s">
        <v>14</v>
      </c>
      <c r="J9" s="53"/>
      <c r="K9" s="53"/>
      <c r="L9" s="53"/>
      <c r="M9" s="55"/>
      <c r="T9" s="52"/>
      <c r="U9" s="53"/>
      <c r="V9" s="53"/>
      <c r="W9" s="56" t="s">
        <v>15</v>
      </c>
      <c r="X9" s="53"/>
      <c r="Y9" s="53"/>
      <c r="Z9" s="53"/>
      <c r="AA9" s="55"/>
      <c r="AB9" s="33"/>
      <c r="AC9" s="21"/>
      <c r="AD9" s="21"/>
      <c r="AE9" s="21"/>
      <c r="AF9" s="21"/>
      <c r="AG9" s="33"/>
      <c r="AH9" s="57"/>
      <c r="AI9" s="58"/>
      <c r="AJ9" s="56" t="s">
        <v>16</v>
      </c>
      <c r="AK9" s="58"/>
      <c r="AL9" s="59"/>
      <c r="AM9" s="60"/>
      <c r="AN9" s="60"/>
      <c r="AO9" s="61" t="s">
        <v>17</v>
      </c>
      <c r="AP9" s="62"/>
      <c r="AW9" s="52"/>
      <c r="AX9" s="53"/>
      <c r="AY9" s="53"/>
      <c r="AZ9" s="53"/>
      <c r="BA9" s="63"/>
      <c r="BB9" s="64"/>
      <c r="BC9" s="64" t="s">
        <v>18</v>
      </c>
      <c r="BD9" s="64"/>
      <c r="BE9" s="63"/>
      <c r="BF9" s="63"/>
      <c r="BG9" s="65"/>
      <c r="BH9" s="65"/>
      <c r="BI9" s="66"/>
      <c r="BJ9" s="67"/>
      <c r="BK9" s="67"/>
      <c r="BL9" s="67"/>
      <c r="BM9" s="67"/>
      <c r="BN9" s="67"/>
      <c r="BO9" s="67"/>
      <c r="BP9" s="46"/>
      <c r="BQ9" s="67"/>
      <c r="BR9" s="67"/>
      <c r="BS9" s="67"/>
      <c r="CH9" s="68"/>
      <c r="CI9" s="68"/>
      <c r="CV9" s="69" t="s">
        <v>19</v>
      </c>
    </row>
    <row r="10" spans="2:132" ht="20" customHeight="1" thickBot="1">
      <c r="F10" s="70" t="s">
        <v>20</v>
      </c>
      <c r="G10" s="71"/>
      <c r="H10" s="70" t="s">
        <v>21</v>
      </c>
      <c r="I10" s="72"/>
      <c r="J10" s="73"/>
      <c r="K10" s="73"/>
      <c r="L10" s="73"/>
      <c r="M10" s="71"/>
      <c r="T10" s="70" t="s">
        <v>20</v>
      </c>
      <c r="U10" s="71"/>
      <c r="V10" s="70" t="s">
        <v>22</v>
      </c>
      <c r="W10" s="72"/>
      <c r="X10" s="73"/>
      <c r="Y10" s="73"/>
      <c r="Z10" s="73"/>
      <c r="AA10" s="71"/>
      <c r="AB10" s="33"/>
      <c r="AC10" s="21"/>
      <c r="AD10" s="21"/>
      <c r="AE10" s="21"/>
      <c r="AF10" s="21"/>
      <c r="AG10" s="33"/>
      <c r="AH10" s="74" t="s">
        <v>23</v>
      </c>
      <c r="AI10" s="75"/>
      <c r="AJ10" s="74" t="s">
        <v>24</v>
      </c>
      <c r="AK10" s="75"/>
      <c r="AL10" s="76"/>
      <c r="AM10" s="77"/>
      <c r="AN10" s="77"/>
      <c r="AO10" s="74" t="s">
        <v>25</v>
      </c>
      <c r="AP10" s="75"/>
      <c r="AW10" s="70"/>
      <c r="AX10" s="78" t="s">
        <v>26</v>
      </c>
      <c r="AY10" s="71"/>
      <c r="AZ10" s="79"/>
      <c r="BA10" s="70" t="s">
        <v>27</v>
      </c>
      <c r="BB10" s="72"/>
      <c r="BC10" s="73"/>
      <c r="BD10" s="73"/>
      <c r="BE10" s="71"/>
      <c r="BF10" s="79"/>
      <c r="BG10" s="80"/>
      <c r="BH10" s="81" t="s">
        <v>28</v>
      </c>
      <c r="BI10" s="82"/>
      <c r="BJ10" s="67"/>
      <c r="BK10" s="67"/>
      <c r="BL10" s="67"/>
      <c r="BM10" s="67"/>
      <c r="BN10" s="67"/>
      <c r="BO10" s="67"/>
      <c r="BQ10" s="67"/>
      <c r="BR10" s="67"/>
      <c r="BS10" s="67"/>
      <c r="CH10" s="83" t="s">
        <v>29</v>
      </c>
      <c r="CI10" s="84">
        <v>43956</v>
      </c>
      <c r="CV10" s="69" t="s">
        <v>30</v>
      </c>
    </row>
    <row r="11" spans="2:132" s="85" customFormat="1" ht="36" customHeight="1">
      <c r="D11" s="86"/>
      <c r="E11" s="87"/>
      <c r="F11" s="88" t="s">
        <v>31</v>
      </c>
      <c r="G11" s="89" t="s">
        <v>32</v>
      </c>
      <c r="H11" s="89" t="s">
        <v>33</v>
      </c>
      <c r="I11" s="89" t="s">
        <v>34</v>
      </c>
      <c r="J11" s="89" t="s">
        <v>35</v>
      </c>
      <c r="K11" s="89"/>
      <c r="L11" s="89" t="s">
        <v>35</v>
      </c>
      <c r="M11" s="88" t="s">
        <v>36</v>
      </c>
      <c r="N11" s="21"/>
      <c r="O11" s="21"/>
      <c r="P11" s="21"/>
      <c r="Q11" s="21"/>
      <c r="R11" s="86"/>
      <c r="S11" s="21"/>
      <c r="T11" s="88" t="s">
        <v>31</v>
      </c>
      <c r="U11" s="89" t="s">
        <v>32</v>
      </c>
      <c r="V11" s="89" t="s">
        <v>37</v>
      </c>
      <c r="W11" s="89" t="s">
        <v>34</v>
      </c>
      <c r="X11" s="89" t="s">
        <v>35</v>
      </c>
      <c r="Y11" s="89" t="s">
        <v>35</v>
      </c>
      <c r="Z11" s="89" t="s">
        <v>38</v>
      </c>
      <c r="AA11" s="88" t="s">
        <v>39</v>
      </c>
      <c r="AB11" s="21"/>
      <c r="AC11" s="21"/>
      <c r="AD11" s="21"/>
      <c r="AE11" s="21"/>
      <c r="AF11" s="86"/>
      <c r="AG11" s="21"/>
      <c r="AH11" s="90" t="s">
        <v>31</v>
      </c>
      <c r="AI11" s="91" t="s">
        <v>32</v>
      </c>
      <c r="AJ11" s="91" t="s">
        <v>35</v>
      </c>
      <c r="AK11" s="89" t="s">
        <v>35</v>
      </c>
      <c r="AL11" s="90" t="s">
        <v>40</v>
      </c>
      <c r="AM11" s="21"/>
      <c r="AN11" s="21"/>
      <c r="AO11" s="88" t="s">
        <v>41</v>
      </c>
      <c r="AP11" s="90" t="s">
        <v>32</v>
      </c>
      <c r="AQ11" s="21"/>
      <c r="AR11" s="21"/>
      <c r="AS11" s="21"/>
      <c r="AT11" s="21"/>
      <c r="AU11" s="86"/>
      <c r="AV11" s="21"/>
      <c r="AW11" s="90" t="s">
        <v>31</v>
      </c>
      <c r="AX11" s="90" t="s">
        <v>31</v>
      </c>
      <c r="AY11" s="91" t="s">
        <v>32</v>
      </c>
      <c r="AZ11" s="92"/>
      <c r="BA11" s="89" t="s">
        <v>37</v>
      </c>
      <c r="BB11" s="89" t="s">
        <v>34</v>
      </c>
      <c r="BC11" s="89" t="s">
        <v>38</v>
      </c>
      <c r="BD11" s="89" t="s">
        <v>35</v>
      </c>
      <c r="BE11" s="89" t="s">
        <v>35</v>
      </c>
      <c r="BF11" s="93"/>
      <c r="BG11" s="94" t="s">
        <v>42</v>
      </c>
      <c r="BH11" s="95" t="s">
        <v>43</v>
      </c>
      <c r="BI11" s="95" t="s">
        <v>44</v>
      </c>
      <c r="BJ11" s="96"/>
      <c r="BK11" s="96"/>
      <c r="BL11" s="96"/>
      <c r="BM11" s="96"/>
      <c r="BN11" s="96"/>
      <c r="BO11" s="96"/>
      <c r="BP11" s="97"/>
      <c r="BQ11" s="96"/>
      <c r="BR11" s="96"/>
      <c r="BS11" s="96"/>
      <c r="BT11" s="5"/>
      <c r="BU11" s="5"/>
      <c r="BV11" s="5"/>
      <c r="BW11" s="5"/>
      <c r="BX11" s="98"/>
      <c r="BY11" s="99"/>
      <c r="BZ11" s="99"/>
      <c r="CA11" s="100"/>
      <c r="CB11" s="100"/>
      <c r="CC11" s="100"/>
      <c r="CD11" s="100"/>
      <c r="CE11" s="101"/>
      <c r="CF11" s="100"/>
      <c r="CG11" s="99"/>
      <c r="CH11" s="99"/>
      <c r="CI11" s="99"/>
      <c r="CJ11" s="99"/>
      <c r="CK11" s="99"/>
      <c r="CL11" s="99"/>
      <c r="CM11" s="99"/>
      <c r="CN11" s="99"/>
      <c r="CO11" s="7"/>
      <c r="CP11" s="99"/>
      <c r="CQ11" s="99"/>
      <c r="CR11" s="99"/>
      <c r="CS11" s="99"/>
      <c r="CT11" s="99"/>
      <c r="CU11" s="99"/>
      <c r="CV11" s="99"/>
      <c r="CW11" s="99"/>
      <c r="CX11" s="99"/>
      <c r="CY11" s="99"/>
      <c r="CZ11" s="99"/>
      <c r="DA11" s="99"/>
      <c r="DB11" s="99"/>
      <c r="DC11" s="99"/>
      <c r="DD11" s="99"/>
      <c r="DE11" s="8"/>
      <c r="DF11" s="99"/>
      <c r="DG11" s="99"/>
      <c r="DH11" s="99"/>
      <c r="DI11" s="99"/>
      <c r="DJ11" s="99"/>
      <c r="DK11" s="99"/>
      <c r="DL11" s="99"/>
      <c r="DM11" s="99"/>
      <c r="DN11" s="99"/>
      <c r="DO11" s="99"/>
      <c r="DP11" s="99"/>
      <c r="DQ11" s="99"/>
      <c r="DR11" s="99"/>
      <c r="DS11" s="99"/>
      <c r="DT11" s="99"/>
      <c r="DU11" s="99"/>
      <c r="DV11" s="99"/>
      <c r="DW11" s="99"/>
      <c r="DX11" s="99"/>
    </row>
    <row r="12" spans="2:132" ht="24" customHeight="1" thickBot="1">
      <c r="B12" s="102" t="s">
        <v>45</v>
      </c>
      <c r="C12" s="103"/>
      <c r="D12" s="104" t="s">
        <v>46</v>
      </c>
      <c r="F12" s="105" t="s">
        <v>47</v>
      </c>
      <c r="G12" s="105" t="s">
        <v>48</v>
      </c>
      <c r="H12" s="105" t="s">
        <v>47</v>
      </c>
      <c r="I12" s="105" t="s">
        <v>47</v>
      </c>
      <c r="J12" s="106" t="s">
        <v>49</v>
      </c>
      <c r="K12" s="106"/>
      <c r="L12" s="105" t="s">
        <v>50</v>
      </c>
      <c r="M12" s="105" t="s">
        <v>50</v>
      </c>
      <c r="N12" s="21"/>
      <c r="O12" s="21"/>
      <c r="P12" s="102" t="s">
        <v>45</v>
      </c>
      <c r="Q12" s="21"/>
      <c r="R12" s="104" t="s">
        <v>46</v>
      </c>
      <c r="S12" s="21"/>
      <c r="T12" s="105" t="s">
        <v>47</v>
      </c>
      <c r="U12" s="105" t="s">
        <v>48</v>
      </c>
      <c r="V12" s="105" t="s">
        <v>47</v>
      </c>
      <c r="W12" s="105" t="s">
        <v>47</v>
      </c>
      <c r="X12" s="106" t="s">
        <v>49</v>
      </c>
      <c r="Y12" s="105" t="s">
        <v>50</v>
      </c>
      <c r="Z12" s="105" t="s">
        <v>47</v>
      </c>
      <c r="AA12" s="105" t="s">
        <v>50</v>
      </c>
      <c r="AB12" s="21"/>
      <c r="AC12" s="21"/>
      <c r="AD12" s="102" t="s">
        <v>45</v>
      </c>
      <c r="AE12" s="21"/>
      <c r="AF12" s="104" t="s">
        <v>46</v>
      </c>
      <c r="AG12" s="21"/>
      <c r="AH12" s="105" t="s">
        <v>47</v>
      </c>
      <c r="AI12" s="105" t="s">
        <v>48</v>
      </c>
      <c r="AJ12" s="106" t="s">
        <v>49</v>
      </c>
      <c r="AK12" s="105" t="s">
        <v>50</v>
      </c>
      <c r="AL12" s="105" t="s">
        <v>50</v>
      </c>
      <c r="AM12" s="21"/>
      <c r="AN12" s="21"/>
      <c r="AO12" s="105" t="s">
        <v>47</v>
      </c>
      <c r="AP12" s="105" t="s">
        <v>48</v>
      </c>
      <c r="AQ12" s="21"/>
      <c r="AR12" s="21"/>
      <c r="AS12" s="102" t="s">
        <v>45</v>
      </c>
      <c r="AT12" s="21"/>
      <c r="AU12" s="104" t="s">
        <v>46</v>
      </c>
      <c r="AV12" s="21"/>
      <c r="AW12" s="105" t="s">
        <v>47</v>
      </c>
      <c r="AX12" s="105" t="s">
        <v>51</v>
      </c>
      <c r="AY12" s="105" t="s">
        <v>48</v>
      </c>
      <c r="AZ12" s="107"/>
      <c r="BA12" s="105" t="s">
        <v>47</v>
      </c>
      <c r="BB12" s="105" t="s">
        <v>47</v>
      </c>
      <c r="BC12" s="105" t="s">
        <v>47</v>
      </c>
      <c r="BD12" s="105" t="s">
        <v>49</v>
      </c>
      <c r="BE12" s="105" t="s">
        <v>50</v>
      </c>
      <c r="BF12" s="107"/>
      <c r="BG12" s="105" t="s">
        <v>50</v>
      </c>
      <c r="BH12" s="105" t="s">
        <v>48</v>
      </c>
      <c r="BI12" s="105" t="s">
        <v>48</v>
      </c>
      <c r="BJ12" s="96"/>
      <c r="BK12" s="96"/>
      <c r="BL12" s="96"/>
      <c r="BM12" s="96"/>
      <c r="BN12" s="96"/>
      <c r="BO12" s="96"/>
      <c r="BP12" s="108" t="s">
        <v>46</v>
      </c>
      <c r="BQ12" s="96"/>
      <c r="BR12" s="96"/>
      <c r="BS12" s="96"/>
      <c r="CG12" s="109" t="s">
        <v>52</v>
      </c>
      <c r="CH12" s="110"/>
    </row>
    <row r="13" spans="2:132" ht="14" customHeight="1">
      <c r="G13" s="111" t="s">
        <v>53</v>
      </c>
      <c r="H13" s="112">
        <f>'[1]Flaring &amp; Venting'!$I$139</f>
        <v>15.944631734315196</v>
      </c>
      <c r="I13" s="113">
        <f>'[1]Flaring &amp; Venting'!$L$139</f>
        <v>3.8325929381156327</v>
      </c>
      <c r="J13" s="114">
        <f>'[1]Oil &amp; Gas ancillary CH4'!$E$137</f>
        <v>1.9235119889981704</v>
      </c>
      <c r="K13" s="114" t="s">
        <v>54</v>
      </c>
      <c r="L13" s="115">
        <f>J13*L16</f>
        <v>53.858335691948774</v>
      </c>
      <c r="M13" s="116"/>
      <c r="N13" s="116"/>
      <c r="O13" s="116"/>
      <c r="P13" s="116"/>
      <c r="Q13" s="116"/>
      <c r="R13" s="67"/>
      <c r="S13" s="116"/>
      <c r="T13" s="116"/>
      <c r="U13" s="111" t="s">
        <v>53</v>
      </c>
      <c r="V13" s="117">
        <f>'[1]Flaring &amp; Venting'!$J$139</f>
        <v>1.7355635972620993</v>
      </c>
      <c r="W13" s="112">
        <f>'[1]Flaring &amp; Venting'!$M$139</f>
        <v>28.533725425155183</v>
      </c>
      <c r="X13" s="118">
        <f>'[1]Oil &amp; Gas ancillary CH4'!$F$137</f>
        <v>9.8783125062777639</v>
      </c>
      <c r="Y13" s="119">
        <f>X13*Y16</f>
        <v>276.59275017577738</v>
      </c>
      <c r="Z13" s="120">
        <v>57.264386222637235</v>
      </c>
      <c r="AA13" s="121" t="s">
        <v>55</v>
      </c>
      <c r="AB13" s="122"/>
      <c r="AC13" s="122"/>
      <c r="AD13" s="122"/>
      <c r="AE13" s="122"/>
      <c r="AF13" s="67"/>
      <c r="AG13" s="123"/>
      <c r="AH13" s="116"/>
      <c r="AI13" s="111" t="s">
        <v>56</v>
      </c>
      <c r="AJ13" s="124">
        <f>'[1]Coal ancillary CH4'!$F$135</f>
        <v>4.0346184057547294</v>
      </c>
      <c r="AK13" s="125">
        <f>AJ13*AK16</f>
        <v>112.96931536113243</v>
      </c>
      <c r="AL13" s="116"/>
      <c r="AM13" s="123"/>
      <c r="AN13" s="123"/>
      <c r="AO13" s="122"/>
      <c r="AP13" s="122"/>
      <c r="AQ13" s="123"/>
      <c r="AR13" s="123"/>
      <c r="AS13" s="1"/>
      <c r="AT13" s="123"/>
      <c r="AU13" s="123"/>
      <c r="AV13" s="123"/>
      <c r="AW13" s="122"/>
      <c r="AX13" s="122"/>
      <c r="AY13" s="122"/>
      <c r="AZ13" s="122"/>
      <c r="BA13" s="122"/>
      <c r="BB13" s="122"/>
      <c r="BC13" s="122"/>
      <c r="BD13" s="122"/>
      <c r="BE13" s="122"/>
      <c r="BF13" s="122"/>
      <c r="BG13" s="122"/>
      <c r="BH13" s="122"/>
      <c r="BI13" s="122"/>
      <c r="BJ13" s="96"/>
      <c r="BK13" s="96"/>
      <c r="BL13" s="96"/>
      <c r="BM13" s="96"/>
      <c r="BN13" s="96"/>
      <c r="BO13" s="96"/>
      <c r="BP13" s="67"/>
      <c r="BQ13" s="96"/>
      <c r="BR13" s="96"/>
      <c r="BS13" s="96"/>
      <c r="DF13" s="126"/>
      <c r="DG13" s="127"/>
      <c r="DH13" s="128" t="s">
        <v>57</v>
      </c>
      <c r="DI13" s="127"/>
      <c r="DJ13" s="129"/>
      <c r="DK13" s="5"/>
      <c r="DL13" s="126"/>
      <c r="DM13" s="127"/>
      <c r="DN13" s="128" t="s">
        <v>58</v>
      </c>
      <c r="DO13" s="127"/>
      <c r="DP13" s="129"/>
      <c r="DQ13" s="5"/>
      <c r="DR13" s="126"/>
      <c r="DS13" s="127"/>
      <c r="DT13" s="128" t="s">
        <v>59</v>
      </c>
      <c r="DU13" s="127"/>
      <c r="DV13" s="129"/>
      <c r="DW13" s="5"/>
      <c r="DX13" s="126"/>
      <c r="DY13" s="127"/>
      <c r="DZ13" s="128" t="s">
        <v>60</v>
      </c>
      <c r="EA13" s="127"/>
      <c r="EB13" s="129"/>
    </row>
    <row r="14" spans="2:132" ht="14" customHeight="1">
      <c r="H14" s="130" t="s">
        <v>61</v>
      </c>
      <c r="I14" s="130" t="s">
        <v>61</v>
      </c>
      <c r="J14" s="131" t="s">
        <v>62</v>
      </c>
      <c r="K14" s="131"/>
      <c r="L14" s="130" t="s">
        <v>63</v>
      </c>
      <c r="M14" s="116"/>
      <c r="N14" s="116"/>
      <c r="O14" s="116"/>
      <c r="P14" s="1"/>
      <c r="Q14" s="116"/>
      <c r="R14" s="116"/>
      <c r="S14" s="116"/>
      <c r="T14" s="116"/>
      <c r="U14" s="116"/>
      <c r="V14" s="132" t="s">
        <v>61</v>
      </c>
      <c r="W14" s="133" t="s">
        <v>61</v>
      </c>
      <c r="X14" s="134" t="s">
        <v>62</v>
      </c>
      <c r="Y14" s="133" t="s">
        <v>63</v>
      </c>
      <c r="Z14" s="133" t="s">
        <v>61</v>
      </c>
      <c r="AA14" s="122"/>
      <c r="AB14" s="123"/>
      <c r="AC14" s="123"/>
      <c r="AD14" s="1"/>
      <c r="AE14" s="123"/>
      <c r="AF14" s="123"/>
      <c r="AG14" s="123"/>
      <c r="AH14" s="116"/>
      <c r="AI14" s="116"/>
      <c r="AJ14" s="135" t="s">
        <v>62</v>
      </c>
      <c r="AK14" s="135" t="s">
        <v>63</v>
      </c>
      <c r="AL14" s="116"/>
      <c r="AM14" s="123"/>
      <c r="AN14" s="123"/>
      <c r="AO14" s="122"/>
      <c r="AP14" s="136"/>
      <c r="AQ14" s="123"/>
      <c r="AR14" s="123"/>
      <c r="AS14" s="1"/>
      <c r="AT14" s="123"/>
      <c r="AU14" s="123"/>
      <c r="AV14" s="123"/>
      <c r="AW14" s="42" t="s">
        <v>64</v>
      </c>
      <c r="AX14" s="122"/>
      <c r="AY14" s="122"/>
      <c r="AZ14" s="122"/>
      <c r="BA14" s="42" t="s">
        <v>65</v>
      </c>
      <c r="BB14" s="42" t="s">
        <v>65</v>
      </c>
      <c r="BC14" s="42" t="s">
        <v>65</v>
      </c>
      <c r="BD14" s="122"/>
      <c r="BE14" s="42" t="s">
        <v>65</v>
      </c>
      <c r="BF14" s="122"/>
      <c r="BG14" s="42" t="s">
        <v>66</v>
      </c>
      <c r="BH14" s="122"/>
      <c r="BI14" s="137"/>
      <c r="BJ14" s="96"/>
      <c r="BK14" s="96"/>
      <c r="BL14" s="96"/>
      <c r="BM14" s="96"/>
      <c r="BO14" s="43"/>
      <c r="BP14" s="67"/>
      <c r="BQ14" s="43"/>
      <c r="BR14" s="138" t="s">
        <v>10</v>
      </c>
      <c r="BS14" s="2"/>
      <c r="BT14" s="138" t="s">
        <v>67</v>
      </c>
      <c r="BV14" s="138" t="s">
        <v>68</v>
      </c>
      <c r="BX14" s="139" t="s">
        <v>69</v>
      </c>
      <c r="BY14" s="138" t="s">
        <v>70</v>
      </c>
      <c r="BZ14" s="138" t="s">
        <v>71</v>
      </c>
      <c r="CA14" s="140"/>
      <c r="CB14" s="138" t="s">
        <v>64</v>
      </c>
      <c r="CC14" s="140"/>
      <c r="CD14" s="138" t="s">
        <v>72</v>
      </c>
      <c r="CE14" s="141"/>
      <c r="CF14" s="140"/>
      <c r="CK14" s="142"/>
      <c r="CL14" s="143" t="s">
        <v>73</v>
      </c>
      <c r="CM14" s="110"/>
      <c r="CQ14" s="142"/>
      <c r="CR14" s="143" t="s">
        <v>74</v>
      </c>
      <c r="CS14" s="110"/>
      <c r="DF14" s="5"/>
      <c r="DG14" s="5"/>
      <c r="DH14" s="5"/>
      <c r="DI14" s="5"/>
      <c r="DJ14" s="5"/>
      <c r="DK14" s="5"/>
      <c r="DL14" s="5"/>
      <c r="DM14" s="5"/>
      <c r="DN14" s="5"/>
      <c r="DO14" s="5"/>
      <c r="DP14" s="5"/>
      <c r="DQ14" s="5"/>
      <c r="DR14" s="5"/>
      <c r="DS14" s="5"/>
      <c r="DT14" s="5"/>
      <c r="DU14" s="5"/>
      <c r="DV14" s="5"/>
      <c r="DW14" s="5"/>
      <c r="DX14" s="5"/>
      <c r="DY14" s="5"/>
      <c r="DZ14" s="5"/>
      <c r="EA14" s="5"/>
      <c r="EB14" s="5"/>
    </row>
    <row r="15" spans="2:132" ht="14" customHeight="1">
      <c r="G15" s="144"/>
      <c r="H15" s="145"/>
      <c r="I15" s="146"/>
      <c r="J15" s="146"/>
      <c r="K15" s="146"/>
      <c r="L15" s="147"/>
      <c r="M15" s="116"/>
      <c r="N15" s="116"/>
      <c r="O15" s="116"/>
      <c r="P15" s="1"/>
      <c r="Q15" s="116"/>
      <c r="R15" s="116"/>
      <c r="S15" s="116"/>
      <c r="T15" s="116"/>
      <c r="U15" s="144"/>
      <c r="V15" s="148"/>
      <c r="W15" s="149"/>
      <c r="X15" s="148"/>
      <c r="Y15" s="150"/>
      <c r="Z15" s="151"/>
      <c r="AB15" s="123"/>
      <c r="AC15" s="123"/>
      <c r="AD15" s="1"/>
      <c r="AE15" s="123"/>
      <c r="AF15" s="123"/>
      <c r="AG15" s="123"/>
      <c r="AH15" s="116"/>
      <c r="AI15" s="144"/>
      <c r="AJ15" s="148"/>
      <c r="AK15" s="152"/>
      <c r="AL15" s="153" t="s">
        <v>75</v>
      </c>
      <c r="AM15" s="123"/>
      <c r="AN15" s="123"/>
      <c r="AO15" s="122"/>
      <c r="AP15" s="136"/>
      <c r="AQ15" s="123"/>
      <c r="AR15" s="123"/>
      <c r="AS15" s="1"/>
      <c r="AT15" s="123"/>
      <c r="AU15" s="154"/>
      <c r="AV15" s="155" t="s">
        <v>76</v>
      </c>
      <c r="AW15" s="156">
        <f>AW20+AW21+AW22+AW23+AW24+AW25+AW26+AW28+AW29+AW32+AW33+AW34+AW35+AW36+AW37+AW38+AW39+AW40+AW41+AW42</f>
        <v>471179.86860969628</v>
      </c>
      <c r="AX15" s="122"/>
      <c r="AY15" s="122"/>
      <c r="AZ15" s="122"/>
      <c r="BA15" s="122"/>
      <c r="BB15" s="122"/>
      <c r="BC15" s="157"/>
      <c r="BD15" s="155" t="s">
        <v>76</v>
      </c>
      <c r="BE15" s="156">
        <f>BE20+BE21+BE22+BE23+BE24+BE25+BE26+BE28+BE29+BE32+BE33+BE34+BE35+BE36+BE37+BE38+BE39+BE40+BE41+BE42</f>
        <v>52141.236546340413</v>
      </c>
      <c r="BF15" s="122"/>
      <c r="BG15" s="158">
        <f>BG20+BG21+BG22+BG23+BG24+BG25+BG26+BG28+BG29+BG32+BG33+BG34+BG35+BG36+BG37+BG38+BG39+BG40+BG41+BG42</f>
        <v>538645.54186278989</v>
      </c>
      <c r="BH15" s="159" t="s">
        <v>76</v>
      </c>
      <c r="BI15" s="160">
        <f>BG15/$BG$133</f>
        <v>0.29780062615862574</v>
      </c>
      <c r="BJ15" s="96"/>
      <c r="BK15" s="96"/>
      <c r="BL15" s="96"/>
      <c r="BM15" s="96"/>
      <c r="BN15" s="96"/>
      <c r="BO15" s="96"/>
      <c r="BP15" s="67"/>
      <c r="BQ15" s="96"/>
      <c r="BR15" s="96"/>
      <c r="BS15" s="96"/>
      <c r="BX15" s="161" t="s">
        <v>77</v>
      </c>
      <c r="BY15" s="46"/>
      <c r="BZ15" s="46"/>
      <c r="CA15" s="162"/>
      <c r="CB15" s="46"/>
      <c r="CC15" s="162"/>
      <c r="CD15" s="46"/>
      <c r="CE15" s="163"/>
      <c r="CF15" s="162"/>
      <c r="CG15" s="164" t="s">
        <v>78</v>
      </c>
      <c r="CK15" s="165" t="s">
        <v>79</v>
      </c>
      <c r="CL15" s="165" t="s">
        <v>80</v>
      </c>
      <c r="CM15" s="165" t="s">
        <v>81</v>
      </c>
      <c r="CQ15" s="165" t="s">
        <v>82</v>
      </c>
      <c r="CR15" s="165" t="s">
        <v>80</v>
      </c>
      <c r="CS15" s="166" t="s">
        <v>48</v>
      </c>
      <c r="CT15" s="165" t="s">
        <v>83</v>
      </c>
      <c r="CY15" s="1" t="s">
        <v>84</v>
      </c>
      <c r="DB15" s="167" t="s">
        <v>64</v>
      </c>
      <c r="DC15" s="167" t="s">
        <v>65</v>
      </c>
      <c r="DD15" s="167" t="s">
        <v>85</v>
      </c>
      <c r="DF15" s="167" t="s">
        <v>86</v>
      </c>
      <c r="DG15" s="167" t="s">
        <v>87</v>
      </c>
      <c r="DH15" s="167" t="s">
        <v>16</v>
      </c>
      <c r="DI15" s="167" t="s">
        <v>65</v>
      </c>
      <c r="DJ15" s="167" t="s">
        <v>88</v>
      </c>
      <c r="DK15" s="5"/>
      <c r="DL15" s="167" t="s">
        <v>86</v>
      </c>
      <c r="DM15" s="167" t="s">
        <v>87</v>
      </c>
      <c r="DN15" s="167" t="s">
        <v>16</v>
      </c>
      <c r="DO15" s="167" t="s">
        <v>89</v>
      </c>
      <c r="DP15" s="167" t="s">
        <v>88</v>
      </c>
      <c r="DQ15" s="5"/>
      <c r="DR15" s="167" t="s">
        <v>86</v>
      </c>
      <c r="DS15" s="167" t="s">
        <v>87</v>
      </c>
      <c r="DT15" s="167" t="s">
        <v>16</v>
      </c>
      <c r="DU15" s="167" t="s">
        <v>89</v>
      </c>
      <c r="DV15" s="167" t="s">
        <v>88</v>
      </c>
      <c r="DW15" s="5"/>
      <c r="DX15" s="167" t="s">
        <v>86</v>
      </c>
      <c r="DY15" s="167" t="s">
        <v>87</v>
      </c>
      <c r="DZ15" s="167" t="s">
        <v>16</v>
      </c>
      <c r="EA15" s="167" t="s">
        <v>89</v>
      </c>
      <c r="EB15" s="167" t="s">
        <v>88</v>
      </c>
    </row>
    <row r="16" spans="2:132" ht="14" customHeight="1">
      <c r="F16" s="168" t="s">
        <v>90</v>
      </c>
      <c r="L16" s="169">
        <v>28</v>
      </c>
      <c r="M16" s="170" t="s">
        <v>91</v>
      </c>
      <c r="N16" s="171" t="s">
        <v>75</v>
      </c>
      <c r="O16" s="116"/>
      <c r="P16" s="1"/>
      <c r="Q16" s="116"/>
      <c r="R16" s="116"/>
      <c r="S16" s="116"/>
      <c r="T16" s="168" t="s">
        <v>90</v>
      </c>
      <c r="Y16" s="172">
        <v>28</v>
      </c>
      <c r="Z16" s="170" t="s">
        <v>91</v>
      </c>
      <c r="AA16" s="153" t="s">
        <v>75</v>
      </c>
      <c r="AB16" s="123"/>
      <c r="AC16" s="123"/>
      <c r="AD16" s="1"/>
      <c r="AE16" s="123"/>
      <c r="AF16" s="123"/>
      <c r="AG16" s="123"/>
      <c r="AH16" s="168" t="s">
        <v>90</v>
      </c>
      <c r="AK16" s="172">
        <v>28</v>
      </c>
      <c r="AL16" s="170" t="s">
        <v>91</v>
      </c>
      <c r="AM16" s="131" t="s">
        <v>75</v>
      </c>
      <c r="AN16" s="123"/>
      <c r="AO16" s="122"/>
      <c r="AP16" s="122"/>
      <c r="AQ16" s="123"/>
      <c r="AR16" s="123"/>
      <c r="AS16" s="1"/>
      <c r="AT16" s="123"/>
      <c r="AU16" s="123"/>
      <c r="AV16" s="123"/>
      <c r="AW16" s="168" t="s">
        <v>90</v>
      </c>
      <c r="AX16" s="122"/>
      <c r="AY16" s="122"/>
      <c r="AZ16" s="122"/>
      <c r="BA16" s="122"/>
      <c r="BB16" s="122"/>
      <c r="BC16" s="122"/>
      <c r="BD16" s="169">
        <v>28</v>
      </c>
      <c r="BE16" s="170" t="s">
        <v>91</v>
      </c>
      <c r="BF16" s="171" t="s">
        <v>75</v>
      </c>
      <c r="BG16" s="122"/>
      <c r="BH16" s="173"/>
      <c r="BI16" s="137"/>
      <c r="BJ16" s="96"/>
      <c r="BK16" s="96"/>
      <c r="BL16" s="96"/>
      <c r="BM16" s="96"/>
      <c r="BN16" s="96"/>
      <c r="BO16" s="96"/>
      <c r="BP16" s="67"/>
      <c r="BQ16" s="96"/>
      <c r="BR16" s="96"/>
      <c r="BS16" s="96"/>
      <c r="BX16" s="174" t="s">
        <v>47</v>
      </c>
      <c r="BY16" s="174" t="s">
        <v>92</v>
      </c>
      <c r="BZ16" s="174" t="s">
        <v>92</v>
      </c>
      <c r="CA16" s="175"/>
      <c r="CB16" s="174" t="s">
        <v>47</v>
      </c>
      <c r="CC16" s="175"/>
      <c r="CD16" s="174" t="s">
        <v>92</v>
      </c>
      <c r="CE16" s="176"/>
      <c r="CF16" s="175"/>
      <c r="CG16" s="177" t="s">
        <v>93</v>
      </c>
      <c r="CW16" s="178"/>
      <c r="CX16" s="178"/>
      <c r="CY16" s="178"/>
      <c r="CZ16" s="178"/>
      <c r="DB16" s="179" t="s">
        <v>94</v>
      </c>
      <c r="DC16" s="179" t="s">
        <v>94</v>
      </c>
      <c r="DD16" s="179" t="s">
        <v>94</v>
      </c>
      <c r="DE16" s="180" t="s">
        <v>95</v>
      </c>
      <c r="DF16" s="179" t="s">
        <v>94</v>
      </c>
      <c r="DG16" s="179" t="s">
        <v>94</v>
      </c>
      <c r="DH16" s="179" t="s">
        <v>94</v>
      </c>
      <c r="DI16" s="181" t="s">
        <v>50</v>
      </c>
      <c r="DJ16" s="179" t="s">
        <v>50</v>
      </c>
      <c r="DK16" s="180" t="s">
        <v>95</v>
      </c>
      <c r="DL16" s="179" t="s">
        <v>94</v>
      </c>
      <c r="DM16" s="179" t="s">
        <v>94</v>
      </c>
      <c r="DN16" s="179" t="s">
        <v>94</v>
      </c>
      <c r="DO16" s="181" t="s">
        <v>50</v>
      </c>
      <c r="DP16" s="179" t="s">
        <v>50</v>
      </c>
      <c r="DQ16" s="182" t="s">
        <v>95</v>
      </c>
      <c r="DR16" s="179" t="s">
        <v>94</v>
      </c>
      <c r="DS16" s="179" t="s">
        <v>94</v>
      </c>
      <c r="DT16" s="179" t="s">
        <v>94</v>
      </c>
      <c r="DU16" s="181" t="s">
        <v>50</v>
      </c>
      <c r="DV16" s="179" t="s">
        <v>50</v>
      </c>
      <c r="DW16" s="5"/>
      <c r="DX16" s="179" t="s">
        <v>94</v>
      </c>
      <c r="DY16" s="179" t="s">
        <v>94</v>
      </c>
      <c r="DZ16" s="179" t="s">
        <v>94</v>
      </c>
      <c r="EA16" s="181" t="s">
        <v>50</v>
      </c>
      <c r="EB16" s="179" t="s">
        <v>50</v>
      </c>
    </row>
    <row r="17" spans="2:132" s="178" customFormat="1" ht="14" customHeight="1" thickBot="1">
      <c r="C17" s="21"/>
      <c r="E17" s="183"/>
      <c r="F17" s="184" t="s">
        <v>96</v>
      </c>
      <c r="G17" s="184" t="s">
        <v>96</v>
      </c>
      <c r="H17" s="184" t="s">
        <v>96</v>
      </c>
      <c r="I17" s="184" t="s">
        <v>96</v>
      </c>
      <c r="J17" s="184" t="s">
        <v>96</v>
      </c>
      <c r="K17" s="184"/>
      <c r="L17" s="184" t="s">
        <v>96</v>
      </c>
      <c r="M17" s="184" t="s">
        <v>96</v>
      </c>
      <c r="N17" s="185"/>
      <c r="O17" s="185"/>
      <c r="Q17" s="185"/>
      <c r="R17" s="185"/>
      <c r="S17" s="185"/>
      <c r="T17" s="184" t="s">
        <v>96</v>
      </c>
      <c r="U17" s="184" t="s">
        <v>96</v>
      </c>
      <c r="V17" s="186" t="s">
        <v>97</v>
      </c>
      <c r="W17" s="184" t="s">
        <v>96</v>
      </c>
      <c r="X17" s="184" t="s">
        <v>96</v>
      </c>
      <c r="Y17" s="184" t="s">
        <v>96</v>
      </c>
      <c r="Z17" s="187"/>
      <c r="AA17" s="184" t="s">
        <v>96</v>
      </c>
      <c r="AB17" s="188"/>
      <c r="AC17" s="188"/>
      <c r="AE17" s="188"/>
      <c r="AF17" s="188"/>
      <c r="AG17" s="188"/>
      <c r="AH17" s="184" t="s">
        <v>96</v>
      </c>
      <c r="AI17" s="184" t="s">
        <v>96</v>
      </c>
      <c r="AJ17" s="184" t="s">
        <v>96</v>
      </c>
      <c r="AK17" s="184" t="s">
        <v>96</v>
      </c>
      <c r="AL17" s="184" t="s">
        <v>96</v>
      </c>
      <c r="AM17" s="188"/>
      <c r="AN17" s="188"/>
      <c r="AO17" s="184" t="s">
        <v>96</v>
      </c>
      <c r="AP17" s="184" t="s">
        <v>96</v>
      </c>
      <c r="AQ17" s="188"/>
      <c r="AR17" s="188"/>
      <c r="AT17" s="188"/>
      <c r="AU17" s="188"/>
      <c r="AV17" s="188"/>
      <c r="AW17" s="184" t="s">
        <v>96</v>
      </c>
      <c r="AX17" s="184" t="s">
        <v>96</v>
      </c>
      <c r="AY17" s="187" t="s">
        <v>96</v>
      </c>
      <c r="AZ17" s="189"/>
      <c r="BA17" s="187" t="s">
        <v>96</v>
      </c>
      <c r="BB17" s="187" t="s">
        <v>96</v>
      </c>
      <c r="BC17" s="187" t="s">
        <v>96</v>
      </c>
      <c r="BD17" s="187" t="s">
        <v>96</v>
      </c>
      <c r="BE17" s="187" t="s">
        <v>96</v>
      </c>
      <c r="BF17" s="189"/>
      <c r="BG17" s="187" t="s">
        <v>96</v>
      </c>
      <c r="BH17" s="187" t="s">
        <v>96</v>
      </c>
      <c r="BI17" s="187" t="s">
        <v>96</v>
      </c>
      <c r="BJ17" s="183"/>
      <c r="BK17" s="183"/>
      <c r="BM17" s="183"/>
      <c r="BN17" s="183"/>
      <c r="BO17" s="183"/>
      <c r="BQ17" s="183"/>
      <c r="BR17" s="190"/>
      <c r="BS17" s="183"/>
      <c r="BT17" s="5"/>
      <c r="BU17" s="5"/>
      <c r="BV17" s="5"/>
      <c r="BW17" s="5"/>
      <c r="BX17" s="183"/>
      <c r="CA17" s="191"/>
      <c r="CB17" s="191"/>
      <c r="CC17" s="191"/>
      <c r="CD17" s="191"/>
      <c r="CE17" s="192"/>
      <c r="CF17" s="191"/>
      <c r="CH17" s="193" t="s">
        <v>50</v>
      </c>
      <c r="CI17" s="193" t="s">
        <v>48</v>
      </c>
      <c r="CO17" s="194"/>
      <c r="CW17" s="195" t="s">
        <v>98</v>
      </c>
      <c r="CX17" s="195" t="s">
        <v>99</v>
      </c>
      <c r="CY17" s="196"/>
      <c r="CZ17" s="196"/>
      <c r="DE17" s="197"/>
      <c r="DF17" s="198"/>
      <c r="DG17" s="198"/>
      <c r="DH17" s="198"/>
      <c r="DI17" s="198"/>
      <c r="DJ17" s="198"/>
      <c r="DK17" s="198"/>
      <c r="DL17" s="198"/>
      <c r="DM17" s="198"/>
      <c r="DN17" s="198"/>
      <c r="DO17" s="198"/>
      <c r="DP17" s="198"/>
      <c r="DQ17" s="198"/>
      <c r="DR17" s="198"/>
      <c r="DS17" s="198"/>
      <c r="DT17" s="198"/>
      <c r="DU17" s="198"/>
      <c r="DV17" s="198"/>
      <c r="DW17" s="198"/>
      <c r="DX17" s="198"/>
      <c r="DY17" s="198"/>
      <c r="DZ17" s="198"/>
      <c r="EA17" s="198"/>
      <c r="EB17" s="198"/>
    </row>
    <row r="18" spans="2:132" s="218" customFormat="1" ht="14" customHeight="1">
      <c r="B18" s="199">
        <v>1</v>
      </c>
      <c r="C18" s="21"/>
      <c r="D18" s="200" t="s">
        <v>100</v>
      </c>
      <c r="E18" s="2"/>
      <c r="F18" s="201"/>
      <c r="G18" s="202"/>
      <c r="H18" s="203"/>
      <c r="I18" s="203"/>
      <c r="J18" s="203"/>
      <c r="K18" s="203"/>
      <c r="L18" s="203"/>
      <c r="M18" s="204"/>
      <c r="N18" s="205"/>
      <c r="O18" s="205"/>
      <c r="P18" s="199">
        <v>1</v>
      </c>
      <c r="Q18" s="205"/>
      <c r="R18" s="200" t="s">
        <v>100</v>
      </c>
      <c r="S18" s="205"/>
      <c r="T18" s="201"/>
      <c r="U18" s="206"/>
      <c r="V18" s="207"/>
      <c r="W18" s="208"/>
      <c r="X18" s="208"/>
      <c r="Y18" s="209"/>
      <c r="Z18" s="209"/>
      <c r="AA18" s="204"/>
      <c r="AB18" s="210"/>
      <c r="AC18" s="210"/>
      <c r="AD18" s="199">
        <v>1</v>
      </c>
      <c r="AE18" s="210"/>
      <c r="AF18" s="200" t="s">
        <v>100</v>
      </c>
      <c r="AG18" s="210"/>
      <c r="AH18" s="201">
        <f>'[2]Coal Emissions'!$GE$35</f>
        <v>209345.54715338879</v>
      </c>
      <c r="AI18" s="211">
        <f>AH18/$AH$133</f>
        <v>0.27515049729426316</v>
      </c>
      <c r="AJ18" s="209">
        <f>AH18*$AJ$13/10^3</f>
        <v>844.62939770785692</v>
      </c>
      <c r="AK18" s="209">
        <f>AJ18*$AK$16</f>
        <v>23649.623135819995</v>
      </c>
      <c r="AL18" s="204">
        <f>AH18+AK18</f>
        <v>232995.17028920879</v>
      </c>
      <c r="AM18" s="210"/>
      <c r="AN18" s="210"/>
      <c r="AO18" s="201">
        <f>'[3]Cement process emissions'!$CU$23</f>
        <v>18650.267474599998</v>
      </c>
      <c r="AP18" s="212">
        <f>AO18/$AO$133</f>
        <v>0.46717283534263138</v>
      </c>
      <c r="AQ18" s="213"/>
      <c r="AR18" s="213"/>
      <c r="AS18" s="199">
        <v>1</v>
      </c>
      <c r="AT18" s="213"/>
      <c r="AU18" s="200" t="s">
        <v>100</v>
      </c>
      <c r="AV18" s="213"/>
      <c r="AW18" s="201">
        <f t="shared" ref="AW18:AW81" si="0">F18+T18+AH18+AO18</f>
        <v>227995.81462798879</v>
      </c>
      <c r="AX18" s="209">
        <f t="shared" ref="AX18:AX81" si="1">AW18/3.664191</f>
        <v>62222.68834457286</v>
      </c>
      <c r="AY18" s="212">
        <f t="shared" ref="AY18:AY81" si="2">AW18/$BB$147</f>
        <v>0.14644926449543971</v>
      </c>
      <c r="AZ18" s="206"/>
      <c r="BA18" s="214"/>
      <c r="BB18" s="209"/>
      <c r="BC18" s="209"/>
      <c r="BD18" s="209">
        <f t="shared" ref="BD18:BD74" si="3">J18+X18+AJ18</f>
        <v>844.62939770785692</v>
      </c>
      <c r="BE18" s="215">
        <f t="shared" ref="BE18:BE74" si="4">BD18*$BD$16</f>
        <v>23649.623135819995</v>
      </c>
      <c r="BF18" s="209"/>
      <c r="BG18" s="201">
        <f t="shared" ref="BG18:BG81" si="5">M18+AA18+AL18+AO18</f>
        <v>251645.43776380879</v>
      </c>
      <c r="BH18" s="216">
        <f t="shared" ref="BH18:BH81" si="6">BG18/$BG$127</f>
        <v>0.19989449587623015</v>
      </c>
      <c r="BI18" s="217">
        <f t="shared" ref="BI18:BI81" si="7">BG18/$BG$133</f>
        <v>0.13912705687094201</v>
      </c>
      <c r="BJ18" s="2"/>
      <c r="BK18" s="199">
        <v>1</v>
      </c>
      <c r="BM18" s="2"/>
      <c r="BN18" s="219" t="s">
        <v>101</v>
      </c>
      <c r="BO18" s="2"/>
      <c r="BP18" s="200" t="s">
        <v>100</v>
      </c>
      <c r="BQ18" s="2"/>
      <c r="BR18" s="220">
        <f>(BA18+BB18+BC18+BE18)/AW18</f>
        <v>0.10372832139225052</v>
      </c>
      <c r="BS18" s="221"/>
      <c r="BT18" s="220">
        <f>AW18/(BA18+BB18+BC18+BE18+AW18)</f>
        <v>0.90602006002581603</v>
      </c>
      <c r="BU18" s="5"/>
      <c r="BV18" s="220">
        <f>BE18/(BA18+BB18+BC18+BE18+AW18)</f>
        <v>9.3979939974183954E-2</v>
      </c>
      <c r="BW18" s="5"/>
      <c r="BX18" s="98">
        <f t="shared" ref="BX18:BX81" si="8">BA18+BB18+BC18</f>
        <v>0</v>
      </c>
      <c r="BY18" s="196">
        <f t="shared" ref="BY18:BY81" si="9">BE18</f>
        <v>23649.623135819995</v>
      </c>
      <c r="BZ18" s="196">
        <f t="shared" ref="BZ18:BZ81" si="10">BX18+BY18</f>
        <v>23649.623135819995</v>
      </c>
      <c r="CA18" s="196"/>
      <c r="CB18" s="196">
        <f>AW18</f>
        <v>227995.81462798879</v>
      </c>
      <c r="CC18" s="196"/>
      <c r="CD18" s="196">
        <f>BZ18+CB18</f>
        <v>251645.43776380879</v>
      </c>
      <c r="CE18" s="222">
        <f>BG18/CD18</f>
        <v>1</v>
      </c>
      <c r="CF18" s="196"/>
      <c r="CG18" s="223" t="s">
        <v>102</v>
      </c>
      <c r="CH18" s="224">
        <f>F127</f>
        <v>446764.4803881949</v>
      </c>
      <c r="CI18" s="225">
        <f>CH18/$CH$26</f>
        <v>0.35488726271455551</v>
      </c>
      <c r="CJ18" s="196"/>
      <c r="CK18" s="219" t="s">
        <v>101</v>
      </c>
      <c r="CL18" s="218">
        <v>251645.43776380879</v>
      </c>
      <c r="CM18" s="196" t="s">
        <v>100</v>
      </c>
      <c r="CN18" s="196"/>
      <c r="CO18" s="226">
        <v>1</v>
      </c>
      <c r="CP18" s="227">
        <v>1</v>
      </c>
      <c r="CQ18" s="228" t="s">
        <v>103</v>
      </c>
      <c r="CR18" s="229">
        <v>55238.58255463239</v>
      </c>
      <c r="CS18" s="230">
        <f t="shared" ref="CS18:CS81" si="11">CR18/$BG$133</f>
        <v>3.0539720826418398E-2</v>
      </c>
      <c r="CT18" s="231" t="s">
        <v>104</v>
      </c>
      <c r="CU18" s="196"/>
      <c r="CW18" s="196">
        <v>1</v>
      </c>
      <c r="CX18" s="196"/>
      <c r="CY18" s="231">
        <f>CR82</f>
        <v>61409.92305790948</v>
      </c>
      <c r="CZ18" s="231" t="s">
        <v>105</v>
      </c>
      <c r="DA18" s="196"/>
      <c r="DB18" s="232">
        <f t="shared" ref="DB18:DB24" si="12">CB20</f>
        <v>56078.028975530557</v>
      </c>
      <c r="DC18" s="233">
        <f t="shared" ref="DC18:DC24" si="13">BZ20</f>
        <v>5331.8940823789226</v>
      </c>
      <c r="DD18" s="234">
        <f>DB18+DC18</f>
        <v>61409.92305790948</v>
      </c>
      <c r="DE18" s="235">
        <f>CY18/DD18</f>
        <v>1</v>
      </c>
      <c r="DF18" s="232"/>
      <c r="DG18" s="233"/>
      <c r="DH18" s="233"/>
      <c r="DI18" s="233"/>
      <c r="DJ18" s="234"/>
      <c r="DK18" s="236"/>
      <c r="DL18" s="232">
        <f>F20</f>
        <v>51938.287801906677</v>
      </c>
      <c r="DM18" s="233">
        <f>T20</f>
        <v>4139.7411736238791</v>
      </c>
      <c r="DN18" s="233"/>
      <c r="DO18" s="233">
        <f>BZ20</f>
        <v>5331.8940823789226</v>
      </c>
      <c r="DP18" s="234">
        <f>SUM(DL18:DO18)</f>
        <v>61409.92305790948</v>
      </c>
      <c r="DQ18" s="235">
        <f>DD18/DP18</f>
        <v>1</v>
      </c>
      <c r="DR18" s="196"/>
      <c r="DS18" s="196"/>
      <c r="DT18" s="196"/>
      <c r="DU18" s="196"/>
      <c r="DV18" s="196"/>
      <c r="DW18" s="196"/>
      <c r="DX18" s="196"/>
      <c r="DY18" s="237"/>
      <c r="DZ18" s="237"/>
      <c r="EA18" s="237"/>
      <c r="EB18" s="237"/>
    </row>
    <row r="19" spans="2:132" s="218" customFormat="1" ht="14" customHeight="1">
      <c r="B19" s="238">
        <v>2</v>
      </c>
      <c r="C19" s="21"/>
      <c r="D19" s="239" t="s">
        <v>106</v>
      </c>
      <c r="E19" s="2"/>
      <c r="F19" s="240">
        <f>'[4]Oil Emissions'!$FA$57</f>
        <v>35462.140776786953</v>
      </c>
      <c r="G19" s="202">
        <f t="shared" ref="G19:G26" si="14">F19/$F$133</f>
        <v>6.2659493902653129E-2</v>
      </c>
      <c r="H19" s="203">
        <f>F19*$H$13/10^3</f>
        <v>565.43077519631026</v>
      </c>
      <c r="I19" s="203">
        <f t="shared" ref="I19:I26" si="15">F19*$I$13/10^3</f>
        <v>135.91195031157611</v>
      </c>
      <c r="J19" s="203">
        <f t="shared" ref="J19:J26" si="16">F19*$J$13/10^3</f>
        <v>68.211852939690601</v>
      </c>
      <c r="K19" s="203"/>
      <c r="L19" s="203">
        <f t="shared" ref="L19:L26" si="17">J19*$L$16</f>
        <v>1909.9318823113367</v>
      </c>
      <c r="M19" s="241">
        <f t="shared" ref="M19:M26" si="18">F19+H19+I19+L19</f>
        <v>38073.415384606174</v>
      </c>
      <c r="N19" s="205"/>
      <c r="O19" s="205"/>
      <c r="P19" s="238">
        <v>2</v>
      </c>
      <c r="Q19" s="205"/>
      <c r="R19" s="239" t="s">
        <v>106</v>
      </c>
      <c r="S19" s="205"/>
      <c r="T19" s="240">
        <f>'[5]Gas Emissions'!$ET$60</f>
        <v>17936.539744358139</v>
      </c>
      <c r="U19" s="202">
        <f t="shared" ref="U19:U26" si="19">T19/$T$133</f>
        <v>7.7973286258688698E-2</v>
      </c>
      <c r="V19" s="242">
        <f t="shared" ref="V19:V26" si="20">T19*$V$13/10^3</f>
        <v>31.130005441152825</v>
      </c>
      <c r="W19" s="243">
        <f t="shared" ref="W19:W26" si="21">T19*$W$13/10^3</f>
        <v>511.7963001428983</v>
      </c>
      <c r="X19" s="243">
        <f t="shared" ref="X19:X26" si="22">T19*$X$13/10^3</f>
        <v>177.18274487604117</v>
      </c>
      <c r="Y19" s="203">
        <f t="shared" ref="Y19:Y26" si="23">X19*$Y$16</f>
        <v>4961.1168565291528</v>
      </c>
      <c r="Z19" s="203">
        <f t="shared" ref="Z19:Z26" si="24">T19*$Z$13/10^3</f>
        <v>1027.1249394186075</v>
      </c>
      <c r="AA19" s="241">
        <f t="shared" ref="AA19:AA26" si="25">T19+V19+W19+Y19+Z19</f>
        <v>24467.707845889949</v>
      </c>
      <c r="AB19" s="210"/>
      <c r="AC19" s="210"/>
      <c r="AD19" s="238">
        <v>2</v>
      </c>
      <c r="AE19" s="210"/>
      <c r="AF19" s="239" t="s">
        <v>106</v>
      </c>
      <c r="AG19" s="210"/>
      <c r="AH19" s="240">
        <f>'[2]Coal Emissions'!$GE$55</f>
        <v>64852.261874396601</v>
      </c>
      <c r="AI19" s="244">
        <f>AH19/$AH$133</f>
        <v>8.5237695991324344E-2</v>
      </c>
      <c r="AJ19" s="203">
        <f>AH19*$AJ$13/10^3</f>
        <v>261.65412941326622</v>
      </c>
      <c r="AK19" s="203">
        <f>AJ19*$AK$16</f>
        <v>7326.3156235714541</v>
      </c>
      <c r="AL19" s="241">
        <f>AH19+AK19</f>
        <v>72178.577497968057</v>
      </c>
      <c r="AM19" s="210"/>
      <c r="AN19" s="210"/>
      <c r="AO19" s="240"/>
      <c r="AP19" s="245"/>
      <c r="AQ19" s="213"/>
      <c r="AR19" s="213"/>
      <c r="AS19" s="238">
        <v>2</v>
      </c>
      <c r="AT19" s="213"/>
      <c r="AU19" s="239" t="s">
        <v>106</v>
      </c>
      <c r="AV19" s="213"/>
      <c r="AW19" s="240">
        <f t="shared" si="0"/>
        <v>118250.9423955417</v>
      </c>
      <c r="AX19" s="203">
        <f t="shared" si="1"/>
        <v>32272.046516009043</v>
      </c>
      <c r="AY19" s="245">
        <f t="shared" si="2"/>
        <v>7.5956497569818815E-2</v>
      </c>
      <c r="AZ19" s="202"/>
      <c r="BA19" s="246">
        <f t="shared" ref="BA19:BB26" si="26">H19+V19</f>
        <v>596.56078063746304</v>
      </c>
      <c r="BB19" s="203">
        <f t="shared" si="26"/>
        <v>647.70825045447441</v>
      </c>
      <c r="BC19" s="203">
        <f t="shared" ref="BC19:BC26" si="27">Z19</f>
        <v>1027.1249394186075</v>
      </c>
      <c r="BD19" s="203">
        <f t="shared" si="3"/>
        <v>507.04872722899802</v>
      </c>
      <c r="BE19" s="247">
        <f t="shared" si="4"/>
        <v>14197.364362411945</v>
      </c>
      <c r="BF19" s="203"/>
      <c r="BG19" s="240">
        <f t="shared" si="5"/>
        <v>134719.70072846417</v>
      </c>
      <c r="BH19" s="248">
        <f t="shared" si="6"/>
        <v>0.10701456343106383</v>
      </c>
      <c r="BI19" s="249">
        <f t="shared" si="7"/>
        <v>7.448239726276068E-2</v>
      </c>
      <c r="BJ19" s="2"/>
      <c r="BK19" s="238">
        <v>2</v>
      </c>
      <c r="BM19" s="2"/>
      <c r="BN19" s="219" t="s">
        <v>101</v>
      </c>
      <c r="BO19" s="2"/>
      <c r="BP19" s="239" t="s">
        <v>106</v>
      </c>
      <c r="BQ19" s="2"/>
      <c r="BR19" s="220">
        <f t="shared" ref="BR19:BR82" si="28">(BA19+BB19+BC19+BE19)/AW19</f>
        <v>0.13926957366509238</v>
      </c>
      <c r="BS19" s="221"/>
      <c r="BT19" s="220">
        <f t="shared" ref="BT19:BT82" si="29">AW19/(BA19+BB19+BC19+BE19+AW19)</f>
        <v>0.87775538214625126</v>
      </c>
      <c r="BU19" s="5"/>
      <c r="BV19" s="220">
        <f t="shared" ref="BV19:BV82" si="30">BE19/(BA19+BB19+BC19+BE19+AW19)</f>
        <v>0.10538447076146347</v>
      </c>
      <c r="BW19" s="5"/>
      <c r="BX19" s="98">
        <f t="shared" si="8"/>
        <v>2271.3939705105449</v>
      </c>
      <c r="BY19" s="196">
        <f t="shared" si="9"/>
        <v>14197.364362411945</v>
      </c>
      <c r="BZ19" s="196">
        <f t="shared" si="10"/>
        <v>16468.758332922491</v>
      </c>
      <c r="CA19" s="196"/>
      <c r="CB19" s="196">
        <f t="shared" ref="CB19:CB82" si="31">AW19</f>
        <v>118250.9423955417</v>
      </c>
      <c r="CC19" s="196"/>
      <c r="CD19" s="196">
        <f t="shared" ref="CD19:CD82" si="32">BZ19+CB19</f>
        <v>134719.7007284642</v>
      </c>
      <c r="CE19" s="222">
        <f t="shared" ref="CE19:CE82" si="33">BG19/CD19</f>
        <v>0.99999999999999978</v>
      </c>
      <c r="CF19" s="196"/>
      <c r="CG19" s="250" t="s">
        <v>107</v>
      </c>
      <c r="CH19" s="251">
        <f>T127</f>
        <v>164090.50120904204</v>
      </c>
      <c r="CI19" s="252">
        <f t="shared" ref="CI19:CI26" si="34">CH19/$CH$26</f>
        <v>0.13034525206868958</v>
      </c>
      <c r="CJ19" s="196"/>
      <c r="CK19" s="219" t="s">
        <v>101</v>
      </c>
      <c r="CL19" s="218">
        <v>134719.70072846417</v>
      </c>
      <c r="CM19" s="196" t="s">
        <v>106</v>
      </c>
      <c r="CN19" s="196"/>
      <c r="CO19" s="226">
        <v>2</v>
      </c>
      <c r="CP19" s="253">
        <v>2</v>
      </c>
      <c r="CQ19" s="254" t="s">
        <v>103</v>
      </c>
      <c r="CR19" s="255">
        <v>52816.977013390824</v>
      </c>
      <c r="CS19" s="256">
        <f t="shared" si="11"/>
        <v>2.9200889274973687E-2</v>
      </c>
      <c r="CT19" s="231" t="s">
        <v>108</v>
      </c>
      <c r="CU19" s="196"/>
      <c r="CW19" s="196">
        <v>2</v>
      </c>
      <c r="CX19" s="257">
        <v>1</v>
      </c>
      <c r="CY19" s="231">
        <f>CR18</f>
        <v>55238.58255463239</v>
      </c>
      <c r="CZ19" s="257" t="s">
        <v>109</v>
      </c>
      <c r="DA19" s="196"/>
      <c r="DB19" s="258">
        <f t="shared" si="12"/>
        <v>48888.703935933139</v>
      </c>
      <c r="DC19" s="259">
        <f t="shared" si="13"/>
        <v>6349.8786186992484</v>
      </c>
      <c r="DD19" s="260">
        <f t="shared" ref="DD19:DD57" si="35">DB19+DC19</f>
        <v>55238.58255463239</v>
      </c>
      <c r="DE19" s="235">
        <f t="shared" ref="DE19:DE57" si="36">CY19/DD19</f>
        <v>1</v>
      </c>
      <c r="DF19" s="258">
        <f>F21</f>
        <v>38483.646037210652</v>
      </c>
      <c r="DG19" s="259">
        <f>T21</f>
        <v>9319.5112422531547</v>
      </c>
      <c r="DH19" s="259">
        <f>AH21</f>
        <v>1085.5466564693327</v>
      </c>
      <c r="DI19" s="259">
        <f>BZ21</f>
        <v>6349.8786186992484</v>
      </c>
      <c r="DJ19" s="260">
        <f t="shared" ref="DJ19:DJ57" si="37">SUM(DF19:DI19)</f>
        <v>55238.58255463239</v>
      </c>
      <c r="DK19" s="235">
        <f>CY19/DJ19</f>
        <v>1</v>
      </c>
      <c r="DL19" s="258"/>
      <c r="DM19" s="259"/>
      <c r="DN19" s="259"/>
      <c r="DO19" s="259"/>
      <c r="DP19" s="260"/>
      <c r="DQ19" s="236"/>
      <c r="DR19" s="196"/>
      <c r="DS19" s="196"/>
      <c r="DT19" s="196"/>
      <c r="DU19" s="196"/>
      <c r="DV19" s="196"/>
      <c r="DW19" s="196"/>
      <c r="DX19" s="196"/>
      <c r="DY19" s="237"/>
      <c r="DZ19" s="237"/>
      <c r="EA19" s="237"/>
      <c r="EB19" s="237"/>
    </row>
    <row r="20" spans="2:132" s="231" customFormat="1" ht="14" customHeight="1">
      <c r="B20" s="238">
        <v>3</v>
      </c>
      <c r="C20" s="261"/>
      <c r="D20" s="262" t="s">
        <v>110</v>
      </c>
      <c r="E20" s="2"/>
      <c r="F20" s="240">
        <f>'[4]Oil Emissions'!$FA$131</f>
        <v>51938.287801906677</v>
      </c>
      <c r="G20" s="202">
        <f t="shared" si="14"/>
        <v>9.1771865898409591E-2</v>
      </c>
      <c r="H20" s="203">
        <f>F20*$H$13/10^3</f>
        <v>828.13687191227712</v>
      </c>
      <c r="I20" s="203">
        <f t="shared" si="15"/>
        <v>199.05831504740485</v>
      </c>
      <c r="J20" s="203">
        <f t="shared" si="16"/>
        <v>99.903919275004924</v>
      </c>
      <c r="K20" s="203"/>
      <c r="L20" s="203">
        <f t="shared" si="17"/>
        <v>2797.3097397001379</v>
      </c>
      <c r="M20" s="241">
        <f t="shared" si="18"/>
        <v>55762.792728566499</v>
      </c>
      <c r="N20" s="205"/>
      <c r="O20" s="205"/>
      <c r="P20" s="238">
        <v>3</v>
      </c>
      <c r="Q20" s="205"/>
      <c r="R20" s="262" t="s">
        <v>110</v>
      </c>
      <c r="S20" s="205"/>
      <c r="T20" s="240">
        <f>'[5]Gas Emissions'!$ET$136</f>
        <v>4139.7411736238791</v>
      </c>
      <c r="U20" s="202">
        <f t="shared" si="19"/>
        <v>1.7996181435685588E-2</v>
      </c>
      <c r="V20" s="242">
        <f t="shared" si="20"/>
        <v>7.184784083028684</v>
      </c>
      <c r="W20" s="243">
        <f t="shared" si="21"/>
        <v>118.12223797939343</v>
      </c>
      <c r="X20" s="243">
        <f t="shared" si="22"/>
        <v>40.893657008161753</v>
      </c>
      <c r="Y20" s="203">
        <f t="shared" si="23"/>
        <v>1145.022396228529</v>
      </c>
      <c r="Z20" s="203">
        <f t="shared" si="24"/>
        <v>237.05973742815135</v>
      </c>
      <c r="AA20" s="241">
        <f t="shared" si="25"/>
        <v>5647.1303293429819</v>
      </c>
      <c r="AB20" s="210"/>
      <c r="AC20" s="210"/>
      <c r="AD20" s="238">
        <v>3</v>
      </c>
      <c r="AE20" s="210"/>
      <c r="AF20" s="262" t="s">
        <v>110</v>
      </c>
      <c r="AG20" s="210"/>
      <c r="AH20" s="240"/>
      <c r="AI20" s="244"/>
      <c r="AJ20" s="203"/>
      <c r="AK20" s="203"/>
      <c r="AL20" s="241"/>
      <c r="AM20" s="210"/>
      <c r="AN20" s="210"/>
      <c r="AO20" s="240"/>
      <c r="AP20" s="245"/>
      <c r="AQ20" s="213"/>
      <c r="AR20" s="213"/>
      <c r="AS20" s="238">
        <v>3</v>
      </c>
      <c r="AT20" s="213"/>
      <c r="AU20" s="262" t="s">
        <v>110</v>
      </c>
      <c r="AV20" s="213"/>
      <c r="AW20" s="240">
        <f>F20+T20+AH20+AO20</f>
        <v>56078.028975530557</v>
      </c>
      <c r="AX20" s="203">
        <f t="shared" si="1"/>
        <v>15304.341115277712</v>
      </c>
      <c r="AY20" s="245">
        <f t="shared" si="2"/>
        <v>3.6020775693714112E-2</v>
      </c>
      <c r="AZ20" s="202"/>
      <c r="BA20" s="246">
        <f t="shared" si="26"/>
        <v>835.32165599530583</v>
      </c>
      <c r="BB20" s="203">
        <f t="shared" si="26"/>
        <v>317.18055302679829</v>
      </c>
      <c r="BC20" s="203">
        <f t="shared" si="27"/>
        <v>237.05973742815135</v>
      </c>
      <c r="BD20" s="203">
        <f t="shared" si="3"/>
        <v>140.79757628316668</v>
      </c>
      <c r="BE20" s="247">
        <f t="shared" si="4"/>
        <v>3942.332135928667</v>
      </c>
      <c r="BF20" s="203"/>
      <c r="BG20" s="240">
        <f>M20+AA20+AL20+AO20</f>
        <v>61409.92305790948</v>
      </c>
      <c r="BH20" s="248">
        <f t="shared" si="6"/>
        <v>4.8780958321924882E-2</v>
      </c>
      <c r="BI20" s="249">
        <f t="shared" si="7"/>
        <v>3.395166601723585E-2</v>
      </c>
      <c r="BJ20" s="2"/>
      <c r="BK20" s="238">
        <v>3</v>
      </c>
      <c r="BM20" s="2"/>
      <c r="BN20" s="219" t="s">
        <v>111</v>
      </c>
      <c r="BO20" s="2"/>
      <c r="BP20" s="262" t="s">
        <v>110</v>
      </c>
      <c r="BQ20" s="2"/>
      <c r="BR20" s="220">
        <f t="shared" si="28"/>
        <v>9.5079912396804731E-2</v>
      </c>
      <c r="BS20" s="221"/>
      <c r="BT20" s="220">
        <f t="shared" si="29"/>
        <v>0.913175366180626</v>
      </c>
      <c r="BU20" s="5"/>
      <c r="BV20" s="220">
        <f t="shared" si="30"/>
        <v>6.4196988688799569E-2</v>
      </c>
      <c r="BW20" s="5"/>
      <c r="BX20" s="98">
        <f t="shared" si="8"/>
        <v>1389.5619464502554</v>
      </c>
      <c r="BY20" s="196">
        <f t="shared" si="9"/>
        <v>3942.332135928667</v>
      </c>
      <c r="BZ20" s="196">
        <f t="shared" si="10"/>
        <v>5331.8940823789226</v>
      </c>
      <c r="CA20" s="196"/>
      <c r="CB20" s="196">
        <f t="shared" si="31"/>
        <v>56078.028975530557</v>
      </c>
      <c r="CC20" s="196"/>
      <c r="CD20" s="196">
        <f t="shared" si="32"/>
        <v>61409.92305790948</v>
      </c>
      <c r="CE20" s="222">
        <f t="shared" si="33"/>
        <v>1</v>
      </c>
      <c r="CF20" s="196"/>
      <c r="CG20" s="263" t="s">
        <v>16</v>
      </c>
      <c r="CH20" s="264">
        <f>AH127</f>
        <v>477138.56937311502</v>
      </c>
      <c r="CI20" s="252">
        <f t="shared" si="34"/>
        <v>0.37901491334591364</v>
      </c>
      <c r="CK20" s="219" t="s">
        <v>111</v>
      </c>
      <c r="CL20" s="231">
        <v>61409.92305790948</v>
      </c>
      <c r="CM20" s="231" t="s">
        <v>110</v>
      </c>
      <c r="CO20" s="265">
        <v>3</v>
      </c>
      <c r="CP20" s="253">
        <v>3</v>
      </c>
      <c r="CQ20" s="254" t="s">
        <v>103</v>
      </c>
      <c r="CR20" s="255">
        <v>40587.943967635525</v>
      </c>
      <c r="CS20" s="256">
        <f t="shared" si="11"/>
        <v>2.2439831370835051E-2</v>
      </c>
      <c r="CT20" s="231" t="s">
        <v>112</v>
      </c>
      <c r="CW20" s="196">
        <v>3</v>
      </c>
      <c r="CX20" s="266">
        <v>2</v>
      </c>
      <c r="CY20" s="231">
        <v>52816.977013390824</v>
      </c>
      <c r="CZ20" s="257" t="s">
        <v>113</v>
      </c>
      <c r="DB20" s="258">
        <f t="shared" si="12"/>
        <v>45783.282228696553</v>
      </c>
      <c r="DC20" s="259">
        <f t="shared" si="13"/>
        <v>7033.6947846942676</v>
      </c>
      <c r="DD20" s="260">
        <f t="shared" si="35"/>
        <v>52816.977013390817</v>
      </c>
      <c r="DE20" s="235">
        <f t="shared" si="36"/>
        <v>1.0000000000000002</v>
      </c>
      <c r="DF20" s="263">
        <f>F22</f>
        <v>32036.636083320096</v>
      </c>
      <c r="DG20" s="264">
        <f>T22</f>
        <v>12429.311398798694</v>
      </c>
      <c r="DH20" s="264">
        <f>AH22</f>
        <v>1317.3347465777626</v>
      </c>
      <c r="DI20" s="259">
        <f>BZ22</f>
        <v>7033.6947846942676</v>
      </c>
      <c r="DJ20" s="260">
        <f t="shared" si="37"/>
        <v>52816.977013390817</v>
      </c>
      <c r="DK20" s="235">
        <f>CY20/DJ20</f>
        <v>1.0000000000000002</v>
      </c>
      <c r="DL20" s="263"/>
      <c r="DM20" s="264"/>
      <c r="DN20" s="264"/>
      <c r="DO20" s="264"/>
      <c r="DP20" s="260"/>
      <c r="DQ20" s="267"/>
      <c r="DR20" s="268"/>
      <c r="DS20" s="268"/>
      <c r="DT20" s="268"/>
      <c r="DU20" s="268"/>
      <c r="DV20" s="268"/>
      <c r="DW20" s="268"/>
      <c r="DX20" s="268"/>
      <c r="DY20" s="268"/>
      <c r="DZ20" s="268"/>
      <c r="EA20" s="268"/>
      <c r="EB20" s="268"/>
    </row>
    <row r="21" spans="2:132" s="231" customFormat="1" ht="14" customHeight="1">
      <c r="B21" s="238">
        <v>4</v>
      </c>
      <c r="C21" s="261"/>
      <c r="D21" s="269" t="s">
        <v>104</v>
      </c>
      <c r="E21" s="2"/>
      <c r="F21" s="240">
        <f>'[4]Oil Emissions'!$FA$33</f>
        <v>38483.646037210652</v>
      </c>
      <c r="G21" s="202">
        <f t="shared" si="14"/>
        <v>6.7998314016025505E-2</v>
      </c>
      <c r="H21" s="203">
        <f t="shared" ref="H21:H26" si="38">F21*$H$13/10^3</f>
        <v>613.60756385706225</v>
      </c>
      <c r="I21" s="203">
        <f t="shared" si="15"/>
        <v>147.49215003515522</v>
      </c>
      <c r="J21" s="203">
        <f t="shared" si="16"/>
        <v>74.023754532936621</v>
      </c>
      <c r="K21" s="203"/>
      <c r="L21" s="203">
        <f t="shared" si="17"/>
        <v>2072.6651269222252</v>
      </c>
      <c r="M21" s="241">
        <f t="shared" si="18"/>
        <v>41317.410878025097</v>
      </c>
      <c r="N21" s="205"/>
      <c r="O21" s="205"/>
      <c r="P21" s="238">
        <v>4</v>
      </c>
      <c r="Q21" s="205"/>
      <c r="R21" s="269" t="s">
        <v>104</v>
      </c>
      <c r="S21" s="205"/>
      <c r="T21" s="240">
        <f>'[5]Gas Emissions'!$ET$34</f>
        <v>9319.5112422531547</v>
      </c>
      <c r="U21" s="202">
        <f t="shared" si="19"/>
        <v>4.0513551010408495E-2</v>
      </c>
      <c r="V21" s="242">
        <f t="shared" si="20"/>
        <v>16.174604456329462</v>
      </c>
      <c r="W21" s="243">
        <f t="shared" si="21"/>
        <v>265.92037488309842</v>
      </c>
      <c r="X21" s="243">
        <f t="shared" si="22"/>
        <v>92.061044456745563</v>
      </c>
      <c r="Y21" s="203">
        <f t="shared" si="23"/>
        <v>2577.7092447888758</v>
      </c>
      <c r="Z21" s="203">
        <f t="shared" si="24"/>
        <v>533.6760911825944</v>
      </c>
      <c r="AA21" s="241">
        <f t="shared" si="25"/>
        <v>12712.991557564053</v>
      </c>
      <c r="AB21" s="210"/>
      <c r="AC21" s="210"/>
      <c r="AD21" s="238">
        <v>4</v>
      </c>
      <c r="AE21" s="210"/>
      <c r="AF21" s="269" t="s">
        <v>104</v>
      </c>
      <c r="AG21" s="210"/>
      <c r="AH21" s="240">
        <f>'[2]Coal Emissions'!$GE$33</f>
        <v>1085.5466564693327</v>
      </c>
      <c r="AI21" s="244">
        <f>AH21/$AH$133</f>
        <v>1.4267736115008477E-3</v>
      </c>
      <c r="AJ21" s="203">
        <f>AH21*$AJ$13/10^3</f>
        <v>4.379766520496676</v>
      </c>
      <c r="AK21" s="203">
        <f>AJ21*$AK$16</f>
        <v>122.63346257390693</v>
      </c>
      <c r="AL21" s="241">
        <f>AH21+AK21</f>
        <v>1208.1801190432395</v>
      </c>
      <c r="AM21" s="210"/>
      <c r="AN21" s="210"/>
      <c r="AO21" s="240"/>
      <c r="AP21" s="245"/>
      <c r="AQ21" s="213"/>
      <c r="AR21" s="213"/>
      <c r="AS21" s="238">
        <v>4</v>
      </c>
      <c r="AT21" s="213"/>
      <c r="AU21" s="269" t="s">
        <v>104</v>
      </c>
      <c r="AV21" s="213"/>
      <c r="AW21" s="240">
        <f>F21+T21+AH21+AO21</f>
        <v>48888.703935933139</v>
      </c>
      <c r="AX21" s="203">
        <f t="shared" si="1"/>
        <v>13342.291364160094</v>
      </c>
      <c r="AY21" s="245">
        <f t="shared" si="2"/>
        <v>3.1402834061822246E-2</v>
      </c>
      <c r="AZ21" s="202"/>
      <c r="BA21" s="246">
        <f t="shared" si="26"/>
        <v>629.78216831339171</v>
      </c>
      <c r="BB21" s="203">
        <f t="shared" si="26"/>
        <v>413.41252491825367</v>
      </c>
      <c r="BC21" s="203">
        <f t="shared" si="27"/>
        <v>533.6760911825944</v>
      </c>
      <c r="BD21" s="203">
        <f t="shared" si="3"/>
        <v>170.46456551017886</v>
      </c>
      <c r="BE21" s="247">
        <f t="shared" si="4"/>
        <v>4773.0078342850084</v>
      </c>
      <c r="BF21" s="203"/>
      <c r="BG21" s="240">
        <f>M21+AA21+AL21+AO21</f>
        <v>55238.58255463239</v>
      </c>
      <c r="BH21" s="248">
        <f t="shared" si="6"/>
        <v>4.3878755406007157E-2</v>
      </c>
      <c r="BI21" s="249">
        <f t="shared" si="7"/>
        <v>3.0539720826418398E-2</v>
      </c>
      <c r="BJ21" s="2"/>
      <c r="BK21" s="238">
        <v>4</v>
      </c>
      <c r="BM21" s="2"/>
      <c r="BN21" s="219" t="s">
        <v>103</v>
      </c>
      <c r="BO21" s="2"/>
      <c r="BP21" s="269" t="s">
        <v>104</v>
      </c>
      <c r="BQ21" s="2"/>
      <c r="BR21" s="220">
        <f t="shared" si="28"/>
        <v>0.12988437220631852</v>
      </c>
      <c r="BS21" s="221"/>
      <c r="BT21" s="220">
        <f t="shared" si="29"/>
        <v>0.88504631500239794</v>
      </c>
      <c r="BU21" s="5"/>
      <c r="BV21" s="220">
        <f t="shared" si="30"/>
        <v>8.6407138155009319E-2</v>
      </c>
      <c r="BW21" s="5"/>
      <c r="BX21" s="98">
        <f t="shared" si="8"/>
        <v>1576.87078441424</v>
      </c>
      <c r="BY21" s="196">
        <f t="shared" si="9"/>
        <v>4773.0078342850084</v>
      </c>
      <c r="BZ21" s="196">
        <f t="shared" si="10"/>
        <v>6349.8786186992484</v>
      </c>
      <c r="CA21" s="196"/>
      <c r="CB21" s="196">
        <f t="shared" si="31"/>
        <v>48888.703935933139</v>
      </c>
      <c r="CC21" s="196"/>
      <c r="CD21" s="196">
        <f t="shared" si="32"/>
        <v>55238.58255463239</v>
      </c>
      <c r="CE21" s="222">
        <f t="shared" si="33"/>
        <v>1</v>
      </c>
      <c r="CF21" s="196"/>
      <c r="CG21" s="263" t="s">
        <v>41</v>
      </c>
      <c r="CH21" s="264">
        <f>AO127</f>
        <v>24348.270926224759</v>
      </c>
      <c r="CI21" s="252">
        <f t="shared" si="34"/>
        <v>1.9341043435978179E-2</v>
      </c>
      <c r="CK21" s="219" t="s">
        <v>103</v>
      </c>
      <c r="CL21" s="231">
        <v>55238.58255463239</v>
      </c>
      <c r="CM21" s="231" t="s">
        <v>104</v>
      </c>
      <c r="CO21" s="226">
        <v>4</v>
      </c>
      <c r="CP21" s="253">
        <v>4</v>
      </c>
      <c r="CQ21" s="254" t="s">
        <v>103</v>
      </c>
      <c r="CR21" s="255">
        <v>38704.011093634923</v>
      </c>
      <c r="CS21" s="256">
        <f t="shared" si="11"/>
        <v>2.1398262572961079E-2</v>
      </c>
      <c r="CT21" s="231" t="s">
        <v>114</v>
      </c>
      <c r="CW21" s="196">
        <v>4</v>
      </c>
      <c r="CX21" s="257"/>
      <c r="CY21" s="231">
        <f>CR83</f>
        <v>44756.592308000392</v>
      </c>
      <c r="CZ21" s="231" t="s">
        <v>115</v>
      </c>
      <c r="DB21" s="258">
        <f t="shared" si="12"/>
        <v>33435.092681723676</v>
      </c>
      <c r="DC21" s="259">
        <f t="shared" si="13"/>
        <v>11321.499626276718</v>
      </c>
      <c r="DD21" s="260">
        <f t="shared" si="35"/>
        <v>44756.592308000392</v>
      </c>
      <c r="DE21" s="235">
        <f t="shared" si="36"/>
        <v>1</v>
      </c>
      <c r="DF21" s="263"/>
      <c r="DG21" s="264"/>
      <c r="DH21" s="264"/>
      <c r="DI21" s="259"/>
      <c r="DJ21" s="260"/>
      <c r="DK21" s="267"/>
      <c r="DL21" s="263">
        <f>F23</f>
        <v>2936.7572552333231</v>
      </c>
      <c r="DM21" s="264">
        <f>T23</f>
        <v>30498.33542649035</v>
      </c>
      <c r="DN21" s="264"/>
      <c r="DO21" s="264">
        <f>BZ23</f>
        <v>11321.499626276718</v>
      </c>
      <c r="DP21" s="260">
        <f>SUM(DL21:DO21)</f>
        <v>44756.592308000392</v>
      </c>
      <c r="DQ21" s="235">
        <f>DD21/DP21</f>
        <v>1</v>
      </c>
      <c r="DR21" s="268"/>
      <c r="DS21" s="268"/>
      <c r="DT21" s="268"/>
      <c r="DU21" s="268"/>
      <c r="DV21" s="268"/>
      <c r="DW21" s="268"/>
      <c r="DX21" s="268"/>
      <c r="DY21" s="268"/>
      <c r="DZ21" s="268"/>
      <c r="EA21" s="268"/>
      <c r="EB21" s="268"/>
    </row>
    <row r="22" spans="2:132" s="231" customFormat="1" ht="14" customHeight="1">
      <c r="B22" s="238">
        <v>5</v>
      </c>
      <c r="C22" s="261"/>
      <c r="D22" s="269" t="s">
        <v>108</v>
      </c>
      <c r="E22" s="2"/>
      <c r="F22" s="240">
        <f>'[4]Oil Emissions'!$FA$55</f>
        <v>32036.636083320096</v>
      </c>
      <c r="G22" s="202">
        <f t="shared" si="14"/>
        <v>5.6606830815987559E-2</v>
      </c>
      <c r="H22" s="203">
        <f t="shared" si="38"/>
        <v>510.81236435481287</v>
      </c>
      <c r="I22" s="203">
        <f t="shared" si="15"/>
        <v>122.78338521391306</v>
      </c>
      <c r="J22" s="203">
        <f t="shared" si="16"/>
        <v>61.622853593437597</v>
      </c>
      <c r="K22" s="203"/>
      <c r="L22" s="203">
        <f t="shared" si="17"/>
        <v>1725.4399006162528</v>
      </c>
      <c r="M22" s="241">
        <f t="shared" si="18"/>
        <v>34395.671733505071</v>
      </c>
      <c r="N22" s="205"/>
      <c r="O22" s="205"/>
      <c r="P22" s="238">
        <v>5</v>
      </c>
      <c r="Q22" s="205"/>
      <c r="R22" s="269" t="s">
        <v>108</v>
      </c>
      <c r="S22" s="205"/>
      <c r="T22" s="240">
        <f>'[5]Gas Emissions'!$ET$58</f>
        <v>12429.311398798694</v>
      </c>
      <c r="U22" s="202">
        <f t="shared" si="19"/>
        <v>5.4032398082899821E-2</v>
      </c>
      <c r="V22" s="242">
        <f t="shared" si="20"/>
        <v>21.571860402789877</v>
      </c>
      <c r="W22" s="243">
        <f t="shared" si="21"/>
        <v>354.65455867707345</v>
      </c>
      <c r="X22" s="243">
        <f t="shared" si="22"/>
        <v>122.78062223517391</v>
      </c>
      <c r="Y22" s="203">
        <f t="shared" si="23"/>
        <v>3437.8574225848693</v>
      </c>
      <c r="Z22" s="203">
        <f t="shared" si="24"/>
        <v>711.75688842223587</v>
      </c>
      <c r="AA22" s="241">
        <f t="shared" si="25"/>
        <v>16955.152128885664</v>
      </c>
      <c r="AB22" s="210"/>
      <c r="AC22" s="210"/>
      <c r="AD22" s="238">
        <v>5</v>
      </c>
      <c r="AE22" s="210"/>
      <c r="AF22" s="269" t="s">
        <v>108</v>
      </c>
      <c r="AG22" s="210"/>
      <c r="AH22" s="240">
        <f>'[2]Coal Emissions'!$GE$51</f>
        <v>1317.3347465777626</v>
      </c>
      <c r="AI22" s="244">
        <f>AH22/$AH$133</f>
        <v>1.7314211625351788E-3</v>
      </c>
      <c r="AJ22" s="203">
        <f>AH22*$AJ$13/10^3</f>
        <v>5.3149430150828829</v>
      </c>
      <c r="AK22" s="203">
        <f>AJ22*$AK$16</f>
        <v>148.81840442232073</v>
      </c>
      <c r="AL22" s="241">
        <f>AH22+AK22</f>
        <v>1466.1531510000834</v>
      </c>
      <c r="AM22" s="210"/>
      <c r="AN22" s="210"/>
      <c r="AO22" s="240"/>
      <c r="AP22" s="245"/>
      <c r="AQ22" s="213"/>
      <c r="AR22" s="213"/>
      <c r="AS22" s="238">
        <v>5</v>
      </c>
      <c r="AT22" s="213"/>
      <c r="AU22" s="269" t="s">
        <v>108</v>
      </c>
      <c r="AV22" s="213"/>
      <c r="AW22" s="240">
        <f t="shared" si="0"/>
        <v>45783.282228696553</v>
      </c>
      <c r="AX22" s="203">
        <f t="shared" si="1"/>
        <v>12494.785951031634</v>
      </c>
      <c r="AY22" s="245">
        <f t="shared" si="2"/>
        <v>2.9408118826742043E-2</v>
      </c>
      <c r="AZ22" s="202"/>
      <c r="BA22" s="246">
        <f t="shared" si="26"/>
        <v>532.38422475760274</v>
      </c>
      <c r="BB22" s="203">
        <f t="shared" si="26"/>
        <v>477.4379438909865</v>
      </c>
      <c r="BC22" s="203">
        <f t="shared" si="27"/>
        <v>711.75688842223587</v>
      </c>
      <c r="BD22" s="203">
        <f t="shared" si="3"/>
        <v>189.71841884369439</v>
      </c>
      <c r="BE22" s="247">
        <f t="shared" si="4"/>
        <v>5312.1157276234426</v>
      </c>
      <c r="BF22" s="203"/>
      <c r="BG22" s="240">
        <f t="shared" si="5"/>
        <v>52816.977013390824</v>
      </c>
      <c r="BH22" s="248">
        <f t="shared" si="6"/>
        <v>4.1955153598721838E-2</v>
      </c>
      <c r="BI22" s="249">
        <f t="shared" si="7"/>
        <v>2.9200889274973687E-2</v>
      </c>
      <c r="BJ22" s="2"/>
      <c r="BK22" s="238">
        <v>5</v>
      </c>
      <c r="BM22" s="2"/>
      <c r="BN22" s="219" t="s">
        <v>103</v>
      </c>
      <c r="BO22" s="2"/>
      <c r="BP22" s="269" t="s">
        <v>108</v>
      </c>
      <c r="BQ22" s="2"/>
      <c r="BR22" s="220">
        <f t="shared" si="28"/>
        <v>0.15363019954662863</v>
      </c>
      <c r="BS22" s="221"/>
      <c r="BT22" s="220">
        <f t="shared" si="29"/>
        <v>0.86682890270469293</v>
      </c>
      <c r="BU22" s="5"/>
      <c r="BV22" s="220">
        <f t="shared" si="30"/>
        <v>0.10057591380659005</v>
      </c>
      <c r="BW22" s="5"/>
      <c r="BX22" s="98">
        <f t="shared" si="8"/>
        <v>1721.579057070825</v>
      </c>
      <c r="BY22" s="196">
        <f t="shared" si="9"/>
        <v>5312.1157276234426</v>
      </c>
      <c r="BZ22" s="196">
        <f t="shared" si="10"/>
        <v>7033.6947846942676</v>
      </c>
      <c r="CA22" s="196"/>
      <c r="CB22" s="196">
        <f t="shared" si="31"/>
        <v>45783.282228696553</v>
      </c>
      <c r="CC22" s="196"/>
      <c r="CD22" s="196">
        <f t="shared" si="32"/>
        <v>52816.977013390817</v>
      </c>
      <c r="CE22" s="222">
        <f t="shared" si="33"/>
        <v>1.0000000000000002</v>
      </c>
      <c r="CF22" s="196"/>
      <c r="CG22" s="263" t="s">
        <v>35</v>
      </c>
      <c r="CH22" s="264">
        <f>BE127</f>
        <v>123350.25188158812</v>
      </c>
      <c r="CI22" s="252">
        <f t="shared" si="34"/>
        <v>9.7983244342457934E-2</v>
      </c>
      <c r="CK22" s="219" t="s">
        <v>103</v>
      </c>
      <c r="CL22" s="231">
        <v>52816.977013390824</v>
      </c>
      <c r="CM22" s="231" t="s">
        <v>108</v>
      </c>
      <c r="CO22" s="226">
        <v>5</v>
      </c>
      <c r="CP22" s="253">
        <v>5</v>
      </c>
      <c r="CQ22" s="254" t="s">
        <v>103</v>
      </c>
      <c r="CR22" s="255">
        <v>19039.187554539458</v>
      </c>
      <c r="CS22" s="256">
        <f t="shared" si="11"/>
        <v>1.0526183797391689E-2</v>
      </c>
      <c r="CT22" s="231" t="s">
        <v>116</v>
      </c>
      <c r="CW22" s="196">
        <v>5</v>
      </c>
      <c r="CX22" s="266">
        <v>3</v>
      </c>
      <c r="CY22" s="231">
        <f>CR20</f>
        <v>40587.943967635525</v>
      </c>
      <c r="CZ22" s="257" t="s">
        <v>81</v>
      </c>
      <c r="DB22" s="258">
        <f t="shared" si="12"/>
        <v>35916.638871473559</v>
      </c>
      <c r="DC22" s="259">
        <f t="shared" si="13"/>
        <v>4671.3050961619683</v>
      </c>
      <c r="DD22" s="260">
        <f t="shared" si="35"/>
        <v>40587.943967635525</v>
      </c>
      <c r="DE22" s="235">
        <f t="shared" si="36"/>
        <v>1</v>
      </c>
      <c r="DF22" s="263">
        <f>F24</f>
        <v>28146.41447523452</v>
      </c>
      <c r="DG22" s="264">
        <f>T24</f>
        <v>6852.0105338663725</v>
      </c>
      <c r="DH22" s="264">
        <f>AH24</f>
        <v>918.21386237266427</v>
      </c>
      <c r="DI22" s="259">
        <f>BZ24</f>
        <v>4671.3050961619683</v>
      </c>
      <c r="DJ22" s="260">
        <f t="shared" si="37"/>
        <v>40587.943967635525</v>
      </c>
      <c r="DK22" s="235">
        <f>CY22/DJ22</f>
        <v>1</v>
      </c>
      <c r="DL22" s="263"/>
      <c r="DM22" s="264"/>
      <c r="DN22" s="264"/>
      <c r="DO22" s="264"/>
      <c r="DP22" s="260"/>
      <c r="DQ22" s="267"/>
      <c r="DR22" s="268"/>
      <c r="DS22" s="268"/>
      <c r="DT22" s="268"/>
      <c r="DU22" s="268"/>
      <c r="DV22" s="268"/>
      <c r="DW22" s="268"/>
      <c r="DX22" s="268"/>
      <c r="DY22" s="268"/>
      <c r="DZ22" s="268"/>
      <c r="EA22" s="268"/>
      <c r="EB22" s="268"/>
    </row>
    <row r="23" spans="2:132" s="231" customFormat="1" ht="14" customHeight="1">
      <c r="B23" s="238">
        <v>6</v>
      </c>
      <c r="C23" s="261"/>
      <c r="D23" s="269" t="s">
        <v>117</v>
      </c>
      <c r="E23" s="2"/>
      <c r="F23" s="240">
        <f>'[4]Oil Emissions'!$FA$59</f>
        <v>2936.7572552333231</v>
      </c>
      <c r="G23" s="202">
        <f t="shared" si="14"/>
        <v>5.18907542796511E-3</v>
      </c>
      <c r="H23" s="203">
        <f t="shared" si="38"/>
        <v>46.825512927773637</v>
      </c>
      <c r="I23" s="203">
        <f t="shared" si="15"/>
        <v>11.255395117367083</v>
      </c>
      <c r="J23" s="203">
        <f t="shared" si="16"/>
        <v>5.6488877892186578</v>
      </c>
      <c r="K23" s="203"/>
      <c r="L23" s="203">
        <f t="shared" si="17"/>
        <v>158.16885809812243</v>
      </c>
      <c r="M23" s="241">
        <f t="shared" si="18"/>
        <v>3153.0070213765866</v>
      </c>
      <c r="N23" s="205"/>
      <c r="O23" s="205"/>
      <c r="P23" s="238">
        <v>6</v>
      </c>
      <c r="Q23" s="205"/>
      <c r="R23" s="269" t="s">
        <v>117</v>
      </c>
      <c r="S23" s="205"/>
      <c r="T23" s="240">
        <f>'[5]Gas Emissions'!$ET$62</f>
        <v>30498.33542649035</v>
      </c>
      <c r="U23" s="202">
        <f t="shared" si="19"/>
        <v>0.13258161677317087</v>
      </c>
      <c r="V23" s="242">
        <f t="shared" si="20"/>
        <v>52.931800743305715</v>
      </c>
      <c r="W23" s="243">
        <f t="shared" si="21"/>
        <v>870.23112898375871</v>
      </c>
      <c r="X23" s="243">
        <f t="shared" si="22"/>
        <v>301.27208826415381</v>
      </c>
      <c r="Y23" s="203">
        <f t="shared" si="23"/>
        <v>8435.6184713963066</v>
      </c>
      <c r="Z23" s="203">
        <f t="shared" si="24"/>
        <v>1746.4684590100831</v>
      </c>
      <c r="AA23" s="241">
        <f t="shared" si="25"/>
        <v>41603.585286623806</v>
      </c>
      <c r="AB23" s="210"/>
      <c r="AC23" s="210"/>
      <c r="AD23" s="238">
        <v>6</v>
      </c>
      <c r="AE23" s="210"/>
      <c r="AF23" s="269" t="s">
        <v>117</v>
      </c>
      <c r="AG23" s="210"/>
      <c r="AH23" s="240"/>
      <c r="AI23" s="244"/>
      <c r="AJ23" s="203"/>
      <c r="AK23" s="203"/>
      <c r="AL23" s="241"/>
      <c r="AM23" s="210"/>
      <c r="AN23" s="210"/>
      <c r="AO23" s="240"/>
      <c r="AP23" s="245"/>
      <c r="AQ23" s="213"/>
      <c r="AR23" s="213"/>
      <c r="AS23" s="238">
        <v>6</v>
      </c>
      <c r="AT23" s="213"/>
      <c r="AU23" s="269" t="s">
        <v>117</v>
      </c>
      <c r="AV23" s="213"/>
      <c r="AW23" s="240">
        <f t="shared" si="0"/>
        <v>33435.092681723676</v>
      </c>
      <c r="AX23" s="203">
        <f t="shared" si="1"/>
        <v>9124.8225547531983</v>
      </c>
      <c r="AY23" s="245">
        <f t="shared" si="2"/>
        <v>2.1476467625358729E-2</v>
      </c>
      <c r="AZ23" s="202"/>
      <c r="BA23" s="246">
        <f t="shared" si="26"/>
        <v>99.757313671079345</v>
      </c>
      <c r="BB23" s="203">
        <f t="shared" si="26"/>
        <v>881.48652410112584</v>
      </c>
      <c r="BC23" s="203">
        <f t="shared" si="27"/>
        <v>1746.4684590100831</v>
      </c>
      <c r="BD23" s="203">
        <f t="shared" si="3"/>
        <v>306.92097605337244</v>
      </c>
      <c r="BE23" s="247">
        <f t="shared" si="4"/>
        <v>8593.7873294944293</v>
      </c>
      <c r="BF23" s="203"/>
      <c r="BG23" s="240">
        <f t="shared" si="5"/>
        <v>44756.592308000392</v>
      </c>
      <c r="BH23" s="248">
        <f t="shared" si="6"/>
        <v>3.555238885333125E-2</v>
      </c>
      <c r="BI23" s="249">
        <f t="shared" si="7"/>
        <v>2.4744549389483395E-2</v>
      </c>
      <c r="BJ23" s="2"/>
      <c r="BK23" s="238">
        <v>6</v>
      </c>
      <c r="BM23" s="2"/>
      <c r="BN23" s="219" t="s">
        <v>111</v>
      </c>
      <c r="BO23" s="2"/>
      <c r="BP23" s="269" t="s">
        <v>117</v>
      </c>
      <c r="BQ23" s="2"/>
      <c r="BR23" s="220">
        <f t="shared" si="28"/>
        <v>0.3386112828831872</v>
      </c>
      <c r="BS23" s="221"/>
      <c r="BT23" s="220">
        <f t="shared" si="29"/>
        <v>0.74704285910853496</v>
      </c>
      <c r="BU23" s="5"/>
      <c r="BV23" s="220">
        <f t="shared" si="30"/>
        <v>0.19201165429116596</v>
      </c>
      <c r="BW23" s="5"/>
      <c r="BX23" s="98">
        <f t="shared" si="8"/>
        <v>2727.7122967822884</v>
      </c>
      <c r="BY23" s="196">
        <f t="shared" si="9"/>
        <v>8593.7873294944293</v>
      </c>
      <c r="BZ23" s="196">
        <f t="shared" si="10"/>
        <v>11321.499626276718</v>
      </c>
      <c r="CA23" s="196"/>
      <c r="CB23" s="196">
        <f t="shared" si="31"/>
        <v>33435.092681723676</v>
      </c>
      <c r="CC23" s="196"/>
      <c r="CD23" s="196">
        <f t="shared" si="32"/>
        <v>44756.592308000392</v>
      </c>
      <c r="CE23" s="222">
        <f t="shared" si="33"/>
        <v>1</v>
      </c>
      <c r="CF23" s="196"/>
      <c r="CG23" s="263" t="s">
        <v>118</v>
      </c>
      <c r="CH23" s="264">
        <f>BA127</f>
        <v>7408.2846123173631</v>
      </c>
      <c r="CI23" s="252">
        <f t="shared" si="34"/>
        <v>5.8847691857491303E-3</v>
      </c>
      <c r="CK23" s="219" t="s">
        <v>111</v>
      </c>
      <c r="CL23" s="231">
        <v>44756.592308000392</v>
      </c>
      <c r="CM23" s="231" t="s">
        <v>117</v>
      </c>
      <c r="CO23" s="265">
        <v>6</v>
      </c>
      <c r="CP23" s="253">
        <v>6</v>
      </c>
      <c r="CQ23" s="254" t="s">
        <v>103</v>
      </c>
      <c r="CR23" s="255">
        <v>16546.853227064159</v>
      </c>
      <c r="CS23" s="256">
        <f t="shared" si="11"/>
        <v>9.1482484658339854E-3</v>
      </c>
      <c r="CT23" s="231" t="s">
        <v>119</v>
      </c>
      <c r="CW23" s="196">
        <v>6</v>
      </c>
      <c r="CX23" s="257">
        <v>4</v>
      </c>
      <c r="CY23" s="231">
        <f>CR21</f>
        <v>38704.011093634923</v>
      </c>
      <c r="CZ23" s="257" t="s">
        <v>120</v>
      </c>
      <c r="DB23" s="258">
        <f t="shared" si="12"/>
        <v>33539.998850497461</v>
      </c>
      <c r="DC23" s="259">
        <f t="shared" si="13"/>
        <v>5164.0122431374584</v>
      </c>
      <c r="DD23" s="260">
        <f t="shared" si="35"/>
        <v>38704.011093634923</v>
      </c>
      <c r="DE23" s="235">
        <f t="shared" si="36"/>
        <v>1</v>
      </c>
      <c r="DF23" s="263">
        <f>F25</f>
        <v>23419.309427748973</v>
      </c>
      <c r="DG23" s="264">
        <f>T25</f>
        <v>9142.4483840493886</v>
      </c>
      <c r="DH23" s="264">
        <f>AH25</f>
        <v>978.24103869909675</v>
      </c>
      <c r="DI23" s="259">
        <f>BZ25</f>
        <v>5164.0122431374584</v>
      </c>
      <c r="DJ23" s="260">
        <f t="shared" si="37"/>
        <v>38704.011093634923</v>
      </c>
      <c r="DK23" s="235">
        <f>CY23/DJ23</f>
        <v>1</v>
      </c>
      <c r="DL23" s="263"/>
      <c r="DM23" s="264"/>
      <c r="DN23" s="264"/>
      <c r="DO23" s="264"/>
      <c r="DP23" s="260"/>
      <c r="DQ23" s="267"/>
      <c r="DR23" s="268"/>
      <c r="DS23" s="268"/>
      <c r="DT23" s="268"/>
      <c r="DU23" s="268"/>
      <c r="DV23" s="268"/>
      <c r="DW23" s="268"/>
      <c r="DX23" s="268"/>
      <c r="DY23" s="268"/>
      <c r="DZ23" s="268"/>
      <c r="EA23" s="268"/>
      <c r="EB23" s="268"/>
    </row>
    <row r="24" spans="2:132" s="231" customFormat="1" ht="14" customHeight="1">
      <c r="B24" s="238">
        <v>7</v>
      </c>
      <c r="C24" s="261"/>
      <c r="D24" s="269" t="s">
        <v>112</v>
      </c>
      <c r="E24" s="2"/>
      <c r="F24" s="240">
        <f>'[4]Oil Emissions'!$FA$27</f>
        <v>28146.41447523452</v>
      </c>
      <c r="G24" s="202">
        <f t="shared" si="14"/>
        <v>4.9733040576810314E-2</v>
      </c>
      <c r="H24" s="203">
        <f t="shared" si="38"/>
        <v>448.78421344901295</v>
      </c>
      <c r="I24" s="203">
        <f t="shared" si="15"/>
        <v>107.87374935105944</v>
      </c>
      <c r="J24" s="203">
        <f t="shared" si="16"/>
        <v>54.13996569042525</v>
      </c>
      <c r="K24" s="203"/>
      <c r="L24" s="203">
        <f t="shared" si="17"/>
        <v>1515.919039331907</v>
      </c>
      <c r="M24" s="241">
        <f t="shared" si="18"/>
        <v>30218.9914773665</v>
      </c>
      <c r="N24" s="205"/>
      <c r="O24" s="205"/>
      <c r="P24" s="238">
        <v>7</v>
      </c>
      <c r="Q24" s="205"/>
      <c r="R24" s="269" t="s">
        <v>112</v>
      </c>
      <c r="S24" s="205"/>
      <c r="T24" s="240">
        <f>'[5]Gas Emissions'!$ET$28</f>
        <v>6852.0105338663725</v>
      </c>
      <c r="U24" s="202">
        <f t="shared" si="19"/>
        <v>2.9786892367172801E-2</v>
      </c>
      <c r="V24" s="242">
        <f t="shared" si="20"/>
        <v>11.892100050634919</v>
      </c>
      <c r="W24" s="243">
        <f t="shared" si="21"/>
        <v>195.51338718361404</v>
      </c>
      <c r="X24" s="243">
        <f t="shared" si="22"/>
        <v>67.686301349839169</v>
      </c>
      <c r="Y24" s="203">
        <f t="shared" si="23"/>
        <v>1895.2164377954969</v>
      </c>
      <c r="Z24" s="203">
        <f t="shared" si="24"/>
        <v>392.37617761290272</v>
      </c>
      <c r="AA24" s="241">
        <f t="shared" si="25"/>
        <v>9347.008636509021</v>
      </c>
      <c r="AB24" s="210"/>
      <c r="AC24" s="210"/>
      <c r="AD24" s="238">
        <v>7</v>
      </c>
      <c r="AE24" s="210"/>
      <c r="AF24" s="269" t="s">
        <v>112</v>
      </c>
      <c r="AG24" s="210"/>
      <c r="AH24" s="240">
        <f>'[2]Coal Emissions'!$GE$29</f>
        <v>918.21386237266427</v>
      </c>
      <c r="AI24" s="244">
        <f>AH24/$AH$133</f>
        <v>1.2068420097285789E-3</v>
      </c>
      <c r="AJ24" s="203">
        <f>AH24*$AJ$13/10^3</f>
        <v>3.704642549547891</v>
      </c>
      <c r="AK24" s="203">
        <f>AJ24*$AK$16</f>
        <v>103.72999138734095</v>
      </c>
      <c r="AL24" s="241">
        <f>AH24+AK24</f>
        <v>1021.9438537600053</v>
      </c>
      <c r="AM24" s="210"/>
      <c r="AN24" s="210"/>
      <c r="AO24" s="240"/>
      <c r="AP24" s="245"/>
      <c r="AQ24" s="213"/>
      <c r="AR24" s="213"/>
      <c r="AS24" s="238">
        <v>7</v>
      </c>
      <c r="AT24" s="213"/>
      <c r="AU24" s="269" t="s">
        <v>112</v>
      </c>
      <c r="AV24" s="213"/>
      <c r="AW24" s="240">
        <f t="shared" si="0"/>
        <v>35916.638871473559</v>
      </c>
      <c r="AX24" s="203">
        <f t="shared" si="1"/>
        <v>9802.0651411112449</v>
      </c>
      <c r="AY24" s="245">
        <f t="shared" si="2"/>
        <v>2.3070446948590204E-2</v>
      </c>
      <c r="AZ24" s="202"/>
      <c r="BA24" s="246">
        <f t="shared" si="26"/>
        <v>460.67631349964785</v>
      </c>
      <c r="BB24" s="203">
        <f t="shared" si="26"/>
        <v>303.38713653467346</v>
      </c>
      <c r="BC24" s="203">
        <f t="shared" si="27"/>
        <v>392.37617761290272</v>
      </c>
      <c r="BD24" s="203">
        <f t="shared" si="3"/>
        <v>125.5309095898123</v>
      </c>
      <c r="BE24" s="247">
        <f t="shared" si="4"/>
        <v>3514.8654685147444</v>
      </c>
      <c r="BF24" s="203"/>
      <c r="BG24" s="240">
        <f t="shared" si="5"/>
        <v>40587.943967635525</v>
      </c>
      <c r="BH24" s="248">
        <f t="shared" si="6"/>
        <v>3.2241023998528545E-2</v>
      </c>
      <c r="BI24" s="249">
        <f t="shared" si="7"/>
        <v>2.2439831370835051E-2</v>
      </c>
      <c r="BJ24" s="2"/>
      <c r="BK24" s="238">
        <v>7</v>
      </c>
      <c r="BM24" s="2"/>
      <c r="BN24" s="219" t="s">
        <v>103</v>
      </c>
      <c r="BO24" s="2"/>
      <c r="BP24" s="269" t="s">
        <v>112</v>
      </c>
      <c r="BQ24" s="2"/>
      <c r="BR24" s="220">
        <f t="shared" si="28"/>
        <v>0.13005963929080533</v>
      </c>
      <c r="BS24" s="221"/>
      <c r="BT24" s="220">
        <f t="shared" si="29"/>
        <v>0.88490904836453843</v>
      </c>
      <c r="BU24" s="5"/>
      <c r="BV24" s="220">
        <f t="shared" si="30"/>
        <v>8.6598756303533572E-2</v>
      </c>
      <c r="BW24" s="5"/>
      <c r="BX24" s="98">
        <f t="shared" si="8"/>
        <v>1156.4396276472239</v>
      </c>
      <c r="BY24" s="196">
        <f t="shared" si="9"/>
        <v>3514.8654685147444</v>
      </c>
      <c r="BZ24" s="196">
        <f t="shared" si="10"/>
        <v>4671.3050961619683</v>
      </c>
      <c r="CA24" s="196"/>
      <c r="CB24" s="196">
        <f t="shared" si="31"/>
        <v>35916.638871473559</v>
      </c>
      <c r="CC24" s="196"/>
      <c r="CD24" s="196">
        <f t="shared" si="32"/>
        <v>40587.943967635525</v>
      </c>
      <c r="CE24" s="222">
        <f t="shared" si="33"/>
        <v>1</v>
      </c>
      <c r="CF24" s="196"/>
      <c r="CG24" s="263" t="s">
        <v>121</v>
      </c>
      <c r="CH24" s="264">
        <f>BB127</f>
        <v>6394.3796989115954</v>
      </c>
      <c r="CI24" s="252">
        <f t="shared" si="34"/>
        <v>5.0793740499076217E-3</v>
      </c>
      <c r="CK24" s="219" t="s">
        <v>103</v>
      </c>
      <c r="CL24" s="231">
        <v>40587.943967635525</v>
      </c>
      <c r="CM24" s="231" t="s">
        <v>112</v>
      </c>
      <c r="CO24" s="226">
        <v>7</v>
      </c>
      <c r="CP24" s="253">
        <v>7</v>
      </c>
      <c r="CQ24" s="254" t="s">
        <v>103</v>
      </c>
      <c r="CR24" s="255">
        <v>14957.932177454953</v>
      </c>
      <c r="CS24" s="256">
        <f t="shared" si="11"/>
        <v>8.2697826720694173E-3</v>
      </c>
      <c r="CT24" s="231" t="s">
        <v>122</v>
      </c>
      <c r="CW24" s="196">
        <v>7</v>
      </c>
      <c r="CX24" s="266"/>
      <c r="CY24" s="231">
        <f>CR84</f>
        <v>38560.517563168782</v>
      </c>
      <c r="CZ24" s="231" t="s">
        <v>123</v>
      </c>
      <c r="DB24" s="258">
        <f t="shared" si="12"/>
        <v>34250.380476466271</v>
      </c>
      <c r="DC24" s="259">
        <f t="shared" si="13"/>
        <v>4310.1370867025098</v>
      </c>
      <c r="DD24" s="260">
        <f t="shared" si="35"/>
        <v>38560.517563168782</v>
      </c>
      <c r="DE24" s="235">
        <f t="shared" si="36"/>
        <v>1</v>
      </c>
      <c r="DF24" s="263"/>
      <c r="DG24" s="264"/>
      <c r="DH24" s="264"/>
      <c r="DI24" s="264"/>
      <c r="DJ24" s="260"/>
      <c r="DK24" s="267"/>
      <c r="DL24" s="263">
        <f>F26</f>
        <v>28094.967887925071</v>
      </c>
      <c r="DM24" s="264">
        <f>T26</f>
        <v>6155.4125885411986</v>
      </c>
      <c r="DN24" s="264"/>
      <c r="DO24" s="264">
        <f>BZ26</f>
        <v>4310.1370867025098</v>
      </c>
      <c r="DP24" s="260">
        <f>SUM(DL24:DO24)</f>
        <v>38560.517563168782</v>
      </c>
      <c r="DQ24" s="235">
        <f>DD24/DP24</f>
        <v>1</v>
      </c>
      <c r="DR24" s="268"/>
      <c r="DS24" s="268"/>
      <c r="DT24" s="268"/>
      <c r="DU24" s="268"/>
      <c r="DV24" s="268"/>
      <c r="DW24" s="268"/>
      <c r="DX24" s="268"/>
      <c r="DY24" s="268"/>
      <c r="DZ24" s="268"/>
      <c r="EA24" s="268"/>
      <c r="EB24" s="268"/>
    </row>
    <row r="25" spans="2:132" s="231" customFormat="1" ht="14" customHeight="1">
      <c r="B25" s="238">
        <v>8</v>
      </c>
      <c r="C25" s="261"/>
      <c r="D25" s="269" t="s">
        <v>124</v>
      </c>
      <c r="E25" s="2"/>
      <c r="F25" s="240">
        <f>'[4]Oil Emissions'!$FA$127+'[4]Oil Emissions'!$FA$23</f>
        <v>23419.309427748973</v>
      </c>
      <c r="G25" s="202">
        <f t="shared" si="14"/>
        <v>4.1380527067698965E-2</v>
      </c>
      <c r="H25" s="203">
        <f t="shared" si="38"/>
        <v>373.4122642974333</v>
      </c>
      <c r="I25" s="203">
        <f t="shared" si="15"/>
        <v>89.756679928335586</v>
      </c>
      <c r="J25" s="203">
        <f t="shared" si="16"/>
        <v>45.047322458333028</v>
      </c>
      <c r="K25" s="203"/>
      <c r="L25" s="203">
        <f t="shared" si="17"/>
        <v>1261.3250288333247</v>
      </c>
      <c r="M25" s="241">
        <f t="shared" si="18"/>
        <v>25143.803400808065</v>
      </c>
      <c r="N25" s="205"/>
      <c r="O25" s="205"/>
      <c r="P25" s="238">
        <v>8</v>
      </c>
      <c r="Q25" s="205"/>
      <c r="R25" s="269" t="s">
        <v>124</v>
      </c>
      <c r="S25" s="205"/>
      <c r="T25" s="240">
        <f>'[5]Gas Emissions'!$ET$130+'[5]Gas Emissions'!$ET$24</f>
        <v>9142.4483840493886</v>
      </c>
      <c r="U25" s="202">
        <f t="shared" si="19"/>
        <v>3.9743827690009052E-2</v>
      </c>
      <c r="V25" s="242">
        <f t="shared" si="20"/>
        <v>15.867300605203823</v>
      </c>
      <c r="W25" s="243">
        <f t="shared" si="21"/>
        <v>260.86811190411896</v>
      </c>
      <c r="X25" s="243">
        <f t="shared" si="22"/>
        <v>90.311962210154022</v>
      </c>
      <c r="Y25" s="203">
        <f t="shared" si="23"/>
        <v>2528.7349418843128</v>
      </c>
      <c r="Z25" s="203">
        <f t="shared" si="24"/>
        <v>523.53669528472983</v>
      </c>
      <c r="AA25" s="241">
        <f t="shared" si="25"/>
        <v>12471.455433727755</v>
      </c>
      <c r="AB25" s="210"/>
      <c r="AC25" s="210"/>
      <c r="AD25" s="238">
        <v>8</v>
      </c>
      <c r="AE25" s="210"/>
      <c r="AF25" s="269" t="s">
        <v>124</v>
      </c>
      <c r="AG25" s="210"/>
      <c r="AH25" s="240">
        <f>'[2]Coal Emissions'!$GE$87</f>
        <v>978.24103869909675</v>
      </c>
      <c r="AI25" s="244">
        <f>AH25/$AH$133</f>
        <v>1.285737919586583E-3</v>
      </c>
      <c r="AJ25" s="203">
        <f>AH25*$AJ$13/10^3</f>
        <v>3.9468293000000005</v>
      </c>
      <c r="AK25" s="203">
        <f>AJ25*$AK$16</f>
        <v>110.51122040000001</v>
      </c>
      <c r="AL25" s="241">
        <f>AH25+AK25</f>
        <v>1088.7522590990968</v>
      </c>
      <c r="AM25" s="210"/>
      <c r="AN25" s="210"/>
      <c r="AO25" s="240"/>
      <c r="AP25" s="245"/>
      <c r="AQ25" s="213"/>
      <c r="AR25" s="213"/>
      <c r="AS25" s="238">
        <v>8</v>
      </c>
      <c r="AT25" s="213"/>
      <c r="AU25" s="269" t="s">
        <v>124</v>
      </c>
      <c r="AV25" s="213"/>
      <c r="AW25" s="240">
        <f t="shared" si="0"/>
        <v>33539.998850497461</v>
      </c>
      <c r="AX25" s="203">
        <f t="shared" si="1"/>
        <v>9153.4526585806962</v>
      </c>
      <c r="AY25" s="245">
        <f t="shared" si="2"/>
        <v>2.1543852332762341E-2</v>
      </c>
      <c r="AZ25" s="202"/>
      <c r="BA25" s="246">
        <f t="shared" si="26"/>
        <v>389.27956490263711</v>
      </c>
      <c r="BB25" s="203">
        <f t="shared" si="26"/>
        <v>350.62479183245455</v>
      </c>
      <c r="BC25" s="203">
        <f t="shared" si="27"/>
        <v>523.53669528472983</v>
      </c>
      <c r="BD25" s="203">
        <f t="shared" si="3"/>
        <v>139.30611396848704</v>
      </c>
      <c r="BE25" s="247">
        <f t="shared" si="4"/>
        <v>3900.5711911176372</v>
      </c>
      <c r="BF25" s="203"/>
      <c r="BG25" s="240">
        <f t="shared" si="5"/>
        <v>38704.011093634923</v>
      </c>
      <c r="BH25" s="248">
        <f t="shared" si="6"/>
        <v>3.0744522351371845E-2</v>
      </c>
      <c r="BI25" s="249">
        <f t="shared" si="7"/>
        <v>2.1398262572961079E-2</v>
      </c>
      <c r="BJ25" s="2"/>
      <c r="BK25" s="238">
        <v>8</v>
      </c>
      <c r="BM25" s="2"/>
      <c r="BN25" s="219" t="s">
        <v>103</v>
      </c>
      <c r="BO25" s="2"/>
      <c r="BP25" s="269" t="s">
        <v>124</v>
      </c>
      <c r="BQ25" s="2"/>
      <c r="BR25" s="220">
        <f t="shared" si="28"/>
        <v>0.1539657847382683</v>
      </c>
      <c r="BS25" s="221"/>
      <c r="BT25" s="220">
        <f t="shared" si="29"/>
        <v>0.86657681988969071</v>
      </c>
      <c r="BU25" s="5"/>
      <c r="BV25" s="220">
        <f t="shared" si="30"/>
        <v>0.10077950788307588</v>
      </c>
      <c r="BW25" s="5"/>
      <c r="BX25" s="98">
        <f t="shared" si="8"/>
        <v>1263.4410520198214</v>
      </c>
      <c r="BY25" s="196">
        <f t="shared" si="9"/>
        <v>3900.5711911176372</v>
      </c>
      <c r="BZ25" s="196">
        <f t="shared" si="10"/>
        <v>5164.0122431374584</v>
      </c>
      <c r="CA25" s="196"/>
      <c r="CB25" s="196">
        <f t="shared" si="31"/>
        <v>33539.998850497461</v>
      </c>
      <c r="CC25" s="196"/>
      <c r="CD25" s="196">
        <f t="shared" si="32"/>
        <v>38704.011093634923</v>
      </c>
      <c r="CE25" s="222">
        <f t="shared" si="33"/>
        <v>1</v>
      </c>
      <c r="CF25" s="196"/>
      <c r="CG25" s="263" t="s">
        <v>38</v>
      </c>
      <c r="CH25" s="264">
        <f>BC127</f>
        <v>9396.5418367007096</v>
      </c>
      <c r="CI25" s="252">
        <f t="shared" si="34"/>
        <v>7.4641408567484484E-3</v>
      </c>
      <c r="CK25" s="219" t="s">
        <v>103</v>
      </c>
      <c r="CL25" s="231">
        <v>38704.011093634923</v>
      </c>
      <c r="CM25" s="231" t="s">
        <v>114</v>
      </c>
      <c r="CO25" s="226">
        <v>8</v>
      </c>
      <c r="CP25" s="253">
        <v>8</v>
      </c>
      <c r="CQ25" s="254" t="s">
        <v>103</v>
      </c>
      <c r="CR25" s="255">
        <v>10159.350997386922</v>
      </c>
      <c r="CS25" s="256">
        <f t="shared" si="11"/>
        <v>5.6167940756070818E-3</v>
      </c>
      <c r="CT25" s="231" t="s">
        <v>125</v>
      </c>
      <c r="CW25" s="196">
        <v>8</v>
      </c>
      <c r="CX25" s="257"/>
      <c r="CY25" s="231">
        <f>CR85</f>
        <v>24340.728600231614</v>
      </c>
      <c r="CZ25" s="231" t="s">
        <v>126</v>
      </c>
      <c r="DB25" s="258">
        <f>CB28</f>
        <v>21870.080571209295</v>
      </c>
      <c r="DC25" s="259">
        <f>BZ28</f>
        <v>2470.648029022318</v>
      </c>
      <c r="DD25" s="260">
        <f t="shared" si="35"/>
        <v>24340.728600231614</v>
      </c>
      <c r="DE25" s="235">
        <f t="shared" si="36"/>
        <v>1</v>
      </c>
      <c r="DF25" s="263"/>
      <c r="DG25" s="264"/>
      <c r="DH25" s="264"/>
      <c r="DI25" s="264"/>
      <c r="DJ25" s="260"/>
      <c r="DK25" s="267"/>
      <c r="DL25" s="263"/>
      <c r="DM25" s="264"/>
      <c r="DN25" s="264">
        <f>AH28</f>
        <v>21870.080571209295</v>
      </c>
      <c r="DO25" s="264">
        <f>BZ28</f>
        <v>2470.648029022318</v>
      </c>
      <c r="DP25" s="260">
        <f>SUM(DL25:DO25)</f>
        <v>24340.728600231614</v>
      </c>
      <c r="DQ25" s="235">
        <f>DD25/DP25</f>
        <v>1</v>
      </c>
      <c r="DR25" s="268"/>
      <c r="DS25" s="268"/>
      <c r="DT25" s="268"/>
      <c r="DU25" s="268"/>
      <c r="DV25" s="268"/>
      <c r="DW25" s="268"/>
      <c r="DX25" s="268"/>
      <c r="DY25" s="268"/>
      <c r="DZ25" s="268"/>
      <c r="EA25" s="268"/>
      <c r="EB25" s="268"/>
    </row>
    <row r="26" spans="2:132" s="231" customFormat="1" ht="14" customHeight="1">
      <c r="B26" s="238">
        <v>9</v>
      </c>
      <c r="C26" s="261"/>
      <c r="D26" s="262" t="s">
        <v>127</v>
      </c>
      <c r="E26" s="2"/>
      <c r="F26" s="240">
        <f>'[4]Oil Emissions'!$FA$81</f>
        <v>28094.967887925071</v>
      </c>
      <c r="G26" s="202">
        <f t="shared" si="14"/>
        <v>4.9642137516441809E-2</v>
      </c>
      <c r="H26" s="203">
        <f t="shared" si="38"/>
        <v>447.96391656037645</v>
      </c>
      <c r="I26" s="203">
        <f t="shared" si="15"/>
        <v>107.67657552384711</v>
      </c>
      <c r="J26" s="203">
        <f t="shared" si="16"/>
        <v>54.041007562942482</v>
      </c>
      <c r="K26" s="203"/>
      <c r="L26" s="203">
        <f t="shared" si="17"/>
        <v>1513.1482117623896</v>
      </c>
      <c r="M26" s="241">
        <f t="shared" si="18"/>
        <v>30163.756591771686</v>
      </c>
      <c r="N26" s="205"/>
      <c r="O26" s="205"/>
      <c r="P26" s="238">
        <v>9</v>
      </c>
      <c r="Q26" s="205"/>
      <c r="R26" s="262" t="s">
        <v>127</v>
      </c>
      <c r="S26" s="205"/>
      <c r="T26" s="240">
        <f>'[5]Gas Emissions'!$ET$84</f>
        <v>6155.4125885411986</v>
      </c>
      <c r="U26" s="202">
        <f t="shared" si="19"/>
        <v>2.6758658840963321E-2</v>
      </c>
      <c r="V26" s="242">
        <f t="shared" si="20"/>
        <v>10.683110014800974</v>
      </c>
      <c r="W26" s="243">
        <f t="shared" si="21"/>
        <v>175.63685267997826</v>
      </c>
      <c r="X26" s="243">
        <f t="shared" si="22"/>
        <v>60.805089154686108</v>
      </c>
      <c r="Y26" s="203">
        <f t="shared" si="23"/>
        <v>1702.5424963312109</v>
      </c>
      <c r="Z26" s="203">
        <f t="shared" si="24"/>
        <v>352.48592382990637</v>
      </c>
      <c r="AA26" s="241">
        <f t="shared" si="25"/>
        <v>8396.7609713970942</v>
      </c>
      <c r="AB26" s="210"/>
      <c r="AC26" s="210"/>
      <c r="AD26" s="238">
        <v>9</v>
      </c>
      <c r="AE26" s="210"/>
      <c r="AF26" s="262" t="s">
        <v>127</v>
      </c>
      <c r="AG26" s="210"/>
      <c r="AH26" s="240"/>
      <c r="AI26" s="244"/>
      <c r="AJ26" s="203"/>
      <c r="AK26" s="203"/>
      <c r="AL26" s="241"/>
      <c r="AM26" s="210"/>
      <c r="AN26" s="210"/>
      <c r="AO26" s="240"/>
      <c r="AP26" s="245"/>
      <c r="AQ26" s="213"/>
      <c r="AR26" s="213"/>
      <c r="AS26" s="238">
        <v>9</v>
      </c>
      <c r="AT26" s="213"/>
      <c r="AU26" s="262" t="s">
        <v>127</v>
      </c>
      <c r="AV26" s="213"/>
      <c r="AW26" s="240">
        <f t="shared" si="0"/>
        <v>34250.380476466271</v>
      </c>
      <c r="AX26" s="203">
        <f t="shared" si="1"/>
        <v>9347.3240004318195</v>
      </c>
      <c r="AY26" s="245">
        <f t="shared" si="2"/>
        <v>2.2000153983755173E-2</v>
      </c>
      <c r="AZ26" s="202"/>
      <c r="BA26" s="246">
        <f t="shared" si="26"/>
        <v>458.64702657517739</v>
      </c>
      <c r="BB26" s="203">
        <f t="shared" si="26"/>
        <v>283.31342820382537</v>
      </c>
      <c r="BC26" s="203">
        <f t="shared" si="27"/>
        <v>352.48592382990637</v>
      </c>
      <c r="BD26" s="203">
        <f t="shared" si="3"/>
        <v>114.8460967176286</v>
      </c>
      <c r="BE26" s="247">
        <f t="shared" si="4"/>
        <v>3215.6907080936007</v>
      </c>
      <c r="BF26" s="203"/>
      <c r="BG26" s="240">
        <f t="shared" si="5"/>
        <v>38560.517563168782</v>
      </c>
      <c r="BH26" s="248">
        <f t="shared" si="6"/>
        <v>3.063053829829733E-2</v>
      </c>
      <c r="BI26" s="249">
        <f t="shared" si="7"/>
        <v>2.1318929393900975E-2</v>
      </c>
      <c r="BJ26" s="2"/>
      <c r="BK26" s="238">
        <v>9</v>
      </c>
      <c r="BM26" s="2"/>
      <c r="BN26" s="219" t="s">
        <v>111</v>
      </c>
      <c r="BO26" s="2"/>
      <c r="BP26" s="262" t="s">
        <v>127</v>
      </c>
      <c r="BQ26" s="2"/>
      <c r="BR26" s="220">
        <f t="shared" si="28"/>
        <v>0.12584202063577196</v>
      </c>
      <c r="BS26" s="221"/>
      <c r="BT26" s="220">
        <f t="shared" si="29"/>
        <v>0.88822408621352755</v>
      </c>
      <c r="BU26" s="5"/>
      <c r="BV26" s="220">
        <f t="shared" si="30"/>
        <v>8.339334924189605E-2</v>
      </c>
      <c r="BW26" s="5"/>
      <c r="BX26" s="98">
        <f t="shared" si="8"/>
        <v>1094.4463786089091</v>
      </c>
      <c r="BY26" s="196">
        <f t="shared" si="9"/>
        <v>3215.6907080936007</v>
      </c>
      <c r="BZ26" s="196">
        <f t="shared" si="10"/>
        <v>4310.1370867025098</v>
      </c>
      <c r="CA26" s="196"/>
      <c r="CB26" s="196">
        <f t="shared" si="31"/>
        <v>34250.380476466271</v>
      </c>
      <c r="CC26" s="196"/>
      <c r="CD26" s="196">
        <f t="shared" si="32"/>
        <v>38560.517563168782</v>
      </c>
      <c r="CE26" s="222">
        <f t="shared" si="33"/>
        <v>1</v>
      </c>
      <c r="CF26" s="196"/>
      <c r="CG26" s="270" t="s">
        <v>88</v>
      </c>
      <c r="CH26" s="271">
        <f>SUM(CH18:CH25)</f>
        <v>1258891.2799260945</v>
      </c>
      <c r="CI26" s="272">
        <f t="shared" si="34"/>
        <v>1</v>
      </c>
      <c r="CK26" s="219" t="s">
        <v>111</v>
      </c>
      <c r="CL26" s="231">
        <v>38560.517563168782</v>
      </c>
      <c r="CM26" s="231" t="s">
        <v>127</v>
      </c>
      <c r="CO26" s="265">
        <v>9</v>
      </c>
      <c r="CP26" s="253">
        <v>9</v>
      </c>
      <c r="CQ26" s="254" t="s">
        <v>103</v>
      </c>
      <c r="CR26" s="255">
        <v>9928.6893258579039</v>
      </c>
      <c r="CS26" s="256">
        <f t="shared" si="11"/>
        <v>5.4892683005406378E-3</v>
      </c>
      <c r="CT26" s="231" t="s">
        <v>128</v>
      </c>
      <c r="CW26" s="196">
        <v>9</v>
      </c>
      <c r="CX26" s="257"/>
      <c r="CY26" s="231">
        <f>CR86</f>
        <v>24072.088822831654</v>
      </c>
      <c r="CZ26" s="231" t="s">
        <v>129</v>
      </c>
      <c r="DB26" s="258">
        <f>CB29</f>
        <v>21396.777540537179</v>
      </c>
      <c r="DC26" s="259">
        <f>BZ29</f>
        <v>2675.3112822944777</v>
      </c>
      <c r="DD26" s="260">
        <f t="shared" si="35"/>
        <v>24072.088822831658</v>
      </c>
      <c r="DE26" s="235">
        <f t="shared" si="36"/>
        <v>0.99999999999999989</v>
      </c>
      <c r="DF26" s="263"/>
      <c r="DG26" s="264"/>
      <c r="DH26" s="264"/>
      <c r="DI26" s="264"/>
      <c r="DJ26" s="260"/>
      <c r="DK26" s="267"/>
      <c r="DL26" s="263">
        <f>F29</f>
        <v>17610.952544314554</v>
      </c>
      <c r="DM26" s="264">
        <f>T29</f>
        <v>3785.8249962226246</v>
      </c>
      <c r="DN26" s="264"/>
      <c r="DO26" s="264">
        <f>BZ29</f>
        <v>2675.3112822944777</v>
      </c>
      <c r="DP26" s="260">
        <f>SUM(DL26:DO26)</f>
        <v>24072.088822831658</v>
      </c>
      <c r="DQ26" s="235">
        <f>DD26/DP26</f>
        <v>1</v>
      </c>
      <c r="DR26" s="268"/>
      <c r="DS26" s="268"/>
      <c r="DT26" s="268"/>
      <c r="DU26" s="268"/>
      <c r="DV26" s="268"/>
      <c r="DW26" s="268"/>
      <c r="DX26" s="268"/>
      <c r="DY26" s="268"/>
      <c r="DZ26" s="268"/>
      <c r="EA26" s="268"/>
      <c r="EB26" s="268"/>
    </row>
    <row r="27" spans="2:132" s="231" customFormat="1" ht="14" customHeight="1">
      <c r="B27" s="238">
        <v>10</v>
      </c>
      <c r="C27" s="261"/>
      <c r="D27" s="239" t="s">
        <v>130</v>
      </c>
      <c r="E27" s="2"/>
      <c r="F27" s="240"/>
      <c r="G27" s="202"/>
      <c r="H27" s="203"/>
      <c r="I27" s="203"/>
      <c r="J27" s="203"/>
      <c r="K27" s="203"/>
      <c r="L27" s="203"/>
      <c r="M27" s="241"/>
      <c r="N27" s="205"/>
      <c r="O27" s="205"/>
      <c r="P27" s="238">
        <v>10</v>
      </c>
      <c r="Q27" s="205"/>
      <c r="R27" s="239" t="s">
        <v>130</v>
      </c>
      <c r="S27" s="205"/>
      <c r="T27" s="240"/>
      <c r="U27" s="202"/>
      <c r="V27" s="242"/>
      <c r="W27" s="243"/>
      <c r="X27" s="243"/>
      <c r="Y27" s="203"/>
      <c r="Z27" s="203"/>
      <c r="AA27" s="241"/>
      <c r="AB27" s="210"/>
      <c r="AC27" s="210"/>
      <c r="AD27" s="238">
        <v>10</v>
      </c>
      <c r="AE27" s="210"/>
      <c r="AF27" s="239" t="s">
        <v>130</v>
      </c>
      <c r="AG27" s="210"/>
      <c r="AH27" s="240">
        <f>'[2]Coal Emissions'!$GE$75</f>
        <v>24576.286893916789</v>
      </c>
      <c r="AI27" s="244">
        <f>AH27/$AH$133</f>
        <v>3.230151131685164E-2</v>
      </c>
      <c r="AJ27" s="203">
        <f>AH27*$AJ$13/10^3</f>
        <v>99.155939447305414</v>
      </c>
      <c r="AK27" s="203">
        <f>AJ27*$AK$16</f>
        <v>2776.3663045245517</v>
      </c>
      <c r="AL27" s="241">
        <f>AH27+AK27</f>
        <v>27352.653198441341</v>
      </c>
      <c r="AM27" s="210"/>
      <c r="AN27" s="210"/>
      <c r="AO27" s="240"/>
      <c r="AP27" s="245"/>
      <c r="AQ27" s="213"/>
      <c r="AR27" s="213"/>
      <c r="AS27" s="238">
        <v>10</v>
      </c>
      <c r="AT27" s="213"/>
      <c r="AU27" s="239" t="s">
        <v>130</v>
      </c>
      <c r="AV27" s="213"/>
      <c r="AW27" s="240">
        <f t="shared" si="0"/>
        <v>24576.286893916789</v>
      </c>
      <c r="AX27" s="203">
        <f t="shared" si="1"/>
        <v>6707.1522455889408</v>
      </c>
      <c r="AY27" s="245">
        <f t="shared" si="2"/>
        <v>1.5786163204423984E-2</v>
      </c>
      <c r="AZ27" s="202"/>
      <c r="BA27" s="246"/>
      <c r="BB27" s="203"/>
      <c r="BC27" s="203"/>
      <c r="BD27" s="203">
        <f t="shared" si="3"/>
        <v>99.155939447305414</v>
      </c>
      <c r="BE27" s="247">
        <f t="shared" si="4"/>
        <v>2776.3663045245517</v>
      </c>
      <c r="BF27" s="203"/>
      <c r="BG27" s="240">
        <f t="shared" si="5"/>
        <v>27352.653198441341</v>
      </c>
      <c r="BH27" s="248">
        <f t="shared" si="6"/>
        <v>2.1727573806093192E-2</v>
      </c>
      <c r="BI27" s="249">
        <f t="shared" si="7"/>
        <v>1.5122444384159632E-2</v>
      </c>
      <c r="BJ27" s="2"/>
      <c r="BK27" s="238">
        <v>10</v>
      </c>
      <c r="BM27" s="2"/>
      <c r="BN27" s="219" t="s">
        <v>101</v>
      </c>
      <c r="BO27" s="2"/>
      <c r="BP27" s="239" t="s">
        <v>130</v>
      </c>
      <c r="BQ27" s="2"/>
      <c r="BR27" s="220">
        <f t="shared" si="28"/>
        <v>0.11296931536113243</v>
      </c>
      <c r="BS27" s="221"/>
      <c r="BT27" s="220">
        <f t="shared" si="29"/>
        <v>0.89849736753571097</v>
      </c>
      <c r="BU27" s="5"/>
      <c r="BV27" s="220">
        <f t="shared" si="30"/>
        <v>0.10150263246428905</v>
      </c>
      <c r="BW27" s="5"/>
      <c r="BX27" s="98">
        <f t="shared" si="8"/>
        <v>0</v>
      </c>
      <c r="BY27" s="196">
        <f t="shared" si="9"/>
        <v>2776.3663045245517</v>
      </c>
      <c r="BZ27" s="196">
        <f t="shared" si="10"/>
        <v>2776.3663045245517</v>
      </c>
      <c r="CA27" s="196"/>
      <c r="CB27" s="196">
        <f t="shared" si="31"/>
        <v>24576.286893916789</v>
      </c>
      <c r="CC27" s="196"/>
      <c r="CD27" s="196">
        <f t="shared" si="32"/>
        <v>27352.653198441341</v>
      </c>
      <c r="CE27" s="222">
        <f t="shared" si="33"/>
        <v>1</v>
      </c>
      <c r="CF27" s="196"/>
      <c r="CG27" s="268"/>
      <c r="CK27" s="219" t="s">
        <v>101</v>
      </c>
      <c r="CL27" s="231">
        <v>27352.653198441341</v>
      </c>
      <c r="CM27" s="231" t="s">
        <v>130</v>
      </c>
      <c r="CO27" s="226">
        <v>10</v>
      </c>
      <c r="CP27" s="253">
        <v>10</v>
      </c>
      <c r="CQ27" s="254" t="s">
        <v>103</v>
      </c>
      <c r="CR27" s="255">
        <v>8131.8274377740454</v>
      </c>
      <c r="CS27" s="256">
        <f t="shared" si="11"/>
        <v>4.4958383845677095E-3</v>
      </c>
      <c r="CT27" s="231" t="s">
        <v>131</v>
      </c>
      <c r="CW27" s="196">
        <v>10</v>
      </c>
      <c r="CX27" s="257">
        <v>5</v>
      </c>
      <c r="CY27" s="231">
        <f>CR22</f>
        <v>19039.187554539458</v>
      </c>
      <c r="CZ27" s="257" t="s">
        <v>132</v>
      </c>
      <c r="DB27" s="258">
        <f t="shared" ref="DB27:DB37" si="39">CB32</f>
        <v>16127.665125784832</v>
      </c>
      <c r="DC27" s="259">
        <f>BZ32</f>
        <v>2911.5224287546262</v>
      </c>
      <c r="DD27" s="260">
        <f t="shared" si="35"/>
        <v>19039.187554539458</v>
      </c>
      <c r="DE27" s="235">
        <f t="shared" si="36"/>
        <v>1</v>
      </c>
      <c r="DF27" s="263">
        <f>F32</f>
        <v>10193.04556549892</v>
      </c>
      <c r="DG27" s="264">
        <f>T32</f>
        <v>5934.6195602859125</v>
      </c>
      <c r="DH27" s="264"/>
      <c r="DI27" s="264">
        <f>BZ32</f>
        <v>2911.5224287546262</v>
      </c>
      <c r="DJ27" s="260">
        <f t="shared" si="37"/>
        <v>19039.187554539458</v>
      </c>
      <c r="DK27" s="235">
        <f>CY27/DJ27</f>
        <v>1</v>
      </c>
      <c r="DL27" s="263"/>
      <c r="DM27" s="264"/>
      <c r="DN27" s="264"/>
      <c r="DO27" s="264"/>
      <c r="DP27" s="260"/>
      <c r="DQ27" s="267"/>
      <c r="DR27" s="268"/>
      <c r="DS27" s="268"/>
      <c r="DT27" s="268"/>
      <c r="DU27" s="268"/>
      <c r="DV27" s="268"/>
      <c r="DW27" s="268"/>
      <c r="DX27" s="268"/>
      <c r="DY27" s="268"/>
      <c r="DZ27" s="268"/>
      <c r="EA27" s="268"/>
      <c r="EB27" s="268"/>
    </row>
    <row r="28" spans="2:132" s="231" customFormat="1" ht="14" customHeight="1">
      <c r="B28" s="238">
        <v>11</v>
      </c>
      <c r="C28" s="261"/>
      <c r="D28" s="239" t="s">
        <v>133</v>
      </c>
      <c r="E28" s="2"/>
      <c r="F28" s="240"/>
      <c r="G28" s="202"/>
      <c r="H28" s="203"/>
      <c r="I28" s="203"/>
      <c r="J28" s="203"/>
      <c r="K28" s="203"/>
      <c r="L28" s="203"/>
      <c r="M28" s="241"/>
      <c r="N28" s="205"/>
      <c r="O28" s="205"/>
      <c r="P28" s="238">
        <v>11</v>
      </c>
      <c r="Q28" s="205"/>
      <c r="R28" s="239" t="s">
        <v>133</v>
      </c>
      <c r="S28" s="205"/>
      <c r="T28" s="240"/>
      <c r="U28" s="202"/>
      <c r="V28" s="242"/>
      <c r="W28" s="243"/>
      <c r="X28" s="243"/>
      <c r="Y28" s="203"/>
      <c r="Z28" s="203"/>
      <c r="AA28" s="241"/>
      <c r="AB28" s="210"/>
      <c r="AC28" s="210"/>
      <c r="AD28" s="238">
        <v>11</v>
      </c>
      <c r="AE28" s="210"/>
      <c r="AF28" s="239" t="s">
        <v>133</v>
      </c>
      <c r="AG28" s="210"/>
      <c r="AH28" s="240">
        <f>'[2]Coal Emissions'!$GE$39</f>
        <v>21870.080571209295</v>
      </c>
      <c r="AI28" s="244">
        <f>AH28/$AH$133</f>
        <v>2.8744645524390992E-2</v>
      </c>
      <c r="AJ28" s="203">
        <f>AH28*$AJ$13/10^3</f>
        <v>88.23742960793993</v>
      </c>
      <c r="AK28" s="203">
        <f>AJ28*$AK$16</f>
        <v>2470.648029022318</v>
      </c>
      <c r="AL28" s="241">
        <f>AH28+AK28</f>
        <v>24340.728600231614</v>
      </c>
      <c r="AM28" s="210"/>
      <c r="AN28" s="210"/>
      <c r="AO28" s="240"/>
      <c r="AP28" s="245"/>
      <c r="AQ28" s="213"/>
      <c r="AR28" s="213"/>
      <c r="AS28" s="238">
        <v>11</v>
      </c>
      <c r="AT28" s="213"/>
      <c r="AU28" s="239" t="s">
        <v>133</v>
      </c>
      <c r="AV28" s="213"/>
      <c r="AW28" s="240">
        <f t="shared" si="0"/>
        <v>21870.080571209295</v>
      </c>
      <c r="AX28" s="203">
        <f t="shared" si="1"/>
        <v>5968.5973169000454</v>
      </c>
      <c r="AY28" s="245">
        <f t="shared" si="2"/>
        <v>1.4047877235534235E-2</v>
      </c>
      <c r="AZ28" s="202"/>
      <c r="BA28" s="246"/>
      <c r="BB28" s="203"/>
      <c r="BC28" s="203"/>
      <c r="BD28" s="203">
        <f t="shared" si="3"/>
        <v>88.23742960793993</v>
      </c>
      <c r="BE28" s="247">
        <f t="shared" si="4"/>
        <v>2470.648029022318</v>
      </c>
      <c r="BF28" s="203"/>
      <c r="BG28" s="240">
        <f t="shared" si="5"/>
        <v>24340.728600231614</v>
      </c>
      <c r="BH28" s="248">
        <f t="shared" si="6"/>
        <v>1.9335052191052259E-2</v>
      </c>
      <c r="BI28" s="249">
        <f t="shared" si="7"/>
        <v>1.3457243502356164E-2</v>
      </c>
      <c r="BJ28" s="2"/>
      <c r="BK28" s="238">
        <v>11</v>
      </c>
      <c r="BM28" s="2"/>
      <c r="BN28" s="219" t="s">
        <v>111</v>
      </c>
      <c r="BO28" s="2"/>
      <c r="BP28" s="239" t="s">
        <v>133</v>
      </c>
      <c r="BQ28" s="2"/>
      <c r="BR28" s="220">
        <f t="shared" si="28"/>
        <v>0.11296931536113243</v>
      </c>
      <c r="BS28" s="221"/>
      <c r="BT28" s="220">
        <f t="shared" si="29"/>
        <v>0.89849736753571097</v>
      </c>
      <c r="BU28" s="5"/>
      <c r="BV28" s="220">
        <f t="shared" si="30"/>
        <v>0.10150263246428903</v>
      </c>
      <c r="BW28" s="5"/>
      <c r="BX28" s="98">
        <f t="shared" si="8"/>
        <v>0</v>
      </c>
      <c r="BY28" s="196">
        <f t="shared" si="9"/>
        <v>2470.648029022318</v>
      </c>
      <c r="BZ28" s="196">
        <f t="shared" si="10"/>
        <v>2470.648029022318</v>
      </c>
      <c r="CA28" s="196"/>
      <c r="CB28" s="196">
        <f t="shared" si="31"/>
        <v>21870.080571209295</v>
      </c>
      <c r="CC28" s="196"/>
      <c r="CD28" s="196">
        <f t="shared" si="32"/>
        <v>24340.728600231614</v>
      </c>
      <c r="CE28" s="222">
        <f t="shared" si="33"/>
        <v>1</v>
      </c>
      <c r="CF28" s="196"/>
      <c r="CG28" s="268" t="s">
        <v>134</v>
      </c>
      <c r="CK28" s="219" t="s">
        <v>111</v>
      </c>
      <c r="CL28" s="231">
        <v>24340.728600231614</v>
      </c>
      <c r="CM28" s="231" t="s">
        <v>133</v>
      </c>
      <c r="CO28" s="226">
        <v>11</v>
      </c>
      <c r="CP28" s="253">
        <v>11</v>
      </c>
      <c r="CQ28" s="254" t="s">
        <v>103</v>
      </c>
      <c r="CR28" s="255">
        <v>8067.4580479683664</v>
      </c>
      <c r="CS28" s="256">
        <f t="shared" si="11"/>
        <v>4.4602505200078604E-3</v>
      </c>
      <c r="CT28" s="231" t="s">
        <v>135</v>
      </c>
      <c r="CW28" s="196">
        <v>11</v>
      </c>
      <c r="CX28" s="257"/>
      <c r="CY28" s="231">
        <f>CR23</f>
        <v>16546.853227064159</v>
      </c>
      <c r="CZ28" s="257" t="s">
        <v>136</v>
      </c>
      <c r="DB28" s="258">
        <f t="shared" si="39"/>
        <v>14867.304065516932</v>
      </c>
      <c r="DC28" s="259">
        <f t="shared" ref="DC28:DC37" si="40">BZ33</f>
        <v>1679.5491615472286</v>
      </c>
      <c r="DD28" s="260">
        <f t="shared" si="35"/>
        <v>16546.853227064159</v>
      </c>
      <c r="DE28" s="235">
        <f t="shared" si="36"/>
        <v>1</v>
      </c>
      <c r="DF28" s="263"/>
      <c r="DG28" s="264"/>
      <c r="DH28" s="264">
        <f>AH33</f>
        <v>14867.304065516932</v>
      </c>
      <c r="DI28" s="264">
        <f>BZ33</f>
        <v>1679.5491615472286</v>
      </c>
      <c r="DJ28" s="260">
        <f t="shared" si="37"/>
        <v>16546.853227064159</v>
      </c>
      <c r="DK28" s="235">
        <f>CY28/DJ28</f>
        <v>1</v>
      </c>
      <c r="DL28" s="263"/>
      <c r="DM28" s="264"/>
      <c r="DN28" s="264"/>
      <c r="DO28" s="264"/>
      <c r="DP28" s="260"/>
      <c r="DQ28" s="267"/>
      <c r="DR28" s="268"/>
      <c r="DS28" s="268"/>
      <c r="DT28" s="268"/>
      <c r="DU28" s="268"/>
      <c r="DV28" s="268"/>
      <c r="DW28" s="268"/>
      <c r="DX28" s="268"/>
      <c r="DY28" s="268"/>
      <c r="DZ28" s="268"/>
      <c r="EA28" s="268"/>
      <c r="EB28" s="268"/>
    </row>
    <row r="29" spans="2:132" s="231" customFormat="1" ht="14" customHeight="1">
      <c r="B29" s="238">
        <v>12</v>
      </c>
      <c r="C29" s="261"/>
      <c r="D29" s="269" t="s">
        <v>137</v>
      </c>
      <c r="E29" s="2"/>
      <c r="F29" s="240">
        <f>'[4]Oil Emissions'!$FA$107</f>
        <v>17610.952544314554</v>
      </c>
      <c r="G29" s="202">
        <f>F29/$F$133</f>
        <v>3.1117505863964182E-2</v>
      </c>
      <c r="H29" s="203">
        <f>F29*$H$13/10^3</f>
        <v>280.8001528095968</v>
      </c>
      <c r="I29" s="203">
        <f>F29*$I$13/10^3</f>
        <v>67.495612354829504</v>
      </c>
      <c r="J29" s="203">
        <f>F29*$J$13/10^3</f>
        <v>33.874878356666876</v>
      </c>
      <c r="K29" s="203"/>
      <c r="L29" s="203">
        <f>J29*$L$16</f>
        <v>948.49659398667256</v>
      </c>
      <c r="M29" s="241">
        <f>F29+H29+I29+L29</f>
        <v>18907.744903465653</v>
      </c>
      <c r="N29" s="205"/>
      <c r="O29" s="205"/>
      <c r="P29" s="238">
        <v>12</v>
      </c>
      <c r="Q29" s="205"/>
      <c r="R29" s="269" t="s">
        <v>137</v>
      </c>
      <c r="S29" s="205"/>
      <c r="T29" s="240">
        <f>'[5]Gas Emissions'!$ET$110</f>
        <v>3785.8249962226246</v>
      </c>
      <c r="U29" s="202">
        <f>T29/$T$133</f>
        <v>1.6457645697722581E-2</v>
      </c>
      <c r="V29" s="242">
        <f>T29*$V$13/10^3</f>
        <v>6.5705400490489119</v>
      </c>
      <c r="W29" s="243">
        <f>T29*$W$13/10^3</f>
        <v>108.02369094990553</v>
      </c>
      <c r="X29" s="243">
        <f>T29*$X$13/10^3</f>
        <v>37.397562406764919</v>
      </c>
      <c r="Y29" s="203">
        <f>X29*$Y$16</f>
        <v>1047.1317473894178</v>
      </c>
      <c r="Z29" s="203">
        <f>T29*$Z$13/10^3</f>
        <v>216.79294475500652</v>
      </c>
      <c r="AA29" s="241">
        <f>T29+V29+W29+Y29+Z29</f>
        <v>5164.3439193660033</v>
      </c>
      <c r="AB29" s="210"/>
      <c r="AC29" s="210"/>
      <c r="AD29" s="238">
        <v>12</v>
      </c>
      <c r="AE29" s="210"/>
      <c r="AF29" s="269" t="s">
        <v>137</v>
      </c>
      <c r="AG29" s="210"/>
      <c r="AH29" s="240"/>
      <c r="AI29" s="244"/>
      <c r="AJ29" s="203"/>
      <c r="AK29" s="203"/>
      <c r="AL29" s="241"/>
      <c r="AM29" s="210"/>
      <c r="AN29" s="210"/>
      <c r="AO29" s="240"/>
      <c r="AP29" s="245"/>
      <c r="AQ29" s="213"/>
      <c r="AR29" s="213"/>
      <c r="AS29" s="238">
        <v>12</v>
      </c>
      <c r="AT29" s="213"/>
      <c r="AU29" s="269" t="s">
        <v>137</v>
      </c>
      <c r="AV29" s="213"/>
      <c r="AW29" s="240">
        <f t="shared" si="0"/>
        <v>21396.777540537179</v>
      </c>
      <c r="AX29" s="203">
        <f t="shared" si="1"/>
        <v>5839.4274590317964</v>
      </c>
      <c r="AY29" s="245">
        <f t="shared" si="2"/>
        <v>1.3743859019943339E-2</v>
      </c>
      <c r="AZ29" s="202"/>
      <c r="BA29" s="246">
        <f>H29+V29</f>
        <v>287.37069285864573</v>
      </c>
      <c r="BB29" s="203">
        <f>I29+W29</f>
        <v>175.51930330473505</v>
      </c>
      <c r="BC29" s="203">
        <f>Z29</f>
        <v>216.79294475500652</v>
      </c>
      <c r="BD29" s="203">
        <f t="shared" si="3"/>
        <v>71.272440763431803</v>
      </c>
      <c r="BE29" s="247">
        <f t="shared" si="4"/>
        <v>1995.6283413760905</v>
      </c>
      <c r="BF29" s="203"/>
      <c r="BG29" s="240">
        <f t="shared" si="5"/>
        <v>24072.088822831654</v>
      </c>
      <c r="BH29" s="248">
        <f t="shared" si="6"/>
        <v>1.9121658245376719E-2</v>
      </c>
      <c r="BI29" s="249">
        <f t="shared" si="7"/>
        <v>1.3308720795486347E-2</v>
      </c>
      <c r="BJ29" s="2"/>
      <c r="BK29" s="238">
        <v>12</v>
      </c>
      <c r="BM29" s="2"/>
      <c r="BN29" s="219" t="s">
        <v>111</v>
      </c>
      <c r="BO29" s="2"/>
      <c r="BP29" s="269" t="s">
        <v>137</v>
      </c>
      <c r="BQ29" s="2"/>
      <c r="BR29" s="220">
        <f t="shared" si="28"/>
        <v>0.12503337370433362</v>
      </c>
      <c r="BS29" s="221"/>
      <c r="BT29" s="220">
        <f t="shared" si="29"/>
        <v>0.88886252032449187</v>
      </c>
      <c r="BU29" s="5"/>
      <c r="BV29" s="220">
        <f t="shared" si="30"/>
        <v>8.2902167571070801E-2</v>
      </c>
      <c r="BW29" s="5"/>
      <c r="BX29" s="98">
        <f t="shared" si="8"/>
        <v>679.68294091838732</v>
      </c>
      <c r="BY29" s="196">
        <f t="shared" si="9"/>
        <v>1995.6283413760905</v>
      </c>
      <c r="BZ29" s="196">
        <f t="shared" si="10"/>
        <v>2675.3112822944777</v>
      </c>
      <c r="CA29" s="196"/>
      <c r="CB29" s="196">
        <f t="shared" si="31"/>
        <v>21396.777540537179</v>
      </c>
      <c r="CC29" s="196"/>
      <c r="CD29" s="196">
        <f t="shared" si="32"/>
        <v>24072.088822831658</v>
      </c>
      <c r="CE29" s="222">
        <f t="shared" si="33"/>
        <v>0.99999999999999989</v>
      </c>
      <c r="CF29" s="196"/>
      <c r="CH29" s="273" t="s">
        <v>50</v>
      </c>
      <c r="CK29" s="219" t="s">
        <v>111</v>
      </c>
      <c r="CL29" s="231">
        <v>24072.088822831654</v>
      </c>
      <c r="CM29" s="231" t="s">
        <v>137</v>
      </c>
      <c r="CO29" s="265">
        <v>12</v>
      </c>
      <c r="CP29" s="253">
        <v>12</v>
      </c>
      <c r="CQ29" s="254" t="s">
        <v>103</v>
      </c>
      <c r="CR29" s="255">
        <v>7763.1936238247636</v>
      </c>
      <c r="CS29" s="256">
        <f t="shared" si="11"/>
        <v>4.2920320368205625E-3</v>
      </c>
      <c r="CT29" s="231" t="s">
        <v>138</v>
      </c>
      <c r="CW29" s="196">
        <v>12</v>
      </c>
      <c r="CX29" s="257"/>
      <c r="CY29" s="231">
        <f>CR88</f>
        <v>16515.218902065801</v>
      </c>
      <c r="CZ29" s="231" t="s">
        <v>139</v>
      </c>
      <c r="DB29" s="258">
        <f t="shared" si="39"/>
        <v>14525.223598419208</v>
      </c>
      <c r="DC29" s="259">
        <f t="shared" si="40"/>
        <v>1989.9953036465918</v>
      </c>
      <c r="DD29" s="260">
        <f t="shared" si="35"/>
        <v>16515.218902065801</v>
      </c>
      <c r="DE29" s="235">
        <f t="shared" si="36"/>
        <v>1</v>
      </c>
      <c r="DF29" s="263"/>
      <c r="DG29" s="264"/>
      <c r="DH29" s="264"/>
      <c r="DI29" s="264"/>
      <c r="DJ29" s="260"/>
      <c r="DK29" s="267"/>
      <c r="DL29" s="263">
        <f>F34</f>
        <v>11356.71664939617</v>
      </c>
      <c r="DM29" s="264">
        <f>T34</f>
        <v>3168.5069490230389</v>
      </c>
      <c r="DN29" s="264"/>
      <c r="DO29" s="264">
        <f>BZ34</f>
        <v>1989.9953036465918</v>
      </c>
      <c r="DP29" s="260">
        <f>SUM(DL29:DO29)</f>
        <v>16515.218902065801</v>
      </c>
      <c r="DQ29" s="235">
        <f>DD29/DP29</f>
        <v>1</v>
      </c>
      <c r="DR29" s="268"/>
      <c r="DS29" s="268"/>
      <c r="DT29" s="268"/>
      <c r="DU29" s="268"/>
      <c r="DV29" s="268"/>
      <c r="DW29" s="268"/>
      <c r="DX29" s="268"/>
      <c r="DY29" s="268"/>
      <c r="DZ29" s="268"/>
      <c r="EA29" s="268"/>
      <c r="EB29" s="268"/>
    </row>
    <row r="30" spans="2:132" s="231" customFormat="1" ht="14" customHeight="1">
      <c r="B30" s="238">
        <v>13</v>
      </c>
      <c r="C30" s="261"/>
      <c r="D30" s="239" t="s">
        <v>140</v>
      </c>
      <c r="E30" s="2"/>
      <c r="F30" s="240"/>
      <c r="G30" s="202"/>
      <c r="H30" s="203"/>
      <c r="I30" s="203"/>
      <c r="J30" s="203"/>
      <c r="K30" s="203"/>
      <c r="L30" s="203"/>
      <c r="M30" s="241"/>
      <c r="N30" s="205"/>
      <c r="O30" s="205"/>
      <c r="P30" s="238">
        <v>13</v>
      </c>
      <c r="Q30" s="205"/>
      <c r="R30" s="239" t="s">
        <v>140</v>
      </c>
      <c r="S30" s="205"/>
      <c r="T30" s="240"/>
      <c r="U30" s="202"/>
      <c r="V30" s="242"/>
      <c r="W30" s="243"/>
      <c r="X30" s="243"/>
      <c r="Y30" s="203"/>
      <c r="Z30" s="203"/>
      <c r="AA30" s="241"/>
      <c r="AB30" s="210"/>
      <c r="AC30" s="210"/>
      <c r="AD30" s="238">
        <v>13</v>
      </c>
      <c r="AE30" s="210"/>
      <c r="AF30" s="239" t="s">
        <v>140</v>
      </c>
      <c r="AG30" s="210"/>
      <c r="AH30" s="240">
        <f>'[2]Coal Emissions'!$GE$27</f>
        <v>17742.13071909724</v>
      </c>
      <c r="AI30" s="244">
        <f>AH30/$AH$133</f>
        <v>2.331913029343077E-2</v>
      </c>
      <c r="AJ30" s="203">
        <f>AH30*$AJ$13/10^3</f>
        <v>71.582727156576112</v>
      </c>
      <c r="AK30" s="203">
        <f>AJ30*$AK$16</f>
        <v>2004.3163603841313</v>
      </c>
      <c r="AL30" s="241">
        <f>AH30+AK30</f>
        <v>19746.447079481371</v>
      </c>
      <c r="AM30" s="210"/>
      <c r="AN30" s="210"/>
      <c r="AO30" s="240"/>
      <c r="AP30" s="245"/>
      <c r="AQ30" s="213"/>
      <c r="AR30" s="213"/>
      <c r="AS30" s="238">
        <v>13</v>
      </c>
      <c r="AT30" s="213"/>
      <c r="AU30" s="239" t="s">
        <v>140</v>
      </c>
      <c r="AV30" s="213"/>
      <c r="AW30" s="240">
        <f t="shared" si="0"/>
        <v>17742.13071909724</v>
      </c>
      <c r="AX30" s="203">
        <f t="shared" si="1"/>
        <v>4842.0321754780907</v>
      </c>
      <c r="AY30" s="245">
        <f t="shared" si="2"/>
        <v>1.1396358299968403E-2</v>
      </c>
      <c r="AZ30" s="202"/>
      <c r="BA30" s="246"/>
      <c r="BB30" s="203"/>
      <c r="BC30" s="203"/>
      <c r="BD30" s="203">
        <f t="shared" si="3"/>
        <v>71.582727156576112</v>
      </c>
      <c r="BE30" s="247">
        <f t="shared" si="4"/>
        <v>2004.3163603841313</v>
      </c>
      <c r="BF30" s="203"/>
      <c r="BG30" s="240">
        <f t="shared" si="5"/>
        <v>19746.447079481371</v>
      </c>
      <c r="BH30" s="248">
        <f t="shared" si="6"/>
        <v>1.5685585716854456E-2</v>
      </c>
      <c r="BI30" s="249">
        <f t="shared" si="7"/>
        <v>1.0917205931643394E-2</v>
      </c>
      <c r="BJ30" s="2"/>
      <c r="BK30" s="238">
        <v>13</v>
      </c>
      <c r="BM30" s="2"/>
      <c r="BN30" s="219" t="s">
        <v>111</v>
      </c>
      <c r="BO30" s="2"/>
      <c r="BP30" s="239" t="s">
        <v>140</v>
      </c>
      <c r="BQ30" s="2"/>
      <c r="BR30" s="220">
        <f t="shared" si="28"/>
        <v>0.11296931536113242</v>
      </c>
      <c r="BS30" s="221"/>
      <c r="BT30" s="220">
        <f t="shared" si="29"/>
        <v>0.89849736753571097</v>
      </c>
      <c r="BU30" s="5"/>
      <c r="BV30" s="220">
        <f t="shared" si="30"/>
        <v>0.10150263246428903</v>
      </c>
      <c r="BW30" s="5"/>
      <c r="BX30" s="98">
        <f t="shared" si="8"/>
        <v>0</v>
      </c>
      <c r="BY30" s="196">
        <f t="shared" si="9"/>
        <v>2004.3163603841313</v>
      </c>
      <c r="BZ30" s="196">
        <f t="shared" si="10"/>
        <v>2004.3163603841313</v>
      </c>
      <c r="CA30" s="196"/>
      <c r="CB30" s="196">
        <f t="shared" si="31"/>
        <v>17742.13071909724</v>
      </c>
      <c r="CC30" s="196"/>
      <c r="CD30" s="196">
        <f t="shared" si="32"/>
        <v>19746.447079481371</v>
      </c>
      <c r="CE30" s="222">
        <f t="shared" si="33"/>
        <v>1</v>
      </c>
      <c r="CF30" s="196"/>
      <c r="CG30" s="223" t="s">
        <v>102</v>
      </c>
      <c r="CH30" s="274">
        <f>F133</f>
        <v>565950.00323303626</v>
      </c>
      <c r="CI30" s="225">
        <f>CH30/$CH$37</f>
        <v>0.3354032531575043</v>
      </c>
      <c r="CK30" s="219" t="s">
        <v>111</v>
      </c>
      <c r="CL30" s="231">
        <v>19746.447079481371</v>
      </c>
      <c r="CM30" s="231" t="s">
        <v>140</v>
      </c>
      <c r="CO30" s="226">
        <v>13</v>
      </c>
      <c r="CP30" s="253">
        <v>13</v>
      </c>
      <c r="CQ30" s="254" t="s">
        <v>103</v>
      </c>
      <c r="CR30" s="255">
        <v>7354.4380117666142</v>
      </c>
      <c r="CS30" s="256">
        <f t="shared" si="11"/>
        <v>4.0660435754739776E-3</v>
      </c>
      <c r="CT30" s="231" t="s">
        <v>141</v>
      </c>
      <c r="CW30" s="196">
        <v>13</v>
      </c>
      <c r="CX30" s="257"/>
      <c r="CY30" s="231">
        <f>CR89</f>
        <v>16264.104621047714</v>
      </c>
      <c r="CZ30" s="231" t="s">
        <v>142</v>
      </c>
      <c r="DB30" s="258">
        <f t="shared" si="39"/>
        <v>14672.095021369625</v>
      </c>
      <c r="DC30" s="259">
        <f t="shared" si="40"/>
        <v>1592.009599678089</v>
      </c>
      <c r="DD30" s="260">
        <f t="shared" si="35"/>
        <v>16264.104621047714</v>
      </c>
      <c r="DE30" s="235">
        <f t="shared" si="36"/>
        <v>1</v>
      </c>
      <c r="DF30" s="263"/>
      <c r="DG30" s="264"/>
      <c r="DH30" s="264"/>
      <c r="DI30" s="264"/>
      <c r="DJ30" s="260"/>
      <c r="DK30" s="267"/>
      <c r="DL30" s="263">
        <f>F35</f>
        <v>12910.863524604014</v>
      </c>
      <c r="DM30" s="264">
        <f>T35</f>
        <v>1761.2314967656107</v>
      </c>
      <c r="DN30" s="264"/>
      <c r="DO30" s="264">
        <f>BZ35</f>
        <v>1592.009599678089</v>
      </c>
      <c r="DP30" s="260">
        <f>SUM(DL30:DO30)</f>
        <v>16264.104621047714</v>
      </c>
      <c r="DQ30" s="235">
        <f>DD30/DP30</f>
        <v>1</v>
      </c>
      <c r="DR30" s="268"/>
      <c r="DS30" s="268"/>
      <c r="DT30" s="268"/>
      <c r="DU30" s="268"/>
      <c r="DV30" s="268"/>
      <c r="DW30" s="268"/>
      <c r="DX30" s="268"/>
      <c r="DY30" s="268"/>
      <c r="DZ30" s="268"/>
      <c r="EA30" s="268"/>
      <c r="EB30" s="268"/>
    </row>
    <row r="31" spans="2:132" s="231" customFormat="1" ht="14" customHeight="1">
      <c r="B31" s="238">
        <v>14</v>
      </c>
      <c r="C31" s="261"/>
      <c r="D31" s="275" t="s">
        <v>143</v>
      </c>
      <c r="E31" s="2"/>
      <c r="F31" s="240"/>
      <c r="G31" s="202"/>
      <c r="H31" s="203"/>
      <c r="I31" s="203"/>
      <c r="J31" s="203"/>
      <c r="K31" s="203"/>
      <c r="L31" s="203"/>
      <c r="M31" s="241"/>
      <c r="N31" s="205"/>
      <c r="O31" s="205"/>
      <c r="P31" s="238">
        <v>14</v>
      </c>
      <c r="Q31" s="205"/>
      <c r="R31" s="275" t="s">
        <v>143</v>
      </c>
      <c r="S31" s="205"/>
      <c r="T31" s="240"/>
      <c r="U31" s="202"/>
      <c r="V31" s="242"/>
      <c r="W31" s="243"/>
      <c r="X31" s="243"/>
      <c r="Y31" s="203"/>
      <c r="Z31" s="203"/>
      <c r="AA31" s="241"/>
      <c r="AB31" s="210"/>
      <c r="AC31" s="210"/>
      <c r="AD31" s="238">
        <v>14</v>
      </c>
      <c r="AE31" s="210"/>
      <c r="AF31" s="275" t="s">
        <v>143</v>
      </c>
      <c r="AG31" s="210"/>
      <c r="AH31" s="240">
        <f>'[2]Coal Emissions'!$GE$81</f>
        <v>17659.017915658416</v>
      </c>
      <c r="AI31" s="244">
        <f>AH31/$AH$133</f>
        <v>2.3209892100841192E-2</v>
      </c>
      <c r="AJ31" s="203">
        <f>AH31*$AJ$13/10^3</f>
        <v>71.247398710067969</v>
      </c>
      <c r="AK31" s="203">
        <f>AJ31*$AK$16</f>
        <v>1994.9271638819032</v>
      </c>
      <c r="AL31" s="241">
        <f>AH31+AK31</f>
        <v>19653.945079540321</v>
      </c>
      <c r="AM31" s="210"/>
      <c r="AN31" s="210"/>
      <c r="AO31" s="240"/>
      <c r="AP31" s="245"/>
      <c r="AQ31" s="213"/>
      <c r="AR31" s="213"/>
      <c r="AS31" s="238">
        <v>14</v>
      </c>
      <c r="AT31" s="213"/>
      <c r="AU31" s="275" t="s">
        <v>143</v>
      </c>
      <c r="AV31" s="213"/>
      <c r="AW31" s="240">
        <f t="shared" si="0"/>
        <v>17659.017915658416</v>
      </c>
      <c r="AX31" s="203">
        <f t="shared" si="1"/>
        <v>4819.3497324944074</v>
      </c>
      <c r="AY31" s="245">
        <f t="shared" si="2"/>
        <v>1.1342972193062757E-2</v>
      </c>
      <c r="AZ31" s="202"/>
      <c r="BA31" s="246"/>
      <c r="BB31" s="203"/>
      <c r="BC31" s="203"/>
      <c r="BD31" s="203">
        <f t="shared" si="3"/>
        <v>71.247398710067969</v>
      </c>
      <c r="BE31" s="247">
        <f t="shared" si="4"/>
        <v>1994.9271638819032</v>
      </c>
      <c r="BF31" s="203"/>
      <c r="BG31" s="240">
        <f t="shared" si="5"/>
        <v>19653.945079540321</v>
      </c>
      <c r="BH31" s="248">
        <f t="shared" si="6"/>
        <v>1.5612106774378597E-2</v>
      </c>
      <c r="BI31" s="249">
        <f t="shared" si="7"/>
        <v>1.086606440839212E-2</v>
      </c>
      <c r="BJ31" s="2"/>
      <c r="BK31" s="238">
        <v>14</v>
      </c>
      <c r="BM31" s="2"/>
      <c r="BN31" s="219" t="s">
        <v>101</v>
      </c>
      <c r="BO31" s="2"/>
      <c r="BP31" s="275" t="s">
        <v>143</v>
      </c>
      <c r="BQ31" s="2"/>
      <c r="BR31" s="220">
        <f t="shared" si="28"/>
        <v>0.11296931536113243</v>
      </c>
      <c r="BS31" s="221"/>
      <c r="BT31" s="220">
        <f t="shared" si="29"/>
        <v>0.89849736753571086</v>
      </c>
      <c r="BU31" s="5"/>
      <c r="BV31" s="220">
        <f t="shared" si="30"/>
        <v>0.10150263246428903</v>
      </c>
      <c r="BW31" s="5"/>
      <c r="BX31" s="98">
        <f t="shared" si="8"/>
        <v>0</v>
      </c>
      <c r="BY31" s="196">
        <f t="shared" si="9"/>
        <v>1994.9271638819032</v>
      </c>
      <c r="BZ31" s="196">
        <f t="shared" si="10"/>
        <v>1994.9271638819032</v>
      </c>
      <c r="CA31" s="196"/>
      <c r="CB31" s="196">
        <f t="shared" si="31"/>
        <v>17659.017915658416</v>
      </c>
      <c r="CC31" s="196"/>
      <c r="CD31" s="196">
        <f t="shared" si="32"/>
        <v>19653.945079540321</v>
      </c>
      <c r="CE31" s="222">
        <f t="shared" si="33"/>
        <v>1</v>
      </c>
      <c r="CF31" s="196"/>
      <c r="CG31" s="250" t="s">
        <v>107</v>
      </c>
      <c r="CH31" s="264">
        <f>T133</f>
        <v>230034.42082524049</v>
      </c>
      <c r="CI31" s="252">
        <f t="shared" ref="CI31:CI37" si="41">CH31/$CH$37</f>
        <v>0.13632704769367918</v>
      </c>
      <c r="CK31" s="219" t="s">
        <v>101</v>
      </c>
      <c r="CL31" s="231">
        <v>19653.945079540321</v>
      </c>
      <c r="CM31" s="231" t="s">
        <v>143</v>
      </c>
      <c r="CO31" s="226">
        <v>14</v>
      </c>
      <c r="CP31" s="253">
        <v>14</v>
      </c>
      <c r="CQ31" s="254" t="s">
        <v>103</v>
      </c>
      <c r="CR31" s="255">
        <v>7268.4155957500971</v>
      </c>
      <c r="CS31" s="256">
        <f t="shared" si="11"/>
        <v>4.0184844157623726E-3</v>
      </c>
      <c r="CT31" s="231" t="s">
        <v>144</v>
      </c>
      <c r="CW31" s="196">
        <v>14</v>
      </c>
      <c r="CX31" s="257">
        <v>6</v>
      </c>
      <c r="CY31" s="231">
        <f>CR24</f>
        <v>14957.932177454953</v>
      </c>
      <c r="CZ31" s="257" t="s">
        <v>145</v>
      </c>
      <c r="DB31" s="258">
        <f t="shared" si="39"/>
        <v>13128.915130956029</v>
      </c>
      <c r="DC31" s="259">
        <f t="shared" si="40"/>
        <v>1829.0170464989228</v>
      </c>
      <c r="DD31" s="260">
        <f t="shared" si="35"/>
        <v>14957.932177454952</v>
      </c>
      <c r="DE31" s="235">
        <f t="shared" si="36"/>
        <v>1.0000000000000002</v>
      </c>
      <c r="DF31" s="263">
        <f>F36</f>
        <v>10160.6220533509</v>
      </c>
      <c r="DG31" s="264">
        <f>T36</f>
        <v>2968.2930776051298</v>
      </c>
      <c r="DH31" s="264"/>
      <c r="DI31" s="264">
        <f>BZ36</f>
        <v>1829.0170464989228</v>
      </c>
      <c r="DJ31" s="260">
        <f t="shared" si="37"/>
        <v>14957.932177454952</v>
      </c>
      <c r="DK31" s="235">
        <f>CY31/DJ31</f>
        <v>1.0000000000000002</v>
      </c>
      <c r="DL31" s="263"/>
      <c r="DM31" s="264"/>
      <c r="DN31" s="264"/>
      <c r="DO31" s="264"/>
      <c r="DP31" s="260"/>
      <c r="DQ31" s="267"/>
      <c r="DR31" s="268"/>
      <c r="DS31" s="268"/>
      <c r="DT31" s="268"/>
      <c r="DU31" s="268"/>
      <c r="DV31" s="268"/>
      <c r="DW31" s="268"/>
      <c r="DX31" s="268"/>
      <c r="DY31" s="268"/>
      <c r="DZ31" s="268"/>
      <c r="EA31" s="268"/>
      <c r="EB31" s="268"/>
    </row>
    <row r="32" spans="2:132" s="231" customFormat="1" ht="14" customHeight="1">
      <c r="B32" s="238">
        <v>15</v>
      </c>
      <c r="C32" s="261"/>
      <c r="D32" s="269" t="s">
        <v>116</v>
      </c>
      <c r="E32" s="2"/>
      <c r="F32" s="240">
        <f>'[4]Oil Emissions'!$FA$37</f>
        <v>10193.04556549892</v>
      </c>
      <c r="G32" s="202">
        <f>F32/$F$133</f>
        <v>1.8010505357841336E-2</v>
      </c>
      <c r="H32" s="203">
        <f>F32*$H$13/10^3</f>
        <v>162.52435779297485</v>
      </c>
      <c r="I32" s="203">
        <f>F32*$I$13/10^3</f>
        <v>39.065794452222029</v>
      </c>
      <c r="J32" s="203">
        <f>F32*$J$13/10^3</f>
        <v>19.60644534964181</v>
      </c>
      <c r="K32" s="203"/>
      <c r="L32" s="203">
        <f>J32*$L$16</f>
        <v>548.9804697899707</v>
      </c>
      <c r="M32" s="241">
        <f>F32+H32+I32+L32</f>
        <v>10943.616187534088</v>
      </c>
      <c r="N32" s="205"/>
      <c r="O32" s="205"/>
      <c r="P32" s="238">
        <v>15</v>
      </c>
      <c r="Q32" s="205"/>
      <c r="R32" s="269" t="s">
        <v>116</v>
      </c>
      <c r="S32" s="205"/>
      <c r="T32" s="240">
        <f>'[5]Gas Emissions'!$ET$38</f>
        <v>5934.6195602859125</v>
      </c>
      <c r="U32" s="202">
        <f>T32/$T$133</f>
        <v>2.5798832796394864E-2</v>
      </c>
      <c r="V32" s="242">
        <f>T32*$V$13/10^3</f>
        <v>10.299909672431838</v>
      </c>
      <c r="W32" s="243">
        <f>T32*$W$13/10^3</f>
        <v>169.3368050359534</v>
      </c>
      <c r="X32" s="243">
        <f>T32*$X$13/10^3</f>
        <v>58.624026622372973</v>
      </c>
      <c r="Y32" s="203">
        <f>X32*$Y$16</f>
        <v>1641.4727454264432</v>
      </c>
      <c r="Z32" s="203">
        <f>T32*$Z$13/10^3</f>
        <v>339.84234658463004</v>
      </c>
      <c r="AA32" s="241">
        <f>T32+V32+W32+Y32+Z32</f>
        <v>8095.5713670053701</v>
      </c>
      <c r="AB32" s="210"/>
      <c r="AC32" s="210"/>
      <c r="AD32" s="238">
        <v>15</v>
      </c>
      <c r="AE32" s="210"/>
      <c r="AF32" s="269" t="s">
        <v>116</v>
      </c>
      <c r="AG32" s="210"/>
      <c r="AH32" s="240"/>
      <c r="AI32" s="244"/>
      <c r="AJ32" s="203"/>
      <c r="AK32" s="203"/>
      <c r="AL32" s="241"/>
      <c r="AM32" s="210"/>
      <c r="AN32" s="210"/>
      <c r="AO32" s="240"/>
      <c r="AP32" s="245"/>
      <c r="AQ32" s="213"/>
      <c r="AR32" s="213"/>
      <c r="AS32" s="238">
        <v>15</v>
      </c>
      <c r="AT32" s="213"/>
      <c r="AU32" s="269" t="s">
        <v>116</v>
      </c>
      <c r="AV32" s="213"/>
      <c r="AW32" s="240">
        <f t="shared" si="0"/>
        <v>16127.665125784832</v>
      </c>
      <c r="AX32" s="203">
        <f t="shared" si="1"/>
        <v>4401.425887947662</v>
      </c>
      <c r="AY32" s="245">
        <f t="shared" si="2"/>
        <v>1.0359333567389077E-2</v>
      </c>
      <c r="AZ32" s="202"/>
      <c r="BA32" s="246">
        <f>H32+V32</f>
        <v>172.82426746540671</v>
      </c>
      <c r="BB32" s="203">
        <f>I32+W32</f>
        <v>208.40259948817544</v>
      </c>
      <c r="BC32" s="203">
        <f>Z32</f>
        <v>339.84234658463004</v>
      </c>
      <c r="BD32" s="203">
        <f t="shared" si="3"/>
        <v>78.230471972014783</v>
      </c>
      <c r="BE32" s="247">
        <f t="shared" si="4"/>
        <v>2190.4532152164138</v>
      </c>
      <c r="BF32" s="203"/>
      <c r="BG32" s="240">
        <f t="shared" si="5"/>
        <v>19039.187554539458</v>
      </c>
      <c r="BH32" s="248">
        <f t="shared" si="6"/>
        <v>1.5123774275136125E-2</v>
      </c>
      <c r="BI32" s="249">
        <f t="shared" si="7"/>
        <v>1.0526183797391689E-2</v>
      </c>
      <c r="BJ32" s="2"/>
      <c r="BK32" s="238">
        <v>15</v>
      </c>
      <c r="BM32" s="2"/>
      <c r="BN32" s="219" t="s">
        <v>103</v>
      </c>
      <c r="BO32" s="2"/>
      <c r="BP32" s="269" t="s">
        <v>116</v>
      </c>
      <c r="BQ32" s="2"/>
      <c r="BR32" s="220">
        <f t="shared" si="28"/>
        <v>0.18052969267694544</v>
      </c>
      <c r="BS32" s="221"/>
      <c r="BT32" s="220">
        <f t="shared" si="29"/>
        <v>0.84707738077508243</v>
      </c>
      <c r="BU32" s="5"/>
      <c r="BV32" s="220">
        <f t="shared" si="30"/>
        <v>0.11504972094747554</v>
      </c>
      <c r="BW32" s="5"/>
      <c r="BX32" s="98">
        <f t="shared" si="8"/>
        <v>721.06921353821213</v>
      </c>
      <c r="BY32" s="196">
        <f t="shared" si="9"/>
        <v>2190.4532152164138</v>
      </c>
      <c r="BZ32" s="196">
        <f t="shared" si="10"/>
        <v>2911.5224287546262</v>
      </c>
      <c r="CA32" s="196"/>
      <c r="CB32" s="196">
        <f t="shared" si="31"/>
        <v>16127.665125784832</v>
      </c>
      <c r="CC32" s="196"/>
      <c r="CD32" s="196">
        <f t="shared" si="32"/>
        <v>19039.187554539458</v>
      </c>
      <c r="CE32" s="222">
        <f t="shared" si="33"/>
        <v>1</v>
      </c>
      <c r="CF32" s="196"/>
      <c r="CG32" s="263" t="s">
        <v>16</v>
      </c>
      <c r="CH32" s="264">
        <f>AH133</f>
        <v>760840.15552223974</v>
      </c>
      <c r="CI32" s="252">
        <f t="shared" si="41"/>
        <v>0.45090248579775005</v>
      </c>
      <c r="CK32" s="219" t="s">
        <v>103</v>
      </c>
      <c r="CL32" s="231">
        <v>19039.187554539458</v>
      </c>
      <c r="CM32" s="231" t="s">
        <v>116</v>
      </c>
      <c r="CO32" s="265">
        <v>15</v>
      </c>
      <c r="CP32" s="253">
        <v>15</v>
      </c>
      <c r="CQ32" s="254" t="s">
        <v>103</v>
      </c>
      <c r="CR32" s="255">
        <v>6776.8076211913212</v>
      </c>
      <c r="CS32" s="256">
        <f t="shared" si="11"/>
        <v>3.7466894202224849E-3</v>
      </c>
      <c r="CT32" s="231" t="s">
        <v>146</v>
      </c>
      <c r="CW32" s="196">
        <v>15</v>
      </c>
      <c r="CX32" s="257"/>
      <c r="CY32" s="231">
        <f>CR90</f>
        <v>14537.77881252017</v>
      </c>
      <c r="CZ32" s="231" t="s">
        <v>147</v>
      </c>
      <c r="DB32" s="258">
        <f t="shared" si="39"/>
        <v>12938.332429690025</v>
      </c>
      <c r="DC32" s="259">
        <f t="shared" si="40"/>
        <v>1599.4463828301446</v>
      </c>
      <c r="DD32" s="260">
        <f t="shared" si="35"/>
        <v>14537.77881252017</v>
      </c>
      <c r="DE32" s="235">
        <f t="shared" si="36"/>
        <v>1</v>
      </c>
      <c r="DF32" s="263"/>
      <c r="DG32" s="264"/>
      <c r="DH32" s="264"/>
      <c r="DI32" s="264"/>
      <c r="DJ32" s="260"/>
      <c r="DK32" s="267"/>
      <c r="DL32" s="263">
        <f>F37</f>
        <v>10712.014490006744</v>
      </c>
      <c r="DM32" s="264">
        <f>T37</f>
        <v>2226.3179396832797</v>
      </c>
      <c r="DN32" s="264"/>
      <c r="DO32" s="264">
        <f>BZ37</f>
        <v>1599.4463828301446</v>
      </c>
      <c r="DP32" s="260">
        <f>SUM(DL32:DO32)</f>
        <v>14537.77881252017</v>
      </c>
      <c r="DQ32" s="235">
        <f>DD32/DP32</f>
        <v>1</v>
      </c>
      <c r="DR32" s="268"/>
      <c r="DS32" s="268"/>
      <c r="DT32" s="268"/>
      <c r="DU32" s="268"/>
      <c r="DV32" s="268"/>
      <c r="DW32" s="268"/>
      <c r="DX32" s="268"/>
      <c r="DY32" s="268"/>
      <c r="DZ32" s="268"/>
      <c r="EA32" s="268"/>
      <c r="EB32" s="268"/>
    </row>
    <row r="33" spans="2:132" s="231" customFormat="1" ht="14" customHeight="1">
      <c r="B33" s="238">
        <v>16</v>
      </c>
      <c r="C33" s="261"/>
      <c r="D33" s="239" t="s">
        <v>119</v>
      </c>
      <c r="E33" s="2"/>
      <c r="F33" s="240"/>
      <c r="G33" s="202"/>
      <c r="H33" s="203"/>
      <c r="I33" s="203"/>
      <c r="J33" s="203"/>
      <c r="K33" s="203"/>
      <c r="L33" s="203"/>
      <c r="M33" s="241"/>
      <c r="N33" s="205"/>
      <c r="O33" s="205"/>
      <c r="P33" s="238">
        <v>16</v>
      </c>
      <c r="Q33" s="205"/>
      <c r="R33" s="239" t="s">
        <v>119</v>
      </c>
      <c r="S33" s="205"/>
      <c r="T33" s="240"/>
      <c r="U33" s="202"/>
      <c r="V33" s="242"/>
      <c r="W33" s="243"/>
      <c r="X33" s="243"/>
      <c r="Y33" s="203"/>
      <c r="Z33" s="203"/>
      <c r="AA33" s="241"/>
      <c r="AB33" s="210"/>
      <c r="AC33" s="210"/>
      <c r="AD33" s="238">
        <v>16</v>
      </c>
      <c r="AE33" s="210"/>
      <c r="AF33" s="239" t="s">
        <v>119</v>
      </c>
      <c r="AG33" s="210"/>
      <c r="AH33" s="240">
        <f>'[2]Coal Emissions'!$GE$73</f>
        <v>14867.304065516932</v>
      </c>
      <c r="AI33" s="244">
        <f>AH33/$AH$133</f>
        <v>1.9540640642595988E-2</v>
      </c>
      <c r="AJ33" s="203">
        <f>AH33*$AJ$13/10^3</f>
        <v>59.983898626686731</v>
      </c>
      <c r="AK33" s="203">
        <f>AJ33*$AK$16</f>
        <v>1679.5491615472286</v>
      </c>
      <c r="AL33" s="241">
        <f>AH33+AK33</f>
        <v>16546.853227064159</v>
      </c>
      <c r="AM33" s="210"/>
      <c r="AN33" s="210"/>
      <c r="AO33" s="240"/>
      <c r="AP33" s="245"/>
      <c r="AQ33" s="213"/>
      <c r="AR33" s="213"/>
      <c r="AS33" s="238">
        <v>16</v>
      </c>
      <c r="AT33" s="213"/>
      <c r="AU33" s="239" t="s">
        <v>119</v>
      </c>
      <c r="AV33" s="213"/>
      <c r="AW33" s="240">
        <f t="shared" si="0"/>
        <v>14867.304065516932</v>
      </c>
      <c r="AX33" s="203">
        <f t="shared" si="1"/>
        <v>4057.4588130140951</v>
      </c>
      <c r="AY33" s="245">
        <f t="shared" si="2"/>
        <v>9.5497619067158469E-3</v>
      </c>
      <c r="AZ33" s="202"/>
      <c r="BA33" s="246"/>
      <c r="BB33" s="203"/>
      <c r="BC33" s="203"/>
      <c r="BD33" s="203">
        <f t="shared" si="3"/>
        <v>59.983898626686731</v>
      </c>
      <c r="BE33" s="247">
        <f t="shared" si="4"/>
        <v>1679.5491615472286</v>
      </c>
      <c r="BF33" s="203"/>
      <c r="BG33" s="240">
        <f t="shared" si="5"/>
        <v>16546.853227064159</v>
      </c>
      <c r="BH33" s="248">
        <f t="shared" si="6"/>
        <v>1.3143989072698615E-2</v>
      </c>
      <c r="BI33" s="249">
        <f t="shared" si="7"/>
        <v>9.1482484658339854E-3</v>
      </c>
      <c r="BJ33" s="2"/>
      <c r="BK33" s="238">
        <v>16</v>
      </c>
      <c r="BM33" s="2"/>
      <c r="BN33" s="219" t="s">
        <v>103</v>
      </c>
      <c r="BO33" s="2"/>
      <c r="BP33" s="239" t="s">
        <v>119</v>
      </c>
      <c r="BQ33" s="2"/>
      <c r="BR33" s="220">
        <f t="shared" si="28"/>
        <v>0.11296931536113243</v>
      </c>
      <c r="BS33" s="221"/>
      <c r="BT33" s="220">
        <f t="shared" si="29"/>
        <v>0.89849736753571097</v>
      </c>
      <c r="BU33" s="5"/>
      <c r="BV33" s="220">
        <f t="shared" si="30"/>
        <v>0.10150263246428905</v>
      </c>
      <c r="BW33" s="5"/>
      <c r="BX33" s="98">
        <f t="shared" si="8"/>
        <v>0</v>
      </c>
      <c r="BY33" s="196">
        <f t="shared" si="9"/>
        <v>1679.5491615472286</v>
      </c>
      <c r="BZ33" s="196">
        <f t="shared" si="10"/>
        <v>1679.5491615472286</v>
      </c>
      <c r="CA33" s="196"/>
      <c r="CB33" s="196">
        <f t="shared" si="31"/>
        <v>14867.304065516932</v>
      </c>
      <c r="CC33" s="196"/>
      <c r="CD33" s="196">
        <f t="shared" si="32"/>
        <v>16546.853227064159</v>
      </c>
      <c r="CE33" s="222">
        <f t="shared" si="33"/>
        <v>1</v>
      </c>
      <c r="CF33" s="196"/>
      <c r="CG33" s="263" t="s">
        <v>41</v>
      </c>
      <c r="CH33" s="264">
        <f>AO133</f>
        <v>39921.558069449005</v>
      </c>
      <c r="CI33" s="252">
        <f t="shared" si="41"/>
        <v>2.3659016469862983E-2</v>
      </c>
      <c r="CK33" s="219" t="s">
        <v>103</v>
      </c>
      <c r="CL33" s="231">
        <v>16546.853227064159</v>
      </c>
      <c r="CM33" s="231" t="s">
        <v>119</v>
      </c>
      <c r="CO33" s="226">
        <v>16</v>
      </c>
      <c r="CP33" s="253">
        <v>16</v>
      </c>
      <c r="CQ33" s="254" t="s">
        <v>103</v>
      </c>
      <c r="CR33" s="255">
        <v>6529.0926225062212</v>
      </c>
      <c r="CS33" s="256">
        <f t="shared" si="11"/>
        <v>3.6097353827636595E-3</v>
      </c>
      <c r="CT33" s="231" t="s">
        <v>148</v>
      </c>
      <c r="CW33" s="196">
        <v>16</v>
      </c>
      <c r="CX33" s="257"/>
      <c r="CY33" s="231">
        <f>CR91</f>
        <v>14218.354955237921</v>
      </c>
      <c r="CZ33" s="231" t="s">
        <v>149</v>
      </c>
      <c r="DB33" s="258">
        <f t="shared" si="39"/>
        <v>13038.612472660414</v>
      </c>
      <c r="DC33" s="259">
        <f t="shared" si="40"/>
        <v>1179.742482577509</v>
      </c>
      <c r="DD33" s="260">
        <f t="shared" si="35"/>
        <v>14218.354955237923</v>
      </c>
      <c r="DE33" s="235">
        <f t="shared" si="36"/>
        <v>0.99999999999999989</v>
      </c>
      <c r="DF33" s="263"/>
      <c r="DG33" s="264"/>
      <c r="DH33" s="264"/>
      <c r="DI33" s="264"/>
      <c r="DJ33" s="260"/>
      <c r="DK33" s="267"/>
      <c r="DL33" s="263">
        <f>F38</f>
        <v>12282.523475725906</v>
      </c>
      <c r="DM33" s="264">
        <f>T38</f>
        <v>756.08899693450712</v>
      </c>
      <c r="DN33" s="264"/>
      <c r="DO33" s="264">
        <f>BZ38</f>
        <v>1179.742482577509</v>
      </c>
      <c r="DP33" s="260">
        <f>SUM(DL33:DO33)</f>
        <v>14218.354955237923</v>
      </c>
      <c r="DQ33" s="235">
        <f>DD33/DP33</f>
        <v>1</v>
      </c>
      <c r="DR33" s="268"/>
      <c r="DS33" s="268"/>
      <c r="DT33" s="268"/>
      <c r="DU33" s="268"/>
      <c r="DV33" s="268"/>
      <c r="DW33" s="268"/>
      <c r="DX33" s="268"/>
      <c r="DY33" s="268"/>
      <c r="DZ33" s="268"/>
      <c r="EA33" s="268"/>
      <c r="EB33" s="268"/>
    </row>
    <row r="34" spans="2:132" s="231" customFormat="1" ht="14" customHeight="1">
      <c r="B34" s="238">
        <v>17</v>
      </c>
      <c r="C34" s="261"/>
      <c r="D34" s="276" t="s">
        <v>150</v>
      </c>
      <c r="E34" s="2"/>
      <c r="F34" s="240">
        <f>'[4]Oil Emissions'!$FA$101</f>
        <v>11356.71664939617</v>
      </c>
      <c r="G34" s="202">
        <f t="shared" ref="G34:G41" si="42">F34/$F$133</f>
        <v>2.0066642962311133E-2</v>
      </c>
      <c r="H34" s="203">
        <f t="shared" ref="H34:H41" si="43">F34*$H$13/10^3</f>
        <v>181.07866468558791</v>
      </c>
      <c r="I34" s="203">
        <f t="shared" ref="I34:I41" si="44">F34*$I$13/10^3</f>
        <v>43.525672030655997</v>
      </c>
      <c r="J34" s="203">
        <f t="shared" ref="J34:J41" si="45">F34*$J$13/10^3</f>
        <v>21.844780630768668</v>
      </c>
      <c r="K34" s="203"/>
      <c r="L34" s="203">
        <f t="shared" ref="L34:L41" si="46">J34*$L$16</f>
        <v>611.65385766152269</v>
      </c>
      <c r="M34" s="241">
        <f t="shared" ref="M34:M41" si="47">F34+H34+I34+L34</f>
        <v>12192.974843773936</v>
      </c>
      <c r="N34" s="205"/>
      <c r="O34" s="205"/>
      <c r="P34" s="238">
        <v>17</v>
      </c>
      <c r="Q34" s="205"/>
      <c r="R34" s="276" t="s">
        <v>150</v>
      </c>
      <c r="S34" s="205"/>
      <c r="T34" s="240">
        <f>'[5]Gas Emissions'!$ET$104</f>
        <v>3168.5069490230389</v>
      </c>
      <c r="U34" s="202">
        <f t="shared" ref="U34:U42" si="48">T34/$T$133</f>
        <v>1.3774055802849549E-2</v>
      </c>
      <c r="V34" s="242">
        <f t="shared" ref="V34:V42" si="49">T34*$V$13/10^3</f>
        <v>5.4991453183963852</v>
      </c>
      <c r="W34" s="243">
        <f t="shared" ref="W34:W42" si="50">T34*$W$13/10^3</f>
        <v>90.409307291119561</v>
      </c>
      <c r="X34" s="243">
        <f t="shared" ref="X34:X42" si="51">T34*$X$13/10^3</f>
        <v>31.299501820762284</v>
      </c>
      <c r="Y34" s="203">
        <f t="shared" ref="Y34:Y42" si="52">X34*$Y$16</f>
        <v>876.38605098134394</v>
      </c>
      <c r="Z34" s="203">
        <f t="shared" ref="Z34:Z42" si="53">T34*$Z$13/10^3</f>
        <v>181.44260567796525</v>
      </c>
      <c r="AA34" s="241">
        <f t="shared" ref="AA34:AA42" si="54">T34+V34+W34+Y34+Z34</f>
        <v>4322.2440582918643</v>
      </c>
      <c r="AB34" s="210"/>
      <c r="AC34" s="210"/>
      <c r="AD34" s="238">
        <v>17</v>
      </c>
      <c r="AE34" s="210"/>
      <c r="AF34" s="276" t="s">
        <v>150</v>
      </c>
      <c r="AG34" s="210"/>
      <c r="AH34" s="240"/>
      <c r="AI34" s="244"/>
      <c r="AJ34" s="203"/>
      <c r="AK34" s="203"/>
      <c r="AL34" s="241"/>
      <c r="AM34" s="210"/>
      <c r="AN34" s="210"/>
      <c r="AO34" s="240"/>
      <c r="AP34" s="245"/>
      <c r="AQ34" s="213"/>
      <c r="AR34" s="213"/>
      <c r="AS34" s="238">
        <v>17</v>
      </c>
      <c r="AT34" s="213"/>
      <c r="AU34" s="276" t="s">
        <v>150</v>
      </c>
      <c r="AV34" s="213"/>
      <c r="AW34" s="240">
        <f t="shared" si="0"/>
        <v>14525.223598419208</v>
      </c>
      <c r="AX34" s="203">
        <f t="shared" si="1"/>
        <v>3964.1011067434006</v>
      </c>
      <c r="AY34" s="245">
        <f t="shared" si="2"/>
        <v>9.3300322906855714E-3</v>
      </c>
      <c r="AZ34" s="202"/>
      <c r="BA34" s="246">
        <f t="shared" ref="BA34:BB42" si="55">H34+V34</f>
        <v>186.5778100039843</v>
      </c>
      <c r="BB34" s="203">
        <f t="shared" si="55"/>
        <v>133.93497932177556</v>
      </c>
      <c r="BC34" s="203">
        <f t="shared" ref="BC34:BC42" si="56">Z34</f>
        <v>181.44260567796525</v>
      </c>
      <c r="BD34" s="203">
        <f t="shared" si="3"/>
        <v>53.144282451530955</v>
      </c>
      <c r="BE34" s="247">
        <f t="shared" si="4"/>
        <v>1488.0399086428667</v>
      </c>
      <c r="BF34" s="203"/>
      <c r="BG34" s="240">
        <f t="shared" si="5"/>
        <v>16515.218902065801</v>
      </c>
      <c r="BH34" s="248">
        <f t="shared" si="6"/>
        <v>1.3118860353878499E-2</v>
      </c>
      <c r="BI34" s="249">
        <f t="shared" si="7"/>
        <v>9.1307588162212981E-3</v>
      </c>
      <c r="BJ34" s="2"/>
      <c r="BK34" s="238">
        <v>17</v>
      </c>
      <c r="BM34" s="2"/>
      <c r="BN34" s="219" t="s">
        <v>111</v>
      </c>
      <c r="BO34" s="2"/>
      <c r="BP34" s="276" t="s">
        <v>150</v>
      </c>
      <c r="BQ34" s="2"/>
      <c r="BR34" s="220">
        <f t="shared" si="28"/>
        <v>0.13700273115679709</v>
      </c>
      <c r="BS34" s="221"/>
      <c r="BT34" s="220">
        <f t="shared" si="29"/>
        <v>0.87950536317761585</v>
      </c>
      <c r="BU34" s="5"/>
      <c r="BV34" s="220">
        <f t="shared" si="30"/>
        <v>9.0101131415020824E-2</v>
      </c>
      <c r="BW34" s="5"/>
      <c r="BX34" s="98">
        <f t="shared" si="8"/>
        <v>501.95539500372513</v>
      </c>
      <c r="BY34" s="196">
        <f t="shared" si="9"/>
        <v>1488.0399086428667</v>
      </c>
      <c r="BZ34" s="196">
        <f t="shared" si="10"/>
        <v>1989.9953036465918</v>
      </c>
      <c r="CA34" s="196"/>
      <c r="CB34" s="196">
        <f t="shared" si="31"/>
        <v>14525.223598419208</v>
      </c>
      <c r="CC34" s="196"/>
      <c r="CD34" s="196">
        <f t="shared" si="32"/>
        <v>16515.218902065801</v>
      </c>
      <c r="CE34" s="222">
        <f t="shared" si="33"/>
        <v>1</v>
      </c>
      <c r="CF34" s="196"/>
      <c r="CG34" s="263" t="s">
        <v>35</v>
      </c>
      <c r="CH34" s="264">
        <f>Z133</f>
        <v>73818.054687071359</v>
      </c>
      <c r="CI34" s="252">
        <f t="shared" si="41"/>
        <v>4.374735496486528E-2</v>
      </c>
      <c r="CK34" s="219" t="s">
        <v>111</v>
      </c>
      <c r="CL34" s="231">
        <v>16515.218902065801</v>
      </c>
      <c r="CM34" s="231" t="s">
        <v>150</v>
      </c>
      <c r="CO34" s="226">
        <v>17</v>
      </c>
      <c r="CP34" s="253">
        <v>17</v>
      </c>
      <c r="CQ34" s="254" t="s">
        <v>103</v>
      </c>
      <c r="CR34" s="255">
        <v>6258.4826426071104</v>
      </c>
      <c r="CS34" s="256">
        <f t="shared" si="11"/>
        <v>3.4601234112618946E-3</v>
      </c>
      <c r="CT34" s="231" t="s">
        <v>151</v>
      </c>
      <c r="CW34" s="196">
        <v>17</v>
      </c>
      <c r="CX34" s="257"/>
      <c r="CY34" s="231">
        <f>CR92</f>
        <v>13241.449876481201</v>
      </c>
      <c r="CZ34" s="231" t="s">
        <v>152</v>
      </c>
      <c r="DB34" s="258">
        <f t="shared" si="39"/>
        <v>12250.767143180994</v>
      </c>
      <c r="DC34" s="259">
        <f t="shared" si="40"/>
        <v>990.6827333002077</v>
      </c>
      <c r="DD34" s="260">
        <f t="shared" si="35"/>
        <v>13241.449876481201</v>
      </c>
      <c r="DE34" s="235">
        <f t="shared" si="36"/>
        <v>1</v>
      </c>
      <c r="DF34" s="263"/>
      <c r="DG34" s="264"/>
      <c r="DH34" s="264"/>
      <c r="DI34" s="264"/>
      <c r="DJ34" s="260"/>
      <c r="DK34" s="267"/>
      <c r="DL34" s="263">
        <f>F39</f>
        <v>11945.79841446958</v>
      </c>
      <c r="DM34" s="264">
        <f>T39</f>
        <v>304.96872871141443</v>
      </c>
      <c r="DN34" s="264"/>
      <c r="DO34" s="264">
        <f>BZ39</f>
        <v>990.6827333002077</v>
      </c>
      <c r="DP34" s="260">
        <f>SUM(DL34:DO34)</f>
        <v>13241.449876481201</v>
      </c>
      <c r="DQ34" s="235">
        <f>DD34/DP34</f>
        <v>1</v>
      </c>
      <c r="DR34" s="268"/>
      <c r="DS34" s="268"/>
      <c r="DT34" s="268"/>
      <c r="DU34" s="268"/>
      <c r="DV34" s="268"/>
      <c r="DW34" s="268"/>
      <c r="DX34" s="268"/>
      <c r="DY34" s="268"/>
      <c r="DZ34" s="268"/>
      <c r="EA34" s="268"/>
      <c r="EB34" s="268"/>
    </row>
    <row r="35" spans="2:132" s="231" customFormat="1" ht="14" customHeight="1">
      <c r="B35" s="238">
        <v>18</v>
      </c>
      <c r="C35" s="261"/>
      <c r="D35" s="269" t="s">
        <v>153</v>
      </c>
      <c r="E35" s="2"/>
      <c r="F35" s="240">
        <f>'[4]Oil Emissions'!$FA$105</f>
        <v>12910.863524604014</v>
      </c>
      <c r="G35" s="202">
        <f t="shared" si="42"/>
        <v>2.2812728069351775E-2</v>
      </c>
      <c r="H35" s="203">
        <f t="shared" si="43"/>
        <v>205.8589642718137</v>
      </c>
      <c r="I35" s="203">
        <f t="shared" si="44"/>
        <v>49.482084369372053</v>
      </c>
      <c r="J35" s="203">
        <f t="shared" si="45"/>
        <v>24.834200777894996</v>
      </c>
      <c r="K35" s="203"/>
      <c r="L35" s="203">
        <f t="shared" si="46"/>
        <v>695.35762178105983</v>
      </c>
      <c r="M35" s="241">
        <f t="shared" si="47"/>
        <v>13861.562195026261</v>
      </c>
      <c r="N35" s="205"/>
      <c r="O35" s="205"/>
      <c r="P35" s="238">
        <v>18</v>
      </c>
      <c r="Q35" s="205"/>
      <c r="R35" s="269" t="s">
        <v>153</v>
      </c>
      <c r="S35" s="205"/>
      <c r="T35" s="240">
        <f>'[5]Gas Emissions'!$ET$108</f>
        <v>1761.2314967656107</v>
      </c>
      <c r="U35" s="202">
        <f t="shared" si="48"/>
        <v>7.6563824250616662E-3</v>
      </c>
      <c r="V35" s="242">
        <f t="shared" si="49"/>
        <v>3.0567292721378347</v>
      </c>
      <c r="W35" s="243">
        <f t="shared" si="50"/>
        <v>50.254495938845025</v>
      </c>
      <c r="X35" s="243">
        <f t="shared" si="51"/>
        <v>17.397995120950036</v>
      </c>
      <c r="Y35" s="203">
        <f t="shared" si="52"/>
        <v>487.14386338660097</v>
      </c>
      <c r="Z35" s="203">
        <f t="shared" si="53"/>
        <v>100.85584065825938</v>
      </c>
      <c r="AA35" s="241">
        <f t="shared" si="54"/>
        <v>2402.5424260214536</v>
      </c>
      <c r="AB35" s="210"/>
      <c r="AC35" s="210"/>
      <c r="AD35" s="238">
        <v>18</v>
      </c>
      <c r="AE35" s="210"/>
      <c r="AF35" s="269" t="s">
        <v>153</v>
      </c>
      <c r="AG35" s="210"/>
      <c r="AH35" s="240"/>
      <c r="AI35" s="244"/>
      <c r="AJ35" s="203"/>
      <c r="AK35" s="203"/>
      <c r="AL35" s="241"/>
      <c r="AM35" s="210"/>
      <c r="AN35" s="210"/>
      <c r="AO35" s="240"/>
      <c r="AP35" s="245"/>
      <c r="AQ35" s="213"/>
      <c r="AR35" s="213"/>
      <c r="AS35" s="238">
        <v>18</v>
      </c>
      <c r="AT35" s="213"/>
      <c r="AU35" s="269" t="s">
        <v>153</v>
      </c>
      <c r="AV35" s="213"/>
      <c r="AW35" s="240">
        <f t="shared" si="0"/>
        <v>14672.095021369625</v>
      </c>
      <c r="AX35" s="203">
        <f t="shared" si="1"/>
        <v>4004.1840126155062</v>
      </c>
      <c r="AY35" s="245">
        <f t="shared" si="2"/>
        <v>9.4243726710192318E-3</v>
      </c>
      <c r="AZ35" s="202"/>
      <c r="BA35" s="246">
        <f t="shared" si="55"/>
        <v>208.91569354395153</v>
      </c>
      <c r="BB35" s="203">
        <f t="shared" si="55"/>
        <v>99.736580308217071</v>
      </c>
      <c r="BC35" s="203">
        <f t="shared" si="56"/>
        <v>100.85584065825938</v>
      </c>
      <c r="BD35" s="203">
        <f t="shared" si="3"/>
        <v>42.232195898845035</v>
      </c>
      <c r="BE35" s="247">
        <f t="shared" si="4"/>
        <v>1182.501485167661</v>
      </c>
      <c r="BF35" s="203"/>
      <c r="BG35" s="240">
        <f t="shared" si="5"/>
        <v>16264.104621047714</v>
      </c>
      <c r="BH35" s="248">
        <f t="shared" si="6"/>
        <v>1.2919387782241632E-2</v>
      </c>
      <c r="BI35" s="249">
        <f t="shared" si="7"/>
        <v>8.9919254196504442E-3</v>
      </c>
      <c r="BJ35" s="2"/>
      <c r="BK35" s="238">
        <v>18</v>
      </c>
      <c r="BM35" s="2"/>
      <c r="BN35" s="219" t="s">
        <v>111</v>
      </c>
      <c r="BO35" s="2"/>
      <c r="BP35" s="269" t="s">
        <v>153</v>
      </c>
      <c r="BQ35" s="2"/>
      <c r="BR35" s="220">
        <f t="shared" si="28"/>
        <v>0.1085059493793734</v>
      </c>
      <c r="BS35" s="2"/>
      <c r="BT35" s="220">
        <f t="shared" si="29"/>
        <v>0.90211514025691664</v>
      </c>
      <c r="BU35" s="5"/>
      <c r="BV35" s="220">
        <f t="shared" si="30"/>
        <v>7.2706214865179933E-2</v>
      </c>
      <c r="BW35" s="5"/>
      <c r="BX35" s="98">
        <f t="shared" si="8"/>
        <v>409.50811451042796</v>
      </c>
      <c r="BY35" s="196">
        <f t="shared" si="9"/>
        <v>1182.501485167661</v>
      </c>
      <c r="BZ35" s="196">
        <f t="shared" si="10"/>
        <v>1592.009599678089</v>
      </c>
      <c r="CA35" s="196"/>
      <c r="CB35" s="196">
        <f t="shared" si="31"/>
        <v>14672.095021369625</v>
      </c>
      <c r="CC35" s="196"/>
      <c r="CD35" s="196">
        <f t="shared" si="32"/>
        <v>16264.104621047714</v>
      </c>
      <c r="CE35" s="222">
        <f t="shared" si="33"/>
        <v>1</v>
      </c>
      <c r="CF35" s="196"/>
      <c r="CG35" s="263" t="s">
        <v>118</v>
      </c>
      <c r="CH35" s="264">
        <f>I133</f>
        <v>16807.644116999993</v>
      </c>
      <c r="CI35" s="252">
        <f t="shared" si="41"/>
        <v>9.9608419163382325E-3</v>
      </c>
      <c r="CK35" s="219" t="s">
        <v>111</v>
      </c>
      <c r="CL35" s="231">
        <v>16264.104621047714</v>
      </c>
      <c r="CM35" s="231" t="s">
        <v>153</v>
      </c>
      <c r="CO35" s="265">
        <v>18</v>
      </c>
      <c r="CP35" s="253">
        <v>18</v>
      </c>
      <c r="CQ35" s="254" t="s">
        <v>103</v>
      </c>
      <c r="CR35" s="255">
        <v>5983.7741177962544</v>
      </c>
      <c r="CS35" s="256">
        <f t="shared" si="11"/>
        <v>3.3082454797805192E-3</v>
      </c>
      <c r="CT35" s="1" t="s">
        <v>154</v>
      </c>
      <c r="CW35" s="196">
        <v>18</v>
      </c>
      <c r="CX35" s="257"/>
      <c r="CY35" s="231">
        <f>CR93</f>
        <v>12749.256431698064</v>
      </c>
      <c r="CZ35" s="231" t="s">
        <v>155</v>
      </c>
      <c r="DB35" s="258">
        <f t="shared" si="39"/>
        <v>10561.34578421327</v>
      </c>
      <c r="DC35" s="259">
        <f t="shared" si="40"/>
        <v>2187.9106474847913</v>
      </c>
      <c r="DD35" s="260">
        <f t="shared" si="35"/>
        <v>12749.256431698061</v>
      </c>
      <c r="DE35" s="235">
        <f t="shared" si="36"/>
        <v>1.0000000000000002</v>
      </c>
      <c r="DF35" s="263"/>
      <c r="DG35" s="264"/>
      <c r="DH35" s="264"/>
      <c r="DI35" s="264"/>
      <c r="DJ35" s="260"/>
      <c r="DK35" s="267"/>
      <c r="DL35" s="263">
        <f>F40</f>
        <v>5706.7351850530704</v>
      </c>
      <c r="DM35" s="264">
        <f>T40</f>
        <v>4854.6105991602008</v>
      </c>
      <c r="DN35" s="264"/>
      <c r="DO35" s="264">
        <f>BZ40</f>
        <v>2187.9106474847913</v>
      </c>
      <c r="DP35" s="260">
        <f>SUM(DL35:DO35)</f>
        <v>12749.256431698061</v>
      </c>
      <c r="DQ35" s="235">
        <f>DD35/DP35</f>
        <v>1</v>
      </c>
      <c r="DR35" s="268"/>
      <c r="DS35" s="268"/>
      <c r="DT35" s="268"/>
      <c r="DU35" s="268"/>
      <c r="DV35" s="268"/>
      <c r="DW35" s="268"/>
      <c r="DX35" s="268"/>
      <c r="DY35" s="268"/>
      <c r="DZ35" s="268"/>
      <c r="EA35" s="268"/>
      <c r="EB35" s="268"/>
    </row>
    <row r="36" spans="2:132" s="231" customFormat="1" ht="14" customHeight="1">
      <c r="B36" s="238">
        <v>19</v>
      </c>
      <c r="C36" s="261"/>
      <c r="D36" s="269" t="s">
        <v>122</v>
      </c>
      <c r="E36" s="2"/>
      <c r="F36" s="240">
        <f>'[4]Oil Emissions'!$FA$147</f>
        <v>10160.6220533509</v>
      </c>
      <c r="G36" s="202">
        <f t="shared" si="42"/>
        <v>1.7953214940025629E-2</v>
      </c>
      <c r="H36" s="203">
        <f t="shared" si="43"/>
        <v>162.00737683224159</v>
      </c>
      <c r="I36" s="203">
        <f t="shared" si="44"/>
        <v>38.941528328534623</v>
      </c>
      <c r="J36" s="203">
        <f t="shared" si="45"/>
        <v>19.544078335299666</v>
      </c>
      <c r="K36" s="203"/>
      <c r="L36" s="203">
        <f t="shared" si="46"/>
        <v>547.23419338839062</v>
      </c>
      <c r="M36" s="241">
        <f t="shared" si="47"/>
        <v>10908.805151900067</v>
      </c>
      <c r="N36" s="205"/>
      <c r="O36" s="205"/>
      <c r="P36" s="238">
        <v>19</v>
      </c>
      <c r="Q36" s="205"/>
      <c r="R36" s="269" t="s">
        <v>122</v>
      </c>
      <c r="S36" s="205"/>
      <c r="T36" s="240">
        <f>'[5]Gas Emissions'!$ET$152</f>
        <v>2968.2930776051298</v>
      </c>
      <c r="U36" s="202">
        <f t="shared" si="48"/>
        <v>1.2903690964841182E-2</v>
      </c>
      <c r="V36" s="242">
        <f t="shared" si="49"/>
        <v>5.1516614114965469</v>
      </c>
      <c r="W36" s="243">
        <f t="shared" si="50"/>
        <v>84.696459657773616</v>
      </c>
      <c r="X36" s="243">
        <f t="shared" si="51"/>
        <v>29.321726630804466</v>
      </c>
      <c r="Y36" s="203">
        <f t="shared" si="52"/>
        <v>821.00834566252502</v>
      </c>
      <c r="Z36" s="203">
        <f t="shared" si="53"/>
        <v>169.97748121796067</v>
      </c>
      <c r="AA36" s="241">
        <f t="shared" si="54"/>
        <v>4049.1270255548857</v>
      </c>
      <c r="AB36" s="210"/>
      <c r="AC36" s="210"/>
      <c r="AD36" s="238">
        <v>19</v>
      </c>
      <c r="AE36" s="210"/>
      <c r="AF36" s="269" t="s">
        <v>122</v>
      </c>
      <c r="AG36" s="210"/>
      <c r="AH36" s="240"/>
      <c r="AI36" s="244"/>
      <c r="AJ36" s="203"/>
      <c r="AK36" s="203"/>
      <c r="AL36" s="241"/>
      <c r="AM36" s="210"/>
      <c r="AN36" s="210"/>
      <c r="AO36" s="240"/>
      <c r="AP36" s="245"/>
      <c r="AQ36" s="213"/>
      <c r="AR36" s="213"/>
      <c r="AS36" s="238">
        <v>19</v>
      </c>
      <c r="AT36" s="213"/>
      <c r="AU36" s="269" t="s">
        <v>122</v>
      </c>
      <c r="AV36" s="213"/>
      <c r="AW36" s="240">
        <f t="shared" si="0"/>
        <v>13128.915130956029</v>
      </c>
      <c r="AX36" s="203">
        <f t="shared" si="1"/>
        <v>3583.0324158746171</v>
      </c>
      <c r="AY36" s="245">
        <f t="shared" si="2"/>
        <v>8.4331371068753231E-3</v>
      </c>
      <c r="AZ36" s="202"/>
      <c r="BA36" s="246">
        <f t="shared" si="55"/>
        <v>167.15903824373814</v>
      </c>
      <c r="BB36" s="203">
        <f t="shared" si="55"/>
        <v>123.63798798630825</v>
      </c>
      <c r="BC36" s="203">
        <f t="shared" si="56"/>
        <v>169.97748121796067</v>
      </c>
      <c r="BD36" s="203">
        <f t="shared" si="3"/>
        <v>48.865804966104136</v>
      </c>
      <c r="BE36" s="247">
        <f t="shared" si="4"/>
        <v>1368.2425390509159</v>
      </c>
      <c r="BF36" s="203"/>
      <c r="BG36" s="240">
        <f t="shared" si="5"/>
        <v>14957.932177454953</v>
      </c>
      <c r="BH36" s="248">
        <f t="shared" si="6"/>
        <v>1.1881830000707517E-2</v>
      </c>
      <c r="BI36" s="249">
        <f t="shared" si="7"/>
        <v>8.2697826720694173E-3</v>
      </c>
      <c r="BJ36" s="2"/>
      <c r="BK36" s="238">
        <v>19</v>
      </c>
      <c r="BM36" s="2"/>
      <c r="BN36" s="219" t="s">
        <v>103</v>
      </c>
      <c r="BO36" s="2"/>
      <c r="BP36" s="269" t="s">
        <v>122</v>
      </c>
      <c r="BQ36" s="2"/>
      <c r="BR36" s="220">
        <f t="shared" si="28"/>
        <v>0.13931212352697539</v>
      </c>
      <c r="BS36" s="2"/>
      <c r="BT36" s="220">
        <f t="shared" si="29"/>
        <v>0.87772260063756191</v>
      </c>
      <c r="BU36" s="5"/>
      <c r="BV36" s="220">
        <f t="shared" si="30"/>
        <v>9.1472706442216153E-2</v>
      </c>
      <c r="BW36" s="5"/>
      <c r="BX36" s="98">
        <f t="shared" si="8"/>
        <v>460.77450744800706</v>
      </c>
      <c r="BY36" s="196">
        <f t="shared" si="9"/>
        <v>1368.2425390509159</v>
      </c>
      <c r="BZ36" s="196">
        <f t="shared" si="10"/>
        <v>1829.0170464989228</v>
      </c>
      <c r="CA36" s="196"/>
      <c r="CB36" s="196">
        <f t="shared" si="31"/>
        <v>13128.915130956029</v>
      </c>
      <c r="CC36" s="196"/>
      <c r="CD36" s="196">
        <f t="shared" si="32"/>
        <v>14957.932177454952</v>
      </c>
      <c r="CE36" s="222">
        <f t="shared" si="33"/>
        <v>1.0000000000000002</v>
      </c>
      <c r="CF36" s="196"/>
      <c r="CG36" s="263" t="s">
        <v>121</v>
      </c>
      <c r="CH36" s="264">
        <v>0</v>
      </c>
      <c r="CI36" s="252">
        <f t="shared" si="41"/>
        <v>0</v>
      </c>
      <c r="CK36" s="219" t="s">
        <v>103</v>
      </c>
      <c r="CL36" s="231">
        <v>14957.932177454953</v>
      </c>
      <c r="CM36" s="231" t="s">
        <v>122</v>
      </c>
      <c r="CO36" s="226">
        <v>19</v>
      </c>
      <c r="CP36" s="253">
        <v>19</v>
      </c>
      <c r="CQ36" s="254" t="s">
        <v>103</v>
      </c>
      <c r="CR36" s="255">
        <v>5952.5106763900521</v>
      </c>
      <c r="CS36" s="256">
        <f t="shared" si="11"/>
        <v>3.2909608803490583E-3</v>
      </c>
      <c r="CT36" s="231" t="s">
        <v>156</v>
      </c>
      <c r="CW36" s="196">
        <v>19</v>
      </c>
      <c r="CX36" s="257">
        <v>7</v>
      </c>
      <c r="CY36" s="231">
        <f>CR25</f>
        <v>10159.350997386922</v>
      </c>
      <c r="CZ36" s="257" t="s">
        <v>157</v>
      </c>
      <c r="DB36" s="258">
        <f t="shared" si="39"/>
        <v>9025.8244171495644</v>
      </c>
      <c r="DC36" s="259">
        <f t="shared" si="40"/>
        <v>1133.5265802373601</v>
      </c>
      <c r="DD36" s="260">
        <f t="shared" si="35"/>
        <v>10159.350997386924</v>
      </c>
      <c r="DE36" s="235">
        <f t="shared" si="36"/>
        <v>0.99999999999999978</v>
      </c>
      <c r="DF36" s="263">
        <f>F41</f>
        <v>1526.4912623794246</v>
      </c>
      <c r="DG36" s="264">
        <f>T41</f>
        <v>692.5068079496366</v>
      </c>
      <c r="DH36" s="264">
        <f>AH41</f>
        <v>6806.8263468205023</v>
      </c>
      <c r="DI36" s="264">
        <f>BZ41</f>
        <v>1133.5265802373601</v>
      </c>
      <c r="DJ36" s="260">
        <f t="shared" si="37"/>
        <v>10159.350997386924</v>
      </c>
      <c r="DK36" s="235">
        <f>CY36/DJ36</f>
        <v>0.99999999999999978</v>
      </c>
      <c r="DL36" s="263"/>
      <c r="DM36" s="264"/>
      <c r="DN36" s="264"/>
      <c r="DO36" s="264"/>
      <c r="DP36" s="260"/>
      <c r="DQ36" s="267"/>
      <c r="DR36" s="268"/>
      <c r="DS36" s="268"/>
      <c r="DT36" s="268"/>
      <c r="DU36" s="268"/>
      <c r="DV36" s="268"/>
      <c r="DW36" s="268"/>
      <c r="DX36" s="268"/>
      <c r="DY36" s="268"/>
      <c r="DZ36" s="268"/>
      <c r="EA36" s="268"/>
      <c r="EB36" s="268"/>
    </row>
    <row r="37" spans="2:132" s="231" customFormat="1" ht="14" customHeight="1">
      <c r="B37" s="238">
        <v>20</v>
      </c>
      <c r="C37" s="261"/>
      <c r="D37" s="269" t="s">
        <v>158</v>
      </c>
      <c r="E37" s="2"/>
      <c r="F37" s="240">
        <f>'[4]Oil Emissions'!$FA$13</f>
        <v>10712.014490006744</v>
      </c>
      <c r="G37" s="202">
        <f t="shared" si="42"/>
        <v>1.8927492585587905E-2</v>
      </c>
      <c r="H37" s="203">
        <f t="shared" si="43"/>
        <v>170.79912617580575</v>
      </c>
      <c r="I37" s="242">
        <f t="shared" si="44"/>
        <v>41.054791087392182</v>
      </c>
      <c r="J37" s="203">
        <f t="shared" si="45"/>
        <v>20.604688297850096</v>
      </c>
      <c r="K37" s="203"/>
      <c r="L37" s="203">
        <f t="shared" si="46"/>
        <v>576.93127233980272</v>
      </c>
      <c r="M37" s="241">
        <f t="shared" si="47"/>
        <v>11500.799679609745</v>
      </c>
      <c r="N37" s="205"/>
      <c r="O37" s="205"/>
      <c r="P37" s="238">
        <v>20</v>
      </c>
      <c r="Q37" s="205"/>
      <c r="R37" s="269" t="s">
        <v>158</v>
      </c>
      <c r="S37" s="205"/>
      <c r="T37" s="240">
        <f>'[5]Gas Emissions'!$ET$14</f>
        <v>2226.3179396832797</v>
      </c>
      <c r="U37" s="202">
        <f t="shared" si="48"/>
        <v>9.6781948183947489E-3</v>
      </c>
      <c r="V37" s="242">
        <f t="shared" si="49"/>
        <v>3.8639163720458582</v>
      </c>
      <c r="W37" s="243">
        <f t="shared" si="50"/>
        <v>63.525144800019902</v>
      </c>
      <c r="X37" s="243">
        <f t="shared" si="51"/>
        <v>21.992264346523886</v>
      </c>
      <c r="Y37" s="203">
        <f t="shared" si="52"/>
        <v>615.78340170266881</v>
      </c>
      <c r="Z37" s="203">
        <f t="shared" si="53"/>
        <v>127.48873035240932</v>
      </c>
      <c r="AA37" s="241">
        <f t="shared" si="54"/>
        <v>3036.9791329104237</v>
      </c>
      <c r="AB37" s="210"/>
      <c r="AC37" s="210"/>
      <c r="AD37" s="238">
        <v>20</v>
      </c>
      <c r="AE37" s="210"/>
      <c r="AF37" s="269" t="s">
        <v>158</v>
      </c>
      <c r="AG37" s="210"/>
      <c r="AH37" s="240"/>
      <c r="AI37" s="203"/>
      <c r="AJ37" s="203"/>
      <c r="AK37" s="203"/>
      <c r="AL37" s="241"/>
      <c r="AM37" s="210"/>
      <c r="AN37" s="210"/>
      <c r="AO37" s="240"/>
      <c r="AP37" s="245"/>
      <c r="AQ37" s="213"/>
      <c r="AR37" s="213"/>
      <c r="AS37" s="238">
        <v>20</v>
      </c>
      <c r="AT37" s="213"/>
      <c r="AU37" s="269" t="s">
        <v>158</v>
      </c>
      <c r="AV37" s="213"/>
      <c r="AW37" s="240">
        <f t="shared" si="0"/>
        <v>12938.332429690025</v>
      </c>
      <c r="AX37" s="203">
        <f t="shared" si="1"/>
        <v>3531.0201978253926</v>
      </c>
      <c r="AY37" s="245">
        <f t="shared" si="2"/>
        <v>8.3107195244670629E-3</v>
      </c>
      <c r="AZ37" s="202"/>
      <c r="BA37" s="246">
        <f t="shared" si="55"/>
        <v>174.6630425478516</v>
      </c>
      <c r="BB37" s="203">
        <f t="shared" si="55"/>
        <v>104.57993588741209</v>
      </c>
      <c r="BC37" s="203">
        <f t="shared" si="56"/>
        <v>127.48873035240932</v>
      </c>
      <c r="BD37" s="203">
        <f t="shared" si="3"/>
        <v>42.596952644373985</v>
      </c>
      <c r="BE37" s="247">
        <f t="shared" si="4"/>
        <v>1192.7146740424716</v>
      </c>
      <c r="BF37" s="203"/>
      <c r="BG37" s="240">
        <f t="shared" si="5"/>
        <v>14537.77881252017</v>
      </c>
      <c r="BH37" s="248">
        <f t="shared" si="6"/>
        <v>1.1548081271461057E-2</v>
      </c>
      <c r="BI37" s="249">
        <f t="shared" si="7"/>
        <v>8.0374927421694598E-3</v>
      </c>
      <c r="BJ37" s="2"/>
      <c r="BK37" s="238">
        <v>20</v>
      </c>
      <c r="BM37" s="2"/>
      <c r="BN37" s="219" t="s">
        <v>111</v>
      </c>
      <c r="BO37" s="2"/>
      <c r="BP37" s="269" t="s">
        <v>158</v>
      </c>
      <c r="BQ37" s="2"/>
      <c r="BR37" s="220">
        <f t="shared" si="28"/>
        <v>0.12362075186442431</v>
      </c>
      <c r="BS37" s="2"/>
      <c r="BT37" s="220">
        <f t="shared" si="29"/>
        <v>0.88998000289750756</v>
      </c>
      <c r="BU37" s="5"/>
      <c r="BV37" s="220">
        <f t="shared" si="30"/>
        <v>8.204242817446683E-2</v>
      </c>
      <c r="BW37" s="5"/>
      <c r="BX37" s="98">
        <f t="shared" si="8"/>
        <v>406.73170878767303</v>
      </c>
      <c r="BY37" s="196">
        <f t="shared" si="9"/>
        <v>1192.7146740424716</v>
      </c>
      <c r="BZ37" s="196">
        <f t="shared" si="10"/>
        <v>1599.4463828301446</v>
      </c>
      <c r="CA37" s="196"/>
      <c r="CB37" s="196">
        <f t="shared" si="31"/>
        <v>12938.332429690025</v>
      </c>
      <c r="CC37" s="196"/>
      <c r="CD37" s="196">
        <f t="shared" si="32"/>
        <v>14537.77881252017</v>
      </c>
      <c r="CE37" s="222">
        <f t="shared" si="33"/>
        <v>1</v>
      </c>
      <c r="CF37" s="196"/>
      <c r="CG37" s="270" t="s">
        <v>88</v>
      </c>
      <c r="CH37" s="271">
        <f>SUM(CH30:CH36)</f>
        <v>1687371.8364540369</v>
      </c>
      <c r="CI37" s="272">
        <f t="shared" si="41"/>
        <v>1</v>
      </c>
      <c r="CK37" s="219" t="s">
        <v>111</v>
      </c>
      <c r="CL37" s="231">
        <v>14537.77881252017</v>
      </c>
      <c r="CM37" s="231" t="s">
        <v>158</v>
      </c>
      <c r="CO37" s="226">
        <v>20</v>
      </c>
      <c r="CP37" s="253">
        <v>20</v>
      </c>
      <c r="CQ37" s="254" t="s">
        <v>103</v>
      </c>
      <c r="CR37" s="255">
        <v>5311.9326016030882</v>
      </c>
      <c r="CS37" s="256">
        <f t="shared" si="11"/>
        <v>2.9368048780264054E-3</v>
      </c>
      <c r="CT37" s="231" t="s">
        <v>159</v>
      </c>
      <c r="CW37" s="196">
        <v>20</v>
      </c>
      <c r="CX37" s="257">
        <v>8</v>
      </c>
      <c r="CY37" s="231">
        <f>CR26</f>
        <v>9928.6893258579039</v>
      </c>
      <c r="CZ37" s="257" t="s">
        <v>160</v>
      </c>
      <c r="DB37" s="258">
        <f t="shared" si="39"/>
        <v>8884.7992886876164</v>
      </c>
      <c r="DC37" s="259">
        <f t="shared" si="40"/>
        <v>1043.8900371702885</v>
      </c>
      <c r="DD37" s="260">
        <f t="shared" si="35"/>
        <v>9928.6893258579039</v>
      </c>
      <c r="DE37" s="235">
        <f t="shared" si="36"/>
        <v>1</v>
      </c>
      <c r="DF37" s="263"/>
      <c r="DG37" s="264">
        <f>T42</f>
        <v>159.98091551786501</v>
      </c>
      <c r="DH37" s="264">
        <f>AH42</f>
        <v>8724.8183731697518</v>
      </c>
      <c r="DI37" s="264">
        <f>BZ42</f>
        <v>1043.8900371702885</v>
      </c>
      <c r="DJ37" s="260">
        <f t="shared" si="37"/>
        <v>9928.6893258579039</v>
      </c>
      <c r="DK37" s="235">
        <f>CY37/DJ37</f>
        <v>1</v>
      </c>
      <c r="DL37" s="263"/>
      <c r="DM37" s="264"/>
      <c r="DN37" s="264"/>
      <c r="DO37" s="264"/>
      <c r="DP37" s="260"/>
      <c r="DQ37" s="267"/>
      <c r="DR37" s="268"/>
      <c r="DS37" s="268"/>
      <c r="DT37" s="268"/>
      <c r="DU37" s="268"/>
      <c r="DV37" s="268"/>
      <c r="DW37" s="268"/>
      <c r="DX37" s="268"/>
      <c r="DY37" s="268"/>
      <c r="DZ37" s="268"/>
      <c r="EA37" s="268"/>
      <c r="EB37" s="268"/>
    </row>
    <row r="38" spans="2:132" s="231" customFormat="1" ht="14" customHeight="1">
      <c r="B38" s="238">
        <v>21</v>
      </c>
      <c r="C38" s="261"/>
      <c r="D38" s="269" t="s">
        <v>161</v>
      </c>
      <c r="E38" s="2"/>
      <c r="F38" s="240">
        <f>'[4]Oil Emissions'!$FA$69</f>
        <v>12282.523475725906</v>
      </c>
      <c r="G38" s="202">
        <f t="shared" si="42"/>
        <v>2.1702488568885896E-2</v>
      </c>
      <c r="H38" s="203">
        <f t="shared" si="43"/>
        <v>195.84031358853068</v>
      </c>
      <c r="I38" s="203">
        <f t="shared" si="44"/>
        <v>47.073912735306585</v>
      </c>
      <c r="J38" s="203">
        <f t="shared" si="45"/>
        <v>23.625581160710258</v>
      </c>
      <c r="K38" s="203"/>
      <c r="L38" s="203">
        <f t="shared" si="46"/>
        <v>661.51627249988724</v>
      </c>
      <c r="M38" s="241">
        <f t="shared" si="47"/>
        <v>13186.953974549629</v>
      </c>
      <c r="N38" s="205"/>
      <c r="O38" s="205"/>
      <c r="P38" s="238">
        <v>21</v>
      </c>
      <c r="Q38" s="205"/>
      <c r="R38" s="269" t="s">
        <v>161</v>
      </c>
      <c r="S38" s="205"/>
      <c r="T38" s="240">
        <f>'[5]Gas Emissions'!$ET$72</f>
        <v>756.08899693450712</v>
      </c>
      <c r="U38" s="202">
        <f t="shared" si="48"/>
        <v>3.2868515686568303E-3</v>
      </c>
      <c r="V38" s="242">
        <f t="shared" si="49"/>
        <v>1.3122405393699454</v>
      </c>
      <c r="W38" s="243">
        <f t="shared" si="50"/>
        <v>21.574035835510227</v>
      </c>
      <c r="X38" s="243">
        <f t="shared" si="51"/>
        <v>7.4688833942771513</v>
      </c>
      <c r="Y38" s="203">
        <f t="shared" si="52"/>
        <v>209.12873503976024</v>
      </c>
      <c r="Z38" s="203">
        <f t="shared" si="53"/>
        <v>43.296972339143998</v>
      </c>
      <c r="AA38" s="241">
        <f t="shared" si="54"/>
        <v>1031.4009806882916</v>
      </c>
      <c r="AB38" s="210"/>
      <c r="AC38" s="210"/>
      <c r="AD38" s="238">
        <v>21</v>
      </c>
      <c r="AE38" s="210"/>
      <c r="AF38" s="269" t="s">
        <v>161</v>
      </c>
      <c r="AG38" s="210"/>
      <c r="AH38" s="240"/>
      <c r="AI38" s="244"/>
      <c r="AJ38" s="203"/>
      <c r="AK38" s="203"/>
      <c r="AL38" s="241"/>
      <c r="AM38" s="210"/>
      <c r="AN38" s="210"/>
      <c r="AO38" s="240"/>
      <c r="AP38" s="245"/>
      <c r="AQ38" s="213"/>
      <c r="AR38" s="213"/>
      <c r="AS38" s="238">
        <v>21</v>
      </c>
      <c r="AT38" s="213"/>
      <c r="AU38" s="269" t="s">
        <v>161</v>
      </c>
      <c r="AV38" s="213"/>
      <c r="AW38" s="240">
        <f t="shared" si="0"/>
        <v>13038.612472660414</v>
      </c>
      <c r="AX38" s="203">
        <f t="shared" si="1"/>
        <v>3558.3877785465916</v>
      </c>
      <c r="AY38" s="245">
        <f t="shared" si="2"/>
        <v>8.3751327180186502E-3</v>
      </c>
      <c r="AZ38" s="202"/>
      <c r="BA38" s="246">
        <f t="shared" si="55"/>
        <v>197.15255412790063</v>
      </c>
      <c r="BB38" s="203">
        <f t="shared" si="55"/>
        <v>68.647948570816808</v>
      </c>
      <c r="BC38" s="203">
        <f t="shared" si="56"/>
        <v>43.296972339143998</v>
      </c>
      <c r="BD38" s="203">
        <f t="shared" si="3"/>
        <v>31.094464554987411</v>
      </c>
      <c r="BE38" s="247">
        <f t="shared" si="4"/>
        <v>870.64500753964751</v>
      </c>
      <c r="BF38" s="203"/>
      <c r="BG38" s="240">
        <f t="shared" si="5"/>
        <v>14218.354955237921</v>
      </c>
      <c r="BH38" s="248">
        <f t="shared" si="6"/>
        <v>1.1294347003557477E-2</v>
      </c>
      <c r="BI38" s="249">
        <f t="shared" si="7"/>
        <v>7.8608930725988374E-3</v>
      </c>
      <c r="BJ38" s="2"/>
      <c r="BK38" s="238">
        <v>21</v>
      </c>
      <c r="BM38" s="2"/>
      <c r="BN38" s="219" t="s">
        <v>111</v>
      </c>
      <c r="BO38" s="2"/>
      <c r="BP38" s="269" t="s">
        <v>161</v>
      </c>
      <c r="BQ38" s="2"/>
      <c r="BR38" s="220">
        <f t="shared" si="28"/>
        <v>9.0480676916444389E-2</v>
      </c>
      <c r="BS38" s="2"/>
      <c r="BT38" s="220">
        <f t="shared" si="29"/>
        <v>0.91702679485133398</v>
      </c>
      <c r="BU38" s="5"/>
      <c r="BV38" s="220">
        <f t="shared" si="30"/>
        <v>6.1233877637786024E-2</v>
      </c>
      <c r="BW38" s="5"/>
      <c r="BX38" s="98">
        <f t="shared" si="8"/>
        <v>309.09747503786144</v>
      </c>
      <c r="BY38" s="196">
        <f t="shared" si="9"/>
        <v>870.64500753964751</v>
      </c>
      <c r="BZ38" s="196">
        <f t="shared" si="10"/>
        <v>1179.742482577509</v>
      </c>
      <c r="CA38" s="196"/>
      <c r="CB38" s="196">
        <f t="shared" si="31"/>
        <v>13038.612472660414</v>
      </c>
      <c r="CC38" s="196"/>
      <c r="CD38" s="196">
        <f t="shared" si="32"/>
        <v>14218.354955237923</v>
      </c>
      <c r="CE38" s="222">
        <f t="shared" si="33"/>
        <v>0.99999999999999989</v>
      </c>
      <c r="CF38" s="196"/>
      <c r="CK38" s="219" t="s">
        <v>111</v>
      </c>
      <c r="CL38" s="231">
        <v>14218.354955237921</v>
      </c>
      <c r="CM38" s="231" t="s">
        <v>161</v>
      </c>
      <c r="CO38" s="265">
        <v>21</v>
      </c>
      <c r="CP38" s="253">
        <v>21</v>
      </c>
      <c r="CQ38" s="254" t="s">
        <v>103</v>
      </c>
      <c r="CR38" s="255">
        <v>5032.1787105939338</v>
      </c>
      <c r="CS38" s="256">
        <f t="shared" si="11"/>
        <v>2.7821375180688249E-3</v>
      </c>
      <c r="CT38" s="231" t="s">
        <v>162</v>
      </c>
      <c r="CW38" s="196">
        <v>21</v>
      </c>
      <c r="CX38" s="257"/>
      <c r="CY38" s="231">
        <f>CR94</f>
        <v>9159.839905541563</v>
      </c>
      <c r="CZ38" s="231" t="s">
        <v>163</v>
      </c>
      <c r="DB38" s="258">
        <f t="shared" ref="DB38:DB49" si="57">CB44</f>
        <v>8216.1061915266728</v>
      </c>
      <c r="DC38" s="259">
        <f>BZ44</f>
        <v>943.7337140148918</v>
      </c>
      <c r="DD38" s="260">
        <f t="shared" si="35"/>
        <v>9159.8399055415648</v>
      </c>
      <c r="DE38" s="235">
        <f t="shared" si="36"/>
        <v>0.99999999999999978</v>
      </c>
      <c r="DF38" s="263"/>
      <c r="DG38" s="264"/>
      <c r="DH38" s="264"/>
      <c r="DI38" s="264"/>
      <c r="DJ38" s="260"/>
      <c r="DK38" s="267"/>
      <c r="DL38" s="263">
        <f>F44</f>
        <v>7050.0243234350592</v>
      </c>
      <c r="DM38" s="264">
        <f>T44</f>
        <v>1166.0818680916127</v>
      </c>
      <c r="DN38" s="264"/>
      <c r="DO38" s="264">
        <f>BZ44</f>
        <v>943.7337140148918</v>
      </c>
      <c r="DP38" s="260">
        <f>SUM(DL38:DO38)</f>
        <v>9159.8399055415648</v>
      </c>
      <c r="DQ38" s="235">
        <f>DD38/DP38</f>
        <v>1</v>
      </c>
      <c r="DR38" s="268"/>
      <c r="DS38" s="268"/>
      <c r="DT38" s="268"/>
      <c r="DU38" s="268"/>
      <c r="DV38" s="268"/>
      <c r="DW38" s="268"/>
      <c r="DX38" s="268"/>
      <c r="DY38" s="268"/>
      <c r="DZ38" s="268"/>
      <c r="EA38" s="268"/>
      <c r="EB38" s="268"/>
    </row>
    <row r="39" spans="2:132" s="231" customFormat="1" ht="14" customHeight="1">
      <c r="B39" s="238">
        <v>22</v>
      </c>
      <c r="C39" s="261"/>
      <c r="D39" s="269" t="s">
        <v>164</v>
      </c>
      <c r="E39" s="2"/>
      <c r="F39" s="240">
        <f>'[4]Oil Emissions'!$FA$67</f>
        <v>11945.79841446958</v>
      </c>
      <c r="G39" s="202">
        <f t="shared" si="42"/>
        <v>2.1107515409891718E-2</v>
      </c>
      <c r="H39" s="203">
        <f t="shared" si="43"/>
        <v>190.47135649108384</v>
      </c>
      <c r="I39" s="203">
        <f t="shared" si="44"/>
        <v>45.783382643449031</v>
      </c>
      <c r="J39" s="203">
        <f t="shared" si="45"/>
        <v>22.977886468387574</v>
      </c>
      <c r="K39" s="203"/>
      <c r="L39" s="203">
        <f t="shared" si="46"/>
        <v>643.3808211148521</v>
      </c>
      <c r="M39" s="241">
        <f t="shared" si="47"/>
        <v>12825.433974718964</v>
      </c>
      <c r="N39" s="205"/>
      <c r="O39" s="205"/>
      <c r="P39" s="238">
        <v>22</v>
      </c>
      <c r="Q39" s="205"/>
      <c r="R39" s="269" t="s">
        <v>164</v>
      </c>
      <c r="S39" s="205"/>
      <c r="T39" s="240">
        <f>'[5]Gas Emissions'!$ET$70</f>
        <v>304.96872871141443</v>
      </c>
      <c r="U39" s="202">
        <f t="shared" si="48"/>
        <v>1.3257525878838032E-3</v>
      </c>
      <c r="V39" s="242">
        <f t="shared" si="49"/>
        <v>0.52929262385483178</v>
      </c>
      <c r="W39" s="243">
        <f t="shared" si="50"/>
        <v>8.7018939683101397</v>
      </c>
      <c r="X39" s="243">
        <f t="shared" si="51"/>
        <v>3.0125764068535958</v>
      </c>
      <c r="Y39" s="203">
        <f t="shared" si="52"/>
        <v>84.352139391900678</v>
      </c>
      <c r="Z39" s="203">
        <f t="shared" si="53"/>
        <v>17.463847066757111</v>
      </c>
      <c r="AA39" s="241">
        <f t="shared" si="54"/>
        <v>416.01590176223715</v>
      </c>
      <c r="AB39" s="210"/>
      <c r="AC39" s="210"/>
      <c r="AD39" s="238">
        <v>22</v>
      </c>
      <c r="AE39" s="210"/>
      <c r="AF39" s="269" t="s">
        <v>164</v>
      </c>
      <c r="AG39" s="210"/>
      <c r="AH39" s="240"/>
      <c r="AI39" s="244"/>
      <c r="AJ39" s="203"/>
      <c r="AK39" s="203"/>
      <c r="AL39" s="241"/>
      <c r="AM39" s="210"/>
      <c r="AN39" s="210"/>
      <c r="AO39" s="240"/>
      <c r="AP39" s="245"/>
      <c r="AQ39" s="213"/>
      <c r="AR39" s="213"/>
      <c r="AS39" s="238">
        <v>22</v>
      </c>
      <c r="AT39" s="213"/>
      <c r="AU39" s="269" t="s">
        <v>164</v>
      </c>
      <c r="AV39" s="213"/>
      <c r="AW39" s="240">
        <f t="shared" si="0"/>
        <v>12250.767143180994</v>
      </c>
      <c r="AX39" s="203">
        <f t="shared" si="1"/>
        <v>3343.3756982594505</v>
      </c>
      <c r="AY39" s="245">
        <f t="shared" si="2"/>
        <v>7.869073564140374E-3</v>
      </c>
      <c r="AZ39" s="202"/>
      <c r="BA39" s="246">
        <f t="shared" si="55"/>
        <v>191.00064911493868</v>
      </c>
      <c r="BB39" s="203">
        <f t="shared" si="55"/>
        <v>54.485276611759168</v>
      </c>
      <c r="BC39" s="203">
        <f t="shared" si="56"/>
        <v>17.463847066757111</v>
      </c>
      <c r="BD39" s="203">
        <f t="shared" si="3"/>
        <v>25.990462875241171</v>
      </c>
      <c r="BE39" s="247">
        <f t="shared" si="4"/>
        <v>727.73296050675276</v>
      </c>
      <c r="BF39" s="203"/>
      <c r="BG39" s="240">
        <f t="shared" si="5"/>
        <v>13241.449876481201</v>
      </c>
      <c r="BH39" s="248">
        <f t="shared" si="6"/>
        <v>1.0518342677898734E-2</v>
      </c>
      <c r="BI39" s="249">
        <f t="shared" si="7"/>
        <v>7.32079216849556E-3</v>
      </c>
      <c r="BJ39" s="2"/>
      <c r="BK39" s="238">
        <v>22</v>
      </c>
      <c r="BM39" s="2"/>
      <c r="BN39" s="219" t="s">
        <v>111</v>
      </c>
      <c r="BO39" s="2"/>
      <c r="BP39" s="269" t="s">
        <v>164</v>
      </c>
      <c r="BQ39" s="2"/>
      <c r="BR39" s="220">
        <f t="shared" si="28"/>
        <v>8.0866995651912313E-2</v>
      </c>
      <c r="BS39" s="2"/>
      <c r="BT39" s="220">
        <f t="shared" si="29"/>
        <v>0.92518321312684881</v>
      </c>
      <c r="BU39" s="5"/>
      <c r="BV39" s="220">
        <f t="shared" si="30"/>
        <v>5.4958706734926026E-2</v>
      </c>
      <c r="BW39" s="5"/>
      <c r="BX39" s="98">
        <f t="shared" si="8"/>
        <v>262.94977279345494</v>
      </c>
      <c r="BY39" s="196">
        <f t="shared" si="9"/>
        <v>727.73296050675276</v>
      </c>
      <c r="BZ39" s="196">
        <f t="shared" si="10"/>
        <v>990.6827333002077</v>
      </c>
      <c r="CA39" s="196"/>
      <c r="CB39" s="196">
        <f t="shared" si="31"/>
        <v>12250.767143180994</v>
      </c>
      <c r="CC39" s="196"/>
      <c r="CD39" s="196">
        <f t="shared" si="32"/>
        <v>13241.449876481201</v>
      </c>
      <c r="CE39" s="222">
        <f t="shared" si="33"/>
        <v>1</v>
      </c>
      <c r="CF39" s="196"/>
      <c r="CK39" s="219" t="s">
        <v>111</v>
      </c>
      <c r="CL39" s="231">
        <v>13241.449876481201</v>
      </c>
      <c r="CM39" s="231" t="s">
        <v>164</v>
      </c>
      <c r="CO39" s="226">
        <v>22</v>
      </c>
      <c r="CP39" s="253">
        <v>22</v>
      </c>
      <c r="CQ39" s="254" t="s">
        <v>103</v>
      </c>
      <c r="CR39" s="255">
        <v>4563.677573604532</v>
      </c>
      <c r="CS39" s="256">
        <f t="shared" si="11"/>
        <v>2.5231175854634751E-3</v>
      </c>
      <c r="CT39" s="231" t="s">
        <v>165</v>
      </c>
      <c r="CW39" s="196">
        <v>22</v>
      </c>
      <c r="CX39" s="257"/>
      <c r="CY39" s="231">
        <f>CR95</f>
        <v>9013.5328045824263</v>
      </c>
      <c r="CZ39" s="231" t="s">
        <v>166</v>
      </c>
      <c r="DB39" s="258">
        <f t="shared" si="57"/>
        <v>8111.8276650627477</v>
      </c>
      <c r="DC39" s="259">
        <f t="shared" ref="DC39:DC49" si="58">BZ45</f>
        <v>901.70513951967791</v>
      </c>
      <c r="DD39" s="260">
        <f t="shared" si="35"/>
        <v>9013.5328045824263</v>
      </c>
      <c r="DE39" s="235">
        <f t="shared" si="36"/>
        <v>1</v>
      </c>
      <c r="DF39" s="263"/>
      <c r="DG39" s="264"/>
      <c r="DH39" s="264"/>
      <c r="DI39" s="264"/>
      <c r="DJ39" s="260"/>
      <c r="DK39" s="267"/>
      <c r="DL39" s="263">
        <f>F45</f>
        <v>7063.9938071397019</v>
      </c>
      <c r="DM39" s="264">
        <f>T45</f>
        <v>1047.833857923046</v>
      </c>
      <c r="DN39" s="264"/>
      <c r="DO39" s="264">
        <f>BZ45</f>
        <v>901.70513951967791</v>
      </c>
      <c r="DP39" s="260">
        <f>SUM(DL39:DO39)</f>
        <v>9013.5328045824263</v>
      </c>
      <c r="DQ39" s="235">
        <f>DD39/DP39</f>
        <v>1</v>
      </c>
      <c r="DR39" s="268"/>
      <c r="DS39" s="268"/>
      <c r="DT39" s="268"/>
      <c r="DU39" s="268"/>
      <c r="DV39" s="268"/>
      <c r="DW39" s="268"/>
      <c r="DX39" s="268"/>
      <c r="DY39" s="268"/>
      <c r="DZ39" s="268"/>
      <c r="EA39" s="268"/>
      <c r="EB39" s="268"/>
    </row>
    <row r="40" spans="2:132" s="231" customFormat="1" ht="14" customHeight="1">
      <c r="B40" s="238">
        <v>23</v>
      </c>
      <c r="C40" s="261"/>
      <c r="D40" s="269" t="s">
        <v>167</v>
      </c>
      <c r="E40" s="2"/>
      <c r="F40" s="240">
        <f>'[4]Oil Emissions'!$FA$137</f>
        <v>5706.7351850530704</v>
      </c>
      <c r="G40" s="202">
        <f t="shared" si="42"/>
        <v>1.0083461705897823E-2</v>
      </c>
      <c r="H40" s="203">
        <f t="shared" si="43"/>
        <v>90.991790930930293</v>
      </c>
      <c r="I40" s="203">
        <f t="shared" si="44"/>
        <v>21.871592969930408</v>
      </c>
      <c r="J40" s="203">
        <f t="shared" si="45"/>
        <v>10.976973546487274</v>
      </c>
      <c r="K40" s="203"/>
      <c r="L40" s="203">
        <f t="shared" si="46"/>
        <v>307.35525930164368</v>
      </c>
      <c r="M40" s="241">
        <f t="shared" si="47"/>
        <v>6126.953828255575</v>
      </c>
      <c r="N40" s="205"/>
      <c r="O40" s="205"/>
      <c r="P40" s="238">
        <v>23</v>
      </c>
      <c r="Q40" s="205"/>
      <c r="R40" s="269" t="s">
        <v>167</v>
      </c>
      <c r="S40" s="205"/>
      <c r="T40" s="240">
        <f>'[5]Gas Emissions'!$ET$142</f>
        <v>4854.6105991602008</v>
      </c>
      <c r="U40" s="202">
        <f t="shared" si="48"/>
        <v>2.1103844293147319E-2</v>
      </c>
      <c r="V40" s="242">
        <f t="shared" si="49"/>
        <v>8.4254854347851929</v>
      </c>
      <c r="W40" s="243">
        <f t="shared" si="50"/>
        <v>138.52012588248525</v>
      </c>
      <c r="X40" s="243">
        <f t="shared" si="51"/>
        <v>47.955360594792801</v>
      </c>
      <c r="Y40" s="203">
        <f t="shared" si="52"/>
        <v>1342.7500966541984</v>
      </c>
      <c r="Z40" s="203">
        <f t="shared" si="53"/>
        <v>277.99629631081814</v>
      </c>
      <c r="AA40" s="241">
        <f t="shared" si="54"/>
        <v>6622.3026034424884</v>
      </c>
      <c r="AB40" s="210"/>
      <c r="AC40" s="210"/>
      <c r="AD40" s="238">
        <v>23</v>
      </c>
      <c r="AE40" s="210"/>
      <c r="AF40" s="269" t="s">
        <v>167</v>
      </c>
      <c r="AG40" s="210"/>
      <c r="AH40" s="240"/>
      <c r="AI40" s="244"/>
      <c r="AJ40" s="203"/>
      <c r="AK40" s="203"/>
      <c r="AL40" s="241"/>
      <c r="AM40" s="210"/>
      <c r="AN40" s="210"/>
      <c r="AO40" s="240"/>
      <c r="AP40" s="245"/>
      <c r="AQ40" s="213"/>
      <c r="AR40" s="213"/>
      <c r="AS40" s="238">
        <v>23</v>
      </c>
      <c r="AT40" s="213"/>
      <c r="AU40" s="269" t="s">
        <v>167</v>
      </c>
      <c r="AV40" s="213"/>
      <c r="AW40" s="240">
        <f t="shared" si="0"/>
        <v>10561.34578421327</v>
      </c>
      <c r="AX40" s="203">
        <f t="shared" si="1"/>
        <v>2882.3131174693867</v>
      </c>
      <c r="AY40" s="245">
        <f t="shared" si="2"/>
        <v>6.7839022602398822E-3</v>
      </c>
      <c r="AZ40" s="202"/>
      <c r="BA40" s="246">
        <f t="shared" si="55"/>
        <v>99.41727636571548</v>
      </c>
      <c r="BB40" s="203">
        <f t="shared" si="55"/>
        <v>160.39171885241566</v>
      </c>
      <c r="BC40" s="203">
        <f t="shared" si="56"/>
        <v>277.99629631081814</v>
      </c>
      <c r="BD40" s="203">
        <f t="shared" si="3"/>
        <v>58.932334141280073</v>
      </c>
      <c r="BE40" s="247">
        <f t="shared" si="4"/>
        <v>1650.105355955842</v>
      </c>
      <c r="BF40" s="203"/>
      <c r="BG40" s="240">
        <f t="shared" si="5"/>
        <v>12749.256431698064</v>
      </c>
      <c r="BH40" s="248">
        <f t="shared" si="6"/>
        <v>1.0127368927717517E-2</v>
      </c>
      <c r="BI40" s="249">
        <f t="shared" si="7"/>
        <v>7.0486734843963851E-3</v>
      </c>
      <c r="BJ40" s="2"/>
      <c r="BK40" s="238">
        <v>23</v>
      </c>
      <c r="BM40" s="2"/>
      <c r="BN40" s="219" t="s">
        <v>111</v>
      </c>
      <c r="BO40" s="2"/>
      <c r="BP40" s="269" t="s">
        <v>167</v>
      </c>
      <c r="BQ40" s="2"/>
      <c r="BR40" s="220">
        <f t="shared" si="28"/>
        <v>0.20716210719614953</v>
      </c>
      <c r="BS40" s="2"/>
      <c r="BT40" s="220">
        <f t="shared" si="29"/>
        <v>0.82838915671622548</v>
      </c>
      <c r="BU40" s="5"/>
      <c r="BV40" s="220">
        <f t="shared" si="30"/>
        <v>0.12942757601558932</v>
      </c>
      <c r="BW40" s="5"/>
      <c r="BX40" s="98">
        <f t="shared" si="8"/>
        <v>537.80529152894928</v>
      </c>
      <c r="BY40" s="196">
        <f t="shared" si="9"/>
        <v>1650.105355955842</v>
      </c>
      <c r="BZ40" s="196">
        <f t="shared" si="10"/>
        <v>2187.9106474847913</v>
      </c>
      <c r="CA40" s="196"/>
      <c r="CB40" s="196">
        <f t="shared" si="31"/>
        <v>10561.34578421327</v>
      </c>
      <c r="CC40" s="196"/>
      <c r="CD40" s="196">
        <f t="shared" si="32"/>
        <v>12749.256431698061</v>
      </c>
      <c r="CE40" s="222">
        <f t="shared" si="33"/>
        <v>1.0000000000000002</v>
      </c>
      <c r="CF40" s="196"/>
      <c r="CK40" s="219" t="s">
        <v>111</v>
      </c>
      <c r="CL40" s="231">
        <v>12749.256431698064</v>
      </c>
      <c r="CM40" s="231" t="s">
        <v>167</v>
      </c>
      <c r="CO40" s="226">
        <v>23</v>
      </c>
      <c r="CP40" s="253">
        <v>23</v>
      </c>
      <c r="CQ40" s="254" t="s">
        <v>103</v>
      </c>
      <c r="CR40" s="255">
        <v>3581.3366490911912</v>
      </c>
      <c r="CS40" s="256">
        <f t="shared" si="11"/>
        <v>1.9800113686931227E-3</v>
      </c>
      <c r="CT40" s="231" t="s">
        <v>168</v>
      </c>
      <c r="CW40" s="196">
        <v>23</v>
      </c>
      <c r="CX40" s="257">
        <v>9</v>
      </c>
      <c r="CY40" s="231">
        <f>CR27</f>
        <v>8131.8274377740454</v>
      </c>
      <c r="CZ40" s="257" t="s">
        <v>169</v>
      </c>
      <c r="DB40" s="258">
        <f t="shared" si="57"/>
        <v>7301.5344479673804</v>
      </c>
      <c r="DC40" s="259">
        <f t="shared" si="58"/>
        <v>830.29298980666579</v>
      </c>
      <c r="DD40" s="260">
        <f t="shared" si="35"/>
        <v>8131.8274377740463</v>
      </c>
      <c r="DE40" s="235">
        <f t="shared" si="36"/>
        <v>0.99999999999999989</v>
      </c>
      <c r="DF40" s="263">
        <f>F46</f>
        <v>6294.1347517535369</v>
      </c>
      <c r="DG40" s="264">
        <f>T46</f>
        <v>1007.3996962138433</v>
      </c>
      <c r="DH40" s="264"/>
      <c r="DI40" s="264">
        <f>BZ46</f>
        <v>830.29298980666579</v>
      </c>
      <c r="DJ40" s="260">
        <f t="shared" si="37"/>
        <v>8131.8274377740463</v>
      </c>
      <c r="DK40" s="235">
        <f>CY40/DJ40</f>
        <v>0.99999999999999989</v>
      </c>
      <c r="DL40" s="263"/>
      <c r="DM40" s="264"/>
      <c r="DN40" s="264"/>
      <c r="DO40" s="264"/>
      <c r="DP40" s="260"/>
      <c r="DQ40" s="267"/>
      <c r="DR40" s="268"/>
      <c r="DS40" s="268"/>
      <c r="DT40" s="268"/>
      <c r="DU40" s="268"/>
      <c r="DV40" s="268"/>
      <c r="DW40" s="268"/>
      <c r="DX40" s="268"/>
      <c r="DY40" s="268"/>
      <c r="DZ40" s="268"/>
      <c r="EA40" s="268"/>
      <c r="EB40" s="268"/>
    </row>
    <row r="41" spans="2:132" s="231" customFormat="1" ht="14" customHeight="1">
      <c r="B41" s="238">
        <v>24</v>
      </c>
      <c r="C41" s="261"/>
      <c r="D41" s="239" t="s">
        <v>125</v>
      </c>
      <c r="E41" s="2"/>
      <c r="F41" s="240">
        <f>'[4]Oil Emissions'!$FA$25</f>
        <v>1526.4912623794246</v>
      </c>
      <c r="G41" s="202">
        <f t="shared" si="42"/>
        <v>2.6972192837869369E-3</v>
      </c>
      <c r="H41" s="203">
        <f t="shared" si="43"/>
        <v>24.33934102428984</v>
      </c>
      <c r="I41" s="203">
        <f t="shared" si="44"/>
        <v>5.8504196322905999</v>
      </c>
      <c r="J41" s="203">
        <f t="shared" si="45"/>
        <v>2.9362242442877751</v>
      </c>
      <c r="K41" s="203"/>
      <c r="L41" s="203">
        <f t="shared" si="46"/>
        <v>82.214278840057702</v>
      </c>
      <c r="M41" s="241">
        <f t="shared" si="47"/>
        <v>1638.8953018760626</v>
      </c>
      <c r="N41" s="205"/>
      <c r="O41" s="205"/>
      <c r="P41" s="238">
        <v>24</v>
      </c>
      <c r="Q41" s="205"/>
      <c r="R41" s="239" t="s">
        <v>125</v>
      </c>
      <c r="S41" s="205"/>
      <c r="T41" s="240">
        <f>'[5]Gas Emissions'!$ET$26</f>
        <v>692.5068079496366</v>
      </c>
      <c r="U41" s="202">
        <f t="shared" si="48"/>
        <v>3.0104486340143898E-3</v>
      </c>
      <c r="V41" s="242">
        <f t="shared" si="49"/>
        <v>1.2018896067335649</v>
      </c>
      <c r="W41" s="243">
        <f t="shared" si="50"/>
        <v>19.759799113085602</v>
      </c>
      <c r="X41" s="243">
        <f t="shared" si="51"/>
        <v>6.8407986616513892</v>
      </c>
      <c r="Y41" s="203">
        <f t="shared" si="52"/>
        <v>191.54236252623889</v>
      </c>
      <c r="Z41" s="203">
        <f t="shared" si="53"/>
        <v>39.655977312233659</v>
      </c>
      <c r="AA41" s="241">
        <f t="shared" si="54"/>
        <v>944.66683650792822</v>
      </c>
      <c r="AB41" s="210"/>
      <c r="AC41" s="210"/>
      <c r="AD41" s="238">
        <v>24</v>
      </c>
      <c r="AE41" s="210"/>
      <c r="AF41" s="239" t="s">
        <v>125</v>
      </c>
      <c r="AG41" s="210"/>
      <c r="AH41" s="240">
        <f>'[2]Coal Emissions'!$GE$31</f>
        <v>6806.8263468205023</v>
      </c>
      <c r="AI41" s="244">
        <f>AH41/$AH$133</f>
        <v>8.9464604324784956E-3</v>
      </c>
      <c r="AJ41" s="203">
        <f>AH41*$AJ$13/10^3</f>
        <v>27.462946863658225</v>
      </c>
      <c r="AK41" s="203">
        <f>AJ41*$AK$16</f>
        <v>768.96251218243026</v>
      </c>
      <c r="AL41" s="241">
        <f>AH41+AK41</f>
        <v>7575.7888590029324</v>
      </c>
      <c r="AM41" s="210"/>
      <c r="AN41" s="210"/>
      <c r="AO41" s="240"/>
      <c r="AP41" s="245"/>
      <c r="AQ41" s="213"/>
      <c r="AR41" s="213"/>
      <c r="AS41" s="238">
        <v>24</v>
      </c>
      <c r="AT41" s="213"/>
      <c r="AU41" s="239" t="s">
        <v>125</v>
      </c>
      <c r="AV41" s="213"/>
      <c r="AW41" s="240">
        <f t="shared" si="0"/>
        <v>9025.8244171495644</v>
      </c>
      <c r="AX41" s="203">
        <f t="shared" si="1"/>
        <v>2463.2516201119329</v>
      </c>
      <c r="AY41" s="245">
        <f t="shared" si="2"/>
        <v>5.7975860193455811E-3</v>
      </c>
      <c r="AZ41" s="202"/>
      <c r="BA41" s="246">
        <f t="shared" si="55"/>
        <v>25.541230631023407</v>
      </c>
      <c r="BB41" s="203">
        <f t="shared" si="55"/>
        <v>25.610218745376201</v>
      </c>
      <c r="BC41" s="203">
        <f t="shared" si="56"/>
        <v>39.655977312233659</v>
      </c>
      <c r="BD41" s="203">
        <f t="shared" si="3"/>
        <v>37.239969769597387</v>
      </c>
      <c r="BE41" s="247">
        <f t="shared" si="4"/>
        <v>1042.7191535487268</v>
      </c>
      <c r="BF41" s="203"/>
      <c r="BG41" s="240">
        <f t="shared" si="5"/>
        <v>10159.350997386922</v>
      </c>
      <c r="BH41" s="248">
        <f t="shared" si="6"/>
        <v>8.0700781389027865E-3</v>
      </c>
      <c r="BI41" s="249">
        <f t="shared" si="7"/>
        <v>5.6167940756070818E-3</v>
      </c>
      <c r="BJ41" s="2"/>
      <c r="BK41" s="238">
        <v>24</v>
      </c>
      <c r="BM41" s="2"/>
      <c r="BN41" s="219" t="s">
        <v>103</v>
      </c>
      <c r="BO41" s="2"/>
      <c r="BP41" s="239" t="s">
        <v>125</v>
      </c>
      <c r="BQ41" s="2"/>
      <c r="BR41" s="220">
        <f t="shared" si="28"/>
        <v>0.12558704090050735</v>
      </c>
      <c r="BS41" s="2"/>
      <c r="BT41" s="220">
        <f t="shared" si="29"/>
        <v>0.88842529601261799</v>
      </c>
      <c r="BU41" s="5"/>
      <c r="BV41" s="220">
        <f t="shared" si="30"/>
        <v>0.10263639417684491</v>
      </c>
      <c r="BW41" s="5"/>
      <c r="BX41" s="98">
        <f t="shared" si="8"/>
        <v>90.807426688633271</v>
      </c>
      <c r="BY41" s="196">
        <f t="shared" si="9"/>
        <v>1042.7191535487268</v>
      </c>
      <c r="BZ41" s="196">
        <f t="shared" si="10"/>
        <v>1133.5265802373601</v>
      </c>
      <c r="CA41" s="196"/>
      <c r="CB41" s="196">
        <f t="shared" si="31"/>
        <v>9025.8244171495644</v>
      </c>
      <c r="CC41" s="196"/>
      <c r="CD41" s="196">
        <f t="shared" si="32"/>
        <v>10159.350997386924</v>
      </c>
      <c r="CE41" s="222">
        <f t="shared" si="33"/>
        <v>0.99999999999999978</v>
      </c>
      <c r="CF41" s="196"/>
      <c r="CK41" s="219" t="s">
        <v>103</v>
      </c>
      <c r="CL41" s="231">
        <v>10159.350997386922</v>
      </c>
      <c r="CM41" s="231" t="s">
        <v>125</v>
      </c>
      <c r="CO41" s="265">
        <v>24</v>
      </c>
      <c r="CP41" s="253">
        <v>24</v>
      </c>
      <c r="CQ41" s="254" t="s">
        <v>103</v>
      </c>
      <c r="CR41" s="255">
        <v>2907.4525472439464</v>
      </c>
      <c r="CS41" s="256">
        <f t="shared" si="11"/>
        <v>1.6074414838771578E-3</v>
      </c>
      <c r="CT41" s="2" t="s">
        <v>170</v>
      </c>
      <c r="CW41" s="196">
        <v>24</v>
      </c>
      <c r="CX41" s="257">
        <v>10</v>
      </c>
      <c r="CY41" s="231">
        <f>CR28</f>
        <v>8067.4580479683664</v>
      </c>
      <c r="CZ41" s="257" t="s">
        <v>171</v>
      </c>
      <c r="DB41" s="258">
        <f t="shared" si="57"/>
        <v>6802.6208663618781</v>
      </c>
      <c r="DC41" s="259">
        <f t="shared" si="58"/>
        <v>1264.8371816064871</v>
      </c>
      <c r="DD41" s="260">
        <f t="shared" si="35"/>
        <v>8067.4580479683655</v>
      </c>
      <c r="DE41" s="235">
        <f t="shared" si="36"/>
        <v>1.0000000000000002</v>
      </c>
      <c r="DF41" s="263">
        <f>F47</f>
        <v>4172.8569940382085</v>
      </c>
      <c r="DG41" s="264">
        <f>T47</f>
        <v>2629.7638723236701</v>
      </c>
      <c r="DH41" s="264"/>
      <c r="DI41" s="264">
        <f>BZ47</f>
        <v>1264.8371816064871</v>
      </c>
      <c r="DJ41" s="260">
        <f t="shared" si="37"/>
        <v>8067.4580479683655</v>
      </c>
      <c r="DK41" s="235">
        <f>CY41/DJ41</f>
        <v>1.0000000000000002</v>
      </c>
      <c r="DL41" s="263"/>
      <c r="DM41" s="264"/>
      <c r="DN41" s="264"/>
      <c r="DO41" s="264"/>
      <c r="DP41" s="260"/>
      <c r="DQ41" s="267"/>
      <c r="DR41" s="268"/>
      <c r="DS41" s="268"/>
      <c r="DT41" s="268"/>
      <c r="DU41" s="268"/>
      <c r="DV41" s="268"/>
      <c r="DW41" s="268"/>
      <c r="DX41" s="268"/>
      <c r="DY41" s="268"/>
      <c r="DZ41" s="268"/>
      <c r="EA41" s="268"/>
      <c r="EB41" s="268"/>
    </row>
    <row r="42" spans="2:132" s="231" customFormat="1" ht="14" customHeight="1">
      <c r="B42" s="238">
        <v>25</v>
      </c>
      <c r="C42" s="261"/>
      <c r="D42" s="277" t="s">
        <v>128</v>
      </c>
      <c r="E42" s="2"/>
      <c r="F42" s="240"/>
      <c r="G42" s="202"/>
      <c r="H42" s="203"/>
      <c r="I42" s="203"/>
      <c r="J42" s="203"/>
      <c r="K42" s="203"/>
      <c r="L42" s="203"/>
      <c r="M42" s="241"/>
      <c r="N42" s="205"/>
      <c r="O42" s="205"/>
      <c r="P42" s="238">
        <v>25</v>
      </c>
      <c r="Q42" s="205"/>
      <c r="R42" s="277" t="s">
        <v>128</v>
      </c>
      <c r="S42" s="205"/>
      <c r="T42" s="240">
        <f>'[5]Gas Emissions'!$ET$40</f>
        <v>159.98091551786501</v>
      </c>
      <c r="U42" s="202">
        <f t="shared" si="48"/>
        <v>6.954651175417098E-4</v>
      </c>
      <c r="V42" s="242">
        <f t="shared" si="49"/>
        <v>0.27765705322946982</v>
      </c>
      <c r="W42" s="243">
        <f t="shared" si="50"/>
        <v>4.5648515166517081</v>
      </c>
      <c r="X42" s="243">
        <f t="shared" si="51"/>
        <v>1.5803414785258925</v>
      </c>
      <c r="Y42" s="203">
        <f t="shared" si="52"/>
        <v>44.249561398724993</v>
      </c>
      <c r="Z42" s="203">
        <f t="shared" si="53"/>
        <v>9.1612089344661207</v>
      </c>
      <c r="AA42" s="241">
        <f t="shared" si="54"/>
        <v>218.23419442093729</v>
      </c>
      <c r="AB42" s="210"/>
      <c r="AC42" s="210"/>
      <c r="AD42" s="238">
        <v>25</v>
      </c>
      <c r="AE42" s="210"/>
      <c r="AF42" s="277" t="s">
        <v>128</v>
      </c>
      <c r="AG42" s="210"/>
      <c r="AH42" s="240">
        <f>'[2]Coal Emissions'!$GE$41</f>
        <v>8724.8183731697518</v>
      </c>
      <c r="AI42" s="244">
        <f>AH42/$AH$133</f>
        <v>1.1467347392016982E-2</v>
      </c>
      <c r="AJ42" s="203">
        <f>AH42*$AJ$13/10^3</f>
        <v>35.201312795257714</v>
      </c>
      <c r="AK42" s="203">
        <f>AJ42*$AK$16</f>
        <v>985.63675826721601</v>
      </c>
      <c r="AL42" s="241">
        <f>AH42+AK42</f>
        <v>9710.4551314369673</v>
      </c>
      <c r="AM42" s="210"/>
      <c r="AN42" s="210"/>
      <c r="AO42" s="240"/>
      <c r="AP42" s="245"/>
      <c r="AQ42" s="213"/>
      <c r="AR42" s="213"/>
      <c r="AS42" s="238">
        <v>25</v>
      </c>
      <c r="AT42" s="213"/>
      <c r="AU42" s="277" t="s">
        <v>128</v>
      </c>
      <c r="AV42" s="213"/>
      <c r="AW42" s="240">
        <f t="shared" si="0"/>
        <v>8884.7992886876164</v>
      </c>
      <c r="AX42" s="203">
        <f t="shared" si="1"/>
        <v>2424.7642354581449</v>
      </c>
      <c r="AY42" s="245">
        <f t="shared" si="2"/>
        <v>5.7070009076305881E-3</v>
      </c>
      <c r="AZ42" s="202"/>
      <c r="BA42" s="246">
        <f t="shared" si="55"/>
        <v>0.27765705322946982</v>
      </c>
      <c r="BB42" s="203">
        <f t="shared" si="55"/>
        <v>4.5648515166517081</v>
      </c>
      <c r="BC42" s="203">
        <f t="shared" si="56"/>
        <v>9.1612089344661207</v>
      </c>
      <c r="BD42" s="203">
        <f t="shared" si="3"/>
        <v>36.781654273783609</v>
      </c>
      <c r="BE42" s="247">
        <f t="shared" si="4"/>
        <v>1029.8863196659411</v>
      </c>
      <c r="BF42" s="203"/>
      <c r="BG42" s="240">
        <f t="shared" si="5"/>
        <v>9928.6893258579039</v>
      </c>
      <c r="BH42" s="248">
        <f t="shared" si="6"/>
        <v>7.886852092931159E-3</v>
      </c>
      <c r="BI42" s="249">
        <f t="shared" si="7"/>
        <v>5.4892683005406378E-3</v>
      </c>
      <c r="BJ42" s="2"/>
      <c r="BK42" s="238">
        <v>25</v>
      </c>
      <c r="BM42" s="2"/>
      <c r="BN42" s="219" t="s">
        <v>103</v>
      </c>
      <c r="BO42" s="2"/>
      <c r="BP42" s="277" t="s">
        <v>128</v>
      </c>
      <c r="BQ42" s="2"/>
      <c r="BR42" s="220">
        <f t="shared" si="28"/>
        <v>0.11749168475864159</v>
      </c>
      <c r="BS42" s="2"/>
      <c r="BT42" s="220">
        <f t="shared" si="29"/>
        <v>0.89486124473130413</v>
      </c>
      <c r="BU42" s="5"/>
      <c r="BV42" s="220">
        <f t="shared" si="30"/>
        <v>0.10372832564956423</v>
      </c>
      <c r="BW42" s="5"/>
      <c r="BX42" s="98">
        <f t="shared" si="8"/>
        <v>14.0037175043473</v>
      </c>
      <c r="BY42" s="196">
        <f t="shared" si="9"/>
        <v>1029.8863196659411</v>
      </c>
      <c r="BZ42" s="196">
        <f t="shared" si="10"/>
        <v>1043.8900371702885</v>
      </c>
      <c r="CA42" s="196"/>
      <c r="CB42" s="196">
        <f t="shared" si="31"/>
        <v>8884.7992886876164</v>
      </c>
      <c r="CC42" s="196"/>
      <c r="CD42" s="196">
        <f t="shared" si="32"/>
        <v>9928.6893258579039</v>
      </c>
      <c r="CE42" s="222">
        <f t="shared" si="33"/>
        <v>1</v>
      </c>
      <c r="CF42" s="196"/>
      <c r="CK42" s="219" t="s">
        <v>103</v>
      </c>
      <c r="CL42" s="231">
        <v>9928.6893258579039</v>
      </c>
      <c r="CM42" s="231" t="s">
        <v>128</v>
      </c>
      <c r="CO42" s="226">
        <v>25</v>
      </c>
      <c r="CP42" s="253">
        <v>25</v>
      </c>
      <c r="CQ42" s="254" t="s">
        <v>103</v>
      </c>
      <c r="CR42" s="255">
        <v>2896.1089024563994</v>
      </c>
      <c r="CS42" s="256">
        <f t="shared" si="11"/>
        <v>1.60116993002939E-3</v>
      </c>
      <c r="CT42" s="2" t="s">
        <v>172</v>
      </c>
      <c r="CW42" s="196">
        <v>25</v>
      </c>
      <c r="CX42" s="257">
        <v>11</v>
      </c>
      <c r="CY42" s="231">
        <f>CR29</f>
        <v>7763.1936238247636</v>
      </c>
      <c r="CZ42" s="266" t="s">
        <v>173</v>
      </c>
      <c r="DB42" s="258">
        <f t="shared" si="57"/>
        <v>6975.2090346765663</v>
      </c>
      <c r="DC42" s="259">
        <f t="shared" si="58"/>
        <v>787.98458914819707</v>
      </c>
      <c r="DD42" s="260">
        <f t="shared" si="35"/>
        <v>7763.1936238247636</v>
      </c>
      <c r="DE42" s="235">
        <f t="shared" si="36"/>
        <v>1</v>
      </c>
      <c r="DF42" s="263"/>
      <c r="DG42" s="264"/>
      <c r="DH42" s="264">
        <f>AH48</f>
        <v>6975.2090346765663</v>
      </c>
      <c r="DI42" s="264">
        <f>BZ48</f>
        <v>787.98458914819707</v>
      </c>
      <c r="DJ42" s="260">
        <f t="shared" si="37"/>
        <v>7763.1936238247636</v>
      </c>
      <c r="DK42" s="235">
        <f>CY42/DJ42</f>
        <v>1</v>
      </c>
      <c r="DL42" s="263"/>
      <c r="DM42" s="264"/>
      <c r="DN42" s="264"/>
      <c r="DO42" s="264"/>
      <c r="DP42" s="260"/>
      <c r="DQ42" s="267"/>
      <c r="DR42" s="268"/>
      <c r="DS42" s="268"/>
      <c r="DT42" s="268"/>
      <c r="DU42" s="268"/>
      <c r="DV42" s="268"/>
      <c r="DW42" s="268"/>
      <c r="DX42" s="268"/>
      <c r="DY42" s="268"/>
      <c r="DZ42" s="268"/>
      <c r="EA42" s="268"/>
      <c r="EB42" s="268"/>
    </row>
    <row r="43" spans="2:132" s="231" customFormat="1" ht="14" customHeight="1">
      <c r="B43" s="238">
        <v>26</v>
      </c>
      <c r="C43" s="261"/>
      <c r="D43" s="239" t="s">
        <v>174</v>
      </c>
      <c r="E43" s="2"/>
      <c r="F43" s="240"/>
      <c r="G43" s="202"/>
      <c r="H43" s="203"/>
      <c r="I43" s="203"/>
      <c r="J43" s="203"/>
      <c r="K43" s="203"/>
      <c r="L43" s="203"/>
      <c r="M43" s="241"/>
      <c r="N43" s="205"/>
      <c r="O43" s="205"/>
      <c r="P43" s="238">
        <v>26</v>
      </c>
      <c r="Q43" s="205"/>
      <c r="R43" s="239" t="s">
        <v>174</v>
      </c>
      <c r="S43" s="205"/>
      <c r="T43" s="240"/>
      <c r="U43" s="202"/>
      <c r="V43" s="242"/>
      <c r="W43" s="243"/>
      <c r="X43" s="243"/>
      <c r="Y43" s="203"/>
      <c r="Z43" s="203"/>
      <c r="AA43" s="241"/>
      <c r="AB43" s="210"/>
      <c r="AC43" s="210"/>
      <c r="AD43" s="238">
        <v>26</v>
      </c>
      <c r="AE43" s="210"/>
      <c r="AF43" s="239" t="s">
        <v>174</v>
      </c>
      <c r="AG43" s="210"/>
      <c r="AH43" s="240">
        <f>'[2]Coal Emissions'!$GE$47</f>
        <v>8634.4112984864823</v>
      </c>
      <c r="AI43" s="244">
        <f>AH43/$AH$133</f>
        <v>1.1348522072365953E-2</v>
      </c>
      <c r="AJ43" s="203">
        <f>AH43*$AJ$13/10^3</f>
        <v>34.836554747730155</v>
      </c>
      <c r="AK43" s="203">
        <f>AJ43*$AK$16</f>
        <v>975.4235329364443</v>
      </c>
      <c r="AL43" s="241">
        <f>AH43+AK43</f>
        <v>9609.8348314229261</v>
      </c>
      <c r="AM43" s="210"/>
      <c r="AN43" s="210"/>
      <c r="AO43" s="240"/>
      <c r="AP43" s="245"/>
      <c r="AQ43" s="213"/>
      <c r="AR43" s="213"/>
      <c r="AS43" s="238">
        <v>26</v>
      </c>
      <c r="AT43" s="213"/>
      <c r="AU43" s="239" t="s">
        <v>174</v>
      </c>
      <c r="AV43" s="213"/>
      <c r="AW43" s="240">
        <f t="shared" si="0"/>
        <v>8634.4112984864823</v>
      </c>
      <c r="AX43" s="203">
        <f t="shared" si="1"/>
        <v>2356.4304640469022</v>
      </c>
      <c r="AY43" s="245">
        <f t="shared" si="2"/>
        <v>5.5461684069845613E-3</v>
      </c>
      <c r="AZ43" s="202"/>
      <c r="BA43" s="246"/>
      <c r="BB43" s="203"/>
      <c r="BC43" s="203"/>
      <c r="BD43" s="203">
        <f t="shared" si="3"/>
        <v>34.836554747730155</v>
      </c>
      <c r="BE43" s="247">
        <f t="shared" si="4"/>
        <v>975.4235329364443</v>
      </c>
      <c r="BF43" s="203"/>
      <c r="BG43" s="240">
        <f t="shared" si="5"/>
        <v>9609.8348314229261</v>
      </c>
      <c r="BH43" s="248">
        <f t="shared" si="6"/>
        <v>7.6335700982749595E-3</v>
      </c>
      <c r="BI43" s="249">
        <f t="shared" si="7"/>
        <v>5.3129834142537358E-3</v>
      </c>
      <c r="BJ43" s="2"/>
      <c r="BK43" s="238">
        <v>26</v>
      </c>
      <c r="BM43" s="2"/>
      <c r="BN43" s="219" t="s">
        <v>101</v>
      </c>
      <c r="BO43" s="2"/>
      <c r="BP43" s="239" t="s">
        <v>174</v>
      </c>
      <c r="BQ43" s="2"/>
      <c r="BR43" s="220">
        <f t="shared" si="28"/>
        <v>0.11296931536113242</v>
      </c>
      <c r="BS43" s="2"/>
      <c r="BT43" s="220">
        <f t="shared" si="29"/>
        <v>0.89849736753571097</v>
      </c>
      <c r="BU43" s="5"/>
      <c r="BV43" s="220">
        <f t="shared" si="30"/>
        <v>0.10150263246428905</v>
      </c>
      <c r="BW43" s="5"/>
      <c r="BX43" s="98">
        <f t="shared" si="8"/>
        <v>0</v>
      </c>
      <c r="BY43" s="196">
        <f t="shared" si="9"/>
        <v>975.4235329364443</v>
      </c>
      <c r="BZ43" s="196">
        <f t="shared" si="10"/>
        <v>975.4235329364443</v>
      </c>
      <c r="CA43" s="196"/>
      <c r="CB43" s="196">
        <f t="shared" si="31"/>
        <v>8634.4112984864823</v>
      </c>
      <c r="CC43" s="196"/>
      <c r="CD43" s="196">
        <f t="shared" si="32"/>
        <v>9609.8348314229261</v>
      </c>
      <c r="CE43" s="222">
        <f t="shared" si="33"/>
        <v>1</v>
      </c>
      <c r="CF43" s="196"/>
      <c r="CK43" s="219" t="s">
        <v>101</v>
      </c>
      <c r="CL43" s="231">
        <v>9609.8348314229261</v>
      </c>
      <c r="CM43" s="231" t="s">
        <v>174</v>
      </c>
      <c r="CO43" s="226">
        <v>26</v>
      </c>
      <c r="CP43" s="253">
        <v>26</v>
      </c>
      <c r="CQ43" s="254" t="s">
        <v>103</v>
      </c>
      <c r="CR43" s="255">
        <v>2831.2983212434656</v>
      </c>
      <c r="CS43" s="256">
        <f t="shared" si="11"/>
        <v>1.5653381442502503E-3</v>
      </c>
      <c r="CT43" s="231" t="s">
        <v>175</v>
      </c>
      <c r="CW43" s="196">
        <v>26</v>
      </c>
      <c r="CX43" s="257"/>
      <c r="CY43" s="231">
        <f>CR96</f>
        <v>7717.3620938555014</v>
      </c>
      <c r="CZ43" s="231" t="s">
        <v>176</v>
      </c>
      <c r="DB43" s="258">
        <f t="shared" si="57"/>
        <v>6384.0446439382185</v>
      </c>
      <c r="DC43" s="259">
        <f t="shared" si="58"/>
        <v>1333.3174499172833</v>
      </c>
      <c r="DD43" s="260">
        <f t="shared" si="35"/>
        <v>7717.3620938555014</v>
      </c>
      <c r="DE43" s="235">
        <f t="shared" si="36"/>
        <v>1</v>
      </c>
      <c r="DF43" s="263"/>
      <c r="DG43" s="264"/>
      <c r="DH43" s="264"/>
      <c r="DI43" s="264"/>
      <c r="DJ43" s="260"/>
      <c r="DK43" s="267"/>
      <c r="DL43" s="263">
        <f>F49</f>
        <v>3412.4374472646768</v>
      </c>
      <c r="DM43" s="264">
        <f>T49</f>
        <v>2971.6071966735417</v>
      </c>
      <c r="DN43" s="264"/>
      <c r="DO43" s="264">
        <f>BZ49</f>
        <v>1333.3174499172833</v>
      </c>
      <c r="DP43" s="260">
        <f>SUM(DL43:DO43)</f>
        <v>7717.3620938555014</v>
      </c>
      <c r="DQ43" s="235">
        <f>DD43/DP43</f>
        <v>1</v>
      </c>
      <c r="DR43" s="268"/>
      <c r="DS43" s="268"/>
      <c r="DT43" s="268"/>
      <c r="DU43" s="268"/>
      <c r="DV43" s="268"/>
      <c r="DW43" s="268"/>
      <c r="DX43" s="268"/>
      <c r="DY43" s="268"/>
      <c r="DZ43" s="268"/>
      <c r="EA43" s="268"/>
      <c r="EB43" s="268"/>
    </row>
    <row r="44" spans="2:132" s="231" customFormat="1" ht="14" customHeight="1">
      <c r="B44" s="238">
        <v>27</v>
      </c>
      <c r="C44" s="261"/>
      <c r="D44" s="276" t="s">
        <v>163</v>
      </c>
      <c r="E44" s="2"/>
      <c r="F44" s="240">
        <f>'[4]Oil Emissions'!$FA$103</f>
        <v>7050.0243234350592</v>
      </c>
      <c r="G44" s="202">
        <f>F44/$F$133</f>
        <v>1.2456973731179806E-2</v>
      </c>
      <c r="H44" s="203">
        <f>F44*$H$13/10^3</f>
        <v>112.41004155513666</v>
      </c>
      <c r="I44" s="203">
        <f>F44*$I$13/10^3</f>
        <v>27.019873435540649</v>
      </c>
      <c r="J44" s="203">
        <f>F44*$J$13/10^3</f>
        <v>13.560806308856051</v>
      </c>
      <c r="K44" s="203"/>
      <c r="L44" s="203">
        <f>J44*$L$16</f>
        <v>379.70257664796941</v>
      </c>
      <c r="M44" s="241">
        <f>F44+H44+I44+L44</f>
        <v>7569.1568150737057</v>
      </c>
      <c r="N44" s="205"/>
      <c r="O44" s="205"/>
      <c r="P44" s="238">
        <v>27</v>
      </c>
      <c r="Q44" s="205"/>
      <c r="R44" s="276" t="s">
        <v>163</v>
      </c>
      <c r="S44" s="205"/>
      <c r="T44" s="240">
        <f>'[5]Gas Emissions'!$ET$106</f>
        <v>1166.0818680916127</v>
      </c>
      <c r="U44" s="202">
        <f>T44/$T$133</f>
        <v>5.0691625362340757E-3</v>
      </c>
      <c r="V44" s="242">
        <f>T44*$V$13/10^3</f>
        <v>2.023809241687188</v>
      </c>
      <c r="W44" s="243">
        <f>T44*$W$13/10^3</f>
        <v>33.272659847378101</v>
      </c>
      <c r="X44" s="243">
        <f>T44*$X$13/10^3</f>
        <v>11.518921100913117</v>
      </c>
      <c r="Y44" s="203">
        <f>X44*$Y$16</f>
        <v>322.52979082556726</v>
      </c>
      <c r="Z44" s="203">
        <f>T44*$Z$13/10^3</f>
        <v>66.774962461612432</v>
      </c>
      <c r="AA44" s="241">
        <f>T44+V44+W44+Y44+Z44</f>
        <v>1590.6830904678575</v>
      </c>
      <c r="AB44" s="210"/>
      <c r="AC44" s="210"/>
      <c r="AD44" s="238">
        <v>27</v>
      </c>
      <c r="AE44" s="210"/>
      <c r="AF44" s="276" t="s">
        <v>163</v>
      </c>
      <c r="AG44" s="210"/>
      <c r="AH44" s="240"/>
      <c r="AI44" s="244"/>
      <c r="AJ44" s="203"/>
      <c r="AK44" s="203"/>
      <c r="AL44" s="241"/>
      <c r="AM44" s="210"/>
      <c r="AN44" s="210"/>
      <c r="AO44" s="240"/>
      <c r="AP44" s="245"/>
      <c r="AQ44" s="213"/>
      <c r="AR44" s="213"/>
      <c r="AS44" s="238">
        <v>27</v>
      </c>
      <c r="AT44" s="213"/>
      <c r="AU44" s="276" t="s">
        <v>163</v>
      </c>
      <c r="AV44" s="213"/>
      <c r="AW44" s="240">
        <f t="shared" si="0"/>
        <v>8216.1061915266728</v>
      </c>
      <c r="AX44" s="203">
        <f t="shared" si="1"/>
        <v>2242.2701741057363</v>
      </c>
      <c r="AY44" s="245">
        <f t="shared" si="2"/>
        <v>5.2774771796964349E-3</v>
      </c>
      <c r="AZ44" s="202"/>
      <c r="BA44" s="246">
        <f t="shared" ref="BA44:BB47" si="59">H44+V44</f>
        <v>114.43385079682385</v>
      </c>
      <c r="BB44" s="203">
        <f t="shared" si="59"/>
        <v>60.292533282918754</v>
      </c>
      <c r="BC44" s="203">
        <f>Z44</f>
        <v>66.774962461612432</v>
      </c>
      <c r="BD44" s="203">
        <f t="shared" si="3"/>
        <v>25.07972740976917</v>
      </c>
      <c r="BE44" s="247">
        <f t="shared" si="4"/>
        <v>702.23236747353678</v>
      </c>
      <c r="BF44" s="203"/>
      <c r="BG44" s="240">
        <f t="shared" si="5"/>
        <v>9159.839905541563</v>
      </c>
      <c r="BH44" s="248">
        <f t="shared" si="6"/>
        <v>7.2761167319224801E-3</v>
      </c>
      <c r="BI44" s="249">
        <f t="shared" si="7"/>
        <v>5.0641949990888509E-3</v>
      </c>
      <c r="BJ44" s="2"/>
      <c r="BK44" s="238">
        <v>27</v>
      </c>
      <c r="BM44" s="2"/>
      <c r="BN44" s="219" t="s">
        <v>111</v>
      </c>
      <c r="BO44" s="2"/>
      <c r="BP44" s="276" t="s">
        <v>163</v>
      </c>
      <c r="BQ44" s="2"/>
      <c r="BR44" s="220">
        <f t="shared" si="28"/>
        <v>0.11486386519543418</v>
      </c>
      <c r="BS44" s="2"/>
      <c r="BT44" s="220">
        <f t="shared" si="29"/>
        <v>0.89697050125909439</v>
      </c>
      <c r="BU44" s="5"/>
      <c r="BV44" s="220">
        <f t="shared" si="30"/>
        <v>7.6664262117583176E-2</v>
      </c>
      <c r="BW44" s="5"/>
      <c r="BX44" s="98">
        <f t="shared" si="8"/>
        <v>241.50134654135505</v>
      </c>
      <c r="BY44" s="196">
        <f t="shared" si="9"/>
        <v>702.23236747353678</v>
      </c>
      <c r="BZ44" s="196">
        <f t="shared" si="10"/>
        <v>943.7337140148918</v>
      </c>
      <c r="CA44" s="196"/>
      <c r="CB44" s="196">
        <f t="shared" si="31"/>
        <v>8216.1061915266728</v>
      </c>
      <c r="CC44" s="196"/>
      <c r="CD44" s="196">
        <f t="shared" si="32"/>
        <v>9159.8399055415648</v>
      </c>
      <c r="CE44" s="222">
        <f t="shared" si="33"/>
        <v>0.99999999999999978</v>
      </c>
      <c r="CF44" s="196"/>
      <c r="CK44" s="219" t="s">
        <v>111</v>
      </c>
      <c r="CL44" s="231">
        <v>9159.839905541563</v>
      </c>
      <c r="CM44" s="231" t="s">
        <v>163</v>
      </c>
      <c r="CO44" s="265">
        <v>27</v>
      </c>
      <c r="CP44" s="253">
        <v>27</v>
      </c>
      <c r="CQ44" s="254" t="s">
        <v>103</v>
      </c>
      <c r="CR44" s="255">
        <v>2551.3171278429572</v>
      </c>
      <c r="CS44" s="256">
        <f t="shared" si="11"/>
        <v>1.4105451157607472E-3</v>
      </c>
      <c r="CT44" s="231" t="s">
        <v>177</v>
      </c>
      <c r="CW44" s="196">
        <v>27</v>
      </c>
      <c r="CX44" s="257"/>
      <c r="CY44" s="231">
        <f>CR97</f>
        <v>7701.6559533192085</v>
      </c>
      <c r="CZ44" s="231" t="s">
        <v>178</v>
      </c>
      <c r="DB44" s="258">
        <f t="shared" si="57"/>
        <v>6756.2456738355686</v>
      </c>
      <c r="DC44" s="259">
        <f t="shared" si="58"/>
        <v>945.41027948364047</v>
      </c>
      <c r="DD44" s="260">
        <f t="shared" si="35"/>
        <v>7701.6559533192094</v>
      </c>
      <c r="DE44" s="235">
        <f t="shared" si="36"/>
        <v>0.99999999999999989</v>
      </c>
      <c r="DF44" s="263"/>
      <c r="DG44" s="264"/>
      <c r="DH44" s="264"/>
      <c r="DI44" s="264"/>
      <c r="DJ44" s="260"/>
      <c r="DK44" s="267"/>
      <c r="DL44" s="263">
        <f>F50</f>
        <v>5214.3371417228682</v>
      </c>
      <c r="DM44" s="264">
        <f>T50</f>
        <v>1541.9085321127004</v>
      </c>
      <c r="DN44" s="264"/>
      <c r="DO44" s="264">
        <f>BZ50</f>
        <v>945.41027948364047</v>
      </c>
      <c r="DP44" s="260">
        <f>SUM(DL44:DO44)</f>
        <v>7701.6559533192094</v>
      </c>
      <c r="DQ44" s="235">
        <f>DD44/DP44</f>
        <v>1</v>
      </c>
      <c r="DR44" s="268"/>
      <c r="DS44" s="268"/>
      <c r="DT44" s="268"/>
      <c r="DU44" s="268"/>
      <c r="DV44" s="268"/>
      <c r="DW44" s="268"/>
      <c r="DX44" s="268"/>
      <c r="DY44" s="268"/>
      <c r="DZ44" s="268"/>
      <c r="EA44" s="268"/>
      <c r="EB44" s="268"/>
    </row>
    <row r="45" spans="2:132" s="231" customFormat="1" ht="14" customHeight="1">
      <c r="B45" s="238">
        <v>28</v>
      </c>
      <c r="C45" s="261"/>
      <c r="D45" s="239" t="s">
        <v>179</v>
      </c>
      <c r="E45" s="2"/>
      <c r="F45" s="240">
        <f>'[4]Oil Emissions'!$FA$83</f>
        <v>7063.9938071397019</v>
      </c>
      <c r="G45" s="202">
        <f>F45/$F$133</f>
        <v>1.2481656978153639E-2</v>
      </c>
      <c r="H45" s="203">
        <f>F45*$H$13/10^3</f>
        <v>112.63277982832571</v>
      </c>
      <c r="I45" s="203">
        <f>F45*$I$13/10^3</f>
        <v>27.073412780136184</v>
      </c>
      <c r="J45" s="203">
        <f>F45*$J$13/10^3</f>
        <v>13.587676778242047</v>
      </c>
      <c r="K45" s="203"/>
      <c r="L45" s="203">
        <f>J45*$L$16</f>
        <v>380.45494979077733</v>
      </c>
      <c r="M45" s="241">
        <f>F45+H45+I45+L45</f>
        <v>7584.1549495389409</v>
      </c>
      <c r="N45" s="205"/>
      <c r="O45" s="205"/>
      <c r="P45" s="238">
        <v>28</v>
      </c>
      <c r="Q45" s="205"/>
      <c r="R45" s="239" t="s">
        <v>179</v>
      </c>
      <c r="S45" s="205"/>
      <c r="T45" s="240">
        <f>'[5]Gas Emissions'!$ET$86</f>
        <v>1047.833857923046</v>
      </c>
      <c r="U45" s="202">
        <f>T45/$T$133</f>
        <v>4.5551176826667001E-3</v>
      </c>
      <c r="V45" s="242">
        <f>T45*$V$13/10^3</f>
        <v>1.8185822997899452</v>
      </c>
      <c r="W45" s="243">
        <f>T45*$W$13/10^3</f>
        <v>29.898603593157262</v>
      </c>
      <c r="X45" s="243">
        <f>T45*$X$13/10^3</f>
        <v>10.350830303222503</v>
      </c>
      <c r="Y45" s="203">
        <f>X45*$Y$16</f>
        <v>289.82324849023007</v>
      </c>
      <c r="Z45" s="203">
        <f>T45*$Z$13/10^3</f>
        <v>60.003562737261305</v>
      </c>
      <c r="AA45" s="241">
        <f>T45+V45+W45+Y45+Z45</f>
        <v>1429.3778550434847</v>
      </c>
      <c r="AB45" s="210"/>
      <c r="AC45" s="210"/>
      <c r="AD45" s="238">
        <v>28</v>
      </c>
      <c r="AE45" s="210"/>
      <c r="AF45" s="239" t="s">
        <v>179</v>
      </c>
      <c r="AG45" s="210"/>
      <c r="AH45" s="240"/>
      <c r="AI45" s="244"/>
      <c r="AJ45" s="203"/>
      <c r="AK45" s="203"/>
      <c r="AL45" s="241"/>
      <c r="AM45" s="210"/>
      <c r="AN45" s="210"/>
      <c r="AO45" s="240"/>
      <c r="AP45" s="245"/>
      <c r="AQ45" s="213"/>
      <c r="AR45" s="213"/>
      <c r="AS45" s="238">
        <v>28</v>
      </c>
      <c r="AT45" s="213"/>
      <c r="AU45" s="239" t="s">
        <v>179</v>
      </c>
      <c r="AV45" s="213"/>
      <c r="AW45" s="240">
        <f t="shared" si="0"/>
        <v>8111.8276650627477</v>
      </c>
      <c r="AX45" s="203">
        <f t="shared" si="1"/>
        <v>2213.8113611061071</v>
      </c>
      <c r="AY45" s="245">
        <f t="shared" si="2"/>
        <v>5.2104956277401939E-3</v>
      </c>
      <c r="AZ45" s="202"/>
      <c r="BA45" s="246">
        <f t="shared" si="59"/>
        <v>114.45136212811566</v>
      </c>
      <c r="BB45" s="203">
        <f t="shared" si="59"/>
        <v>56.972016373293442</v>
      </c>
      <c r="BC45" s="203">
        <f>Z45</f>
        <v>60.003562737261305</v>
      </c>
      <c r="BD45" s="203">
        <f t="shared" si="3"/>
        <v>23.93850708146455</v>
      </c>
      <c r="BE45" s="247">
        <f t="shared" si="4"/>
        <v>670.27819828100746</v>
      </c>
      <c r="BF45" s="203"/>
      <c r="BG45" s="240">
        <f t="shared" si="5"/>
        <v>9013.5328045824263</v>
      </c>
      <c r="BH45" s="248">
        <f t="shared" si="6"/>
        <v>7.1598977197709895E-3</v>
      </c>
      <c r="BI45" s="249">
        <f t="shared" si="7"/>
        <v>4.9833062830578869E-3</v>
      </c>
      <c r="BJ45" s="2"/>
      <c r="BK45" s="238">
        <v>28</v>
      </c>
      <c r="BM45" s="2"/>
      <c r="BN45" s="219" t="s">
        <v>111</v>
      </c>
      <c r="BO45" s="2"/>
      <c r="BP45" s="239" t="s">
        <v>179</v>
      </c>
      <c r="BQ45" s="2"/>
      <c r="BR45" s="220">
        <f t="shared" si="28"/>
        <v>0.11115930672483079</v>
      </c>
      <c r="BS45" s="2"/>
      <c r="BT45" s="220">
        <f t="shared" si="29"/>
        <v>0.89996096324614727</v>
      </c>
      <c r="BU45" s="5"/>
      <c r="BV45" s="220">
        <f t="shared" si="30"/>
        <v>7.4363539004400361E-2</v>
      </c>
      <c r="BW45" s="5"/>
      <c r="BX45" s="98">
        <f t="shared" si="8"/>
        <v>231.42694123867039</v>
      </c>
      <c r="BY45" s="196">
        <f t="shared" si="9"/>
        <v>670.27819828100746</v>
      </c>
      <c r="BZ45" s="196">
        <f t="shared" si="10"/>
        <v>901.70513951967791</v>
      </c>
      <c r="CA45" s="196"/>
      <c r="CB45" s="196">
        <f t="shared" si="31"/>
        <v>8111.8276650627477</v>
      </c>
      <c r="CC45" s="196"/>
      <c r="CD45" s="196">
        <f t="shared" si="32"/>
        <v>9013.5328045824263</v>
      </c>
      <c r="CE45" s="222">
        <f t="shared" si="33"/>
        <v>1</v>
      </c>
      <c r="CF45" s="196"/>
      <c r="CK45" s="219" t="s">
        <v>111</v>
      </c>
      <c r="CL45" s="231">
        <v>9013.5328045824263</v>
      </c>
      <c r="CM45" s="231" t="s">
        <v>179</v>
      </c>
      <c r="CO45" s="226">
        <v>28</v>
      </c>
      <c r="CP45" s="253">
        <v>28</v>
      </c>
      <c r="CQ45" s="254" t="s">
        <v>103</v>
      </c>
      <c r="CR45" s="255">
        <v>2431.754474305425</v>
      </c>
      <c r="CS45" s="256">
        <f t="shared" si="11"/>
        <v>1.3444425857638798E-3</v>
      </c>
      <c r="CT45" s="231" t="s">
        <v>180</v>
      </c>
      <c r="CW45" s="196">
        <v>28</v>
      </c>
      <c r="CX45" s="257"/>
      <c r="CY45" s="231">
        <f>CR98</f>
        <v>7657.3528662583303</v>
      </c>
      <c r="CZ45" s="231" t="s">
        <v>181</v>
      </c>
      <c r="DB45" s="258">
        <f t="shared" si="57"/>
        <v>7007.5918132001034</v>
      </c>
      <c r="DC45" s="259">
        <f t="shared" si="58"/>
        <v>649.76105305822693</v>
      </c>
      <c r="DD45" s="260">
        <f t="shared" si="35"/>
        <v>7657.3528662583303</v>
      </c>
      <c r="DE45" s="235">
        <f t="shared" si="36"/>
        <v>1</v>
      </c>
      <c r="DF45" s="263"/>
      <c r="DG45" s="264"/>
      <c r="DH45" s="264"/>
      <c r="DI45" s="264"/>
      <c r="DJ45" s="260"/>
      <c r="DK45" s="267"/>
      <c r="DL45" s="263">
        <f>F51</f>
        <v>6547.1535716657072</v>
      </c>
      <c r="DM45" s="264">
        <f>T51</f>
        <v>460.43824153439596</v>
      </c>
      <c r="DN45" s="264"/>
      <c r="DO45" s="264">
        <f>BZ51</f>
        <v>649.76105305822693</v>
      </c>
      <c r="DP45" s="260">
        <f>SUM(DL45:DO45)</f>
        <v>7657.3528662583303</v>
      </c>
      <c r="DQ45" s="235">
        <f>DD45/DP45</f>
        <v>1</v>
      </c>
      <c r="DR45" s="268"/>
      <c r="DS45" s="268"/>
      <c r="DT45" s="268"/>
      <c r="DU45" s="268"/>
      <c r="DV45" s="268"/>
      <c r="DW45" s="268"/>
      <c r="DX45" s="268"/>
      <c r="DY45" s="268"/>
      <c r="DZ45" s="268"/>
      <c r="EA45" s="268"/>
      <c r="EB45" s="268"/>
    </row>
    <row r="46" spans="2:132" s="231" customFormat="1" ht="14" customHeight="1">
      <c r="B46" s="238">
        <v>29</v>
      </c>
      <c r="C46" s="261"/>
      <c r="D46" s="278" t="s">
        <v>131</v>
      </c>
      <c r="E46" s="2"/>
      <c r="F46" s="240">
        <f>'[4]Oil Emissions'!$FA$125</f>
        <v>6294.1347517535369</v>
      </c>
      <c r="G46" s="202">
        <f>F46/$F$133</f>
        <v>1.1121361808989788E-2</v>
      </c>
      <c r="H46" s="203">
        <f>F46*$H$13/10^3</f>
        <v>100.35766070286554</v>
      </c>
      <c r="I46" s="203">
        <f>F46*$I$13/10^3</f>
        <v>24.122856401118796</v>
      </c>
      <c r="J46" s="203">
        <f>F46*$J$13/10^3</f>
        <v>12.106843655367951</v>
      </c>
      <c r="K46" s="203"/>
      <c r="L46" s="203">
        <f>J46*$L$16</f>
        <v>338.99162235030263</v>
      </c>
      <c r="M46" s="241">
        <f>F46+H46+I46+L46</f>
        <v>6757.6068912078235</v>
      </c>
      <c r="N46" s="205"/>
      <c r="O46" s="205"/>
      <c r="P46" s="238">
        <v>29</v>
      </c>
      <c r="Q46" s="205"/>
      <c r="R46" s="278" t="s">
        <v>131</v>
      </c>
      <c r="S46" s="205"/>
      <c r="T46" s="240">
        <f>'[5]Gas Emissions'!$ET$128</f>
        <v>1007.3996962138433</v>
      </c>
      <c r="U46" s="202">
        <f>T46/$T$133</f>
        <v>4.3793432852345833E-3</v>
      </c>
      <c r="V46" s="242">
        <f>T46*$V$13/10^3</f>
        <v>1.7484062406416441</v>
      </c>
      <c r="W46" s="243">
        <f>T46*$W$13/10^3</f>
        <v>28.744866325150547</v>
      </c>
      <c r="X46" s="243">
        <f>T46*$X$13/10^3</f>
        <v>9.9514090179296293</v>
      </c>
      <c r="Y46" s="203">
        <f>X46*$Y$16</f>
        <v>278.6394525020296</v>
      </c>
      <c r="Z46" s="203">
        <f>T46*$Z$13/10^3</f>
        <v>57.688125284556946</v>
      </c>
      <c r="AA46" s="241">
        <f>T46+V46+W46+Y46+Z46</f>
        <v>1374.2205465662221</v>
      </c>
      <c r="AB46" s="210"/>
      <c r="AC46" s="210"/>
      <c r="AD46" s="238">
        <v>29</v>
      </c>
      <c r="AE46" s="210"/>
      <c r="AF46" s="278" t="s">
        <v>131</v>
      </c>
      <c r="AG46" s="210"/>
      <c r="AH46" s="240"/>
      <c r="AI46" s="244"/>
      <c r="AJ46" s="203"/>
      <c r="AK46" s="203"/>
      <c r="AL46" s="241"/>
      <c r="AM46" s="210"/>
      <c r="AN46" s="210"/>
      <c r="AO46" s="240"/>
      <c r="AP46" s="245"/>
      <c r="AQ46" s="213"/>
      <c r="AR46" s="213"/>
      <c r="AS46" s="238">
        <v>29</v>
      </c>
      <c r="AT46" s="213"/>
      <c r="AU46" s="278" t="s">
        <v>131</v>
      </c>
      <c r="AV46" s="213"/>
      <c r="AW46" s="240">
        <f t="shared" si="0"/>
        <v>7301.5344479673804</v>
      </c>
      <c r="AX46" s="203">
        <f t="shared" si="1"/>
        <v>1992.6729932930298</v>
      </c>
      <c r="AY46" s="245">
        <f t="shared" si="2"/>
        <v>4.6900174520206799E-3</v>
      </c>
      <c r="AZ46" s="202"/>
      <c r="BA46" s="246">
        <f t="shared" si="59"/>
        <v>102.10606694350719</v>
      </c>
      <c r="BB46" s="203">
        <f t="shared" si="59"/>
        <v>52.867722726269342</v>
      </c>
      <c r="BC46" s="203">
        <f>Z46</f>
        <v>57.688125284556946</v>
      </c>
      <c r="BD46" s="203">
        <f t="shared" si="3"/>
        <v>22.058252673297581</v>
      </c>
      <c r="BE46" s="247">
        <f t="shared" si="4"/>
        <v>617.63107485233229</v>
      </c>
      <c r="BF46" s="203"/>
      <c r="BG46" s="240">
        <f t="shared" si="5"/>
        <v>8131.8274377740454</v>
      </c>
      <c r="BH46" s="248">
        <f t="shared" si="6"/>
        <v>6.4595152635034845E-3</v>
      </c>
      <c r="BI46" s="249">
        <f t="shared" si="7"/>
        <v>4.4958383845677095E-3</v>
      </c>
      <c r="BJ46" s="2"/>
      <c r="BK46" s="238">
        <v>29</v>
      </c>
      <c r="BM46" s="2"/>
      <c r="BN46" s="219" t="s">
        <v>103</v>
      </c>
      <c r="BO46" s="2"/>
      <c r="BP46" s="278" t="s">
        <v>131</v>
      </c>
      <c r="BQ46" s="2"/>
      <c r="BR46" s="220">
        <f t="shared" si="28"/>
        <v>0.11371486305016404</v>
      </c>
      <c r="BS46" s="2"/>
      <c r="BT46" s="220">
        <f t="shared" si="29"/>
        <v>0.89789589164794859</v>
      </c>
      <c r="BU46" s="5"/>
      <c r="BV46" s="220">
        <f t="shared" si="30"/>
        <v>7.5952309561231737E-2</v>
      </c>
      <c r="BW46" s="5"/>
      <c r="BX46" s="98">
        <f t="shared" si="8"/>
        <v>212.66191495433347</v>
      </c>
      <c r="BY46" s="196">
        <f t="shared" si="9"/>
        <v>617.63107485233229</v>
      </c>
      <c r="BZ46" s="196">
        <f t="shared" si="10"/>
        <v>830.29298980666579</v>
      </c>
      <c r="CA46" s="196"/>
      <c r="CB46" s="196">
        <f t="shared" si="31"/>
        <v>7301.5344479673804</v>
      </c>
      <c r="CC46" s="196"/>
      <c r="CD46" s="196">
        <f t="shared" si="32"/>
        <v>8131.8274377740463</v>
      </c>
      <c r="CE46" s="222">
        <f t="shared" si="33"/>
        <v>0.99999999999999989</v>
      </c>
      <c r="CF46" s="196"/>
      <c r="CK46" s="219" t="s">
        <v>103</v>
      </c>
      <c r="CL46" s="231">
        <v>8131.8274377740454</v>
      </c>
      <c r="CM46" s="231" t="s">
        <v>131</v>
      </c>
      <c r="CO46" s="226">
        <v>29</v>
      </c>
      <c r="CP46" s="253">
        <v>29</v>
      </c>
      <c r="CQ46" s="254" t="s">
        <v>103</v>
      </c>
      <c r="CR46" s="255">
        <v>2316.4830575203996</v>
      </c>
      <c r="CS46" s="256">
        <f t="shared" si="11"/>
        <v>1.280712549164938E-3</v>
      </c>
      <c r="CT46" s="231" t="s">
        <v>182</v>
      </c>
      <c r="CW46" s="196">
        <v>29</v>
      </c>
      <c r="CX46" s="257"/>
      <c r="CY46" s="279">
        <f>CR99</f>
        <v>7523.4066180448635</v>
      </c>
      <c r="CZ46" s="279" t="s">
        <v>183</v>
      </c>
      <c r="DB46" s="258">
        <f t="shared" si="57"/>
        <v>6348.5799950820838</v>
      </c>
      <c r="DC46" s="259">
        <f t="shared" si="58"/>
        <v>1174.82662296278</v>
      </c>
      <c r="DD46" s="260">
        <f t="shared" si="35"/>
        <v>7523.4066180448635</v>
      </c>
      <c r="DE46" s="235">
        <f>CY46/DD46</f>
        <v>1</v>
      </c>
      <c r="DF46" s="263"/>
      <c r="DG46" s="264"/>
      <c r="DH46" s="264"/>
      <c r="DI46" s="264"/>
      <c r="DJ46" s="260"/>
      <c r="DK46" s="267"/>
      <c r="DL46" s="263">
        <f>F52</f>
        <v>3913.5795782209234</v>
      </c>
      <c r="DM46" s="264">
        <f>T52</f>
        <v>2435.0004168611604</v>
      </c>
      <c r="DN46" s="264"/>
      <c r="DO46" s="264">
        <f>BZ52</f>
        <v>1174.82662296278</v>
      </c>
      <c r="DP46" s="260">
        <f>SUM(DL46:DO46)</f>
        <v>7523.4066180448635</v>
      </c>
      <c r="DQ46" s="235">
        <f>DD46/DP46</f>
        <v>1</v>
      </c>
      <c r="DR46" s="268"/>
      <c r="DS46" s="268"/>
      <c r="DT46" s="268"/>
      <c r="DU46" s="268"/>
      <c r="DV46" s="268"/>
      <c r="DW46" s="268"/>
      <c r="DX46" s="268"/>
      <c r="DY46" s="268"/>
      <c r="DZ46" s="268"/>
      <c r="EA46" s="268"/>
      <c r="EB46" s="268"/>
    </row>
    <row r="47" spans="2:132" s="231" customFormat="1" ht="14" customHeight="1">
      <c r="B47" s="238">
        <v>30</v>
      </c>
      <c r="C47" s="261"/>
      <c r="D47" s="269" t="s">
        <v>135</v>
      </c>
      <c r="E47" s="2"/>
      <c r="F47" s="240">
        <f>'[4]Oil Emissions'!$FA$47</f>
        <v>4172.8569940382085</v>
      </c>
      <c r="G47" s="202">
        <f>F47/$F$133</f>
        <v>7.3731901584953045E-3</v>
      </c>
      <c r="H47" s="203">
        <f>F47*$H$13/10^3</f>
        <v>66.534668049900731</v>
      </c>
      <c r="I47" s="203">
        <f>F47*$I$13/10^3</f>
        <v>15.992862247117266</v>
      </c>
      <c r="J47" s="203">
        <f>F47*$J$13/10^3</f>
        <v>8.0265404564073624</v>
      </c>
      <c r="K47" s="203"/>
      <c r="L47" s="203">
        <f>J47*$L$16</f>
        <v>224.74313277940615</v>
      </c>
      <c r="M47" s="241">
        <f>F47+H47+I47+L47</f>
        <v>4480.1276571146327</v>
      </c>
      <c r="N47" s="205"/>
      <c r="O47" s="205"/>
      <c r="P47" s="238">
        <v>30</v>
      </c>
      <c r="Q47" s="205"/>
      <c r="R47" s="269" t="s">
        <v>135</v>
      </c>
      <c r="S47" s="205"/>
      <c r="T47" s="240">
        <f>'[5]Gas Emissions'!$ET$50</f>
        <v>2629.7638723236701</v>
      </c>
      <c r="U47" s="202">
        <f>T47/$T$133</f>
        <v>1.143204509520568E-2</v>
      </c>
      <c r="V47" s="242">
        <f>T47*$V$13/10^3</f>
        <v>4.5641224461999776</v>
      </c>
      <c r="W47" s="243">
        <f>T47*$W$13/10^3</f>
        <v>75.036960265876445</v>
      </c>
      <c r="X47" s="243">
        <f>T47*$X$13/10^3</f>
        <v>25.97762934853235</v>
      </c>
      <c r="Y47" s="203">
        <f>X47*$Y$16</f>
        <v>727.37362175890576</v>
      </c>
      <c r="Z47" s="203">
        <f>T47*$Z$13/10^3</f>
        <v>150.59181405908069</v>
      </c>
      <c r="AA47" s="241">
        <f>T47+V47+W47+Y47+Z47</f>
        <v>3587.3303908537332</v>
      </c>
      <c r="AB47" s="210"/>
      <c r="AC47" s="210"/>
      <c r="AD47" s="238">
        <v>30</v>
      </c>
      <c r="AE47" s="210"/>
      <c r="AF47" s="269" t="s">
        <v>135</v>
      </c>
      <c r="AG47" s="210"/>
      <c r="AH47" s="240"/>
      <c r="AI47" s="244"/>
      <c r="AJ47" s="203"/>
      <c r="AK47" s="203"/>
      <c r="AL47" s="241"/>
      <c r="AM47" s="210"/>
      <c r="AN47" s="210"/>
      <c r="AO47" s="240"/>
      <c r="AP47" s="245"/>
      <c r="AQ47" s="213"/>
      <c r="AR47" s="213"/>
      <c r="AS47" s="238">
        <v>30</v>
      </c>
      <c r="AT47" s="213"/>
      <c r="AU47" s="269" t="s">
        <v>135</v>
      </c>
      <c r="AV47" s="213"/>
      <c r="AW47" s="240">
        <f t="shared" si="0"/>
        <v>6802.6208663618781</v>
      </c>
      <c r="AX47" s="203">
        <f t="shared" si="1"/>
        <v>1856.5137205898595</v>
      </c>
      <c r="AY47" s="245">
        <f t="shared" si="2"/>
        <v>4.369548731171004E-3</v>
      </c>
      <c r="AZ47" s="202"/>
      <c r="BA47" s="246">
        <f t="shared" si="59"/>
        <v>71.098790496100705</v>
      </c>
      <c r="BB47" s="203">
        <f t="shared" si="59"/>
        <v>91.029822512993718</v>
      </c>
      <c r="BC47" s="203">
        <f>Z47</f>
        <v>150.59181405908069</v>
      </c>
      <c r="BD47" s="203">
        <f t="shared" si="3"/>
        <v>34.004169804939714</v>
      </c>
      <c r="BE47" s="247">
        <f t="shared" si="4"/>
        <v>952.11675453831197</v>
      </c>
      <c r="BF47" s="203"/>
      <c r="BG47" s="240">
        <f t="shared" si="5"/>
        <v>8067.4580479683664</v>
      </c>
      <c r="BH47" s="248">
        <f t="shared" si="6"/>
        <v>6.4083834534480067E-3</v>
      </c>
      <c r="BI47" s="249">
        <f t="shared" si="7"/>
        <v>4.4602505200078604E-3</v>
      </c>
      <c r="BJ47" s="2"/>
      <c r="BK47" s="238">
        <v>30</v>
      </c>
      <c r="BM47" s="2"/>
      <c r="BN47" s="219" t="s">
        <v>103</v>
      </c>
      <c r="BO47" s="2"/>
      <c r="BP47" s="269" t="s">
        <v>135</v>
      </c>
      <c r="BQ47" s="2"/>
      <c r="BR47" s="220">
        <f t="shared" si="28"/>
        <v>0.18593380499285961</v>
      </c>
      <c r="BS47" s="2"/>
      <c r="BT47" s="220">
        <f t="shared" si="29"/>
        <v>0.84321738345760444</v>
      </c>
      <c r="BU47" s="5"/>
      <c r="BV47" s="220">
        <f t="shared" si="30"/>
        <v>0.11801942431892587</v>
      </c>
      <c r="BW47" s="5"/>
      <c r="BX47" s="98">
        <f t="shared" si="8"/>
        <v>312.72042706817513</v>
      </c>
      <c r="BY47" s="196">
        <f t="shared" si="9"/>
        <v>952.11675453831197</v>
      </c>
      <c r="BZ47" s="196">
        <f t="shared" si="10"/>
        <v>1264.8371816064871</v>
      </c>
      <c r="CA47" s="196"/>
      <c r="CB47" s="196">
        <f t="shared" si="31"/>
        <v>6802.6208663618781</v>
      </c>
      <c r="CC47" s="196"/>
      <c r="CD47" s="196">
        <f t="shared" si="32"/>
        <v>8067.4580479683655</v>
      </c>
      <c r="CE47" s="222">
        <f t="shared" si="33"/>
        <v>1.0000000000000002</v>
      </c>
      <c r="CF47" s="196"/>
      <c r="CK47" s="219" t="s">
        <v>103</v>
      </c>
      <c r="CL47" s="231">
        <v>8067.4580479683664</v>
      </c>
      <c r="CM47" s="231" t="s">
        <v>135</v>
      </c>
      <c r="CO47" s="265">
        <v>30</v>
      </c>
      <c r="CP47" s="253">
        <v>30</v>
      </c>
      <c r="CQ47" s="254" t="s">
        <v>103</v>
      </c>
      <c r="CR47" s="255">
        <v>2257.3623845018615</v>
      </c>
      <c r="CS47" s="256">
        <f t="shared" si="11"/>
        <v>1.2480265393950381E-3</v>
      </c>
      <c r="CT47" s="1" t="s">
        <v>184</v>
      </c>
      <c r="CW47" s="196">
        <v>30</v>
      </c>
      <c r="CX47" s="257">
        <v>12</v>
      </c>
      <c r="CY47" s="231">
        <f>CR30</f>
        <v>7354.4380117666142</v>
      </c>
      <c r="CZ47" s="257" t="s">
        <v>185</v>
      </c>
      <c r="DB47" s="258">
        <f t="shared" si="57"/>
        <v>6607.9431932768712</v>
      </c>
      <c r="DC47" s="259">
        <f t="shared" si="58"/>
        <v>746.49481848974335</v>
      </c>
      <c r="DD47" s="260">
        <f t="shared" si="35"/>
        <v>7354.4380117666142</v>
      </c>
      <c r="DE47" s="235">
        <f t="shared" si="36"/>
        <v>1</v>
      </c>
      <c r="DF47" s="263"/>
      <c r="DG47" s="264"/>
      <c r="DH47" s="264">
        <f>AH53</f>
        <v>6607.9431932768712</v>
      </c>
      <c r="DI47" s="264">
        <f>BZ53</f>
        <v>746.49481848974335</v>
      </c>
      <c r="DJ47" s="260">
        <f t="shared" si="37"/>
        <v>7354.4380117666142</v>
      </c>
      <c r="DK47" s="235">
        <f>CY47/DJ47</f>
        <v>1</v>
      </c>
      <c r="DL47" s="263"/>
      <c r="DM47" s="264"/>
      <c r="DN47" s="264"/>
      <c r="DO47" s="264"/>
      <c r="DP47" s="260"/>
      <c r="DQ47" s="267"/>
      <c r="DR47" s="268"/>
      <c r="DS47" s="268"/>
      <c r="DT47" s="268"/>
      <c r="DU47" s="268"/>
      <c r="DV47" s="268"/>
      <c r="DW47" s="268"/>
      <c r="DX47" s="268"/>
      <c r="DY47" s="268"/>
      <c r="DZ47" s="268"/>
      <c r="EA47" s="268"/>
      <c r="EB47" s="268"/>
    </row>
    <row r="48" spans="2:132" s="231" customFormat="1" ht="14" customHeight="1">
      <c r="B48" s="238">
        <v>31</v>
      </c>
      <c r="C48" s="261"/>
      <c r="D48" s="239" t="s">
        <v>138</v>
      </c>
      <c r="E48" s="2"/>
      <c r="F48" s="240"/>
      <c r="G48" s="202"/>
      <c r="H48" s="203"/>
      <c r="I48" s="203"/>
      <c r="J48" s="203"/>
      <c r="K48" s="203"/>
      <c r="L48" s="203"/>
      <c r="M48" s="241"/>
      <c r="N48" s="205"/>
      <c r="O48" s="205"/>
      <c r="P48" s="238">
        <v>31</v>
      </c>
      <c r="Q48" s="205"/>
      <c r="R48" s="239" t="s">
        <v>138</v>
      </c>
      <c r="S48" s="205"/>
      <c r="T48" s="240"/>
      <c r="U48" s="202"/>
      <c r="V48" s="242"/>
      <c r="W48" s="243"/>
      <c r="X48" s="243"/>
      <c r="Y48" s="203"/>
      <c r="Z48" s="203"/>
      <c r="AA48" s="241"/>
      <c r="AB48" s="210"/>
      <c r="AC48" s="210"/>
      <c r="AD48" s="238">
        <v>31</v>
      </c>
      <c r="AE48" s="210"/>
      <c r="AF48" s="239" t="s">
        <v>138</v>
      </c>
      <c r="AG48" s="210"/>
      <c r="AH48" s="240">
        <f>'[2]Coal Emissions'!$GE$23</f>
        <v>6975.2090346765663</v>
      </c>
      <c r="AI48" s="244">
        <f>AH48/$AH$133</f>
        <v>9.1677719479577036E-3</v>
      </c>
      <c r="AJ48" s="203">
        <f>AH48*$AJ$13/10^3</f>
        <v>28.142306755292754</v>
      </c>
      <c r="AK48" s="203">
        <f>AJ48*$AK$16</f>
        <v>787.98458914819707</v>
      </c>
      <c r="AL48" s="241">
        <f>AH48+AK48</f>
        <v>7763.1936238247636</v>
      </c>
      <c r="AM48" s="210"/>
      <c r="AN48" s="210"/>
      <c r="AO48" s="240"/>
      <c r="AP48" s="245"/>
      <c r="AQ48" s="213"/>
      <c r="AR48" s="213"/>
      <c r="AS48" s="238">
        <v>31</v>
      </c>
      <c r="AT48" s="213"/>
      <c r="AU48" s="239" t="s">
        <v>138</v>
      </c>
      <c r="AV48" s="213"/>
      <c r="AW48" s="240">
        <f t="shared" si="0"/>
        <v>6975.2090346765663</v>
      </c>
      <c r="AX48" s="203">
        <f t="shared" si="1"/>
        <v>1903.6150229823079</v>
      </c>
      <c r="AY48" s="245">
        <f t="shared" si="2"/>
        <v>4.4804078289642779E-3</v>
      </c>
      <c r="AZ48" s="202"/>
      <c r="BA48" s="246"/>
      <c r="BB48" s="203"/>
      <c r="BC48" s="203"/>
      <c r="BD48" s="203">
        <f t="shared" si="3"/>
        <v>28.142306755292754</v>
      </c>
      <c r="BE48" s="247">
        <f t="shared" si="4"/>
        <v>787.98458914819707</v>
      </c>
      <c r="BF48" s="203"/>
      <c r="BG48" s="240">
        <f>M48+AA48+AL48+AO48</f>
        <v>7763.1936238247636</v>
      </c>
      <c r="BH48" s="248">
        <f t="shared" si="6"/>
        <v>6.166691077787524E-3</v>
      </c>
      <c r="BI48" s="249">
        <f t="shared" si="7"/>
        <v>4.2920320368205625E-3</v>
      </c>
      <c r="BJ48" s="2"/>
      <c r="BK48" s="238">
        <v>31</v>
      </c>
      <c r="BM48" s="2"/>
      <c r="BN48" s="219" t="s">
        <v>103</v>
      </c>
      <c r="BO48" s="2"/>
      <c r="BP48" s="239" t="s">
        <v>138</v>
      </c>
      <c r="BQ48" s="2"/>
      <c r="BR48" s="220">
        <f t="shared" si="28"/>
        <v>0.11296931536113242</v>
      </c>
      <c r="BS48" s="2"/>
      <c r="BT48" s="220">
        <f t="shared" si="29"/>
        <v>0.89849736753571097</v>
      </c>
      <c r="BU48" s="5"/>
      <c r="BV48" s="220">
        <f t="shared" si="30"/>
        <v>0.10150263246428903</v>
      </c>
      <c r="BW48" s="5"/>
      <c r="BX48" s="98">
        <f t="shared" si="8"/>
        <v>0</v>
      </c>
      <c r="BY48" s="196">
        <f t="shared" si="9"/>
        <v>787.98458914819707</v>
      </c>
      <c r="BZ48" s="196">
        <f t="shared" si="10"/>
        <v>787.98458914819707</v>
      </c>
      <c r="CA48" s="196"/>
      <c r="CB48" s="196">
        <f t="shared" si="31"/>
        <v>6975.2090346765663</v>
      </c>
      <c r="CC48" s="196"/>
      <c r="CD48" s="196">
        <f t="shared" si="32"/>
        <v>7763.1936238247636</v>
      </c>
      <c r="CE48" s="222">
        <f t="shared" si="33"/>
        <v>1</v>
      </c>
      <c r="CF48" s="196"/>
      <c r="CK48" s="219" t="s">
        <v>103</v>
      </c>
      <c r="CL48" s="231">
        <v>7763.1936238247636</v>
      </c>
      <c r="CM48" s="231" t="s">
        <v>138</v>
      </c>
      <c r="CO48" s="226">
        <v>31</v>
      </c>
      <c r="CP48" s="253">
        <v>31</v>
      </c>
      <c r="CQ48" s="254" t="s">
        <v>103</v>
      </c>
      <c r="CR48" s="280">
        <v>2145.8973971073738</v>
      </c>
      <c r="CS48" s="256">
        <f t="shared" si="11"/>
        <v>1.1864009610489403E-3</v>
      </c>
      <c r="CT48" s="1" t="s">
        <v>186</v>
      </c>
      <c r="CW48" s="196">
        <v>31</v>
      </c>
      <c r="CX48" s="281">
        <v>13</v>
      </c>
      <c r="CY48" s="231">
        <f>CR31</f>
        <v>7268.4155957500971</v>
      </c>
      <c r="CZ48" s="257" t="s">
        <v>187</v>
      </c>
      <c r="DB48" s="258">
        <f t="shared" si="57"/>
        <v>6530.6522789369683</v>
      </c>
      <c r="DC48" s="259">
        <f t="shared" si="58"/>
        <v>737.76331681312854</v>
      </c>
      <c r="DD48" s="260">
        <f t="shared" si="35"/>
        <v>7268.4155957500971</v>
      </c>
      <c r="DE48" s="235">
        <f t="shared" si="36"/>
        <v>1</v>
      </c>
      <c r="DF48" s="263"/>
      <c r="DG48" s="264"/>
      <c r="DH48" s="264">
        <f>AH54</f>
        <v>6530.6522789369683</v>
      </c>
      <c r="DI48" s="264">
        <f>BZ54</f>
        <v>737.76331681312854</v>
      </c>
      <c r="DJ48" s="260">
        <f t="shared" si="37"/>
        <v>7268.4155957500971</v>
      </c>
      <c r="DK48" s="235">
        <f>CY48/DJ48</f>
        <v>1</v>
      </c>
      <c r="DL48" s="263"/>
      <c r="DM48" s="264"/>
      <c r="DN48" s="264"/>
      <c r="DO48" s="264"/>
      <c r="DP48" s="260"/>
      <c r="DQ48" s="267"/>
      <c r="DR48" s="268"/>
      <c r="DS48" s="268"/>
      <c r="DT48" s="268"/>
      <c r="DU48" s="268"/>
      <c r="DV48" s="268"/>
      <c r="DW48" s="268"/>
      <c r="DX48" s="268"/>
      <c r="DY48" s="268"/>
      <c r="DZ48" s="268"/>
      <c r="EA48" s="268"/>
      <c r="EB48" s="268"/>
    </row>
    <row r="49" spans="1:132" s="218" customFormat="1" ht="14" customHeight="1">
      <c r="A49" s="231"/>
      <c r="B49" s="238">
        <v>32</v>
      </c>
      <c r="C49" s="261"/>
      <c r="D49" s="269" t="s">
        <v>188</v>
      </c>
      <c r="E49" s="2"/>
      <c r="F49" s="240">
        <f>'[4]Oil Emissions'!$FA$113</f>
        <v>3412.4374472646768</v>
      </c>
      <c r="G49" s="202">
        <f>F49/$F$133</f>
        <v>6.0295740397046478E-3</v>
      </c>
      <c r="H49" s="203">
        <f>F49*$H$13/10^3</f>
        <v>54.410058413021908</v>
      </c>
      <c r="I49" s="203">
        <f>F49*$I$13/10^3</f>
        <v>13.078483662147937</v>
      </c>
      <c r="J49" s="203">
        <f>F49*$J$13/10^3</f>
        <v>6.5638643415199178</v>
      </c>
      <c r="K49" s="203"/>
      <c r="L49" s="203">
        <f>J49*$L$16</f>
        <v>183.7882015625577</v>
      </c>
      <c r="M49" s="241">
        <f>F49+H49+I49+L49</f>
        <v>3663.7141909024044</v>
      </c>
      <c r="N49" s="205"/>
      <c r="O49" s="205"/>
      <c r="P49" s="238">
        <v>32</v>
      </c>
      <c r="Q49" s="205"/>
      <c r="R49" s="269" t="s">
        <v>188</v>
      </c>
      <c r="S49" s="205"/>
      <c r="T49" s="240">
        <f>'[5]Gas Emissions'!$ET$116</f>
        <v>2971.6071966735417</v>
      </c>
      <c r="U49" s="202">
        <f>T49/$T$133</f>
        <v>1.2918098022082974E-2</v>
      </c>
      <c r="V49" s="242">
        <f>T49*$V$13/10^3</f>
        <v>5.1574132759086746</v>
      </c>
      <c r="W49" s="243">
        <f>T49*$W$13/10^3</f>
        <v>84.791023821297955</v>
      </c>
      <c r="X49" s="243">
        <f>T49*$X$13/10^3</f>
        <v>29.354464534645253</v>
      </c>
      <c r="Y49" s="203">
        <f>X49*$Y$16</f>
        <v>821.9250069700671</v>
      </c>
      <c r="Z49" s="203">
        <f>T49*$Z$13/10^3</f>
        <v>170.16726221228203</v>
      </c>
      <c r="AA49" s="241">
        <f>T49+V49+W49+Y49+Z49</f>
        <v>4053.6479029530974</v>
      </c>
      <c r="AB49" s="210"/>
      <c r="AC49" s="210"/>
      <c r="AD49" s="238">
        <v>32</v>
      </c>
      <c r="AE49" s="210"/>
      <c r="AF49" s="269" t="s">
        <v>188</v>
      </c>
      <c r="AG49" s="210"/>
      <c r="AH49" s="240"/>
      <c r="AI49" s="244"/>
      <c r="AJ49" s="203"/>
      <c r="AK49" s="203"/>
      <c r="AL49" s="241"/>
      <c r="AM49" s="210"/>
      <c r="AN49" s="210"/>
      <c r="AO49" s="240"/>
      <c r="AP49" s="245"/>
      <c r="AQ49" s="213"/>
      <c r="AR49" s="213"/>
      <c r="AS49" s="238">
        <v>32</v>
      </c>
      <c r="AT49" s="213"/>
      <c r="AU49" s="269" t="s">
        <v>188</v>
      </c>
      <c r="AV49" s="213"/>
      <c r="AW49" s="240">
        <f t="shared" si="0"/>
        <v>6384.0446439382185</v>
      </c>
      <c r="AX49" s="203">
        <f t="shared" si="1"/>
        <v>1742.2794401105778</v>
      </c>
      <c r="AY49" s="245">
        <f t="shared" si="2"/>
        <v>4.1006833574392734E-3</v>
      </c>
      <c r="AZ49" s="202"/>
      <c r="BA49" s="246">
        <f t="shared" ref="BA49:BB52" si="60">H49+V49</f>
        <v>59.567471688930581</v>
      </c>
      <c r="BB49" s="203">
        <f t="shared" si="60"/>
        <v>97.869507483445886</v>
      </c>
      <c r="BC49" s="203">
        <f>Z49</f>
        <v>170.16726221228203</v>
      </c>
      <c r="BD49" s="203">
        <f t="shared" si="3"/>
        <v>35.91832887616517</v>
      </c>
      <c r="BE49" s="247">
        <f t="shared" si="4"/>
        <v>1005.7132085326248</v>
      </c>
      <c r="BF49" s="203"/>
      <c r="BG49" s="240">
        <f t="shared" si="5"/>
        <v>7717.3620938555014</v>
      </c>
      <c r="BH49" s="248">
        <f t="shared" si="6"/>
        <v>6.1302848124490652E-3</v>
      </c>
      <c r="BI49" s="249">
        <f t="shared" si="7"/>
        <v>4.2666931873139771E-3</v>
      </c>
      <c r="BJ49" s="2"/>
      <c r="BK49" s="238">
        <v>32</v>
      </c>
      <c r="BM49" s="2"/>
      <c r="BN49" s="219" t="s">
        <v>111</v>
      </c>
      <c r="BO49" s="2"/>
      <c r="BP49" s="269" t="s">
        <v>188</v>
      </c>
      <c r="BQ49" s="2"/>
      <c r="BR49" s="220">
        <f t="shared" si="28"/>
        <v>0.20885152349040911</v>
      </c>
      <c r="BS49" s="2"/>
      <c r="BT49" s="220">
        <f t="shared" si="29"/>
        <v>0.82723145114846186</v>
      </c>
      <c r="BU49" s="5"/>
      <c r="BV49" s="220">
        <f t="shared" si="30"/>
        <v>0.13031826112362477</v>
      </c>
      <c r="BW49" s="5"/>
      <c r="BX49" s="98">
        <f t="shared" si="8"/>
        <v>327.60424138465851</v>
      </c>
      <c r="BY49" s="196">
        <f t="shared" si="9"/>
        <v>1005.7132085326248</v>
      </c>
      <c r="BZ49" s="196">
        <f t="shared" si="10"/>
        <v>1333.3174499172833</v>
      </c>
      <c r="CA49" s="196"/>
      <c r="CB49" s="196">
        <f t="shared" si="31"/>
        <v>6384.0446439382185</v>
      </c>
      <c r="CC49" s="196"/>
      <c r="CD49" s="196">
        <f t="shared" si="32"/>
        <v>7717.3620938555014</v>
      </c>
      <c r="CE49" s="222">
        <f t="shared" si="33"/>
        <v>1</v>
      </c>
      <c r="CG49" s="196"/>
      <c r="CH49" s="196"/>
      <c r="CI49" s="196"/>
      <c r="CJ49" s="196"/>
      <c r="CK49" s="219" t="s">
        <v>111</v>
      </c>
      <c r="CL49" s="218">
        <v>7717.3620938555014</v>
      </c>
      <c r="CM49" s="196" t="s">
        <v>188</v>
      </c>
      <c r="CN49" s="196"/>
      <c r="CO49" s="226">
        <v>32</v>
      </c>
      <c r="CP49" s="253">
        <v>32</v>
      </c>
      <c r="CQ49" s="254" t="s">
        <v>103</v>
      </c>
      <c r="CR49" s="255">
        <v>1928.6783408281362</v>
      </c>
      <c r="CS49" s="256">
        <f t="shared" si="11"/>
        <v>1.0663071963259775E-3</v>
      </c>
      <c r="CT49" s="1" t="s">
        <v>189</v>
      </c>
      <c r="CU49" s="196"/>
      <c r="CV49" s="196"/>
      <c r="CW49" s="196">
        <v>32</v>
      </c>
      <c r="CX49" s="257">
        <v>14</v>
      </c>
      <c r="CY49" s="231">
        <f>CR32</f>
        <v>6776.8076211913212</v>
      </c>
      <c r="CZ49" s="257" t="s">
        <v>190</v>
      </c>
      <c r="DB49" s="258">
        <f t="shared" si="57"/>
        <v>6088.9438079363454</v>
      </c>
      <c r="DC49" s="259">
        <f t="shared" si="58"/>
        <v>687.86381325497564</v>
      </c>
      <c r="DD49" s="260">
        <f t="shared" si="35"/>
        <v>6776.8076211913212</v>
      </c>
      <c r="DE49" s="235">
        <f t="shared" si="36"/>
        <v>1</v>
      </c>
      <c r="DF49" s="258"/>
      <c r="DG49" s="259"/>
      <c r="DH49" s="264">
        <f>AH55</f>
        <v>6088.9438079363454</v>
      </c>
      <c r="DI49" s="264">
        <f>BZ55</f>
        <v>687.86381325497564</v>
      </c>
      <c r="DJ49" s="260">
        <f t="shared" si="37"/>
        <v>6776.8076211913212</v>
      </c>
      <c r="DK49" s="235">
        <f>CY49/DJ49</f>
        <v>1</v>
      </c>
      <c r="DL49" s="258"/>
      <c r="DM49" s="259"/>
      <c r="DN49" s="259"/>
      <c r="DO49" s="259"/>
      <c r="DP49" s="260"/>
      <c r="DQ49" s="236"/>
      <c r="DR49" s="196"/>
      <c r="DS49" s="196"/>
      <c r="DT49" s="196"/>
      <c r="DU49" s="196"/>
      <c r="DV49" s="196"/>
      <c r="DW49" s="196"/>
      <c r="DX49" s="196"/>
      <c r="DY49" s="237"/>
      <c r="DZ49" s="237"/>
      <c r="EA49" s="237"/>
      <c r="EB49" s="237"/>
    </row>
    <row r="50" spans="1:132" s="231" customFormat="1" ht="14" customHeight="1">
      <c r="B50" s="238">
        <v>33</v>
      </c>
      <c r="C50" s="261"/>
      <c r="D50" s="269" t="s">
        <v>191</v>
      </c>
      <c r="E50" s="2"/>
      <c r="F50" s="240">
        <f>'[4]Oil Emissions'!$FA$97</f>
        <v>5214.3371417228682</v>
      </c>
      <c r="G50" s="202">
        <f>F50/$F$133</f>
        <v>9.2134236450844339E-3</v>
      </c>
      <c r="H50" s="203">
        <f>F50*$H$13/10^3</f>
        <v>83.140685463332829</v>
      </c>
      <c r="I50" s="203">
        <f>F50*$I$13/10^3</f>
        <v>19.984431706321118</v>
      </c>
      <c r="J50" s="203">
        <f>F50*$J$13/10^3</f>
        <v>10.02984000678239</v>
      </c>
      <c r="K50" s="203"/>
      <c r="L50" s="203">
        <f>J50*$L$16</f>
        <v>280.8355201899069</v>
      </c>
      <c r="M50" s="241">
        <f>F50+H50+I50+L50</f>
        <v>5598.2977790824289</v>
      </c>
      <c r="N50" s="205"/>
      <c r="O50" s="205"/>
      <c r="P50" s="238">
        <v>33</v>
      </c>
      <c r="Q50" s="205"/>
      <c r="R50" s="269" t="s">
        <v>191</v>
      </c>
      <c r="S50" s="205"/>
      <c r="T50" s="240">
        <f>'[5]Gas Emissions'!$ET$100</f>
        <v>1541.9085321127004</v>
      </c>
      <c r="U50" s="202">
        <f>T50/$T$133</f>
        <v>6.7029470049793293E-3</v>
      </c>
      <c r="V50" s="242">
        <f>T50*$V$13/10^3</f>
        <v>2.6760803186426414</v>
      </c>
      <c r="W50" s="243">
        <f>T50*$W$13/10^3</f>
        <v>43.996394686007868</v>
      </c>
      <c r="X50" s="243">
        <f>T50*$X$13/10^3</f>
        <v>15.231454336305278</v>
      </c>
      <c r="Y50" s="203">
        <f>X50*$Y$16</f>
        <v>426.48072141654779</v>
      </c>
      <c r="Z50" s="203">
        <f>T50*$Z$13/10^3</f>
        <v>88.296445702881314</v>
      </c>
      <c r="AA50" s="241">
        <f>T50+V50+W50+Y50+Z50</f>
        <v>2103.3581742367796</v>
      </c>
      <c r="AB50" s="210"/>
      <c r="AC50" s="210"/>
      <c r="AD50" s="238">
        <v>33</v>
      </c>
      <c r="AE50" s="210"/>
      <c r="AF50" s="269" t="s">
        <v>191</v>
      </c>
      <c r="AG50" s="210"/>
      <c r="AH50" s="240"/>
      <c r="AI50" s="244"/>
      <c r="AJ50" s="203"/>
      <c r="AK50" s="203"/>
      <c r="AL50" s="241"/>
      <c r="AM50" s="210"/>
      <c r="AN50" s="210"/>
      <c r="AO50" s="240"/>
      <c r="AP50" s="245"/>
      <c r="AQ50" s="213"/>
      <c r="AR50" s="213"/>
      <c r="AS50" s="238">
        <v>33</v>
      </c>
      <c r="AT50" s="213"/>
      <c r="AU50" s="269" t="s">
        <v>191</v>
      </c>
      <c r="AV50" s="213"/>
      <c r="AW50" s="240">
        <f t="shared" si="0"/>
        <v>6756.2456738355686</v>
      </c>
      <c r="AX50" s="203">
        <f t="shared" si="1"/>
        <v>1843.8573954893641</v>
      </c>
      <c r="AY50" s="245">
        <f t="shared" si="2"/>
        <v>4.3397604087520424E-3</v>
      </c>
      <c r="AZ50" s="202"/>
      <c r="BA50" s="246">
        <f t="shared" si="60"/>
        <v>85.816765781975477</v>
      </c>
      <c r="BB50" s="203">
        <f t="shared" si="60"/>
        <v>63.980826392328986</v>
      </c>
      <c r="BC50" s="203">
        <f>Z50</f>
        <v>88.296445702881314</v>
      </c>
      <c r="BD50" s="203">
        <f t="shared" si="3"/>
        <v>25.26129434308767</v>
      </c>
      <c r="BE50" s="247">
        <f t="shared" si="4"/>
        <v>707.3162416064547</v>
      </c>
      <c r="BF50" s="203"/>
      <c r="BG50" s="240">
        <f t="shared" si="5"/>
        <v>7701.6559533192085</v>
      </c>
      <c r="BH50" s="248">
        <f t="shared" si="6"/>
        <v>6.1178086433098088E-3</v>
      </c>
      <c r="BI50" s="249">
        <f t="shared" si="7"/>
        <v>4.2580097431512949E-3</v>
      </c>
      <c r="BJ50" s="2"/>
      <c r="BK50" s="238">
        <v>33</v>
      </c>
      <c r="BM50" s="2"/>
      <c r="BN50" s="219" t="s">
        <v>111</v>
      </c>
      <c r="BO50" s="2"/>
      <c r="BP50" s="269" t="s">
        <v>191</v>
      </c>
      <c r="BQ50" s="2"/>
      <c r="BR50" s="220">
        <f t="shared" si="28"/>
        <v>0.13993130580565824</v>
      </c>
      <c r="BS50" s="2"/>
      <c r="BT50" s="220">
        <f t="shared" si="29"/>
        <v>0.87724584359339053</v>
      </c>
      <c r="BU50" s="5"/>
      <c r="BV50" s="220">
        <f t="shared" si="30"/>
        <v>9.1839501257079681E-2</v>
      </c>
      <c r="BW50" s="5"/>
      <c r="BX50" s="98">
        <f t="shared" si="8"/>
        <v>238.09403787718577</v>
      </c>
      <c r="BY50" s="196">
        <f t="shared" si="9"/>
        <v>707.3162416064547</v>
      </c>
      <c r="BZ50" s="196">
        <f t="shared" si="10"/>
        <v>945.41027948364047</v>
      </c>
      <c r="CA50" s="196"/>
      <c r="CB50" s="196">
        <f t="shared" si="31"/>
        <v>6756.2456738355686</v>
      </c>
      <c r="CC50" s="196"/>
      <c r="CD50" s="196">
        <f t="shared" si="32"/>
        <v>7701.6559533192094</v>
      </c>
      <c r="CE50" s="222">
        <f t="shared" si="33"/>
        <v>0.99999999999999989</v>
      </c>
      <c r="CF50" s="196"/>
      <c r="CK50" s="219" t="s">
        <v>111</v>
      </c>
      <c r="CL50" s="231">
        <v>7701.6559533192085</v>
      </c>
      <c r="CM50" s="231" t="s">
        <v>191</v>
      </c>
      <c r="CO50" s="265">
        <v>33</v>
      </c>
      <c r="CP50" s="253">
        <v>33</v>
      </c>
      <c r="CQ50" s="254" t="s">
        <v>103</v>
      </c>
      <c r="CR50" s="255">
        <v>1793.1970981174954</v>
      </c>
      <c r="CS50" s="256">
        <f t="shared" si="11"/>
        <v>9.9140376582055028E-4</v>
      </c>
      <c r="CT50" s="1" t="s">
        <v>192</v>
      </c>
      <c r="CW50" s="196">
        <v>33</v>
      </c>
      <c r="CX50" s="257"/>
      <c r="CY50" s="231">
        <f>CR100</f>
        <v>6603.6146342019538</v>
      </c>
      <c r="CZ50" s="231" t="s">
        <v>193</v>
      </c>
      <c r="DB50" s="258">
        <f>CB57</f>
        <v>5681.0608506868402</v>
      </c>
      <c r="DC50" s="259">
        <f>BZ57</f>
        <v>922.55378351511342</v>
      </c>
      <c r="DD50" s="260">
        <f t="shared" si="35"/>
        <v>6603.6146342019538</v>
      </c>
      <c r="DE50" s="235">
        <f t="shared" si="36"/>
        <v>1</v>
      </c>
      <c r="DF50" s="263"/>
      <c r="DG50" s="264"/>
      <c r="DH50" s="264"/>
      <c r="DI50" s="264"/>
      <c r="DJ50" s="260"/>
      <c r="DK50" s="267"/>
      <c r="DL50" s="263">
        <f>F57</f>
        <v>3945.2896269939347</v>
      </c>
      <c r="DM50" s="264">
        <f>T57</f>
        <v>1735.7712236929056</v>
      </c>
      <c r="DN50" s="264"/>
      <c r="DO50" s="264">
        <f>BZ57</f>
        <v>922.55378351511342</v>
      </c>
      <c r="DP50" s="260">
        <f>SUM(DL50:DO50)</f>
        <v>6603.6146342019538</v>
      </c>
      <c r="DQ50" s="235">
        <f>DD50/DP50</f>
        <v>1</v>
      </c>
      <c r="DR50" s="268"/>
      <c r="DS50" s="268"/>
      <c r="DT50" s="268"/>
      <c r="DU50" s="268"/>
      <c r="DV50" s="268"/>
      <c r="DW50" s="268"/>
      <c r="DX50" s="268"/>
      <c r="DY50" s="268"/>
      <c r="DZ50" s="268"/>
      <c r="EA50" s="268"/>
      <c r="EB50" s="268"/>
    </row>
    <row r="51" spans="1:132" s="231" customFormat="1" ht="14" customHeight="1">
      <c r="B51" s="238">
        <v>34</v>
      </c>
      <c r="C51" s="261"/>
      <c r="D51" s="269" t="s">
        <v>194</v>
      </c>
      <c r="E51" s="2"/>
      <c r="F51" s="240">
        <f>'[4]Oil Emissions'!$FA$71</f>
        <v>6547.1535716657072</v>
      </c>
      <c r="G51" s="202">
        <f>F51/$F$133</f>
        <v>1.1568431017341728E-2</v>
      </c>
      <c r="H51" s="203">
        <f>F51*$H$13/10^3</f>
        <v>104.39195260821612</v>
      </c>
      <c r="I51" s="203">
        <f>F51*$I$13/10^3</f>
        <v>25.092574543524531</v>
      </c>
      <c r="J51" s="203">
        <f>F51*$J$13/10^3</f>
        <v>12.59352838891118</v>
      </c>
      <c r="K51" s="203"/>
      <c r="L51" s="203">
        <f>J51*$L$16</f>
        <v>352.61879488951303</v>
      </c>
      <c r="M51" s="241">
        <f>F51+H51+I51+L51</f>
        <v>7029.2568937069609</v>
      </c>
      <c r="N51" s="205"/>
      <c r="O51" s="205"/>
      <c r="P51" s="238">
        <v>34</v>
      </c>
      <c r="Q51" s="205"/>
      <c r="R51" s="269" t="s">
        <v>194</v>
      </c>
      <c r="S51" s="205"/>
      <c r="T51" s="240">
        <f>'[5]Gas Emissions'!$ET$74</f>
        <v>460.43824153439596</v>
      </c>
      <c r="U51" s="202">
        <f>T51/$T$133</f>
        <v>2.0016058461276784E-3</v>
      </c>
      <c r="V51" s="242">
        <f>T51*$V$13/10^3</f>
        <v>0.79911985079447168</v>
      </c>
      <c r="W51" s="243">
        <f>T51*$W$13/10^3</f>
        <v>13.138018359183738</v>
      </c>
      <c r="X51" s="243">
        <f>T51*$X$13/10^3</f>
        <v>4.5483528397177651</v>
      </c>
      <c r="Y51" s="203">
        <f>X51*$Y$16</f>
        <v>127.35387951209742</v>
      </c>
      <c r="Z51" s="203">
        <f>T51*$Z$13/10^3</f>
        <v>26.366713294897579</v>
      </c>
      <c r="AA51" s="241">
        <f>T51+V51+W51+Y51+Z51</f>
        <v>628.09597255136919</v>
      </c>
      <c r="AB51" s="210"/>
      <c r="AC51" s="210"/>
      <c r="AD51" s="238">
        <v>34</v>
      </c>
      <c r="AE51" s="210"/>
      <c r="AF51" s="269" t="s">
        <v>194</v>
      </c>
      <c r="AG51" s="210"/>
      <c r="AH51" s="240"/>
      <c r="AI51" s="244"/>
      <c r="AJ51" s="203"/>
      <c r="AK51" s="203"/>
      <c r="AL51" s="241"/>
      <c r="AM51" s="210"/>
      <c r="AN51" s="210"/>
      <c r="AO51" s="240"/>
      <c r="AP51" s="245"/>
      <c r="AQ51" s="213"/>
      <c r="AR51" s="213"/>
      <c r="AS51" s="238">
        <v>34</v>
      </c>
      <c r="AT51" s="213"/>
      <c r="AU51" s="269" t="s">
        <v>194</v>
      </c>
      <c r="AV51" s="213"/>
      <c r="AW51" s="240">
        <f t="shared" si="0"/>
        <v>7007.5918132001034</v>
      </c>
      <c r="AX51" s="203">
        <f t="shared" si="1"/>
        <v>1912.4526568620749</v>
      </c>
      <c r="AY51" s="245">
        <f t="shared" si="2"/>
        <v>4.5012083603460868E-3</v>
      </c>
      <c r="AZ51" s="202"/>
      <c r="BA51" s="246">
        <f t="shared" si="60"/>
        <v>105.19107245901058</v>
      </c>
      <c r="BB51" s="203">
        <f t="shared" si="60"/>
        <v>38.230592902708267</v>
      </c>
      <c r="BC51" s="203">
        <f>Z51</f>
        <v>26.366713294897579</v>
      </c>
      <c r="BD51" s="203">
        <f t="shared" si="3"/>
        <v>17.141881228628947</v>
      </c>
      <c r="BE51" s="247">
        <f t="shared" si="4"/>
        <v>479.9726744016105</v>
      </c>
      <c r="BF51" s="203"/>
      <c r="BG51" s="240">
        <f t="shared" si="5"/>
        <v>7657.3528662583303</v>
      </c>
      <c r="BH51" s="248">
        <f t="shared" si="6"/>
        <v>6.0826164962457041E-3</v>
      </c>
      <c r="BI51" s="249">
        <f t="shared" si="7"/>
        <v>4.2335159229261003E-3</v>
      </c>
      <c r="BJ51" s="2"/>
      <c r="BK51" s="238">
        <v>34</v>
      </c>
      <c r="BM51" s="2"/>
      <c r="BN51" s="219" t="s">
        <v>111</v>
      </c>
      <c r="BO51" s="2"/>
      <c r="BP51" s="269" t="s">
        <v>194</v>
      </c>
      <c r="BQ51" s="2"/>
      <c r="BR51" s="220">
        <f t="shared" si="28"/>
        <v>9.2722445938457923E-2</v>
      </c>
      <c r="BS51" s="2"/>
      <c r="BT51" s="220">
        <f t="shared" si="29"/>
        <v>0.91514547332390017</v>
      </c>
      <c r="BU51" s="5"/>
      <c r="BV51" s="220">
        <f t="shared" si="30"/>
        <v>6.2681279390503414E-2</v>
      </c>
      <c r="BW51" s="5"/>
      <c r="BX51" s="98">
        <f t="shared" si="8"/>
        <v>169.78837865661643</v>
      </c>
      <c r="BY51" s="196">
        <f t="shared" si="9"/>
        <v>479.9726744016105</v>
      </c>
      <c r="BZ51" s="196">
        <f t="shared" si="10"/>
        <v>649.76105305822693</v>
      </c>
      <c r="CA51" s="196"/>
      <c r="CB51" s="196">
        <f t="shared" si="31"/>
        <v>7007.5918132001034</v>
      </c>
      <c r="CC51" s="196"/>
      <c r="CD51" s="196">
        <f t="shared" si="32"/>
        <v>7657.3528662583303</v>
      </c>
      <c r="CE51" s="222">
        <f t="shared" si="33"/>
        <v>1</v>
      </c>
      <c r="CF51" s="282"/>
      <c r="CK51" s="219" t="s">
        <v>111</v>
      </c>
      <c r="CL51" s="231">
        <v>7657.3528662583303</v>
      </c>
      <c r="CM51" s="231" t="s">
        <v>194</v>
      </c>
      <c r="CO51" s="226">
        <v>34</v>
      </c>
      <c r="CP51" s="253">
        <v>34</v>
      </c>
      <c r="CQ51" s="254" t="s">
        <v>103</v>
      </c>
      <c r="CR51" s="255">
        <v>1745.5462049135629</v>
      </c>
      <c r="CS51" s="256">
        <f t="shared" si="11"/>
        <v>9.650590460924816E-4</v>
      </c>
      <c r="CT51" s="1" t="s">
        <v>195</v>
      </c>
      <c r="CW51" s="196">
        <v>34</v>
      </c>
      <c r="CX51" s="257"/>
      <c r="CY51" s="231">
        <f>CR33</f>
        <v>6529.0926225062212</v>
      </c>
      <c r="CZ51" s="257" t="s">
        <v>196</v>
      </c>
      <c r="DB51" s="258">
        <f t="shared" ref="DB51:DB57" si="61">CB58</f>
        <v>5922.6094649234128</v>
      </c>
      <c r="DC51" s="259">
        <f t="shared" ref="DC51:DC57" si="62">BZ58</f>
        <v>606.48315758280864</v>
      </c>
      <c r="DD51" s="260">
        <f t="shared" si="35"/>
        <v>6529.0926225062212</v>
      </c>
      <c r="DE51" s="235">
        <f t="shared" si="36"/>
        <v>1</v>
      </c>
      <c r="DF51" s="263"/>
      <c r="DG51" s="264"/>
      <c r="DH51" s="264"/>
      <c r="DI51" s="264"/>
      <c r="DJ51" s="260"/>
      <c r="DK51" s="267"/>
      <c r="DL51" s="263">
        <f>F58</f>
        <v>5336.1246170068134</v>
      </c>
      <c r="DM51" s="264">
        <f>T58</f>
        <v>586.48484791659905</v>
      </c>
      <c r="DN51" s="264"/>
      <c r="DO51" s="264">
        <f>BZ58</f>
        <v>606.48315758280864</v>
      </c>
      <c r="DP51" s="260">
        <f>SUM(DL51:DO51)</f>
        <v>6529.0926225062212</v>
      </c>
      <c r="DQ51" s="235">
        <f>DD51/DP51</f>
        <v>1</v>
      </c>
      <c r="DR51" s="268"/>
      <c r="DS51" s="268"/>
      <c r="DT51" s="268"/>
      <c r="DU51" s="268"/>
      <c r="DV51" s="268"/>
      <c r="DW51" s="268"/>
      <c r="DX51" s="268"/>
      <c r="DY51" s="268"/>
      <c r="DZ51" s="268"/>
      <c r="EA51" s="268"/>
      <c r="EB51" s="268"/>
    </row>
    <row r="52" spans="1:132" s="231" customFormat="1" ht="14" customHeight="1">
      <c r="B52" s="238">
        <v>35</v>
      </c>
      <c r="C52" s="261"/>
      <c r="D52" s="269" t="s">
        <v>197</v>
      </c>
      <c r="E52" s="2"/>
      <c r="F52" s="240">
        <f>'[4]Oil Emissions'!$FA$121</f>
        <v>3913.5795782209234</v>
      </c>
      <c r="G52" s="202">
        <f>F52/$F$133</f>
        <v>6.9150623833629755E-3</v>
      </c>
      <c r="H52" s="203">
        <f>F52*$H$13/10^3</f>
        <v>62.400585137669218</v>
      </c>
      <c r="I52" s="203">
        <f>F52*$I$13/10^3</f>
        <v>14.999157454243068</v>
      </c>
      <c r="J52" s="203">
        <f>F52*$J$13/10^3</f>
        <v>7.5278172386063495</v>
      </c>
      <c r="K52" s="203"/>
      <c r="L52" s="203">
        <f>J52*$L$16</f>
        <v>210.7788826809778</v>
      </c>
      <c r="M52" s="241">
        <f>F52+H52+I52+L52</f>
        <v>4201.7582034938132</v>
      </c>
      <c r="N52" s="205"/>
      <c r="O52" s="205"/>
      <c r="P52" s="238">
        <v>35</v>
      </c>
      <c r="Q52" s="205"/>
      <c r="R52" s="269" t="s">
        <v>197</v>
      </c>
      <c r="S52" s="205"/>
      <c r="T52" s="240">
        <f>'[5]Gas Emissions'!$ET$124</f>
        <v>2435.0004168611604</v>
      </c>
      <c r="U52" s="202">
        <f>T52/$T$133</f>
        <v>1.0585374171942099E-2</v>
      </c>
      <c r="V52" s="242">
        <f>T52*$V$13/10^3</f>
        <v>4.2260980828222667</v>
      </c>
      <c r="W52" s="243">
        <f>T52*$W$13/10^3</f>
        <v>69.479633304854758</v>
      </c>
      <c r="X52" s="243">
        <f>T52*$X$13/10^3</f>
        <v>24.053695070671168</v>
      </c>
      <c r="Y52" s="203">
        <f>X52*$Y$16</f>
        <v>673.50346197879276</v>
      </c>
      <c r="Z52" s="203">
        <f>T52*$Z$13/10^3</f>
        <v>139.43880432342016</v>
      </c>
      <c r="AA52" s="241">
        <f>T52+V52+W52+Y52+Z52</f>
        <v>3321.6484145510503</v>
      </c>
      <c r="AB52" s="210"/>
      <c r="AC52" s="210"/>
      <c r="AD52" s="238">
        <v>35</v>
      </c>
      <c r="AE52" s="210"/>
      <c r="AF52" s="269" t="s">
        <v>197</v>
      </c>
      <c r="AG52" s="210"/>
      <c r="AH52" s="240"/>
      <c r="AI52" s="244"/>
      <c r="AJ52" s="203"/>
      <c r="AK52" s="203"/>
      <c r="AL52" s="241"/>
      <c r="AM52" s="210"/>
      <c r="AN52" s="210"/>
      <c r="AO52" s="240"/>
      <c r="AP52" s="245"/>
      <c r="AQ52" s="213"/>
      <c r="AR52" s="213"/>
      <c r="AS52" s="238">
        <v>35</v>
      </c>
      <c r="AT52" s="213"/>
      <c r="AU52" s="269" t="s">
        <v>197</v>
      </c>
      <c r="AV52" s="213"/>
      <c r="AW52" s="240">
        <f t="shared" si="0"/>
        <v>6348.5799950820838</v>
      </c>
      <c r="AX52" s="203">
        <f t="shared" si="1"/>
        <v>1732.6007282595485</v>
      </c>
      <c r="AY52" s="245">
        <f t="shared" si="2"/>
        <v>4.0779032386504951E-3</v>
      </c>
      <c r="AZ52" s="202"/>
      <c r="BA52" s="246">
        <f t="shared" si="60"/>
        <v>66.626683220491486</v>
      </c>
      <c r="BB52" s="203">
        <f t="shared" si="60"/>
        <v>84.478790759097819</v>
      </c>
      <c r="BC52" s="203">
        <f>Z52</f>
        <v>139.43880432342016</v>
      </c>
      <c r="BD52" s="203">
        <f t="shared" si="3"/>
        <v>31.581512309277517</v>
      </c>
      <c r="BE52" s="247">
        <f t="shared" si="4"/>
        <v>884.2823446597705</v>
      </c>
      <c r="BF52" s="203"/>
      <c r="BG52" s="240">
        <f t="shared" si="5"/>
        <v>7523.4066180448635</v>
      </c>
      <c r="BH52" s="248">
        <f t="shared" si="6"/>
        <v>5.9762163246428546E-3</v>
      </c>
      <c r="BI52" s="249">
        <f t="shared" si="7"/>
        <v>4.1594611438748891E-3</v>
      </c>
      <c r="BJ52" s="2"/>
      <c r="BK52" s="238">
        <v>35</v>
      </c>
      <c r="BM52" s="2"/>
      <c r="BN52" s="219" t="s">
        <v>111</v>
      </c>
      <c r="BO52" s="2"/>
      <c r="BP52" s="269" t="s">
        <v>197</v>
      </c>
      <c r="BQ52" s="2"/>
      <c r="BR52" s="220">
        <f t="shared" si="28"/>
        <v>0.18505344878269744</v>
      </c>
      <c r="BS52" s="2"/>
      <c r="BT52" s="220">
        <f t="shared" si="29"/>
        <v>0.84384379542307841</v>
      </c>
      <c r="BU52" s="5"/>
      <c r="BV52" s="220">
        <f t="shared" si="30"/>
        <v>0.117537491930693</v>
      </c>
      <c r="BW52" s="5"/>
      <c r="BX52" s="98">
        <f t="shared" si="8"/>
        <v>290.54427830300949</v>
      </c>
      <c r="BY52" s="196">
        <f t="shared" si="9"/>
        <v>884.2823446597705</v>
      </c>
      <c r="BZ52" s="196">
        <f t="shared" si="10"/>
        <v>1174.82662296278</v>
      </c>
      <c r="CA52" s="196"/>
      <c r="CB52" s="196">
        <f t="shared" si="31"/>
        <v>6348.5799950820838</v>
      </c>
      <c r="CC52" s="196"/>
      <c r="CD52" s="196">
        <f t="shared" si="32"/>
        <v>7523.4066180448635</v>
      </c>
      <c r="CE52" s="222">
        <f t="shared" si="33"/>
        <v>1</v>
      </c>
      <c r="CF52" s="196"/>
      <c r="CK52" s="219" t="s">
        <v>111</v>
      </c>
      <c r="CL52" s="231">
        <v>7523.4066180448635</v>
      </c>
      <c r="CM52" s="231" t="s">
        <v>197</v>
      </c>
      <c r="CO52" s="226">
        <v>35</v>
      </c>
      <c r="CP52" s="253">
        <v>35</v>
      </c>
      <c r="CQ52" s="254" t="s">
        <v>103</v>
      </c>
      <c r="CR52" s="255">
        <v>1727.2026317840346</v>
      </c>
      <c r="CS52" s="256">
        <f t="shared" si="11"/>
        <v>9.5491744621017613E-4</v>
      </c>
      <c r="CT52" s="1" t="s">
        <v>198</v>
      </c>
      <c r="CW52" s="196">
        <v>35</v>
      </c>
      <c r="CX52" s="257">
        <v>15</v>
      </c>
      <c r="CY52" s="231">
        <f>CR34</f>
        <v>6258.4826426071104</v>
      </c>
      <c r="CZ52" s="257" t="s">
        <v>199</v>
      </c>
      <c r="DB52" s="258">
        <f t="shared" si="61"/>
        <v>5317.7465159161502</v>
      </c>
      <c r="DC52" s="259">
        <f t="shared" si="62"/>
        <v>940.73612669095951</v>
      </c>
      <c r="DD52" s="260">
        <f t="shared" si="35"/>
        <v>6258.4826426071095</v>
      </c>
      <c r="DE52" s="235">
        <f t="shared" si="36"/>
        <v>1.0000000000000002</v>
      </c>
      <c r="DF52" s="263">
        <f>F59</f>
        <v>2877.4233301407412</v>
      </c>
      <c r="DG52" s="264">
        <f>T59</f>
        <v>1804.3439331892407</v>
      </c>
      <c r="DH52" s="264">
        <f>AH59</f>
        <v>635.97925258616885</v>
      </c>
      <c r="DI52" s="264">
        <f>BZ59</f>
        <v>940.73612669095951</v>
      </c>
      <c r="DJ52" s="260">
        <f t="shared" si="37"/>
        <v>6258.4826426071095</v>
      </c>
      <c r="DK52" s="235">
        <f>CY52/DJ52</f>
        <v>1.0000000000000002</v>
      </c>
      <c r="DL52" s="263"/>
      <c r="DM52" s="264"/>
      <c r="DN52" s="264"/>
      <c r="DO52" s="264"/>
      <c r="DP52" s="260"/>
      <c r="DQ52" s="267"/>
      <c r="DR52" s="268"/>
      <c r="DS52" s="268"/>
      <c r="DT52" s="268"/>
      <c r="DU52" s="268"/>
      <c r="DV52" s="268"/>
      <c r="DW52" s="268"/>
      <c r="DX52" s="268"/>
      <c r="DY52" s="268"/>
      <c r="DZ52" s="268"/>
      <c r="EA52" s="268"/>
      <c r="EB52" s="268"/>
    </row>
    <row r="53" spans="1:132" s="231" customFormat="1" ht="14" customHeight="1">
      <c r="B53" s="238">
        <v>36</v>
      </c>
      <c r="C53" s="261"/>
      <c r="D53" s="239" t="s">
        <v>141</v>
      </c>
      <c r="E53" s="2"/>
      <c r="F53" s="240"/>
      <c r="G53" s="202"/>
      <c r="H53" s="203"/>
      <c r="I53" s="203"/>
      <c r="J53" s="203"/>
      <c r="K53" s="203"/>
      <c r="L53" s="203"/>
      <c r="M53" s="241"/>
      <c r="N53" s="205"/>
      <c r="O53" s="205"/>
      <c r="P53" s="238">
        <v>36</v>
      </c>
      <c r="Q53" s="205"/>
      <c r="R53" s="239" t="s">
        <v>141</v>
      </c>
      <c r="S53" s="205"/>
      <c r="T53" s="240"/>
      <c r="U53" s="202"/>
      <c r="V53" s="242"/>
      <c r="W53" s="243"/>
      <c r="X53" s="243"/>
      <c r="Y53" s="203"/>
      <c r="Z53" s="203"/>
      <c r="AA53" s="241"/>
      <c r="AB53" s="210"/>
      <c r="AC53" s="210"/>
      <c r="AD53" s="238">
        <v>36</v>
      </c>
      <c r="AE53" s="210"/>
      <c r="AF53" s="239" t="s">
        <v>141</v>
      </c>
      <c r="AG53" s="210"/>
      <c r="AH53" s="240">
        <f>'[2]Coal Emissions'!$GE$25</f>
        <v>6607.9431932768712</v>
      </c>
      <c r="AI53" s="244">
        <f>AH53/$AH$133</f>
        <v>8.685061041160725E-3</v>
      </c>
      <c r="AJ53" s="203">
        <f>AH53*$AJ$13/10^3</f>
        <v>26.660529231776547</v>
      </c>
      <c r="AK53" s="203">
        <f>AJ53*$AK$16</f>
        <v>746.49481848974335</v>
      </c>
      <c r="AL53" s="241">
        <f>AH53+AK53</f>
        <v>7354.4380117666142</v>
      </c>
      <c r="AM53" s="210"/>
      <c r="AN53" s="210"/>
      <c r="AO53" s="240"/>
      <c r="AP53" s="245"/>
      <c r="AQ53" s="213"/>
      <c r="AR53" s="213"/>
      <c r="AS53" s="238">
        <v>36</v>
      </c>
      <c r="AT53" s="213"/>
      <c r="AU53" s="239" t="s">
        <v>141</v>
      </c>
      <c r="AV53" s="213"/>
      <c r="AW53" s="240">
        <f t="shared" si="0"/>
        <v>6607.9431932768712</v>
      </c>
      <c r="AX53" s="203">
        <f t="shared" si="1"/>
        <v>1803.3839374849376</v>
      </c>
      <c r="AY53" s="245">
        <f t="shared" si="2"/>
        <v>4.2445008127102984E-3</v>
      </c>
      <c r="AZ53" s="202"/>
      <c r="BA53" s="246"/>
      <c r="BB53" s="203"/>
      <c r="BC53" s="203"/>
      <c r="BD53" s="203">
        <f t="shared" si="3"/>
        <v>26.660529231776547</v>
      </c>
      <c r="BE53" s="247">
        <f t="shared" si="4"/>
        <v>746.49481848974335</v>
      </c>
      <c r="BF53" s="203"/>
      <c r="BG53" s="240">
        <f t="shared" si="5"/>
        <v>7354.4380117666142</v>
      </c>
      <c r="BH53" s="248">
        <f t="shared" si="6"/>
        <v>5.8419961509292287E-3</v>
      </c>
      <c r="BI53" s="249">
        <f t="shared" si="7"/>
        <v>4.0660435754739776E-3</v>
      </c>
      <c r="BJ53" s="2"/>
      <c r="BK53" s="238">
        <v>36</v>
      </c>
      <c r="BM53" s="2"/>
      <c r="BN53" s="219" t="s">
        <v>103</v>
      </c>
      <c r="BO53" s="2"/>
      <c r="BP53" s="239" t="s">
        <v>141</v>
      </c>
      <c r="BQ53" s="2"/>
      <c r="BR53" s="220">
        <f t="shared" si="28"/>
        <v>0.11296931536113243</v>
      </c>
      <c r="BS53" s="2"/>
      <c r="BT53" s="220">
        <f t="shared" si="29"/>
        <v>0.89849736753571097</v>
      </c>
      <c r="BU53" s="5"/>
      <c r="BV53" s="220">
        <f t="shared" si="30"/>
        <v>0.10150263246428905</v>
      </c>
      <c r="BW53" s="5"/>
      <c r="BX53" s="98">
        <f t="shared" si="8"/>
        <v>0</v>
      </c>
      <c r="BY53" s="196">
        <f t="shared" si="9"/>
        <v>746.49481848974335</v>
      </c>
      <c r="BZ53" s="196">
        <f t="shared" si="10"/>
        <v>746.49481848974335</v>
      </c>
      <c r="CA53" s="196"/>
      <c r="CB53" s="196">
        <f t="shared" si="31"/>
        <v>6607.9431932768712</v>
      </c>
      <c r="CC53" s="196"/>
      <c r="CD53" s="196">
        <f t="shared" si="32"/>
        <v>7354.4380117666142</v>
      </c>
      <c r="CE53" s="222">
        <f t="shared" si="33"/>
        <v>1</v>
      </c>
      <c r="CF53" s="196"/>
      <c r="CK53" s="219" t="s">
        <v>103</v>
      </c>
      <c r="CL53" s="231">
        <v>7354.4380117666142</v>
      </c>
      <c r="CM53" s="231" t="s">
        <v>141</v>
      </c>
      <c r="CO53" s="265">
        <v>36</v>
      </c>
      <c r="CP53" s="253">
        <v>36</v>
      </c>
      <c r="CQ53" s="254" t="s">
        <v>103</v>
      </c>
      <c r="CR53" s="255">
        <v>1725.0732863005703</v>
      </c>
      <c r="CS53" s="256">
        <f t="shared" si="11"/>
        <v>9.5374019629534208E-4</v>
      </c>
      <c r="CT53" s="1" t="s">
        <v>200</v>
      </c>
      <c r="CW53" s="196">
        <v>36</v>
      </c>
      <c r="CX53" s="257">
        <v>16</v>
      </c>
      <c r="CY53" s="231">
        <f>CR35</f>
        <v>5983.7741177962544</v>
      </c>
      <c r="CZ53" s="69" t="s">
        <v>201</v>
      </c>
      <c r="DB53" s="258">
        <f t="shared" si="61"/>
        <v>5342.0466155312879</v>
      </c>
      <c r="DC53" s="259">
        <f t="shared" si="62"/>
        <v>641.72750226496646</v>
      </c>
      <c r="DD53" s="260">
        <f t="shared" si="35"/>
        <v>5983.7741177962544</v>
      </c>
      <c r="DE53" s="235">
        <f t="shared" si="36"/>
        <v>1</v>
      </c>
      <c r="DF53" s="263">
        <f>F60</f>
        <v>2995.5792248380362</v>
      </c>
      <c r="DG53" s="264">
        <f>T60</f>
        <v>621.39404593080235</v>
      </c>
      <c r="DH53" s="264">
        <f>AH60</f>
        <v>1725.0733447624491</v>
      </c>
      <c r="DI53" s="264">
        <f>BZ60</f>
        <v>641.72750226496646</v>
      </c>
      <c r="DJ53" s="260">
        <f t="shared" si="37"/>
        <v>5983.7741177962544</v>
      </c>
      <c r="DK53" s="235">
        <f>CY53/DJ53</f>
        <v>1</v>
      </c>
      <c r="DL53" s="263"/>
      <c r="DM53" s="264"/>
      <c r="DN53" s="264"/>
      <c r="DO53" s="264"/>
      <c r="DP53" s="260"/>
      <c r="DQ53" s="267"/>
      <c r="DR53" s="268"/>
      <c r="DS53" s="268"/>
      <c r="DT53" s="268"/>
      <c r="DU53" s="268"/>
      <c r="DV53" s="268"/>
      <c r="DW53" s="268"/>
      <c r="DX53" s="268"/>
      <c r="DY53" s="268"/>
      <c r="DZ53" s="268"/>
      <c r="EA53" s="268"/>
      <c r="EB53" s="268"/>
    </row>
    <row r="54" spans="1:132" s="231" customFormat="1" ht="14" customHeight="1">
      <c r="B54" s="238">
        <v>37</v>
      </c>
      <c r="C54" s="261"/>
      <c r="D54" s="239" t="s">
        <v>144</v>
      </c>
      <c r="E54" s="2"/>
      <c r="F54" s="240"/>
      <c r="G54" s="202"/>
      <c r="H54" s="203"/>
      <c r="I54" s="203"/>
      <c r="J54" s="203"/>
      <c r="K54" s="203"/>
      <c r="L54" s="203"/>
      <c r="M54" s="241"/>
      <c r="N54" s="205"/>
      <c r="O54" s="205"/>
      <c r="P54" s="238">
        <v>37</v>
      </c>
      <c r="Q54" s="205"/>
      <c r="R54" s="239" t="s">
        <v>144</v>
      </c>
      <c r="S54" s="205"/>
      <c r="T54" s="240"/>
      <c r="U54" s="202"/>
      <c r="V54" s="242"/>
      <c r="W54" s="243"/>
      <c r="X54" s="243"/>
      <c r="Y54" s="203"/>
      <c r="Z54" s="203"/>
      <c r="AA54" s="241"/>
      <c r="AB54" s="210"/>
      <c r="AC54" s="210"/>
      <c r="AD54" s="238">
        <v>37</v>
      </c>
      <c r="AE54" s="210"/>
      <c r="AF54" s="239" t="s">
        <v>144</v>
      </c>
      <c r="AG54" s="210"/>
      <c r="AH54" s="240">
        <f>'[2]Coal Emissions'!$GE$83</f>
        <v>6530.6522789369683</v>
      </c>
      <c r="AI54" s="244">
        <f>AH54/$AH$133</f>
        <v>8.5834747700117599E-3</v>
      </c>
      <c r="AJ54" s="203">
        <f>AH54*$AJ$13/10^3</f>
        <v>26.348689886183163</v>
      </c>
      <c r="AK54" s="203">
        <f>AJ54*$AK$16</f>
        <v>737.76331681312854</v>
      </c>
      <c r="AL54" s="241">
        <f>AH54+AK54</f>
        <v>7268.4155957500971</v>
      </c>
      <c r="AM54" s="210"/>
      <c r="AN54" s="210"/>
      <c r="AO54" s="240"/>
      <c r="AP54" s="245"/>
      <c r="AQ54" s="213"/>
      <c r="AR54" s="213"/>
      <c r="AS54" s="238">
        <v>37</v>
      </c>
      <c r="AT54" s="213"/>
      <c r="AU54" s="239" t="s">
        <v>144</v>
      </c>
      <c r="AV54" s="213"/>
      <c r="AW54" s="240">
        <f t="shared" si="0"/>
        <v>6530.6522789369683</v>
      </c>
      <c r="AX54" s="203">
        <f t="shared" si="1"/>
        <v>1782.2903552071843</v>
      </c>
      <c r="AY54" s="245">
        <f t="shared" si="2"/>
        <v>4.1948542980331412E-3</v>
      </c>
      <c r="AZ54" s="202"/>
      <c r="BA54" s="246"/>
      <c r="BB54" s="203"/>
      <c r="BC54" s="203"/>
      <c r="BD54" s="203">
        <f t="shared" si="3"/>
        <v>26.348689886183163</v>
      </c>
      <c r="BE54" s="247">
        <f t="shared" si="4"/>
        <v>737.76331681312854</v>
      </c>
      <c r="BF54" s="203"/>
      <c r="BG54" s="240">
        <f t="shared" si="5"/>
        <v>7268.4155957500971</v>
      </c>
      <c r="BH54" s="248">
        <f t="shared" si="6"/>
        <v>5.7736642644603932E-3</v>
      </c>
      <c r="BI54" s="249">
        <f t="shared" si="7"/>
        <v>4.0184844157623726E-3</v>
      </c>
      <c r="BJ54" s="2"/>
      <c r="BK54" s="238">
        <v>37</v>
      </c>
      <c r="BM54" s="2"/>
      <c r="BN54" s="219" t="s">
        <v>103</v>
      </c>
      <c r="BO54" s="2"/>
      <c r="BP54" s="239" t="s">
        <v>144</v>
      </c>
      <c r="BQ54" s="2"/>
      <c r="BR54" s="220">
        <f t="shared" si="28"/>
        <v>0.11296931536113243</v>
      </c>
      <c r="BS54" s="2"/>
      <c r="BT54" s="220">
        <f t="shared" si="29"/>
        <v>0.89849736753571097</v>
      </c>
      <c r="BU54" s="5"/>
      <c r="BV54" s="220">
        <f t="shared" si="30"/>
        <v>0.10150263246428903</v>
      </c>
      <c r="BW54" s="5"/>
      <c r="BX54" s="98">
        <f t="shared" si="8"/>
        <v>0</v>
      </c>
      <c r="BY54" s="196">
        <f t="shared" si="9"/>
        <v>737.76331681312854</v>
      </c>
      <c r="BZ54" s="196">
        <f t="shared" si="10"/>
        <v>737.76331681312854</v>
      </c>
      <c r="CA54" s="196"/>
      <c r="CB54" s="196">
        <f t="shared" si="31"/>
        <v>6530.6522789369683</v>
      </c>
      <c r="CC54" s="196"/>
      <c r="CD54" s="196">
        <f t="shared" si="32"/>
        <v>7268.4155957500971</v>
      </c>
      <c r="CE54" s="222">
        <f t="shared" si="33"/>
        <v>1</v>
      </c>
      <c r="CF54" s="196"/>
      <c r="CK54" s="219" t="s">
        <v>103</v>
      </c>
      <c r="CL54" s="231">
        <v>7268.4155957500971</v>
      </c>
      <c r="CM54" s="231" t="s">
        <v>144</v>
      </c>
      <c r="CO54" s="226">
        <v>37</v>
      </c>
      <c r="CP54" s="253">
        <v>37</v>
      </c>
      <c r="CQ54" s="254" t="s">
        <v>103</v>
      </c>
      <c r="CR54" s="255">
        <v>1585.5822892525273</v>
      </c>
      <c r="CS54" s="256">
        <f t="shared" si="11"/>
        <v>8.7661989539999019E-4</v>
      </c>
      <c r="CT54" s="1" t="s">
        <v>202</v>
      </c>
      <c r="CW54" s="196">
        <v>37</v>
      </c>
      <c r="CX54" s="257">
        <v>17</v>
      </c>
      <c r="CY54" s="231">
        <f>CR36</f>
        <v>5952.5106763900521</v>
      </c>
      <c r="CZ54" s="257" t="s">
        <v>203</v>
      </c>
      <c r="DB54" s="258">
        <f t="shared" si="61"/>
        <v>5348.3151729646761</v>
      </c>
      <c r="DC54" s="259">
        <f t="shared" si="62"/>
        <v>604.19550342537605</v>
      </c>
      <c r="DD54" s="260">
        <f t="shared" si="35"/>
        <v>5952.5106763900521</v>
      </c>
      <c r="DE54" s="235">
        <f t="shared" si="36"/>
        <v>1</v>
      </c>
      <c r="DF54" s="263"/>
      <c r="DG54" s="264"/>
      <c r="DH54" s="264">
        <f>AH61</f>
        <v>5348.3151729646761</v>
      </c>
      <c r="DI54" s="264">
        <f>BZ61</f>
        <v>604.19550342537605</v>
      </c>
      <c r="DJ54" s="260">
        <f t="shared" si="37"/>
        <v>5952.5106763900521</v>
      </c>
      <c r="DK54" s="235">
        <f>CY54/DJ54</f>
        <v>1</v>
      </c>
      <c r="DL54" s="263"/>
      <c r="DM54" s="264"/>
      <c r="DN54" s="264"/>
      <c r="DO54" s="264"/>
      <c r="DP54" s="260"/>
      <c r="DQ54" s="267"/>
      <c r="DR54" s="268"/>
      <c r="DS54" s="268"/>
      <c r="DT54" s="268"/>
      <c r="DU54" s="268"/>
      <c r="DV54" s="268"/>
      <c r="DW54" s="268"/>
      <c r="DX54" s="268"/>
      <c r="DY54" s="268"/>
      <c r="DZ54" s="268"/>
      <c r="EA54" s="268"/>
      <c r="EB54" s="268"/>
    </row>
    <row r="55" spans="1:132" s="231" customFormat="1" ht="14" customHeight="1">
      <c r="A55" s="1"/>
      <c r="B55" s="238">
        <v>38</v>
      </c>
      <c r="C55" s="261"/>
      <c r="D55" s="239" t="s">
        <v>146</v>
      </c>
      <c r="E55" s="2"/>
      <c r="F55" s="240"/>
      <c r="G55" s="202"/>
      <c r="H55" s="203"/>
      <c r="I55" s="203"/>
      <c r="J55" s="203"/>
      <c r="K55" s="203"/>
      <c r="L55" s="203"/>
      <c r="M55" s="241"/>
      <c r="N55" s="205"/>
      <c r="O55" s="205"/>
      <c r="P55" s="238">
        <v>38</v>
      </c>
      <c r="Q55" s="205"/>
      <c r="R55" s="239" t="s">
        <v>146</v>
      </c>
      <c r="S55" s="205"/>
      <c r="T55" s="240"/>
      <c r="U55" s="202"/>
      <c r="V55" s="242"/>
      <c r="W55" s="243"/>
      <c r="X55" s="243"/>
      <c r="Y55" s="203"/>
      <c r="Z55" s="203"/>
      <c r="AA55" s="241"/>
      <c r="AB55" s="210"/>
      <c r="AC55" s="210"/>
      <c r="AD55" s="238">
        <v>38</v>
      </c>
      <c r="AE55" s="210"/>
      <c r="AF55" s="239" t="s">
        <v>146</v>
      </c>
      <c r="AG55" s="210"/>
      <c r="AH55" s="240">
        <f>'[2]Coal Emissions'!$GE$77</f>
        <v>6088.9438079363454</v>
      </c>
      <c r="AI55" s="244">
        <f>AH55/$AH$133</f>
        <v>8.0029211967090532E-3</v>
      </c>
      <c r="AJ55" s="203">
        <f>AH55*$AJ$13/10^3</f>
        <v>24.566564759106271</v>
      </c>
      <c r="AK55" s="203">
        <f>AJ55*$AK$16</f>
        <v>687.86381325497564</v>
      </c>
      <c r="AL55" s="241">
        <f>AH55+AK55</f>
        <v>6776.8076211913212</v>
      </c>
      <c r="AM55" s="210"/>
      <c r="AN55" s="210"/>
      <c r="AO55" s="240"/>
      <c r="AP55" s="245"/>
      <c r="AQ55" s="213"/>
      <c r="AR55" s="213"/>
      <c r="AS55" s="238">
        <v>38</v>
      </c>
      <c r="AT55" s="213"/>
      <c r="AU55" s="239" t="s">
        <v>146</v>
      </c>
      <c r="AV55" s="213"/>
      <c r="AW55" s="240">
        <f t="shared" si="0"/>
        <v>6088.9438079363454</v>
      </c>
      <c r="AX55" s="203">
        <f t="shared" si="1"/>
        <v>1661.743017199798</v>
      </c>
      <c r="AY55" s="245">
        <f t="shared" si="2"/>
        <v>3.9111303147442598E-3</v>
      </c>
      <c r="AZ55" s="202"/>
      <c r="BA55" s="246"/>
      <c r="BB55" s="203"/>
      <c r="BC55" s="203"/>
      <c r="BD55" s="203">
        <f t="shared" si="3"/>
        <v>24.566564759106271</v>
      </c>
      <c r="BE55" s="247">
        <f t="shared" si="4"/>
        <v>687.86381325497564</v>
      </c>
      <c r="BF55" s="203"/>
      <c r="BG55" s="240">
        <f t="shared" si="5"/>
        <v>6776.8076211913212</v>
      </c>
      <c r="BH55" s="248">
        <f t="shared" si="6"/>
        <v>5.383155582417861E-3</v>
      </c>
      <c r="BI55" s="249">
        <f t="shared" si="7"/>
        <v>3.7466894202224849E-3</v>
      </c>
      <c r="BJ55" s="2"/>
      <c r="BK55" s="238">
        <v>38</v>
      </c>
      <c r="BM55" s="2"/>
      <c r="BN55" s="219" t="s">
        <v>103</v>
      </c>
      <c r="BO55" s="2"/>
      <c r="BP55" s="239" t="s">
        <v>146</v>
      </c>
      <c r="BQ55" s="2"/>
      <c r="BR55" s="220">
        <f t="shared" si="28"/>
        <v>0.11296931536113244</v>
      </c>
      <c r="BS55" s="2"/>
      <c r="BT55" s="220">
        <f t="shared" si="29"/>
        <v>0.89849736753571097</v>
      </c>
      <c r="BU55" s="5"/>
      <c r="BV55" s="220">
        <f t="shared" si="30"/>
        <v>0.10150263246428905</v>
      </c>
      <c r="BW55" s="5"/>
      <c r="BX55" s="98">
        <f t="shared" si="8"/>
        <v>0</v>
      </c>
      <c r="BY55" s="196">
        <f t="shared" si="9"/>
        <v>687.86381325497564</v>
      </c>
      <c r="BZ55" s="196">
        <f t="shared" si="10"/>
        <v>687.86381325497564</v>
      </c>
      <c r="CA55" s="196"/>
      <c r="CB55" s="196">
        <f t="shared" si="31"/>
        <v>6088.9438079363454</v>
      </c>
      <c r="CC55" s="196"/>
      <c r="CD55" s="196">
        <f t="shared" si="32"/>
        <v>6776.8076211913212</v>
      </c>
      <c r="CE55" s="222">
        <f t="shared" si="33"/>
        <v>1</v>
      </c>
      <c r="CF55" s="196"/>
      <c r="CK55" s="219" t="s">
        <v>103</v>
      </c>
      <c r="CL55" s="231">
        <v>6776.8076211913212</v>
      </c>
      <c r="CM55" s="231" t="s">
        <v>146</v>
      </c>
      <c r="CO55" s="226">
        <v>38</v>
      </c>
      <c r="CP55" s="253">
        <v>38</v>
      </c>
      <c r="CQ55" s="254" t="s">
        <v>103</v>
      </c>
      <c r="CR55" s="255">
        <v>1519.8338518064561</v>
      </c>
      <c r="CS55" s="256">
        <f t="shared" si="11"/>
        <v>8.4026959762777012E-4</v>
      </c>
      <c r="CT55" s="1" t="s">
        <v>204</v>
      </c>
      <c r="CW55" s="196">
        <v>38</v>
      </c>
      <c r="CX55" s="257"/>
      <c r="CY55" s="231">
        <f>CR101</f>
        <v>5403.9136979185969</v>
      </c>
      <c r="CZ55" s="231" t="s">
        <v>205</v>
      </c>
      <c r="DB55" s="258">
        <f t="shared" si="61"/>
        <v>4669.1788612011887</v>
      </c>
      <c r="DC55" s="259">
        <f t="shared" si="62"/>
        <v>734.73483671740837</v>
      </c>
      <c r="DD55" s="260">
        <f t="shared" si="35"/>
        <v>5403.9136979185969</v>
      </c>
      <c r="DE55" s="235">
        <f t="shared" si="36"/>
        <v>1</v>
      </c>
      <c r="DF55" s="263"/>
      <c r="DG55" s="264"/>
      <c r="DH55" s="264"/>
      <c r="DI55" s="264"/>
      <c r="DJ55" s="260"/>
      <c r="DK55" s="267"/>
      <c r="DL55" s="263">
        <f>F62</f>
        <v>3323.4662008207169</v>
      </c>
      <c r="DM55" s="264">
        <f>T62</f>
        <v>1345.7126603804716</v>
      </c>
      <c r="DN55" s="264"/>
      <c r="DO55" s="264">
        <f>BZ62</f>
        <v>734.73483671740837</v>
      </c>
      <c r="DP55" s="260">
        <f>SUM(DL55:DO55)</f>
        <v>5403.9136979185969</v>
      </c>
      <c r="DQ55" s="235">
        <f>DD55/DP55</f>
        <v>1</v>
      </c>
      <c r="DR55" s="268"/>
      <c r="DS55" s="268"/>
      <c r="DT55" s="268"/>
      <c r="DU55" s="268"/>
      <c r="DV55" s="268"/>
      <c r="DW55" s="268"/>
      <c r="DX55" s="268"/>
      <c r="DY55" s="268"/>
      <c r="DZ55" s="268"/>
      <c r="EA55" s="268"/>
      <c r="EB55" s="268"/>
    </row>
    <row r="56" spans="1:132" s="231" customFormat="1" ht="14" customHeight="1">
      <c r="B56" s="238">
        <v>39</v>
      </c>
      <c r="C56" s="261"/>
      <c r="D56" s="239" t="s">
        <v>206</v>
      </c>
      <c r="E56" s="2"/>
      <c r="F56" s="240"/>
      <c r="G56" s="202"/>
      <c r="H56" s="203"/>
      <c r="I56" s="203"/>
      <c r="J56" s="203"/>
      <c r="K56" s="203"/>
      <c r="L56" s="203"/>
      <c r="M56" s="241"/>
      <c r="N56" s="205"/>
      <c r="O56" s="205"/>
      <c r="P56" s="238">
        <v>39</v>
      </c>
      <c r="Q56" s="205"/>
      <c r="R56" s="239" t="s">
        <v>206</v>
      </c>
      <c r="S56" s="205"/>
      <c r="T56" s="240"/>
      <c r="U56" s="202"/>
      <c r="V56" s="242"/>
      <c r="W56" s="243"/>
      <c r="X56" s="243"/>
      <c r="Y56" s="203"/>
      <c r="Z56" s="203"/>
      <c r="AA56" s="241"/>
      <c r="AB56" s="210"/>
      <c r="AC56" s="210"/>
      <c r="AD56" s="238">
        <v>39</v>
      </c>
      <c r="AE56" s="210"/>
      <c r="AF56" s="239" t="s">
        <v>206</v>
      </c>
      <c r="AG56" s="210"/>
      <c r="AH56" s="240">
        <f>'[2]Coal Emissions'!$GE$59</f>
        <v>6060.6735539887686</v>
      </c>
      <c r="AI56" s="244">
        <f>AH56/$AH$133</f>
        <v>7.965764569600995E-3</v>
      </c>
      <c r="AJ56" s="203">
        <f>AH56*$AJ$13/10^3</f>
        <v>24.452505072194018</v>
      </c>
      <c r="AK56" s="203">
        <f>AJ56*$AK$16</f>
        <v>684.67014202143253</v>
      </c>
      <c r="AL56" s="241">
        <f>AH56+AK56</f>
        <v>6745.3436960102008</v>
      </c>
      <c r="AM56" s="210"/>
      <c r="AN56" s="210"/>
      <c r="AO56" s="240"/>
      <c r="AP56" s="245"/>
      <c r="AQ56" s="213"/>
      <c r="AR56" s="213"/>
      <c r="AS56" s="238">
        <v>39</v>
      </c>
      <c r="AT56" s="213"/>
      <c r="AU56" s="239" t="s">
        <v>206</v>
      </c>
      <c r="AV56" s="213"/>
      <c r="AW56" s="240">
        <f t="shared" si="0"/>
        <v>6060.6735539887686</v>
      </c>
      <c r="AX56" s="203">
        <f t="shared" si="1"/>
        <v>1654.0277387256201</v>
      </c>
      <c r="AY56" s="245">
        <f t="shared" si="2"/>
        <v>3.8929713941321543E-3</v>
      </c>
      <c r="AZ56" s="202"/>
      <c r="BA56" s="246"/>
      <c r="BB56" s="203"/>
      <c r="BC56" s="203"/>
      <c r="BD56" s="203">
        <f t="shared" si="3"/>
        <v>24.452505072194018</v>
      </c>
      <c r="BE56" s="247">
        <f t="shared" si="4"/>
        <v>684.67014202143253</v>
      </c>
      <c r="BF56" s="203"/>
      <c r="BG56" s="240">
        <f t="shared" si="5"/>
        <v>6745.3436960102008</v>
      </c>
      <c r="BH56" s="248">
        <f t="shared" si="6"/>
        <v>5.3581622206535567E-3</v>
      </c>
      <c r="BI56" s="249">
        <f t="shared" si="7"/>
        <v>3.7292939794509126E-3</v>
      </c>
      <c r="BJ56" s="2"/>
      <c r="BK56" s="238">
        <v>39</v>
      </c>
      <c r="BM56" s="2"/>
      <c r="BN56" s="219" t="s">
        <v>101</v>
      </c>
      <c r="BO56" s="2"/>
      <c r="BP56" s="239" t="s">
        <v>206</v>
      </c>
      <c r="BQ56" s="2"/>
      <c r="BR56" s="220">
        <f t="shared" si="28"/>
        <v>0.11296931536113244</v>
      </c>
      <c r="BS56" s="2"/>
      <c r="BT56" s="220">
        <f t="shared" si="29"/>
        <v>0.89849736753571097</v>
      </c>
      <c r="BU56" s="5"/>
      <c r="BV56" s="220">
        <f t="shared" si="30"/>
        <v>0.10150263246428906</v>
      </c>
      <c r="BW56" s="5"/>
      <c r="BX56" s="98">
        <f t="shared" si="8"/>
        <v>0</v>
      </c>
      <c r="BY56" s="196">
        <f t="shared" si="9"/>
        <v>684.67014202143253</v>
      </c>
      <c r="BZ56" s="196">
        <f t="shared" si="10"/>
        <v>684.67014202143253</v>
      </c>
      <c r="CA56" s="196"/>
      <c r="CB56" s="196">
        <f t="shared" si="31"/>
        <v>6060.6735539887686</v>
      </c>
      <c r="CC56" s="196"/>
      <c r="CD56" s="196">
        <f t="shared" si="32"/>
        <v>6745.3436960102008</v>
      </c>
      <c r="CE56" s="222">
        <f t="shared" si="33"/>
        <v>1</v>
      </c>
      <c r="CF56" s="196"/>
      <c r="CK56" s="219" t="s">
        <v>101</v>
      </c>
      <c r="CL56" s="231">
        <v>6745.3436960102008</v>
      </c>
      <c r="CM56" s="231" t="s">
        <v>206</v>
      </c>
      <c r="CO56" s="265">
        <v>39</v>
      </c>
      <c r="CP56" s="253">
        <v>39</v>
      </c>
      <c r="CQ56" s="254" t="s">
        <v>103</v>
      </c>
      <c r="CR56" s="255">
        <v>1502.4653406730122</v>
      </c>
      <c r="CS56" s="256">
        <f t="shared" si="11"/>
        <v>8.3066707966559562E-4</v>
      </c>
      <c r="CT56" s="1" t="s">
        <v>207</v>
      </c>
      <c r="CW56" s="196">
        <v>39</v>
      </c>
      <c r="CX56" s="257">
        <v>18</v>
      </c>
      <c r="CY56" s="231">
        <f>CR37</f>
        <v>5311.9326016030882</v>
      </c>
      <c r="CZ56" s="257" t="s">
        <v>208</v>
      </c>
      <c r="DB56" s="258">
        <f t="shared" si="61"/>
        <v>4465.6677224177984</v>
      </c>
      <c r="DC56" s="259">
        <f t="shared" si="62"/>
        <v>846.2648791852896</v>
      </c>
      <c r="DD56" s="260">
        <f t="shared" si="35"/>
        <v>5311.9326016030882</v>
      </c>
      <c r="DE56" s="235">
        <f t="shared" si="36"/>
        <v>1</v>
      </c>
      <c r="DF56" s="263">
        <f>F63</f>
        <v>2684.4312145387034</v>
      </c>
      <c r="DG56" s="264">
        <f>T63</f>
        <v>1781.2365078790945</v>
      </c>
      <c r="DH56" s="264"/>
      <c r="DI56" s="264">
        <f>BZ63</f>
        <v>846.2648791852896</v>
      </c>
      <c r="DJ56" s="260">
        <f t="shared" si="37"/>
        <v>5311.9326016030882</v>
      </c>
      <c r="DK56" s="235">
        <f>CY56/DJ56</f>
        <v>1</v>
      </c>
      <c r="DL56" s="263"/>
      <c r="DM56" s="264"/>
      <c r="DN56" s="264"/>
      <c r="DO56" s="264"/>
      <c r="DP56" s="260"/>
      <c r="DQ56" s="267"/>
      <c r="DR56" s="268"/>
      <c r="DS56" s="268"/>
      <c r="DT56" s="268"/>
      <c r="DU56" s="268"/>
      <c r="DV56" s="268"/>
      <c r="DW56" s="268"/>
      <c r="DX56" s="268"/>
      <c r="DY56" s="268"/>
      <c r="DZ56" s="268"/>
      <c r="EA56" s="268"/>
      <c r="EB56" s="268"/>
    </row>
    <row r="57" spans="1:132" s="231" customFormat="1" ht="14" customHeight="1">
      <c r="A57" s="218"/>
      <c r="B57" s="238">
        <v>40</v>
      </c>
      <c r="C57" s="261"/>
      <c r="D57" s="262" t="s">
        <v>209</v>
      </c>
      <c r="E57" s="2"/>
      <c r="F57" s="240">
        <f>'[4]Oil Emissions'!$FA$53</f>
        <v>3945.2896269939347</v>
      </c>
      <c r="G57" s="202">
        <f>F57/$F$133</f>
        <v>6.9710921538230254E-3</v>
      </c>
      <c r="H57" s="203">
        <f>F57*$H$13/10^3</f>
        <v>62.906190187632056</v>
      </c>
      <c r="I57" s="203">
        <f>F57*$I$13/10^3</f>
        <v>15.120689163237813</v>
      </c>
      <c r="J57" s="203">
        <f>F57*$J$13/10^3</f>
        <v>7.5888118975929526</v>
      </c>
      <c r="K57" s="203"/>
      <c r="L57" s="203">
        <f>J57*$L$16</f>
        <v>212.48673313260267</v>
      </c>
      <c r="M57" s="241">
        <f>F57+H57+I57+L57</f>
        <v>4235.8032394774073</v>
      </c>
      <c r="N57" s="205"/>
      <c r="O57" s="205"/>
      <c r="P57" s="238">
        <v>40</v>
      </c>
      <c r="Q57" s="205"/>
      <c r="R57" s="262" t="s">
        <v>209</v>
      </c>
      <c r="S57" s="205"/>
      <c r="T57" s="240">
        <f>'[5]Gas Emissions'!$ET$56</f>
        <v>1735.7712236929056</v>
      </c>
      <c r="U57" s="202">
        <f>T57/$T$133</f>
        <v>7.5457021495560824E-3</v>
      </c>
      <c r="V57" s="242">
        <f>T57*$V$13/10^3</f>
        <v>3.012541349016495</v>
      </c>
      <c r="W57" s="243">
        <f>T57*$W$13/10^3</f>
        <v>49.528019497738981</v>
      </c>
      <c r="X57" s="243">
        <f>T57*$X$13/10^3</f>
        <v>17.146490587042688</v>
      </c>
      <c r="Y57" s="203">
        <f>X57*$Y$16</f>
        <v>480.10173643719526</v>
      </c>
      <c r="Z57" s="203">
        <f>T57*$Z$13/10^3</f>
        <v>99.397873747690184</v>
      </c>
      <c r="AA57" s="241">
        <f>T57+V57+W57+Y57+Z57</f>
        <v>2367.8113947245465</v>
      </c>
      <c r="AB57" s="210"/>
      <c r="AC57" s="210"/>
      <c r="AD57" s="238">
        <v>40</v>
      </c>
      <c r="AE57" s="210"/>
      <c r="AF57" s="262" t="s">
        <v>209</v>
      </c>
      <c r="AG57" s="210"/>
      <c r="AH57" s="240"/>
      <c r="AI57" s="244"/>
      <c r="AJ57" s="203"/>
      <c r="AK57" s="203"/>
      <c r="AL57" s="241"/>
      <c r="AM57" s="210"/>
      <c r="AN57" s="210"/>
      <c r="AO57" s="240"/>
      <c r="AP57" s="245"/>
      <c r="AQ57" s="213"/>
      <c r="AR57" s="213"/>
      <c r="AS57" s="238">
        <v>40</v>
      </c>
      <c r="AT57" s="213"/>
      <c r="AU57" s="262" t="s">
        <v>209</v>
      </c>
      <c r="AV57" s="213"/>
      <c r="AW57" s="240">
        <f t="shared" si="0"/>
        <v>5681.0608506868402</v>
      </c>
      <c r="AX57" s="203">
        <f t="shared" si="1"/>
        <v>1550.4270521615385</v>
      </c>
      <c r="AY57" s="245">
        <f t="shared" si="2"/>
        <v>3.6491335794669889E-3</v>
      </c>
      <c r="AZ57" s="202"/>
      <c r="BA57" s="246">
        <f t="shared" ref="BA57:BB60" si="63">H57+V57</f>
        <v>65.918731536648551</v>
      </c>
      <c r="BB57" s="203">
        <f t="shared" si="63"/>
        <v>64.648708660976794</v>
      </c>
      <c r="BC57" s="203">
        <f>Z57</f>
        <v>99.397873747690184</v>
      </c>
      <c r="BD57" s="203">
        <f t="shared" si="3"/>
        <v>24.735302484635639</v>
      </c>
      <c r="BE57" s="247">
        <f t="shared" si="4"/>
        <v>692.58846956979789</v>
      </c>
      <c r="BF57" s="203"/>
      <c r="BG57" s="240">
        <f t="shared" si="5"/>
        <v>6603.6146342019538</v>
      </c>
      <c r="BH57" s="248">
        <f t="shared" si="6"/>
        <v>5.2455797728534837E-3</v>
      </c>
      <c r="BI57" s="249">
        <f t="shared" si="7"/>
        <v>3.6509363210817246E-3</v>
      </c>
      <c r="BJ57" s="2"/>
      <c r="BK57" s="238">
        <v>40</v>
      </c>
      <c r="BM57" s="2"/>
      <c r="BN57" s="219" t="s">
        <v>111</v>
      </c>
      <c r="BO57" s="2"/>
      <c r="BP57" s="262" t="s">
        <v>209</v>
      </c>
      <c r="BQ57" s="2"/>
      <c r="BR57" s="220">
        <f t="shared" si="28"/>
        <v>0.16239111105517848</v>
      </c>
      <c r="BS57" s="2"/>
      <c r="BT57" s="220">
        <f t="shared" si="29"/>
        <v>0.86029563585722413</v>
      </c>
      <c r="BU57" s="5"/>
      <c r="BV57" s="220">
        <f t="shared" si="30"/>
        <v>0.10488020696766433</v>
      </c>
      <c r="BW57" s="5"/>
      <c r="BX57" s="98">
        <f t="shared" si="8"/>
        <v>229.96531394531553</v>
      </c>
      <c r="BY57" s="196">
        <f t="shared" si="9"/>
        <v>692.58846956979789</v>
      </c>
      <c r="BZ57" s="196">
        <f t="shared" si="10"/>
        <v>922.55378351511342</v>
      </c>
      <c r="CA57" s="196"/>
      <c r="CB57" s="196">
        <f t="shared" si="31"/>
        <v>5681.0608506868402</v>
      </c>
      <c r="CC57" s="196"/>
      <c r="CD57" s="196">
        <f t="shared" si="32"/>
        <v>6603.6146342019538</v>
      </c>
      <c r="CE57" s="222">
        <f t="shared" si="33"/>
        <v>1</v>
      </c>
      <c r="CF57" s="196"/>
      <c r="CK57" s="219" t="s">
        <v>111</v>
      </c>
      <c r="CL57" s="231">
        <v>6603.6146342019538</v>
      </c>
      <c r="CM57" s="231" t="s">
        <v>209</v>
      </c>
      <c r="CO57" s="226">
        <v>40</v>
      </c>
      <c r="CP57" s="253">
        <v>40</v>
      </c>
      <c r="CQ57" s="254" t="s">
        <v>103</v>
      </c>
      <c r="CR57" s="255">
        <v>1446.7963940955024</v>
      </c>
      <c r="CS57" s="256">
        <f t="shared" si="11"/>
        <v>7.9988942374916263E-4</v>
      </c>
      <c r="CT57" s="1" t="s">
        <v>210</v>
      </c>
      <c r="CW57" s="196">
        <v>40</v>
      </c>
      <c r="CX57" s="257">
        <v>19</v>
      </c>
      <c r="CY57" s="231">
        <f>CR38</f>
        <v>5032.1787105939338</v>
      </c>
      <c r="CZ57" s="257" t="s">
        <v>211</v>
      </c>
      <c r="DB57" s="258">
        <f t="shared" si="61"/>
        <v>4521.399324437898</v>
      </c>
      <c r="DC57" s="259">
        <f t="shared" si="62"/>
        <v>510.77938615603603</v>
      </c>
      <c r="DD57" s="260">
        <f t="shared" si="35"/>
        <v>5032.1787105939338</v>
      </c>
      <c r="DE57" s="235">
        <f t="shared" si="36"/>
        <v>1</v>
      </c>
      <c r="DF57" s="283"/>
      <c r="DG57" s="284"/>
      <c r="DH57" s="284">
        <f>AH64</f>
        <v>4521.399324437898</v>
      </c>
      <c r="DI57" s="284">
        <f>BZ64</f>
        <v>510.77938615603603</v>
      </c>
      <c r="DJ57" s="285">
        <f t="shared" si="37"/>
        <v>5032.1787105939338</v>
      </c>
      <c r="DK57" s="235">
        <f>CY57/DJ57</f>
        <v>1</v>
      </c>
      <c r="DL57" s="283"/>
      <c r="DM57" s="284"/>
      <c r="DN57" s="284"/>
      <c r="DO57" s="284"/>
      <c r="DP57" s="285"/>
      <c r="DQ57" s="267"/>
      <c r="DR57" s="268"/>
      <c r="DS57" s="268"/>
      <c r="DT57" s="268"/>
      <c r="DU57" s="268"/>
      <c r="DV57" s="268"/>
      <c r="DW57" s="268"/>
      <c r="DX57" s="268"/>
      <c r="DY57" s="268"/>
      <c r="DZ57" s="268"/>
      <c r="EA57" s="268"/>
      <c r="EB57" s="268"/>
    </row>
    <row r="58" spans="1:132" s="231" customFormat="1" ht="14" customHeight="1">
      <c r="B58" s="238">
        <v>41</v>
      </c>
      <c r="C58" s="261"/>
      <c r="D58" s="269" t="s">
        <v>148</v>
      </c>
      <c r="E58" s="2"/>
      <c r="F58" s="240">
        <f>'[4]Oil Emissions'!$FA$73</f>
        <v>5336.1246170068134</v>
      </c>
      <c r="G58" s="202">
        <f>F58/$F$133</f>
        <v>9.4286148714970569E-3</v>
      </c>
      <c r="H58" s="203">
        <f>F58*$H$13/10^3</f>
        <v>85.082541906587352</v>
      </c>
      <c r="I58" s="203">
        <f>F58*$I$13/10^3</f>
        <v>20.451193524045298</v>
      </c>
      <c r="J58" s="203">
        <f>F58*$J$13/10^3</f>
        <v>10.264099675600875</v>
      </c>
      <c r="K58" s="203"/>
      <c r="L58" s="203">
        <f>J58*$L$16</f>
        <v>287.39479091682449</v>
      </c>
      <c r="M58" s="241">
        <f>F58+H58+I58+L58</f>
        <v>5729.053143354271</v>
      </c>
      <c r="N58" s="205"/>
      <c r="O58" s="205"/>
      <c r="P58" s="238">
        <v>41</v>
      </c>
      <c r="Q58" s="205"/>
      <c r="R58" s="269" t="s">
        <v>148</v>
      </c>
      <c r="S58" s="205"/>
      <c r="T58" s="240">
        <f>'[5]Gas Emissions'!$ET$76</f>
        <v>586.48484791659905</v>
      </c>
      <c r="U58" s="202">
        <f>T58/$T$133</f>
        <v>2.5495525661446885E-3</v>
      </c>
      <c r="V58" s="242">
        <f>T58*$V$13/10^3</f>
        <v>1.0178817523898478</v>
      </c>
      <c r="W58" s="243">
        <f>T58*$W$13/10^3</f>
        <v>16.734597616466132</v>
      </c>
      <c r="X58" s="243">
        <f>T58*$X$13/10^3</f>
        <v>5.793480607916953</v>
      </c>
      <c r="Y58" s="203">
        <f>X58*$Y$16</f>
        <v>162.21745702167468</v>
      </c>
      <c r="Z58" s="203">
        <f>T58*$Z$13/10^3</f>
        <v>33.584694844820788</v>
      </c>
      <c r="AA58" s="241">
        <f>T58+V58+W58+Y58+Z58</f>
        <v>800.03947915195045</v>
      </c>
      <c r="AB58" s="210"/>
      <c r="AC58" s="210"/>
      <c r="AD58" s="238">
        <v>41</v>
      </c>
      <c r="AE58" s="210"/>
      <c r="AF58" s="269" t="s">
        <v>148</v>
      </c>
      <c r="AG58" s="210"/>
      <c r="AH58" s="240"/>
      <c r="AI58" s="244"/>
      <c r="AJ58" s="203"/>
      <c r="AK58" s="203"/>
      <c r="AL58" s="241"/>
      <c r="AM58" s="210"/>
      <c r="AN58" s="210"/>
      <c r="AO58" s="240"/>
      <c r="AP58" s="245"/>
      <c r="AQ58" s="213"/>
      <c r="AR58" s="213"/>
      <c r="AS58" s="238">
        <v>41</v>
      </c>
      <c r="AT58" s="213"/>
      <c r="AU58" s="269" t="s">
        <v>148</v>
      </c>
      <c r="AV58" s="213"/>
      <c r="AW58" s="240">
        <f t="shared" si="0"/>
        <v>5922.6094649234128</v>
      </c>
      <c r="AX58" s="203">
        <f t="shared" si="1"/>
        <v>1616.3484558865553</v>
      </c>
      <c r="AY58" s="245">
        <f t="shared" si="2"/>
        <v>3.8042882561111985E-3</v>
      </c>
      <c r="AZ58" s="202"/>
      <c r="BA58" s="246">
        <f t="shared" si="63"/>
        <v>86.100423658977206</v>
      </c>
      <c r="BB58" s="203">
        <f t="shared" si="63"/>
        <v>37.185791140511427</v>
      </c>
      <c r="BC58" s="203">
        <f>Z58</f>
        <v>33.584694844820788</v>
      </c>
      <c r="BD58" s="203">
        <f t="shared" si="3"/>
        <v>16.057580283517829</v>
      </c>
      <c r="BE58" s="247">
        <f t="shared" si="4"/>
        <v>449.61224793849919</v>
      </c>
      <c r="BF58" s="203"/>
      <c r="BG58" s="240">
        <f t="shared" si="5"/>
        <v>6529.0926225062212</v>
      </c>
      <c r="BH58" s="248">
        <f t="shared" si="6"/>
        <v>5.1863832299239724E-3</v>
      </c>
      <c r="BI58" s="249">
        <f t="shared" si="7"/>
        <v>3.6097353827636595E-3</v>
      </c>
      <c r="BJ58" s="2"/>
      <c r="BK58" s="238">
        <v>41</v>
      </c>
      <c r="BM58" s="2"/>
      <c r="BN58" s="219" t="s">
        <v>103</v>
      </c>
      <c r="BO58" s="2"/>
      <c r="BP58" s="269" t="s">
        <v>148</v>
      </c>
      <c r="BQ58" s="2"/>
      <c r="BR58" s="220">
        <f t="shared" si="28"/>
        <v>0.10240134203929843</v>
      </c>
      <c r="BS58" s="2"/>
      <c r="BT58" s="220">
        <f t="shared" si="29"/>
        <v>0.90711065187033491</v>
      </c>
      <c r="BU58" s="5"/>
      <c r="BV58" s="220">
        <f t="shared" si="30"/>
        <v>6.8862899323660312E-2</v>
      </c>
      <c r="BW58" s="5"/>
      <c r="BX58" s="98">
        <f t="shared" si="8"/>
        <v>156.87090964430942</v>
      </c>
      <c r="BY58" s="196">
        <f t="shared" si="9"/>
        <v>449.61224793849919</v>
      </c>
      <c r="BZ58" s="196">
        <f t="shared" si="10"/>
        <v>606.48315758280864</v>
      </c>
      <c r="CA58" s="196"/>
      <c r="CB58" s="196">
        <f t="shared" si="31"/>
        <v>5922.6094649234128</v>
      </c>
      <c r="CC58" s="196"/>
      <c r="CD58" s="196">
        <f t="shared" si="32"/>
        <v>6529.0926225062212</v>
      </c>
      <c r="CE58" s="222">
        <f t="shared" si="33"/>
        <v>1</v>
      </c>
      <c r="CF58" s="196"/>
      <c r="CK58" s="219" t="s">
        <v>103</v>
      </c>
      <c r="CL58" s="231">
        <v>6529.0926225062212</v>
      </c>
      <c r="CM58" s="231" t="s">
        <v>148</v>
      </c>
      <c r="CO58" s="226">
        <v>41</v>
      </c>
      <c r="CP58" s="253">
        <v>41</v>
      </c>
      <c r="CQ58" s="254" t="s">
        <v>103</v>
      </c>
      <c r="CR58" s="255">
        <v>1435.5360600297556</v>
      </c>
      <c r="CS58" s="256">
        <f t="shared" si="11"/>
        <v>7.9366392984840954E-4</v>
      </c>
      <c r="CT58" s="1" t="s">
        <v>212</v>
      </c>
      <c r="DA58" s="231" t="s">
        <v>213</v>
      </c>
      <c r="DE58" s="267"/>
      <c r="DF58" s="268"/>
      <c r="DG58" s="268"/>
      <c r="DH58" s="268"/>
      <c r="DI58" s="268"/>
      <c r="DJ58" s="268"/>
      <c r="DK58" s="267"/>
      <c r="DL58" s="268"/>
      <c r="DM58" s="268"/>
      <c r="DN58" s="268"/>
      <c r="DO58" s="268"/>
      <c r="DP58" s="268"/>
      <c r="DQ58" s="268"/>
      <c r="DR58" s="268"/>
      <c r="DS58" s="268"/>
      <c r="DT58" s="268"/>
      <c r="DU58" s="268"/>
      <c r="DV58" s="268"/>
      <c r="DW58" s="268"/>
      <c r="DX58" s="268"/>
      <c r="DY58" s="268"/>
      <c r="DZ58" s="268"/>
      <c r="EA58" s="268"/>
      <c r="EB58" s="268"/>
    </row>
    <row r="59" spans="1:132" s="231" customFormat="1" ht="14" customHeight="1">
      <c r="B59" s="238">
        <v>42</v>
      </c>
      <c r="C59" s="261"/>
      <c r="D59" s="269" t="s">
        <v>151</v>
      </c>
      <c r="E59" s="2"/>
      <c r="F59" s="240">
        <f>'[4]Oil Emissions'!$FA$15</f>
        <v>2877.4233301407412</v>
      </c>
      <c r="G59" s="202">
        <f>F59/$F$133</f>
        <v>5.084235910775196E-3</v>
      </c>
      <c r="H59" s="203">
        <f>F59*$H$13/10^3</f>
        <v>45.879455342820975</v>
      </c>
      <c r="I59" s="203">
        <f>F59*$I$13/10^3</f>
        <v>11.027992335066573</v>
      </c>
      <c r="J59" s="203">
        <f>F59*$J$13/10^3</f>
        <v>5.534758272948757</v>
      </c>
      <c r="K59" s="203"/>
      <c r="L59" s="203">
        <f>J59*$L$16</f>
        <v>154.9732316425652</v>
      </c>
      <c r="M59" s="241">
        <f>F59+H59+I59+L59</f>
        <v>3089.3040094611943</v>
      </c>
      <c r="N59" s="205"/>
      <c r="O59" s="205"/>
      <c r="P59" s="238">
        <v>42</v>
      </c>
      <c r="Q59" s="205"/>
      <c r="R59" s="269" t="s">
        <v>151</v>
      </c>
      <c r="S59" s="205"/>
      <c r="T59" s="240">
        <f>'[5]Gas Emissions'!$ET$16</f>
        <v>1804.3439331892407</v>
      </c>
      <c r="U59" s="202">
        <f>T59/$T$133</f>
        <v>7.8437997527336101E-3</v>
      </c>
      <c r="V59" s="242">
        <f>T59*$V$13/10^3</f>
        <v>3.1315536473839636</v>
      </c>
      <c r="W59" s="243">
        <f>T59*$W$13/10^3</f>
        <v>51.484654362166346</v>
      </c>
      <c r="X59" s="243">
        <f>T59*$X$13/10^3</f>
        <v>17.823873240849686</v>
      </c>
      <c r="Y59" s="203">
        <f>X59*$Y$16</f>
        <v>499.06845074379123</v>
      </c>
      <c r="Z59" s="203">
        <f>T59*$Z$13/10^3</f>
        <v>103.32464786862103</v>
      </c>
      <c r="AA59" s="241">
        <f>T59+V59+W59+Y59+Z59</f>
        <v>2461.3532398112034</v>
      </c>
      <c r="AB59" s="210"/>
      <c r="AC59" s="210"/>
      <c r="AD59" s="238">
        <v>42</v>
      </c>
      <c r="AE59" s="210"/>
      <c r="AF59" s="269" t="s">
        <v>151</v>
      </c>
      <c r="AG59" s="210"/>
      <c r="AH59" s="240">
        <f>'[2]Coal Emissions'!$GE$61</f>
        <v>635.97925258616885</v>
      </c>
      <c r="AI59" s="244">
        <f>AH59/$AH$133</f>
        <v>8.3589075572599539E-4</v>
      </c>
      <c r="AJ59" s="203">
        <f>AH59*$AJ$13/10^3</f>
        <v>2.5659335981622928</v>
      </c>
      <c r="AK59" s="203">
        <f>AJ59*$AK$16</f>
        <v>71.846140748544201</v>
      </c>
      <c r="AL59" s="241">
        <f>AH59+AK59</f>
        <v>707.825393334713</v>
      </c>
      <c r="AM59" s="210"/>
      <c r="AN59" s="210"/>
      <c r="AO59" s="240"/>
      <c r="AP59" s="245"/>
      <c r="AQ59" s="213"/>
      <c r="AR59" s="213"/>
      <c r="AS59" s="238">
        <v>42</v>
      </c>
      <c r="AT59" s="213"/>
      <c r="AU59" s="269" t="s">
        <v>151</v>
      </c>
      <c r="AV59" s="213"/>
      <c r="AW59" s="240">
        <f>F59+T59+AH59+AO59</f>
        <v>5317.7465159161502</v>
      </c>
      <c r="AX59" s="203">
        <f t="shared" si="1"/>
        <v>1451.2743784142665</v>
      </c>
      <c r="AY59" s="245">
        <f t="shared" si="2"/>
        <v>3.4157647468213838E-3</v>
      </c>
      <c r="AZ59" s="202"/>
      <c r="BA59" s="246">
        <f t="shared" si="63"/>
        <v>49.011008990204942</v>
      </c>
      <c r="BB59" s="203">
        <f t="shared" si="63"/>
        <v>62.512646697232917</v>
      </c>
      <c r="BC59" s="203">
        <f>Z59</f>
        <v>103.32464786862103</v>
      </c>
      <c r="BD59" s="203">
        <f t="shared" si="3"/>
        <v>25.924565111960735</v>
      </c>
      <c r="BE59" s="247">
        <f t="shared" si="4"/>
        <v>725.8878231349006</v>
      </c>
      <c r="BF59" s="203"/>
      <c r="BG59" s="240">
        <f>M59+AA59+AL59+AO59</f>
        <v>6258.4826426071104</v>
      </c>
      <c r="BH59" s="248">
        <f t="shared" si="6"/>
        <v>4.9714242543442881E-3</v>
      </c>
      <c r="BI59" s="249">
        <f t="shared" si="7"/>
        <v>3.4601234112618946E-3</v>
      </c>
      <c r="BJ59" s="2"/>
      <c r="BK59" s="238">
        <v>42</v>
      </c>
      <c r="BM59" s="2"/>
      <c r="BN59" s="219" t="s">
        <v>103</v>
      </c>
      <c r="BO59" s="2"/>
      <c r="BP59" s="269" t="s">
        <v>151</v>
      </c>
      <c r="BQ59" s="2"/>
      <c r="BR59" s="220">
        <f t="shared" si="28"/>
        <v>0.17690503371593821</v>
      </c>
      <c r="BS59" s="2"/>
      <c r="BT59" s="220">
        <f t="shared" si="29"/>
        <v>0.84968622900916524</v>
      </c>
      <c r="BU59" s="5"/>
      <c r="BV59" s="220">
        <f t="shared" si="30"/>
        <v>0.11598463470891979</v>
      </c>
      <c r="BW59" s="5"/>
      <c r="BX59" s="98">
        <f t="shared" si="8"/>
        <v>214.84830355605891</v>
      </c>
      <c r="BY59" s="196">
        <f t="shared" si="9"/>
        <v>725.8878231349006</v>
      </c>
      <c r="BZ59" s="196">
        <f t="shared" si="10"/>
        <v>940.73612669095951</v>
      </c>
      <c r="CA59" s="196"/>
      <c r="CB59" s="196">
        <f t="shared" si="31"/>
        <v>5317.7465159161502</v>
      </c>
      <c r="CC59" s="196"/>
      <c r="CD59" s="196">
        <f t="shared" si="32"/>
        <v>6258.4826426071095</v>
      </c>
      <c r="CE59" s="222">
        <f t="shared" si="33"/>
        <v>1.0000000000000002</v>
      </c>
      <c r="CF59" s="196"/>
      <c r="CK59" s="219" t="s">
        <v>103</v>
      </c>
      <c r="CL59" s="231">
        <v>6258.4826426071104</v>
      </c>
      <c r="CM59" s="231" t="s">
        <v>151</v>
      </c>
      <c r="CO59" s="265">
        <v>42</v>
      </c>
      <c r="CP59" s="253">
        <v>42</v>
      </c>
      <c r="CQ59" s="254" t="s">
        <v>103</v>
      </c>
      <c r="CR59" s="255">
        <v>1337.1240932269725</v>
      </c>
      <c r="CS59" s="256">
        <f t="shared" si="11"/>
        <v>7.3925496688917241E-4</v>
      </c>
      <c r="CT59" s="1" t="s">
        <v>214</v>
      </c>
      <c r="CW59" s="196"/>
      <c r="CX59" s="196"/>
      <c r="CY59" s="196"/>
      <c r="CZ59" s="286"/>
      <c r="DA59" s="286"/>
      <c r="DE59" s="267"/>
      <c r="DF59" s="268"/>
      <c r="DG59" s="268"/>
      <c r="DH59" s="268"/>
      <c r="DI59" s="268"/>
      <c r="DJ59" s="268"/>
      <c r="DK59" s="267"/>
      <c r="DL59" s="268"/>
      <c r="DM59" s="268"/>
      <c r="DN59" s="268"/>
      <c r="DO59" s="268"/>
      <c r="DP59" s="268"/>
      <c r="DQ59" s="268"/>
      <c r="DR59" s="268"/>
      <c r="DS59" s="268"/>
      <c r="DT59" s="268"/>
      <c r="DU59" s="268"/>
      <c r="DV59" s="268"/>
      <c r="DW59" s="268"/>
      <c r="DX59" s="268"/>
      <c r="DY59" s="268"/>
      <c r="DZ59" s="268"/>
      <c r="EA59" s="268"/>
      <c r="EB59" s="268"/>
    </row>
    <row r="60" spans="1:132" ht="14" customHeight="1">
      <c r="A60" s="231"/>
      <c r="B60" s="238">
        <v>43</v>
      </c>
      <c r="C60" s="261"/>
      <c r="D60" s="269" t="s">
        <v>154</v>
      </c>
      <c r="F60" s="240">
        <f>'[4]Oil Emissions'!$FA$91</f>
        <v>2995.5792248380362</v>
      </c>
      <c r="G60" s="202">
        <f>F60/$F$133</f>
        <v>5.2930103502527468E-3</v>
      </c>
      <c r="H60" s="203">
        <f>F60*$H$13/10^3</f>
        <v>47.763407571007868</v>
      </c>
      <c r="I60" s="203">
        <f>F60*$I$13/10^3</f>
        <v>11.480835782680158</v>
      </c>
      <c r="J60" s="203">
        <f>F60*$J$13/10^3</f>
        <v>5.7620325529698082</v>
      </c>
      <c r="K60" s="203"/>
      <c r="L60" s="203">
        <f>J60*$L$16</f>
        <v>161.33691148315464</v>
      </c>
      <c r="M60" s="241">
        <f>F60+H60+I60+L60</f>
        <v>3216.1603796748791</v>
      </c>
      <c r="N60" s="205"/>
      <c r="O60" s="205"/>
      <c r="P60" s="238">
        <v>43</v>
      </c>
      <c r="Q60" s="205"/>
      <c r="R60" s="269" t="s">
        <v>154</v>
      </c>
      <c r="S60" s="205"/>
      <c r="T60" s="240">
        <f>'[5]Gas Emissions'!$ET$94</f>
        <v>621.39404593080235</v>
      </c>
      <c r="U60" s="202">
        <f>T60/$T$133</f>
        <v>2.7013089767243216E-3</v>
      </c>
      <c r="V60" s="242">
        <f>T60*$V$13/10^3</f>
        <v>1.0784688856729134</v>
      </c>
      <c r="W60" s="243">
        <f>T60*$W$13/10^3</f>
        <v>17.730687087415784</v>
      </c>
      <c r="X60" s="243">
        <f>T60*$X$13/10^3</f>
        <v>6.1383245752447841</v>
      </c>
      <c r="Y60" s="203">
        <f>X60*$Y$16</f>
        <v>171.87308810685397</v>
      </c>
      <c r="Z60" s="203">
        <f>T60*$Z$13/10^3</f>
        <v>35.583748642628649</v>
      </c>
      <c r="AA60" s="241">
        <f>T60+V60+W60+Y60+Z60</f>
        <v>847.66003865337359</v>
      </c>
      <c r="AB60" s="210"/>
      <c r="AC60" s="210"/>
      <c r="AD60" s="238">
        <v>43</v>
      </c>
      <c r="AE60" s="210"/>
      <c r="AF60" s="269" t="s">
        <v>154</v>
      </c>
      <c r="AG60" s="210"/>
      <c r="AH60" s="240">
        <f>'[2]Coal Emissions'!$GE$71</f>
        <v>1725.0733447624491</v>
      </c>
      <c r="AI60" s="244">
        <f>AH60/$AH$133</f>
        <v>2.267326891518181E-3</v>
      </c>
      <c r="AJ60" s="203">
        <f>AH60*$AJ$13/10^3</f>
        <v>6.9600126680554517</v>
      </c>
      <c r="AK60" s="203">
        <f>AJ60*$AK$16</f>
        <v>194.88035470555263</v>
      </c>
      <c r="AL60" s="241">
        <f>AH60+AK60</f>
        <v>1919.9536994680018</v>
      </c>
      <c r="AM60" s="210"/>
      <c r="AN60" s="210"/>
      <c r="AO60" s="240"/>
      <c r="AP60" s="245"/>
      <c r="AQ60" s="213"/>
      <c r="AR60" s="213"/>
      <c r="AS60" s="238">
        <v>43</v>
      </c>
      <c r="AT60" s="213"/>
      <c r="AU60" s="269" t="s">
        <v>154</v>
      </c>
      <c r="AV60" s="213"/>
      <c r="AW60" s="240">
        <f t="shared" si="0"/>
        <v>5342.0466155312879</v>
      </c>
      <c r="AX60" s="203">
        <f t="shared" si="1"/>
        <v>1457.9061559649285</v>
      </c>
      <c r="AY60" s="245">
        <f t="shared" si="2"/>
        <v>3.4313735057874615E-3</v>
      </c>
      <c r="AZ60" s="202"/>
      <c r="BA60" s="246">
        <f t="shared" si="63"/>
        <v>48.841876456680779</v>
      </c>
      <c r="BB60" s="203">
        <f t="shared" si="63"/>
        <v>29.211522870095941</v>
      </c>
      <c r="BC60" s="203">
        <f>Z60</f>
        <v>35.583748642628649</v>
      </c>
      <c r="BD60" s="203">
        <f t="shared" si="3"/>
        <v>18.860369796270042</v>
      </c>
      <c r="BE60" s="247">
        <f t="shared" si="4"/>
        <v>528.09035429556116</v>
      </c>
      <c r="BF60" s="203"/>
      <c r="BG60" s="240">
        <f t="shared" si="5"/>
        <v>5983.7741177962544</v>
      </c>
      <c r="BH60" s="248">
        <f t="shared" si="6"/>
        <v>4.7532096005522759E-3</v>
      </c>
      <c r="BI60" s="249">
        <f t="shared" si="7"/>
        <v>3.3082454797805192E-3</v>
      </c>
      <c r="BJ60" s="2"/>
      <c r="BK60" s="238">
        <v>43</v>
      </c>
      <c r="BM60" s="2"/>
      <c r="BN60" s="219" t="s">
        <v>103</v>
      </c>
      <c r="BO60" s="2"/>
      <c r="BP60" s="269" t="s">
        <v>154</v>
      </c>
      <c r="BQ60" s="2"/>
      <c r="BR60" s="220">
        <f t="shared" si="28"/>
        <v>0.12012764927944083</v>
      </c>
      <c r="BS60" s="2"/>
      <c r="BT60" s="220">
        <f t="shared" si="29"/>
        <v>0.89275539322976549</v>
      </c>
      <c r="BV60" s="220">
        <f t="shared" si="30"/>
        <v>8.8253724806385228E-2</v>
      </c>
      <c r="BX60" s="98">
        <f t="shared" si="8"/>
        <v>113.63714796940536</v>
      </c>
      <c r="BY60" s="196">
        <f t="shared" si="9"/>
        <v>528.09035429556116</v>
      </c>
      <c r="BZ60" s="196">
        <f t="shared" si="10"/>
        <v>641.72750226496646</v>
      </c>
      <c r="CA60" s="196"/>
      <c r="CB60" s="196">
        <f t="shared" si="31"/>
        <v>5342.0466155312879</v>
      </c>
      <c r="CC60" s="196"/>
      <c r="CD60" s="196">
        <f t="shared" si="32"/>
        <v>5983.7741177962544</v>
      </c>
      <c r="CE60" s="222">
        <f t="shared" si="33"/>
        <v>1</v>
      </c>
      <c r="CF60" s="196"/>
      <c r="CK60" s="219" t="s">
        <v>103</v>
      </c>
      <c r="CL60" s="231">
        <v>5983.7741177962544</v>
      </c>
      <c r="CM60" s="1" t="s">
        <v>154</v>
      </c>
      <c r="CO60" s="226">
        <v>43</v>
      </c>
      <c r="CP60" s="253">
        <v>43</v>
      </c>
      <c r="CQ60" s="254" t="s">
        <v>103</v>
      </c>
      <c r="CR60" s="255">
        <v>1311.4469520826333</v>
      </c>
      <c r="CS60" s="256">
        <f t="shared" si="11"/>
        <v>7.2505886181364681E-4</v>
      </c>
      <c r="CT60" s="1" t="s">
        <v>215</v>
      </c>
      <c r="CY60" s="287">
        <f>SUM(CY18:CY59)</f>
        <v>679856.33214628405</v>
      </c>
      <c r="DF60" s="268"/>
      <c r="DG60" s="268"/>
      <c r="DH60" s="268"/>
      <c r="DI60" s="268"/>
      <c r="DJ60" s="268"/>
      <c r="DK60" s="268"/>
      <c r="DL60" s="268"/>
      <c r="DM60" s="268"/>
      <c r="DN60" s="268"/>
      <c r="DO60" s="268"/>
      <c r="DP60" s="268"/>
      <c r="DQ60" s="268"/>
      <c r="DR60" s="268"/>
      <c r="DS60" s="268"/>
      <c r="DT60" s="268"/>
      <c r="DU60" s="268"/>
      <c r="DV60" s="268"/>
      <c r="DW60" s="268"/>
      <c r="DX60" s="268"/>
      <c r="DY60" s="268"/>
      <c r="DZ60" s="268"/>
      <c r="EA60" s="268"/>
      <c r="EB60" s="268"/>
    </row>
    <row r="61" spans="1:132" s="231" customFormat="1" ht="14" customHeight="1">
      <c r="B61" s="238">
        <v>44</v>
      </c>
      <c r="C61" s="261"/>
      <c r="D61" s="275" t="s">
        <v>156</v>
      </c>
      <c r="E61" s="2"/>
      <c r="F61" s="240"/>
      <c r="G61" s="202"/>
      <c r="H61" s="203"/>
      <c r="I61" s="203"/>
      <c r="J61" s="203"/>
      <c r="K61" s="203"/>
      <c r="L61" s="203"/>
      <c r="M61" s="241"/>
      <c r="N61" s="205"/>
      <c r="O61" s="205"/>
      <c r="P61" s="238">
        <v>44</v>
      </c>
      <c r="Q61" s="205"/>
      <c r="R61" s="275" t="s">
        <v>156</v>
      </c>
      <c r="S61" s="205"/>
      <c r="T61" s="240"/>
      <c r="U61" s="202"/>
      <c r="V61" s="242"/>
      <c r="W61" s="243"/>
      <c r="X61" s="243"/>
      <c r="Y61" s="203"/>
      <c r="Z61" s="203"/>
      <c r="AA61" s="241"/>
      <c r="AB61" s="210"/>
      <c r="AC61" s="210"/>
      <c r="AD61" s="238">
        <v>44</v>
      </c>
      <c r="AE61" s="210"/>
      <c r="AF61" s="275" t="s">
        <v>156</v>
      </c>
      <c r="AG61" s="210"/>
      <c r="AH61" s="240">
        <f>'[2]Coal Emissions'!$GE$43</f>
        <v>5348.3151729646761</v>
      </c>
      <c r="AI61" s="244">
        <f>AH61/$AH$133</f>
        <v>7.0294859362326888E-3</v>
      </c>
      <c r="AJ61" s="203">
        <f>AH61*$AJ$13/10^3</f>
        <v>21.578410836620574</v>
      </c>
      <c r="AK61" s="203">
        <f>AJ61*$AK$16</f>
        <v>604.19550342537605</v>
      </c>
      <c r="AL61" s="241">
        <f>AH61+AK61</f>
        <v>5952.5106763900521</v>
      </c>
      <c r="AM61" s="210"/>
      <c r="AN61" s="210"/>
      <c r="AO61" s="240"/>
      <c r="AP61" s="245"/>
      <c r="AQ61" s="213"/>
      <c r="AR61" s="213"/>
      <c r="AS61" s="238">
        <v>44</v>
      </c>
      <c r="AT61" s="213"/>
      <c r="AU61" s="275" t="s">
        <v>156</v>
      </c>
      <c r="AV61" s="213"/>
      <c r="AW61" s="240">
        <f t="shared" si="0"/>
        <v>5348.3151729646761</v>
      </c>
      <c r="AX61" s="203">
        <f t="shared" si="1"/>
        <v>1459.6169176128308</v>
      </c>
      <c r="AY61" s="245">
        <f t="shared" si="2"/>
        <v>3.4354000078838489E-3</v>
      </c>
      <c r="AZ61" s="202"/>
      <c r="BA61" s="246"/>
      <c r="BB61" s="203"/>
      <c r="BC61" s="203"/>
      <c r="BD61" s="203">
        <f t="shared" si="3"/>
        <v>21.578410836620574</v>
      </c>
      <c r="BE61" s="247">
        <f t="shared" si="4"/>
        <v>604.19550342537605</v>
      </c>
      <c r="BF61" s="203"/>
      <c r="BG61" s="240">
        <f t="shared" si="5"/>
        <v>5952.5106763900521</v>
      </c>
      <c r="BH61" s="248">
        <f t="shared" si="6"/>
        <v>4.7283754930286795E-3</v>
      </c>
      <c r="BI61" s="249">
        <f t="shared" si="7"/>
        <v>3.2909608803490583E-3</v>
      </c>
      <c r="BJ61" s="2"/>
      <c r="BK61" s="238">
        <v>44</v>
      </c>
      <c r="BM61" s="2"/>
      <c r="BN61" s="219" t="s">
        <v>103</v>
      </c>
      <c r="BO61" s="2"/>
      <c r="BP61" s="275" t="s">
        <v>156</v>
      </c>
      <c r="BQ61" s="2"/>
      <c r="BR61" s="220">
        <f t="shared" si="28"/>
        <v>0.11296931536113243</v>
      </c>
      <c r="BS61" s="2"/>
      <c r="BT61" s="220">
        <f t="shared" si="29"/>
        <v>0.89849736753571097</v>
      </c>
      <c r="BU61" s="5"/>
      <c r="BV61" s="220">
        <f t="shared" si="30"/>
        <v>0.10150263246428905</v>
      </c>
      <c r="BW61" s="5"/>
      <c r="BX61" s="98">
        <f t="shared" si="8"/>
        <v>0</v>
      </c>
      <c r="BY61" s="196">
        <f t="shared" si="9"/>
        <v>604.19550342537605</v>
      </c>
      <c r="BZ61" s="196">
        <f t="shared" si="10"/>
        <v>604.19550342537605</v>
      </c>
      <c r="CA61" s="196"/>
      <c r="CB61" s="196">
        <f t="shared" si="31"/>
        <v>5348.3151729646761</v>
      </c>
      <c r="CC61" s="196"/>
      <c r="CD61" s="196">
        <f t="shared" si="32"/>
        <v>5952.5106763900521</v>
      </c>
      <c r="CE61" s="222">
        <f t="shared" si="33"/>
        <v>1</v>
      </c>
      <c r="CF61" s="196"/>
      <c r="CK61" s="219" t="s">
        <v>103</v>
      </c>
      <c r="CL61" s="231">
        <v>5952.5106763900521</v>
      </c>
      <c r="CM61" s="231" t="s">
        <v>156</v>
      </c>
      <c r="CO61" s="226">
        <v>44</v>
      </c>
      <c r="CP61" s="253">
        <v>44</v>
      </c>
      <c r="CQ61" s="254" t="s">
        <v>103</v>
      </c>
      <c r="CR61" s="255">
        <v>1214.3277275334131</v>
      </c>
      <c r="CS61" s="256">
        <f t="shared" si="11"/>
        <v>6.7136461646117088E-4</v>
      </c>
      <c r="CT61" s="1" t="s">
        <v>216</v>
      </c>
      <c r="DE61" s="267"/>
      <c r="DF61" s="268"/>
      <c r="DG61" s="268"/>
      <c r="DH61" s="268"/>
      <c r="DI61" s="268"/>
      <c r="DJ61" s="268"/>
      <c r="DK61" s="268"/>
      <c r="DL61" s="268"/>
      <c r="DM61" s="268"/>
      <c r="DN61" s="268"/>
      <c r="DO61" s="268"/>
      <c r="DP61" s="268"/>
      <c r="DQ61" s="268"/>
      <c r="DR61" s="268"/>
      <c r="DS61" s="268"/>
      <c r="DT61" s="268"/>
      <c r="DU61" s="268"/>
      <c r="DV61" s="268"/>
      <c r="DW61" s="268"/>
      <c r="DX61" s="268"/>
      <c r="DY61" s="268"/>
      <c r="DZ61" s="268"/>
      <c r="EA61" s="268"/>
      <c r="EB61" s="268"/>
    </row>
    <row r="62" spans="1:132" s="231" customFormat="1" ht="14" customHeight="1">
      <c r="B62" s="238">
        <v>45</v>
      </c>
      <c r="C62" s="261"/>
      <c r="D62" s="269" t="s">
        <v>217</v>
      </c>
      <c r="E62" s="2"/>
      <c r="F62" s="240">
        <f>'[4]Oil Emissions'!$FA$93</f>
        <v>3323.4662008207169</v>
      </c>
      <c r="G62" s="202">
        <f>F62/$F$133</f>
        <v>5.872367138148496E-3</v>
      </c>
      <c r="H62" s="203">
        <f>F62*$H$13/10^3</f>
        <v>52.991444653529967</v>
      </c>
      <c r="I62" s="203">
        <f>F62*$I$13/10^3</f>
        <v>12.737493091331471</v>
      </c>
      <c r="J62" s="203">
        <f>F62*$J$13/10^3</f>
        <v>6.3927270823088502</v>
      </c>
      <c r="K62" s="203"/>
      <c r="L62" s="203">
        <f>J62*$L$16</f>
        <v>178.9963583046478</v>
      </c>
      <c r="M62" s="241">
        <f>F62+H62+I62+L62</f>
        <v>3568.1914968702263</v>
      </c>
      <c r="N62" s="205"/>
      <c r="O62" s="205"/>
      <c r="P62" s="238">
        <v>45</v>
      </c>
      <c r="Q62" s="205"/>
      <c r="R62" s="269" t="s">
        <v>217</v>
      </c>
      <c r="S62" s="205"/>
      <c r="T62" s="240">
        <f>'[5]Gas Emissions'!$ET$96</f>
        <v>1345.7126603804716</v>
      </c>
      <c r="U62" s="202">
        <f>T62/$T$133</f>
        <v>5.8500491167920617E-3</v>
      </c>
      <c r="V62" s="242">
        <f>T62*$V$13/10^3</f>
        <v>2.3355699057310808</v>
      </c>
      <c r="W62" s="243">
        <f>T62*$W$13/10^3</f>
        <v>38.398195552451483</v>
      </c>
      <c r="X62" s="243">
        <f>T62*$X$13/10^3</f>
        <v>13.293370202892733</v>
      </c>
      <c r="Y62" s="203">
        <f>X62*$Y$16</f>
        <v>372.21436568099654</v>
      </c>
      <c r="Z62" s="203">
        <f>T62*$Z$13/10^3</f>
        <v>77.061409528719977</v>
      </c>
      <c r="AA62" s="241">
        <f>T62+V62+W62+Y62+Z62</f>
        <v>1835.7222010483704</v>
      </c>
      <c r="AB62" s="210"/>
      <c r="AC62" s="210"/>
      <c r="AD62" s="238">
        <v>45</v>
      </c>
      <c r="AE62" s="210"/>
      <c r="AF62" s="269" t="s">
        <v>217</v>
      </c>
      <c r="AG62" s="210"/>
      <c r="AH62" s="240"/>
      <c r="AI62" s="244"/>
      <c r="AJ62" s="203"/>
      <c r="AK62" s="203"/>
      <c r="AL62" s="241"/>
      <c r="AM62" s="210"/>
      <c r="AN62" s="210"/>
      <c r="AO62" s="240"/>
      <c r="AP62" s="245"/>
      <c r="AQ62" s="213"/>
      <c r="AR62" s="213"/>
      <c r="AS62" s="238">
        <v>45</v>
      </c>
      <c r="AT62" s="213"/>
      <c r="AU62" s="269" t="s">
        <v>217</v>
      </c>
      <c r="AV62" s="213"/>
      <c r="AW62" s="240">
        <f t="shared" si="0"/>
        <v>4669.1788612011887</v>
      </c>
      <c r="AX62" s="203">
        <f t="shared" si="1"/>
        <v>1274.2727825053848</v>
      </c>
      <c r="AY62" s="245">
        <f t="shared" si="2"/>
        <v>2.9991682572607444E-3</v>
      </c>
      <c r="AZ62" s="202"/>
      <c r="BA62" s="246">
        <f>H62+V62</f>
        <v>55.327014559261045</v>
      </c>
      <c r="BB62" s="203">
        <f>I62+W62</f>
        <v>51.135688643782956</v>
      </c>
      <c r="BC62" s="203">
        <f>Z62</f>
        <v>77.061409528719977</v>
      </c>
      <c r="BD62" s="203">
        <f t="shared" si="3"/>
        <v>19.686097285201583</v>
      </c>
      <c r="BE62" s="247">
        <f t="shared" si="4"/>
        <v>551.21072398564434</v>
      </c>
      <c r="BF62" s="203"/>
      <c r="BG62" s="240">
        <f t="shared" si="5"/>
        <v>5403.9136979185969</v>
      </c>
      <c r="BH62" s="248">
        <f t="shared" si="6"/>
        <v>4.2925976087751149E-3</v>
      </c>
      <c r="BI62" s="249">
        <f t="shared" si="7"/>
        <v>2.987658409613775E-3</v>
      </c>
      <c r="BJ62" s="2"/>
      <c r="BK62" s="238">
        <v>45</v>
      </c>
      <c r="BM62" s="2"/>
      <c r="BN62" s="219" t="s">
        <v>111</v>
      </c>
      <c r="BO62" s="2"/>
      <c r="BP62" s="269" t="s">
        <v>217</v>
      </c>
      <c r="BQ62" s="2"/>
      <c r="BR62" s="220">
        <f t="shared" si="28"/>
        <v>0.15735846892110514</v>
      </c>
      <c r="BS62" s="2"/>
      <c r="BT62" s="220">
        <f t="shared" si="29"/>
        <v>0.86403653392902946</v>
      </c>
      <c r="BU62" s="5"/>
      <c r="BV62" s="220">
        <f t="shared" si="30"/>
        <v>0.10200213304626828</v>
      </c>
      <c r="BW62" s="5"/>
      <c r="BX62" s="98">
        <f t="shared" si="8"/>
        <v>183.52411273176398</v>
      </c>
      <c r="BY62" s="196">
        <f t="shared" si="9"/>
        <v>551.21072398564434</v>
      </c>
      <c r="BZ62" s="196">
        <f t="shared" si="10"/>
        <v>734.73483671740837</v>
      </c>
      <c r="CA62" s="196"/>
      <c r="CB62" s="196">
        <f t="shared" si="31"/>
        <v>4669.1788612011887</v>
      </c>
      <c r="CC62" s="196"/>
      <c r="CD62" s="196">
        <f t="shared" si="32"/>
        <v>5403.9136979185969</v>
      </c>
      <c r="CE62" s="222">
        <f t="shared" si="33"/>
        <v>1</v>
      </c>
      <c r="CF62" s="196"/>
      <c r="CK62" s="219" t="s">
        <v>111</v>
      </c>
      <c r="CL62" s="231">
        <v>5403.9136979185969</v>
      </c>
      <c r="CM62" s="231" t="s">
        <v>217</v>
      </c>
      <c r="CO62" s="265">
        <v>45</v>
      </c>
      <c r="CP62" s="253">
        <v>45</v>
      </c>
      <c r="CQ62" s="254" t="s">
        <v>103</v>
      </c>
      <c r="CR62" s="255">
        <v>1167.6556910346151</v>
      </c>
      <c r="CS62" s="256">
        <f t="shared" si="11"/>
        <v>6.4556107663166868E-4</v>
      </c>
      <c r="CT62" s="1" t="s">
        <v>218</v>
      </c>
      <c r="CY62" s="287">
        <v>680872.95972191112</v>
      </c>
      <c r="DE62" s="267"/>
      <c r="DF62" s="268"/>
      <c r="DG62" s="268"/>
      <c r="DH62" s="268"/>
      <c r="DI62" s="268"/>
      <c r="DJ62" s="268"/>
      <c r="DK62" s="268"/>
      <c r="DL62" s="268"/>
      <c r="DM62" s="268"/>
      <c r="DN62" s="268"/>
      <c r="DO62" s="268"/>
      <c r="DP62" s="268"/>
      <c r="DQ62" s="268"/>
      <c r="DR62" s="268"/>
      <c r="DS62" s="268"/>
      <c r="DT62" s="268"/>
      <c r="DU62" s="268"/>
      <c r="DV62" s="268"/>
      <c r="DW62" s="268"/>
      <c r="DX62" s="268"/>
      <c r="DY62" s="268"/>
      <c r="DZ62" s="268"/>
      <c r="EA62" s="268"/>
      <c r="EB62" s="268"/>
    </row>
    <row r="63" spans="1:132" s="231" customFormat="1" ht="14" customHeight="1">
      <c r="B63" s="238">
        <v>46</v>
      </c>
      <c r="C63" s="261"/>
      <c r="D63" s="269" t="s">
        <v>219</v>
      </c>
      <c r="E63" s="2"/>
      <c r="F63" s="240">
        <f>'[4]Oil Emissions'!$FA$123+'[4]Oil Emissions'!$FA$145</f>
        <v>2684.4312145387034</v>
      </c>
      <c r="G63" s="202">
        <f>F63/$F$133</f>
        <v>4.7432303192926368E-3</v>
      </c>
      <c r="H63" s="203">
        <f>F63*$H$13/10^3</f>
        <v>42.802267131920097</v>
      </c>
      <c r="I63" s="203">
        <f>F63*$I$13/10^3</f>
        <v>10.288332115698205</v>
      </c>
      <c r="J63" s="203">
        <f>F63*$J$13/10^3</f>
        <v>5.1635356248061166</v>
      </c>
      <c r="K63" s="203"/>
      <c r="L63" s="203">
        <f>J63*$L$16</f>
        <v>144.57899749457127</v>
      </c>
      <c r="M63" s="241">
        <f>F63+H63+I63+L63</f>
        <v>2882.1008112808931</v>
      </c>
      <c r="N63" s="205"/>
      <c r="O63" s="205"/>
      <c r="P63" s="238">
        <v>46</v>
      </c>
      <c r="Q63" s="205"/>
      <c r="R63" s="269" t="s">
        <v>219</v>
      </c>
      <c r="S63" s="205"/>
      <c r="T63" s="240">
        <f>'[5]Gas Emissions'!$ET$126+'[5]Gas Emissions'!$ET$150</f>
        <v>1781.2365078790945</v>
      </c>
      <c r="U63" s="202">
        <f>T63/$T$133</f>
        <v>7.7433477193933429E-3</v>
      </c>
      <c r="V63" s="242">
        <f>T63*$V$13/10^3</f>
        <v>3.0914492411892209</v>
      </c>
      <c r="W63" s="243">
        <f>T63*$W$13/10^3</f>
        <v>50.825313433084347</v>
      </c>
      <c r="X63" s="243">
        <f>T63*$X$13/10^3</f>
        <v>17.595610872420586</v>
      </c>
      <c r="Y63" s="203">
        <f>X63*$Y$16</f>
        <v>492.67710442777638</v>
      </c>
      <c r="Z63" s="203">
        <f>T63*$Z$13/10^3</f>
        <v>102.00141534105008</v>
      </c>
      <c r="AA63" s="241">
        <f>T63+V63+W63+Y63+Z63</f>
        <v>2429.8317903221946</v>
      </c>
      <c r="AB63" s="210"/>
      <c r="AC63" s="210"/>
      <c r="AD63" s="238">
        <v>46</v>
      </c>
      <c r="AE63" s="210"/>
      <c r="AF63" s="269" t="s">
        <v>219</v>
      </c>
      <c r="AG63" s="210"/>
      <c r="AH63" s="240"/>
      <c r="AI63" s="244"/>
      <c r="AJ63" s="203"/>
      <c r="AK63" s="203"/>
      <c r="AL63" s="241"/>
      <c r="AM63" s="210"/>
      <c r="AN63" s="210"/>
      <c r="AO63" s="240"/>
      <c r="AP63" s="245"/>
      <c r="AQ63" s="213"/>
      <c r="AR63" s="213"/>
      <c r="AS63" s="238">
        <v>46</v>
      </c>
      <c r="AT63" s="213"/>
      <c r="AU63" s="269" t="s">
        <v>219</v>
      </c>
      <c r="AV63" s="213"/>
      <c r="AW63" s="240">
        <f t="shared" si="0"/>
        <v>4465.6677224177984</v>
      </c>
      <c r="AX63" s="203">
        <f t="shared" si="1"/>
        <v>1218.732244694067</v>
      </c>
      <c r="AY63" s="245">
        <f t="shared" si="2"/>
        <v>2.8684463111579754E-3</v>
      </c>
      <c r="AZ63" s="202"/>
      <c r="BA63" s="246">
        <f>H63+V63</f>
        <v>45.893716373109321</v>
      </c>
      <c r="BB63" s="203">
        <f>I63+W63</f>
        <v>61.11364554878255</v>
      </c>
      <c r="BC63" s="203">
        <f>Z63</f>
        <v>102.00141534105008</v>
      </c>
      <c r="BD63" s="203">
        <f t="shared" si="3"/>
        <v>22.759146497226702</v>
      </c>
      <c r="BE63" s="247">
        <f t="shared" si="4"/>
        <v>637.25610192234763</v>
      </c>
      <c r="BF63" s="203"/>
      <c r="BG63" s="240">
        <f t="shared" si="5"/>
        <v>5311.9326016030882</v>
      </c>
      <c r="BH63" s="248">
        <f t="shared" si="6"/>
        <v>4.2195324459749495E-3</v>
      </c>
      <c r="BI63" s="249">
        <f t="shared" si="7"/>
        <v>2.9368048780264054E-3</v>
      </c>
      <c r="BJ63" s="2"/>
      <c r="BK63" s="238">
        <v>46</v>
      </c>
      <c r="BM63" s="2"/>
      <c r="BN63" s="219" t="s">
        <v>103</v>
      </c>
      <c r="BO63" s="2"/>
      <c r="BP63" s="269" t="s">
        <v>219</v>
      </c>
      <c r="BQ63" s="2"/>
      <c r="BR63" s="220">
        <f t="shared" si="28"/>
        <v>0.18950466801123875</v>
      </c>
      <c r="BS63" s="2"/>
      <c r="BT63" s="220">
        <f t="shared" si="29"/>
        <v>0.8406860661353468</v>
      </c>
      <c r="BU63" s="5"/>
      <c r="BV63" s="220">
        <f t="shared" si="30"/>
        <v>0.1199669027671831</v>
      </c>
      <c r="BW63" s="5"/>
      <c r="BX63" s="98">
        <f t="shared" si="8"/>
        <v>209.00877726294195</v>
      </c>
      <c r="BY63" s="196">
        <f t="shared" si="9"/>
        <v>637.25610192234763</v>
      </c>
      <c r="BZ63" s="196">
        <f t="shared" si="10"/>
        <v>846.2648791852896</v>
      </c>
      <c r="CA63" s="196"/>
      <c r="CB63" s="196">
        <f t="shared" si="31"/>
        <v>4465.6677224177984</v>
      </c>
      <c r="CC63" s="196"/>
      <c r="CD63" s="196">
        <f t="shared" si="32"/>
        <v>5311.9326016030882</v>
      </c>
      <c r="CE63" s="222">
        <f t="shared" si="33"/>
        <v>1</v>
      </c>
      <c r="CF63" s="196"/>
      <c r="CK63" s="219" t="s">
        <v>103</v>
      </c>
      <c r="CL63" s="231">
        <v>5311.9326016030882</v>
      </c>
      <c r="CM63" s="231" t="s">
        <v>159</v>
      </c>
      <c r="CO63" s="226">
        <v>46</v>
      </c>
      <c r="CP63" s="253">
        <v>46</v>
      </c>
      <c r="CQ63" s="254" t="s">
        <v>103</v>
      </c>
      <c r="CR63" s="255">
        <v>1064.8617955435511</v>
      </c>
      <c r="CS63" s="256">
        <f t="shared" si="11"/>
        <v>5.8872947948030666E-4</v>
      </c>
      <c r="CT63" s="1" t="s">
        <v>220</v>
      </c>
      <c r="DE63" s="267"/>
      <c r="DF63" s="268"/>
      <c r="DG63" s="268"/>
      <c r="DH63" s="268"/>
      <c r="DI63" s="268"/>
      <c r="DJ63" s="268"/>
      <c r="DK63" s="268"/>
      <c r="DL63" s="268"/>
      <c r="DM63" s="268"/>
      <c r="DN63" s="268"/>
      <c r="DO63" s="268"/>
      <c r="DP63" s="268"/>
      <c r="DQ63" s="268"/>
      <c r="DR63" s="268"/>
      <c r="DS63" s="268"/>
      <c r="DT63" s="268"/>
      <c r="DU63" s="268"/>
      <c r="DV63" s="268"/>
      <c r="DW63" s="268"/>
      <c r="DX63" s="268"/>
      <c r="DY63" s="268"/>
      <c r="DZ63" s="268"/>
      <c r="EA63" s="268"/>
      <c r="EB63" s="268"/>
    </row>
    <row r="64" spans="1:132" s="231" customFormat="1" ht="14" customHeight="1">
      <c r="B64" s="238">
        <v>47</v>
      </c>
      <c r="C64" s="261"/>
      <c r="D64" s="239" t="s">
        <v>162</v>
      </c>
      <c r="E64" s="2"/>
      <c r="F64" s="240"/>
      <c r="G64" s="202"/>
      <c r="H64" s="203"/>
      <c r="I64" s="203"/>
      <c r="J64" s="203"/>
      <c r="K64" s="203"/>
      <c r="L64" s="203"/>
      <c r="M64" s="241"/>
      <c r="N64" s="205"/>
      <c r="O64" s="205"/>
      <c r="P64" s="238">
        <v>47</v>
      </c>
      <c r="Q64" s="205"/>
      <c r="R64" s="239" t="s">
        <v>162</v>
      </c>
      <c r="S64" s="205"/>
      <c r="T64" s="240"/>
      <c r="U64" s="202"/>
      <c r="V64" s="242"/>
      <c r="W64" s="243"/>
      <c r="X64" s="243"/>
      <c r="Y64" s="203"/>
      <c r="Z64" s="203"/>
      <c r="AA64" s="241"/>
      <c r="AB64" s="210"/>
      <c r="AC64" s="210"/>
      <c r="AD64" s="238">
        <v>47</v>
      </c>
      <c r="AE64" s="210"/>
      <c r="AF64" s="239" t="s">
        <v>162</v>
      </c>
      <c r="AG64" s="210"/>
      <c r="AH64" s="240">
        <f>'[2]Coal Emissions'!$GE$57</f>
        <v>4521.399324437898</v>
      </c>
      <c r="AI64" s="244">
        <f>AH64/$AH$133</f>
        <v>5.9426402400309889E-3</v>
      </c>
      <c r="AJ64" s="203">
        <f>AH64*$AJ$13/10^3</f>
        <v>18.242120934144143</v>
      </c>
      <c r="AK64" s="203">
        <f>AJ64*$AK$16</f>
        <v>510.77938615603603</v>
      </c>
      <c r="AL64" s="241">
        <f>AH64+AK64</f>
        <v>5032.1787105939338</v>
      </c>
      <c r="AM64" s="210"/>
      <c r="AN64" s="210"/>
      <c r="AO64" s="240"/>
      <c r="AP64" s="245"/>
      <c r="AQ64" s="213"/>
      <c r="AR64" s="213"/>
      <c r="AS64" s="238">
        <v>47</v>
      </c>
      <c r="AT64" s="213"/>
      <c r="AU64" s="239" t="s">
        <v>162</v>
      </c>
      <c r="AV64" s="213"/>
      <c r="AW64" s="240">
        <f t="shared" si="0"/>
        <v>4521.399324437898</v>
      </c>
      <c r="AX64" s="203">
        <f t="shared" si="1"/>
        <v>1233.9420418962598</v>
      </c>
      <c r="AY64" s="245">
        <f t="shared" si="2"/>
        <v>2.9042445653422178E-3</v>
      </c>
      <c r="AZ64" s="202"/>
      <c r="BA64" s="246"/>
      <c r="BB64" s="203"/>
      <c r="BC64" s="203"/>
      <c r="BD64" s="203">
        <f t="shared" si="3"/>
        <v>18.242120934144143</v>
      </c>
      <c r="BE64" s="247">
        <f t="shared" si="4"/>
        <v>510.77938615603603</v>
      </c>
      <c r="BF64" s="203"/>
      <c r="BG64" s="240">
        <f t="shared" si="5"/>
        <v>5032.1787105939338</v>
      </c>
      <c r="BH64" s="248">
        <f t="shared" si="6"/>
        <v>3.9973100066984001E-3</v>
      </c>
      <c r="BI64" s="249">
        <f t="shared" si="7"/>
        <v>2.7821375180688249E-3</v>
      </c>
      <c r="BJ64" s="2"/>
      <c r="BK64" s="238">
        <v>47</v>
      </c>
      <c r="BM64" s="2"/>
      <c r="BN64" s="219" t="s">
        <v>103</v>
      </c>
      <c r="BO64" s="2"/>
      <c r="BP64" s="239" t="s">
        <v>162</v>
      </c>
      <c r="BQ64" s="2"/>
      <c r="BR64" s="220">
        <f t="shared" si="28"/>
        <v>0.11296931536113243</v>
      </c>
      <c r="BS64" s="2"/>
      <c r="BT64" s="220">
        <f t="shared" si="29"/>
        <v>0.89849736753571097</v>
      </c>
      <c r="BU64" s="5"/>
      <c r="BV64" s="220">
        <f t="shared" si="30"/>
        <v>0.10150263246428905</v>
      </c>
      <c r="BW64" s="5"/>
      <c r="BX64" s="98">
        <f t="shared" si="8"/>
        <v>0</v>
      </c>
      <c r="BY64" s="196">
        <f t="shared" si="9"/>
        <v>510.77938615603603</v>
      </c>
      <c r="BZ64" s="196">
        <f t="shared" si="10"/>
        <v>510.77938615603603</v>
      </c>
      <c r="CA64" s="196"/>
      <c r="CB64" s="196">
        <f t="shared" si="31"/>
        <v>4521.399324437898</v>
      </c>
      <c r="CC64" s="196"/>
      <c r="CD64" s="196">
        <f t="shared" si="32"/>
        <v>5032.1787105939338</v>
      </c>
      <c r="CE64" s="222">
        <f t="shared" si="33"/>
        <v>1</v>
      </c>
      <c r="CF64" s="196"/>
      <c r="CK64" s="219" t="s">
        <v>103</v>
      </c>
      <c r="CL64" s="231">
        <v>5032.1787105939338</v>
      </c>
      <c r="CM64" s="231" t="s">
        <v>162</v>
      </c>
      <c r="CO64" s="226">
        <v>47</v>
      </c>
      <c r="CP64" s="253">
        <v>47</v>
      </c>
      <c r="CQ64" s="254" t="s">
        <v>103</v>
      </c>
      <c r="CR64" s="255">
        <v>1013.167762050209</v>
      </c>
      <c r="CS64" s="256">
        <f t="shared" si="11"/>
        <v>5.6014943129176393E-4</v>
      </c>
      <c r="CT64" s="1" t="s">
        <v>221</v>
      </c>
      <c r="CY64" s="288">
        <f>CY60/CY62</f>
        <v>0.99850687626654722</v>
      </c>
      <c r="DE64" s="267"/>
      <c r="DF64" s="268"/>
      <c r="DG64" s="268"/>
      <c r="DH64" s="268"/>
      <c r="DI64" s="268"/>
      <c r="DJ64" s="268"/>
      <c r="DK64" s="268"/>
      <c r="DL64" s="268"/>
      <c r="DM64" s="268"/>
      <c r="DN64" s="268"/>
      <c r="DO64" s="268"/>
      <c r="DP64" s="268"/>
      <c r="DQ64" s="268"/>
      <c r="DR64" s="268"/>
      <c r="DS64" s="268"/>
      <c r="DT64" s="268"/>
      <c r="DU64" s="268"/>
      <c r="DV64" s="268"/>
      <c r="DW64" s="268"/>
      <c r="DX64" s="268"/>
      <c r="DY64" s="268"/>
      <c r="DZ64" s="268"/>
      <c r="EA64" s="268"/>
      <c r="EB64" s="268"/>
    </row>
    <row r="65" spans="1:132" s="231" customFormat="1" ht="14" customHeight="1">
      <c r="B65" s="238">
        <v>48</v>
      </c>
      <c r="C65" s="261"/>
      <c r="D65" s="239" t="s">
        <v>222</v>
      </c>
      <c r="E65" s="2"/>
      <c r="F65" s="240"/>
      <c r="G65" s="202"/>
      <c r="H65" s="203"/>
      <c r="I65" s="203"/>
      <c r="J65" s="203"/>
      <c r="K65" s="203"/>
      <c r="L65" s="203"/>
      <c r="M65" s="241"/>
      <c r="N65" s="205"/>
      <c r="O65" s="205"/>
      <c r="P65" s="238">
        <v>48</v>
      </c>
      <c r="Q65" s="205"/>
      <c r="R65" s="239" t="s">
        <v>222</v>
      </c>
      <c r="S65" s="205"/>
      <c r="T65" s="240"/>
      <c r="U65" s="202"/>
      <c r="V65" s="242"/>
      <c r="W65" s="243"/>
      <c r="X65" s="243"/>
      <c r="Y65" s="203"/>
      <c r="Z65" s="203"/>
      <c r="AA65" s="241"/>
      <c r="AB65" s="210"/>
      <c r="AC65" s="210"/>
      <c r="AD65" s="238">
        <v>48</v>
      </c>
      <c r="AE65" s="210"/>
      <c r="AF65" s="239" t="s">
        <v>222</v>
      </c>
      <c r="AG65" s="210"/>
      <c r="AH65" s="240">
        <f>'[2]Coal Emissions'!$GE$95</f>
        <v>4292.1995157103156</v>
      </c>
      <c r="AI65" s="244">
        <f>AH65/$AH$133</f>
        <v>5.641394561731768E-3</v>
      </c>
      <c r="AJ65" s="203">
        <f>AH65*$AJ$13/10^3</f>
        <v>17.317387167256378</v>
      </c>
      <c r="AK65" s="203">
        <f>AJ65*$AK$16</f>
        <v>484.88684068317855</v>
      </c>
      <c r="AL65" s="241">
        <f>AH65+AK65</f>
        <v>4777.0863563934945</v>
      </c>
      <c r="AM65" s="210"/>
      <c r="AN65" s="210"/>
      <c r="AO65" s="240"/>
      <c r="AP65" s="245"/>
      <c r="AQ65" s="213"/>
      <c r="AR65" s="213"/>
      <c r="AS65" s="238">
        <v>48</v>
      </c>
      <c r="AT65" s="213"/>
      <c r="AU65" s="239" t="s">
        <v>222</v>
      </c>
      <c r="AV65" s="213"/>
      <c r="AW65" s="240">
        <f t="shared" si="0"/>
        <v>4292.1995157103156</v>
      </c>
      <c r="AX65" s="203">
        <f t="shared" si="1"/>
        <v>1171.3907696706628</v>
      </c>
      <c r="AY65" s="245">
        <f t="shared" si="2"/>
        <v>2.7570219355522001E-3</v>
      </c>
      <c r="AZ65" s="202"/>
      <c r="BA65" s="246"/>
      <c r="BB65" s="203"/>
      <c r="BC65" s="203"/>
      <c r="BD65" s="203">
        <f t="shared" si="3"/>
        <v>17.317387167256378</v>
      </c>
      <c r="BE65" s="247">
        <f t="shared" si="4"/>
        <v>484.88684068317855</v>
      </c>
      <c r="BF65" s="203"/>
      <c r="BG65" s="240">
        <f t="shared" si="5"/>
        <v>4777.0863563934945</v>
      </c>
      <c r="BH65" s="248">
        <f t="shared" si="6"/>
        <v>3.7946774535398656E-3</v>
      </c>
      <c r="BI65" s="249">
        <f t="shared" si="7"/>
        <v>2.6411047666485598E-3</v>
      </c>
      <c r="BJ65" s="2"/>
      <c r="BK65" s="238">
        <v>48</v>
      </c>
      <c r="BM65" s="2"/>
      <c r="BN65" s="219" t="s">
        <v>101</v>
      </c>
      <c r="BO65" s="2"/>
      <c r="BP65" s="239" t="s">
        <v>222</v>
      </c>
      <c r="BQ65" s="2"/>
      <c r="BR65" s="220">
        <f t="shared" si="28"/>
        <v>0.11296931536113243</v>
      </c>
      <c r="BS65" s="2"/>
      <c r="BT65" s="220">
        <f t="shared" si="29"/>
        <v>0.89849736753571086</v>
      </c>
      <c r="BU65" s="5"/>
      <c r="BV65" s="220">
        <f t="shared" si="30"/>
        <v>0.10150263246428903</v>
      </c>
      <c r="BW65" s="5"/>
      <c r="BX65" s="98">
        <f t="shared" si="8"/>
        <v>0</v>
      </c>
      <c r="BY65" s="196">
        <f t="shared" si="9"/>
        <v>484.88684068317855</v>
      </c>
      <c r="BZ65" s="196">
        <f t="shared" si="10"/>
        <v>484.88684068317855</v>
      </c>
      <c r="CA65" s="196"/>
      <c r="CB65" s="196">
        <f t="shared" si="31"/>
        <v>4292.1995157103156</v>
      </c>
      <c r="CC65" s="196"/>
      <c r="CD65" s="196">
        <f t="shared" si="32"/>
        <v>4777.0863563934945</v>
      </c>
      <c r="CE65" s="222">
        <f t="shared" si="33"/>
        <v>1</v>
      </c>
      <c r="CF65" s="196"/>
      <c r="CK65" s="219" t="s">
        <v>101</v>
      </c>
      <c r="CL65" s="231">
        <v>4777.0863563934945</v>
      </c>
      <c r="CM65" s="231" t="s">
        <v>222</v>
      </c>
      <c r="CO65" s="265">
        <v>48</v>
      </c>
      <c r="CP65" s="253">
        <v>48</v>
      </c>
      <c r="CQ65" s="254" t="s">
        <v>103</v>
      </c>
      <c r="CR65" s="255">
        <v>1002.3490221437387</v>
      </c>
      <c r="CS65" s="256">
        <f t="shared" si="11"/>
        <v>5.5416808127956084E-4</v>
      </c>
      <c r="CT65" s="1" t="s">
        <v>223</v>
      </c>
      <c r="DE65" s="267"/>
      <c r="DF65" s="268"/>
      <c r="DG65" s="268"/>
      <c r="DH65" s="268"/>
      <c r="DI65" s="268"/>
      <c r="DJ65" s="268"/>
      <c r="DK65" s="268"/>
      <c r="DL65" s="268"/>
      <c r="DM65" s="268"/>
      <c r="DN65" s="268"/>
      <c r="DO65" s="268"/>
      <c r="DP65" s="268"/>
      <c r="DQ65" s="268"/>
      <c r="DR65" s="268"/>
      <c r="DS65" s="268"/>
      <c r="DT65" s="268"/>
      <c r="DU65" s="268"/>
      <c r="DV65" s="268"/>
      <c r="DW65" s="268"/>
      <c r="DX65" s="268"/>
      <c r="DY65" s="268"/>
      <c r="DZ65" s="268"/>
      <c r="EA65" s="268"/>
      <c r="EB65" s="268"/>
    </row>
    <row r="66" spans="1:132" s="231" customFormat="1" ht="14" customHeight="1">
      <c r="B66" s="238">
        <v>49</v>
      </c>
      <c r="C66" s="261"/>
      <c r="D66" s="239" t="s">
        <v>165</v>
      </c>
      <c r="E66" s="2"/>
      <c r="F66" s="240"/>
      <c r="G66" s="202"/>
      <c r="H66" s="203"/>
      <c r="I66" s="203"/>
      <c r="J66" s="203"/>
      <c r="K66" s="203"/>
      <c r="L66" s="203"/>
      <c r="M66" s="241"/>
      <c r="N66" s="205"/>
      <c r="O66" s="205"/>
      <c r="P66" s="238">
        <v>49</v>
      </c>
      <c r="Q66" s="205"/>
      <c r="R66" s="239" t="s">
        <v>165</v>
      </c>
      <c r="S66" s="205"/>
      <c r="T66" s="240">
        <f>'[5]Gas Emissions'!$ET$134</f>
        <v>71.363685279306395</v>
      </c>
      <c r="U66" s="202">
        <f>T66/$T$133</f>
        <v>3.1023046474215317E-4</v>
      </c>
      <c r="V66" s="242">
        <f>T66*$V$13/10^3</f>
        <v>0.12385621433723333</v>
      </c>
      <c r="W66" s="243">
        <f>T66*$W$13/10^3</f>
        <v>2.0362718010869174</v>
      </c>
      <c r="X66" s="243">
        <f>T66*$X$13/10^3</f>
        <v>0.70495278478864265</v>
      </c>
      <c r="Y66" s="203">
        <f>X66*$Y$16</f>
        <v>19.738677974081995</v>
      </c>
      <c r="Z66" s="203">
        <f>T66*$Z$13/10^3</f>
        <v>4.0865976361049325</v>
      </c>
      <c r="AA66" s="241">
        <f>T66+V66+W66+Y66+Z66</f>
        <v>97.349088904917465</v>
      </c>
      <c r="AB66" s="210"/>
      <c r="AC66" s="210"/>
      <c r="AD66" s="238">
        <v>49</v>
      </c>
      <c r="AE66" s="210"/>
      <c r="AF66" s="239" t="s">
        <v>165</v>
      </c>
      <c r="AG66" s="210"/>
      <c r="AH66" s="240">
        <f>'[2]Coal Emissions'!$GE$85</f>
        <v>4012.9843860523647</v>
      </c>
      <c r="AI66" s="244">
        <f>AH66/$AH$133</f>
        <v>5.2744119207244746E-3</v>
      </c>
      <c r="AJ66" s="203">
        <f>AH66*$AJ$13/10^3</f>
        <v>16.190860665973215</v>
      </c>
      <c r="AK66" s="203">
        <f>AJ66*$AK$16</f>
        <v>453.34409864725001</v>
      </c>
      <c r="AL66" s="241">
        <f>AH66+AK66</f>
        <v>4466.3284846996148</v>
      </c>
      <c r="AM66" s="210"/>
      <c r="AN66" s="210"/>
      <c r="AO66" s="240"/>
      <c r="AP66" s="245"/>
      <c r="AQ66" s="213"/>
      <c r="AR66" s="213"/>
      <c r="AS66" s="238">
        <v>49</v>
      </c>
      <c r="AT66" s="213"/>
      <c r="AU66" s="239" t="s">
        <v>165</v>
      </c>
      <c r="AV66" s="213"/>
      <c r="AW66" s="240">
        <f t="shared" si="0"/>
        <v>4084.3480713316712</v>
      </c>
      <c r="AX66" s="203">
        <f t="shared" si="1"/>
        <v>1114.6657123855364</v>
      </c>
      <c r="AY66" s="245">
        <f t="shared" si="2"/>
        <v>2.62351206738539E-3</v>
      </c>
      <c r="AZ66" s="202"/>
      <c r="BA66" s="246">
        <f>H66+V66</f>
        <v>0.12385621433723333</v>
      </c>
      <c r="BB66" s="203">
        <f>I66+W66</f>
        <v>2.0362718010869174</v>
      </c>
      <c r="BC66" s="203">
        <f>Z66</f>
        <v>4.0865976361049325</v>
      </c>
      <c r="BD66" s="203">
        <f t="shared" si="3"/>
        <v>16.895813450761857</v>
      </c>
      <c r="BE66" s="247">
        <f t="shared" si="4"/>
        <v>473.08277662133196</v>
      </c>
      <c r="BF66" s="203"/>
      <c r="BG66" s="240">
        <f t="shared" si="5"/>
        <v>4563.677573604532</v>
      </c>
      <c r="BH66" s="248">
        <f t="shared" si="6"/>
        <v>3.6251562357890437E-3</v>
      </c>
      <c r="BI66" s="249">
        <f t="shared" si="7"/>
        <v>2.5231175854634751E-3</v>
      </c>
      <c r="BJ66" s="2"/>
      <c r="BK66" s="238">
        <v>49</v>
      </c>
      <c r="BM66" s="2"/>
      <c r="BN66" s="219" t="s">
        <v>103</v>
      </c>
      <c r="BO66" s="2"/>
      <c r="BP66" s="239" t="s">
        <v>165</v>
      </c>
      <c r="BQ66" s="2"/>
      <c r="BR66" s="220">
        <f t="shared" si="28"/>
        <v>0.11735765265387364</v>
      </c>
      <c r="BS66" s="2"/>
      <c r="BT66" s="220">
        <f t="shared" si="29"/>
        <v>0.89496858738548624</v>
      </c>
      <c r="BU66" s="5"/>
      <c r="BV66" s="220">
        <f t="shared" si="30"/>
        <v>0.10366262054917187</v>
      </c>
      <c r="BW66" s="5"/>
      <c r="BX66" s="98">
        <f t="shared" si="8"/>
        <v>6.2467256515290828</v>
      </c>
      <c r="BY66" s="196">
        <f t="shared" si="9"/>
        <v>473.08277662133196</v>
      </c>
      <c r="BZ66" s="196">
        <f t="shared" si="10"/>
        <v>479.32950227286102</v>
      </c>
      <c r="CA66" s="196"/>
      <c r="CB66" s="196">
        <f t="shared" si="31"/>
        <v>4084.3480713316712</v>
      </c>
      <c r="CC66" s="196"/>
      <c r="CD66" s="196">
        <f t="shared" si="32"/>
        <v>4563.677573604532</v>
      </c>
      <c r="CE66" s="222">
        <f t="shared" si="33"/>
        <v>1</v>
      </c>
      <c r="CF66" s="196"/>
      <c r="CK66" s="219" t="s">
        <v>103</v>
      </c>
      <c r="CL66" s="231">
        <v>4563.677573604532</v>
      </c>
      <c r="CM66" s="231" t="s">
        <v>165</v>
      </c>
      <c r="CO66" s="226">
        <v>49</v>
      </c>
      <c r="CP66" s="253">
        <v>49</v>
      </c>
      <c r="CQ66" s="254" t="s">
        <v>103</v>
      </c>
      <c r="CR66" s="255">
        <v>917.94694176132998</v>
      </c>
      <c r="CS66" s="256">
        <f t="shared" si="11"/>
        <v>5.0750475552353944E-4</v>
      </c>
      <c r="CT66" s="1" t="s">
        <v>224</v>
      </c>
      <c r="DE66" s="267"/>
      <c r="DF66" s="268"/>
      <c r="DG66" s="268"/>
      <c r="DH66" s="268"/>
      <c r="DI66" s="268"/>
      <c r="DJ66" s="268"/>
      <c r="DK66" s="268"/>
      <c r="DL66" s="268"/>
      <c r="DM66" s="268"/>
      <c r="DN66" s="268"/>
      <c r="DO66" s="268"/>
      <c r="DP66" s="268"/>
      <c r="DQ66" s="268"/>
      <c r="DR66" s="268"/>
      <c r="DS66" s="268"/>
      <c r="DT66" s="268"/>
      <c r="DU66" s="268"/>
      <c r="DV66" s="268"/>
      <c r="DW66" s="268"/>
      <c r="DX66" s="268"/>
      <c r="DY66" s="268"/>
      <c r="DZ66" s="268"/>
      <c r="EA66" s="268"/>
      <c r="EB66" s="268"/>
    </row>
    <row r="67" spans="1:132" s="231" customFormat="1" ht="14" customHeight="1">
      <c r="B67" s="238">
        <v>50</v>
      </c>
      <c r="C67" s="261"/>
      <c r="D67" s="289" t="s">
        <v>225</v>
      </c>
      <c r="E67" s="2"/>
      <c r="F67" s="240"/>
      <c r="G67" s="202"/>
      <c r="H67" s="203"/>
      <c r="I67" s="203"/>
      <c r="J67" s="203"/>
      <c r="K67" s="203"/>
      <c r="L67" s="203"/>
      <c r="M67" s="241"/>
      <c r="N67" s="205"/>
      <c r="O67" s="205"/>
      <c r="P67" s="238">
        <v>50</v>
      </c>
      <c r="Q67" s="205"/>
      <c r="R67" s="289" t="s">
        <v>225</v>
      </c>
      <c r="S67" s="205"/>
      <c r="T67" s="240"/>
      <c r="U67" s="202"/>
      <c r="V67" s="242"/>
      <c r="W67" s="243"/>
      <c r="X67" s="243"/>
      <c r="Y67" s="203"/>
      <c r="Z67" s="203"/>
      <c r="AA67" s="241"/>
      <c r="AB67" s="210"/>
      <c r="AC67" s="210"/>
      <c r="AD67" s="238">
        <v>50</v>
      </c>
      <c r="AE67" s="210"/>
      <c r="AF67" s="289" t="s">
        <v>225</v>
      </c>
      <c r="AG67" s="210"/>
      <c r="AH67" s="240">
        <f>'[2]Coal Emissions'!$GE$69</f>
        <v>3527.40406263677</v>
      </c>
      <c r="AI67" s="244">
        <f>AH67/$AH$133</f>
        <v>4.6361959697245004E-3</v>
      </c>
      <c r="AJ67" s="203">
        <f>AH67*$AJ$13/10^3</f>
        <v>14.231729355648319</v>
      </c>
      <c r="AK67" s="203">
        <f>AJ67*$AK$16</f>
        <v>398.48842195815291</v>
      </c>
      <c r="AL67" s="241">
        <f>AH67+AK67</f>
        <v>3925.8924845949232</v>
      </c>
      <c r="AM67" s="210"/>
      <c r="AN67" s="210"/>
      <c r="AO67" s="240"/>
      <c r="AP67" s="245"/>
      <c r="AQ67" s="213"/>
      <c r="AR67" s="213"/>
      <c r="AS67" s="238">
        <v>50</v>
      </c>
      <c r="AT67" s="213"/>
      <c r="AU67" s="289" t="s">
        <v>225</v>
      </c>
      <c r="AV67" s="213"/>
      <c r="AW67" s="240">
        <f t="shared" si="0"/>
        <v>3527.40406263677</v>
      </c>
      <c r="AX67" s="203">
        <f t="shared" si="1"/>
        <v>962.66926659575597</v>
      </c>
      <c r="AY67" s="245">
        <f t="shared" si="2"/>
        <v>2.2657684808568622E-3</v>
      </c>
      <c r="AZ67" s="202"/>
      <c r="BA67" s="246"/>
      <c r="BB67" s="203"/>
      <c r="BC67" s="203"/>
      <c r="BD67" s="203">
        <f t="shared" si="3"/>
        <v>14.231729355648319</v>
      </c>
      <c r="BE67" s="247">
        <f t="shared" si="4"/>
        <v>398.48842195815291</v>
      </c>
      <c r="BF67" s="203"/>
      <c r="BG67" s="240">
        <f t="shared" si="5"/>
        <v>3925.8924845949232</v>
      </c>
      <c r="BH67" s="248">
        <f t="shared" si="6"/>
        <v>3.1185317963481327E-3</v>
      </c>
      <c r="BI67" s="249">
        <f t="shared" si="7"/>
        <v>2.17050573945273E-3</v>
      </c>
      <c r="BJ67" s="2"/>
      <c r="BK67" s="238">
        <v>50</v>
      </c>
      <c r="BM67" s="2"/>
      <c r="BN67" s="219" t="s">
        <v>101</v>
      </c>
      <c r="BO67" s="2"/>
      <c r="BP67" s="289" t="s">
        <v>225</v>
      </c>
      <c r="BQ67" s="2"/>
      <c r="BR67" s="220">
        <f t="shared" si="28"/>
        <v>0.1129693153611324</v>
      </c>
      <c r="BS67" s="2"/>
      <c r="BT67" s="220">
        <f t="shared" si="29"/>
        <v>0.89849736753571097</v>
      </c>
      <c r="BU67" s="5"/>
      <c r="BV67" s="220">
        <f t="shared" si="30"/>
        <v>0.10150263246428902</v>
      </c>
      <c r="BW67" s="5"/>
      <c r="BX67" s="98">
        <f t="shared" si="8"/>
        <v>0</v>
      </c>
      <c r="BY67" s="196">
        <f t="shared" si="9"/>
        <v>398.48842195815291</v>
      </c>
      <c r="BZ67" s="196">
        <f t="shared" si="10"/>
        <v>398.48842195815291</v>
      </c>
      <c r="CA67" s="196"/>
      <c r="CB67" s="196">
        <f t="shared" si="31"/>
        <v>3527.40406263677</v>
      </c>
      <c r="CC67" s="196"/>
      <c r="CD67" s="196">
        <f t="shared" si="32"/>
        <v>3925.8924845949232</v>
      </c>
      <c r="CE67" s="222">
        <f t="shared" si="33"/>
        <v>1</v>
      </c>
      <c r="CF67" s="196"/>
      <c r="CK67" s="219" t="s">
        <v>101</v>
      </c>
      <c r="CL67" s="231">
        <v>3925.8924845949232</v>
      </c>
      <c r="CM67" s="231" t="s">
        <v>225</v>
      </c>
      <c r="CO67" s="226">
        <v>50</v>
      </c>
      <c r="CP67" s="253">
        <v>50</v>
      </c>
      <c r="CQ67" s="254" t="s">
        <v>103</v>
      </c>
      <c r="CR67" s="255">
        <v>881.95947693288008</v>
      </c>
      <c r="CS67" s="256">
        <f t="shared" si="11"/>
        <v>4.8760838819687205E-4</v>
      </c>
      <c r="CT67" s="1" t="s">
        <v>226</v>
      </c>
      <c r="DE67" s="267"/>
      <c r="DF67" s="268"/>
      <c r="DG67" s="268"/>
      <c r="DH67" s="268"/>
      <c r="DI67" s="268"/>
      <c r="DJ67" s="268"/>
      <c r="DK67" s="268"/>
      <c r="DL67" s="268"/>
      <c r="DM67" s="268"/>
      <c r="DN67" s="268"/>
      <c r="DO67" s="268"/>
      <c r="DP67" s="268"/>
      <c r="DQ67" s="268"/>
      <c r="DR67" s="268"/>
      <c r="DS67" s="268"/>
      <c r="DT67" s="268"/>
      <c r="DU67" s="268"/>
      <c r="DV67" s="268"/>
      <c r="DW67" s="268"/>
      <c r="DX67" s="268"/>
      <c r="DY67" s="268"/>
      <c r="DZ67" s="268"/>
      <c r="EA67" s="268"/>
      <c r="EB67" s="268"/>
    </row>
    <row r="68" spans="1:132" s="231" customFormat="1" ht="14" customHeight="1">
      <c r="B68" s="238">
        <v>51</v>
      </c>
      <c r="C68" s="261"/>
      <c r="D68" s="239" t="s">
        <v>227</v>
      </c>
      <c r="E68" s="2"/>
      <c r="F68" s="240">
        <f>'[4]Oil Emissions'!$FA$43</f>
        <v>2268.4459428906534</v>
      </c>
      <c r="G68" s="202">
        <f t="shared" ref="G68:G74" si="64">F68/$F$133</f>
        <v>4.00820908195418E-3</v>
      </c>
      <c r="H68" s="203">
        <f t="shared" ref="H68:H74" si="65">F68*$H$13/10^3</f>
        <v>36.169535168592866</v>
      </c>
      <c r="I68" s="203">
        <f t="shared" ref="I68:I74" si="66">F68*$I$13/10^3</f>
        <v>8.6940299012197748</v>
      </c>
      <c r="J68" s="203">
        <f t="shared" ref="J68:J74" si="67">F68*$J$13/10^3</f>
        <v>4.3633829675444309</v>
      </c>
      <c r="K68" s="203"/>
      <c r="L68" s="203">
        <f t="shared" ref="L68:L74" si="68">J68*$L$16</f>
        <v>122.17472309124406</v>
      </c>
      <c r="M68" s="241">
        <f t="shared" ref="M68:M74" si="69">F68+H68+I68+L68</f>
        <v>2435.4842310517106</v>
      </c>
      <c r="N68" s="205"/>
      <c r="O68" s="205"/>
      <c r="P68" s="238">
        <v>51</v>
      </c>
      <c r="Q68" s="205"/>
      <c r="R68" s="239" t="s">
        <v>227</v>
      </c>
      <c r="S68" s="205"/>
      <c r="T68" s="240">
        <f>'[5]Gas Emissions'!$ET$46</f>
        <v>1014.5370479687062</v>
      </c>
      <c r="U68" s="202">
        <f t="shared" ref="U68:U74" si="70">T68/$T$133</f>
        <v>4.4103706059688361E-3</v>
      </c>
      <c r="V68" s="242">
        <f t="shared" ref="V68:V74" si="71">T68*$V$13/10^3</f>
        <v>1.760793568528239</v>
      </c>
      <c r="W68" s="243">
        <f t="shared" ref="W68:W74" si="72">T68*$W$13/10^3</f>
        <v>28.94852156038656</v>
      </c>
      <c r="X68" s="243">
        <f t="shared" ref="X68:X74" si="73">T68*$X$13/10^3</f>
        <v>10.021914009031393</v>
      </c>
      <c r="Y68" s="203">
        <f t="shared" ref="Y68:Y74" si="74">X68*$Y$16</f>
        <v>280.61359225287902</v>
      </c>
      <c r="Z68" s="203">
        <f t="shared" ref="Z68:Z74" si="75">T68*$Z$13/10^3</f>
        <v>58.096841352054234</v>
      </c>
      <c r="AA68" s="241">
        <f t="shared" ref="AA68:AA74" si="76">T68+V68+W68+Y68+Z68</f>
        <v>1383.9567967025544</v>
      </c>
      <c r="AB68" s="210"/>
      <c r="AC68" s="210"/>
      <c r="AD68" s="238">
        <v>51</v>
      </c>
      <c r="AE68" s="210"/>
      <c r="AF68" s="239" t="s">
        <v>227</v>
      </c>
      <c r="AG68" s="210"/>
      <c r="AH68" s="240"/>
      <c r="AI68" s="244"/>
      <c r="AJ68" s="203"/>
      <c r="AK68" s="203"/>
      <c r="AL68" s="241"/>
      <c r="AM68" s="210"/>
      <c r="AN68" s="210"/>
      <c r="AO68" s="240"/>
      <c r="AP68" s="245"/>
      <c r="AQ68" s="213"/>
      <c r="AR68" s="213"/>
      <c r="AS68" s="238">
        <v>51</v>
      </c>
      <c r="AT68" s="213"/>
      <c r="AU68" s="239" t="s">
        <v>227</v>
      </c>
      <c r="AV68" s="213"/>
      <c r="AW68" s="240">
        <f t="shared" si="0"/>
        <v>3282.9829908593597</v>
      </c>
      <c r="AX68" s="203">
        <f t="shared" si="1"/>
        <v>895.96393606647678</v>
      </c>
      <c r="AY68" s="245">
        <f t="shared" si="2"/>
        <v>2.1087687295789953E-3</v>
      </c>
      <c r="AZ68" s="202"/>
      <c r="BA68" s="246">
        <f t="shared" ref="BA68:BB74" si="77">H68+V68</f>
        <v>37.930328737121101</v>
      </c>
      <c r="BB68" s="203">
        <f t="shared" si="77"/>
        <v>37.642551461606331</v>
      </c>
      <c r="BC68" s="203">
        <f t="shared" ref="BC68:BC74" si="78">Z68</f>
        <v>58.096841352054234</v>
      </c>
      <c r="BD68" s="203">
        <f t="shared" si="3"/>
        <v>14.385296976575823</v>
      </c>
      <c r="BE68" s="247">
        <f t="shared" si="4"/>
        <v>402.78831534412302</v>
      </c>
      <c r="BF68" s="203"/>
      <c r="BG68" s="240">
        <f t="shared" si="5"/>
        <v>3819.4410277542647</v>
      </c>
      <c r="BH68" s="248">
        <f t="shared" si="6"/>
        <v>3.033972105977644E-3</v>
      </c>
      <c r="BI68" s="249">
        <f t="shared" si="7"/>
        <v>2.1116519886298533E-3</v>
      </c>
      <c r="BJ68" s="2"/>
      <c r="BK68" s="238">
        <v>51</v>
      </c>
      <c r="BM68" s="2"/>
      <c r="BN68" s="219" t="s">
        <v>111</v>
      </c>
      <c r="BO68" s="2"/>
      <c r="BP68" s="239" t="s">
        <v>227</v>
      </c>
      <c r="BQ68" s="2"/>
      <c r="BR68" s="220">
        <f t="shared" si="28"/>
        <v>0.16340567051018454</v>
      </c>
      <c r="BS68" s="2"/>
      <c r="BT68" s="220">
        <f t="shared" si="29"/>
        <v>0.85954540651454214</v>
      </c>
      <c r="BU68" s="5"/>
      <c r="BV68" s="220">
        <f t="shared" si="30"/>
        <v>0.10545739871809265</v>
      </c>
      <c r="BW68" s="5"/>
      <c r="BX68" s="98">
        <f t="shared" si="8"/>
        <v>133.66972155078167</v>
      </c>
      <c r="BY68" s="196">
        <f t="shared" si="9"/>
        <v>402.78831534412302</v>
      </c>
      <c r="BZ68" s="196">
        <f t="shared" si="10"/>
        <v>536.45803689490469</v>
      </c>
      <c r="CA68" s="196"/>
      <c r="CB68" s="196">
        <f t="shared" si="31"/>
        <v>3282.9829908593597</v>
      </c>
      <c r="CC68" s="196"/>
      <c r="CD68" s="196">
        <f t="shared" si="32"/>
        <v>3819.4410277542643</v>
      </c>
      <c r="CE68" s="222">
        <f t="shared" si="33"/>
        <v>1.0000000000000002</v>
      </c>
      <c r="CF68" s="196"/>
      <c r="CK68" s="219" t="s">
        <v>111</v>
      </c>
      <c r="CL68" s="231">
        <v>3819.4410277542647</v>
      </c>
      <c r="CM68" s="231" t="s">
        <v>227</v>
      </c>
      <c r="CO68" s="265">
        <v>51</v>
      </c>
      <c r="CP68" s="253">
        <v>51</v>
      </c>
      <c r="CQ68" s="254" t="s">
        <v>103</v>
      </c>
      <c r="CR68" s="255">
        <v>770.32113307247857</v>
      </c>
      <c r="CS68" s="256">
        <f t="shared" si="11"/>
        <v>4.2588696636914188E-4</v>
      </c>
      <c r="CT68" s="1" t="s">
        <v>228</v>
      </c>
      <c r="DE68" s="267"/>
      <c r="DF68" s="268"/>
      <c r="DG68" s="268"/>
      <c r="DH68" s="268"/>
      <c r="DI68" s="268"/>
      <c r="DJ68" s="268"/>
      <c r="DK68" s="268"/>
      <c r="DL68" s="268"/>
      <c r="DM68" s="268"/>
      <c r="DN68" s="268"/>
      <c r="DO68" s="268"/>
      <c r="DP68" s="268"/>
      <c r="DQ68" s="268"/>
      <c r="DR68" s="268"/>
      <c r="DS68" s="268"/>
      <c r="DT68" s="268"/>
      <c r="DU68" s="268"/>
      <c r="DV68" s="268"/>
      <c r="DW68" s="268"/>
      <c r="DX68" s="268"/>
      <c r="DY68" s="268"/>
      <c r="DZ68" s="268"/>
      <c r="EA68" s="268"/>
      <c r="EB68" s="268"/>
    </row>
    <row r="69" spans="1:132" s="231" customFormat="1" ht="14" customHeight="1">
      <c r="B69" s="238">
        <v>52</v>
      </c>
      <c r="C69" s="261"/>
      <c r="D69" s="269" t="s">
        <v>229</v>
      </c>
      <c r="E69" s="2"/>
      <c r="F69" s="240">
        <f>'[4]Oil Emissions'!$FA$109</f>
        <v>2322.0549896479856</v>
      </c>
      <c r="G69" s="202">
        <f t="shared" si="64"/>
        <v>4.1029330795707289E-3</v>
      </c>
      <c r="H69" s="203">
        <f t="shared" si="65"/>
        <v>37.024311676766217</v>
      </c>
      <c r="I69" s="203">
        <f t="shared" si="66"/>
        <v>8.8994915552410383</v>
      </c>
      <c r="J69" s="203">
        <f t="shared" si="67"/>
        <v>4.4665006117009227</v>
      </c>
      <c r="K69" s="203"/>
      <c r="L69" s="203">
        <f t="shared" si="68"/>
        <v>125.06201712762584</v>
      </c>
      <c r="M69" s="241">
        <f t="shared" si="69"/>
        <v>2493.0408100076188</v>
      </c>
      <c r="N69" s="205"/>
      <c r="O69" s="205"/>
      <c r="P69" s="238">
        <v>52</v>
      </c>
      <c r="Q69" s="205"/>
      <c r="R69" s="269" t="s">
        <v>229</v>
      </c>
      <c r="S69" s="205"/>
      <c r="T69" s="240">
        <f>'[5]Gas Emissions'!$ET$112</f>
        <v>911.17585631971065</v>
      </c>
      <c r="U69" s="202">
        <f t="shared" si="70"/>
        <v>3.9610413652482919E-3</v>
      </c>
      <c r="V69" s="242">
        <f t="shared" si="71"/>
        <v>1.5814036469326109</v>
      </c>
      <c r="W69" s="243">
        <f t="shared" si="72"/>
        <v>25.999241698257272</v>
      </c>
      <c r="X69" s="243">
        <f t="shared" si="73"/>
        <v>9.0008798569013493</v>
      </c>
      <c r="Y69" s="203">
        <f t="shared" si="74"/>
        <v>252.02463599323778</v>
      </c>
      <c r="Z69" s="203">
        <f t="shared" si="75"/>
        <v>52.177926153034122</v>
      </c>
      <c r="AA69" s="241">
        <f t="shared" si="76"/>
        <v>1242.9590638111724</v>
      </c>
      <c r="AB69" s="210"/>
      <c r="AC69" s="210"/>
      <c r="AD69" s="238">
        <v>52</v>
      </c>
      <c r="AE69" s="210"/>
      <c r="AF69" s="269" t="s">
        <v>229</v>
      </c>
      <c r="AG69" s="210"/>
      <c r="AH69" s="240"/>
      <c r="AI69" s="244"/>
      <c r="AJ69" s="203"/>
      <c r="AK69" s="203"/>
      <c r="AL69" s="241"/>
      <c r="AM69" s="210"/>
      <c r="AN69" s="210"/>
      <c r="AO69" s="240"/>
      <c r="AP69" s="245"/>
      <c r="AQ69" s="213"/>
      <c r="AR69" s="213"/>
      <c r="AS69" s="238">
        <v>52</v>
      </c>
      <c r="AT69" s="213"/>
      <c r="AU69" s="269" t="s">
        <v>229</v>
      </c>
      <c r="AV69" s="213"/>
      <c r="AW69" s="240">
        <f t="shared" si="0"/>
        <v>3233.230845967696</v>
      </c>
      <c r="AX69" s="203">
        <f t="shared" si="1"/>
        <v>882.38600170343079</v>
      </c>
      <c r="AY69" s="245">
        <f t="shared" si="2"/>
        <v>2.0768112787883167E-3</v>
      </c>
      <c r="AZ69" s="202"/>
      <c r="BA69" s="246">
        <f t="shared" si="77"/>
        <v>38.605715323698831</v>
      </c>
      <c r="BB69" s="203">
        <f t="shared" si="77"/>
        <v>34.898733253498307</v>
      </c>
      <c r="BC69" s="203">
        <f t="shared" si="78"/>
        <v>52.177926153034122</v>
      </c>
      <c r="BD69" s="203">
        <f t="shared" si="3"/>
        <v>13.467380468602272</v>
      </c>
      <c r="BE69" s="247">
        <f t="shared" si="4"/>
        <v>377.08665312086362</v>
      </c>
      <c r="BF69" s="203"/>
      <c r="BG69" s="240">
        <f t="shared" si="5"/>
        <v>3735.9998738187915</v>
      </c>
      <c r="BH69" s="248">
        <f t="shared" si="6"/>
        <v>2.9676906444519339E-3</v>
      </c>
      <c r="BI69" s="249">
        <f t="shared" si="7"/>
        <v>2.065519929681685E-3</v>
      </c>
      <c r="BJ69" s="2"/>
      <c r="BK69" s="238">
        <v>52</v>
      </c>
      <c r="BM69" s="2"/>
      <c r="BN69" s="219" t="s">
        <v>111</v>
      </c>
      <c r="BO69" s="2"/>
      <c r="BP69" s="269" t="s">
        <v>229</v>
      </c>
      <c r="BQ69" s="2"/>
      <c r="BR69" s="220">
        <f t="shared" si="28"/>
        <v>0.15550050454273012</v>
      </c>
      <c r="BS69" s="2"/>
      <c r="BT69" s="220">
        <f t="shared" si="29"/>
        <v>0.86542584453109617</v>
      </c>
      <c r="BU69" s="5"/>
      <c r="BV69" s="220">
        <f t="shared" si="30"/>
        <v>0.10093326173895734</v>
      </c>
      <c r="BW69" s="5"/>
      <c r="BX69" s="98">
        <f t="shared" si="8"/>
        <v>125.68237473023126</v>
      </c>
      <c r="BY69" s="196">
        <f t="shared" si="9"/>
        <v>377.08665312086362</v>
      </c>
      <c r="BZ69" s="196">
        <f t="shared" si="10"/>
        <v>502.76902785109485</v>
      </c>
      <c r="CA69" s="196"/>
      <c r="CB69" s="196">
        <f t="shared" si="31"/>
        <v>3233.230845967696</v>
      </c>
      <c r="CC69" s="196"/>
      <c r="CD69" s="196">
        <f t="shared" si="32"/>
        <v>3735.999873818791</v>
      </c>
      <c r="CE69" s="222">
        <f t="shared" si="33"/>
        <v>1.0000000000000002</v>
      </c>
      <c r="CF69" s="196"/>
      <c r="CK69" s="219" t="s">
        <v>111</v>
      </c>
      <c r="CL69" s="231">
        <v>3735.9998738187915</v>
      </c>
      <c r="CM69" s="231" t="s">
        <v>229</v>
      </c>
      <c r="CO69" s="226">
        <v>52</v>
      </c>
      <c r="CP69" s="253">
        <v>52</v>
      </c>
      <c r="CQ69" s="254" t="s">
        <v>103</v>
      </c>
      <c r="CR69" s="255">
        <v>753.23887997478505</v>
      </c>
      <c r="CS69" s="256">
        <f t="shared" si="11"/>
        <v>4.1644271170938809E-4</v>
      </c>
      <c r="CT69" s="1" t="s">
        <v>230</v>
      </c>
      <c r="DE69" s="267"/>
      <c r="DF69" s="268"/>
      <c r="DG69" s="268"/>
      <c r="DH69" s="268"/>
      <c r="DI69" s="268"/>
      <c r="DJ69" s="268"/>
      <c r="DK69" s="268"/>
      <c r="DL69" s="268"/>
      <c r="DM69" s="268"/>
      <c r="DN69" s="268"/>
      <c r="DO69" s="268"/>
      <c r="DP69" s="268"/>
      <c r="DQ69" s="268"/>
      <c r="DR69" s="268"/>
      <c r="DS69" s="268"/>
      <c r="DT69" s="268"/>
      <c r="DU69" s="268"/>
      <c r="DV69" s="268"/>
      <c r="DW69" s="268"/>
      <c r="DX69" s="268"/>
      <c r="DY69" s="268"/>
      <c r="DZ69" s="268"/>
      <c r="EA69" s="268"/>
      <c r="EB69" s="268"/>
    </row>
    <row r="70" spans="1:132" s="231" customFormat="1" ht="14" customHeight="1">
      <c r="B70" s="238">
        <v>53</v>
      </c>
      <c r="C70" s="261"/>
      <c r="D70" s="239" t="s">
        <v>231</v>
      </c>
      <c r="E70" s="2"/>
      <c r="F70" s="240">
        <f>'[4]Oil Emissions'!$FA$133</f>
        <v>2671.6539559784974</v>
      </c>
      <c r="G70" s="202">
        <f t="shared" si="64"/>
        <v>4.7206536632502039E-3</v>
      </c>
      <c r="H70" s="203">
        <f t="shared" si="65"/>
        <v>42.598538449603481</v>
      </c>
      <c r="I70" s="203">
        <f t="shared" si="66"/>
        <v>10.239362084771884</v>
      </c>
      <c r="J70" s="203">
        <f t="shared" si="67"/>
        <v>5.1389584147790304</v>
      </c>
      <c r="K70" s="203"/>
      <c r="L70" s="203">
        <f t="shared" si="68"/>
        <v>143.89083561381284</v>
      </c>
      <c r="M70" s="241">
        <f t="shared" si="69"/>
        <v>2868.3826921266855</v>
      </c>
      <c r="N70" s="205"/>
      <c r="O70" s="205"/>
      <c r="P70" s="238">
        <v>53</v>
      </c>
      <c r="Q70" s="205"/>
      <c r="R70" s="239" t="s">
        <v>231</v>
      </c>
      <c r="S70" s="205"/>
      <c r="T70" s="240">
        <f>'[5]Gas Emissions'!$ET$138</f>
        <v>528.84642794396768</v>
      </c>
      <c r="U70" s="202">
        <f t="shared" si="70"/>
        <v>2.2989882385720775E-3</v>
      </c>
      <c r="V70" s="242">
        <f t="shared" si="71"/>
        <v>0.91784660888164415</v>
      </c>
      <c r="W70" s="243">
        <f t="shared" si="72"/>
        <v>15.089958767027289</v>
      </c>
      <c r="X70" s="243">
        <f t="shared" si="73"/>
        <v>5.2241102830592183</v>
      </c>
      <c r="Y70" s="203">
        <f t="shared" si="74"/>
        <v>146.27508792565811</v>
      </c>
      <c r="Z70" s="203">
        <f t="shared" si="75"/>
        <v>30.284066102245458</v>
      </c>
      <c r="AA70" s="241">
        <f t="shared" si="76"/>
        <v>721.41338734778014</v>
      </c>
      <c r="AB70" s="210"/>
      <c r="AC70" s="210"/>
      <c r="AD70" s="238">
        <v>53</v>
      </c>
      <c r="AE70" s="210"/>
      <c r="AF70" s="239" t="s">
        <v>231</v>
      </c>
      <c r="AG70" s="210"/>
      <c r="AH70" s="240"/>
      <c r="AI70" s="244"/>
      <c r="AJ70" s="203"/>
      <c r="AK70" s="203"/>
      <c r="AL70" s="241"/>
      <c r="AM70" s="210"/>
      <c r="AN70" s="210"/>
      <c r="AO70" s="240"/>
      <c r="AP70" s="245"/>
      <c r="AQ70" s="213"/>
      <c r="AR70" s="213"/>
      <c r="AS70" s="238">
        <v>53</v>
      </c>
      <c r="AT70" s="213"/>
      <c r="AU70" s="239" t="s">
        <v>231</v>
      </c>
      <c r="AV70" s="213"/>
      <c r="AW70" s="240">
        <f t="shared" si="0"/>
        <v>3200.5003839224651</v>
      </c>
      <c r="AX70" s="203">
        <f t="shared" si="1"/>
        <v>873.45348097914791</v>
      </c>
      <c r="AY70" s="245">
        <f t="shared" si="2"/>
        <v>2.0557874187628988E-3</v>
      </c>
      <c r="AZ70" s="202"/>
      <c r="BA70" s="246">
        <f t="shared" si="77"/>
        <v>43.516385058485128</v>
      </c>
      <c r="BB70" s="203">
        <f t="shared" si="77"/>
        <v>25.329320851799174</v>
      </c>
      <c r="BC70" s="203">
        <f t="shared" si="78"/>
        <v>30.284066102245458</v>
      </c>
      <c r="BD70" s="203">
        <f t="shared" si="3"/>
        <v>10.363068697838248</v>
      </c>
      <c r="BE70" s="247">
        <f t="shared" si="4"/>
        <v>290.16592353947095</v>
      </c>
      <c r="BF70" s="203"/>
      <c r="BG70" s="240">
        <f t="shared" si="5"/>
        <v>3589.7960794744658</v>
      </c>
      <c r="BH70" s="248">
        <f t="shared" si="6"/>
        <v>2.8515536938862676E-3</v>
      </c>
      <c r="BI70" s="249">
        <f t="shared" si="7"/>
        <v>1.984688328714684E-3</v>
      </c>
      <c r="BJ70" s="2"/>
      <c r="BK70" s="238">
        <v>53</v>
      </c>
      <c r="BM70" s="2"/>
      <c r="BN70" s="219" t="s">
        <v>111</v>
      </c>
      <c r="BO70" s="2"/>
      <c r="BP70" s="239" t="s">
        <v>231</v>
      </c>
      <c r="BQ70" s="2"/>
      <c r="BR70" s="220">
        <f t="shared" si="28"/>
        <v>0.12163588465966318</v>
      </c>
      <c r="BS70" s="2"/>
      <c r="BT70" s="220">
        <f t="shared" si="29"/>
        <v>0.89155492765232713</v>
      </c>
      <c r="BU70" s="5"/>
      <c r="BV70" s="220">
        <f t="shared" si="30"/>
        <v>8.0830753924593476E-2</v>
      </c>
      <c r="BW70" s="5"/>
      <c r="BX70" s="98">
        <f t="shared" si="8"/>
        <v>99.129772012529756</v>
      </c>
      <c r="BY70" s="196">
        <f t="shared" si="9"/>
        <v>290.16592353947095</v>
      </c>
      <c r="BZ70" s="196">
        <f t="shared" si="10"/>
        <v>389.29569555200072</v>
      </c>
      <c r="CA70" s="196"/>
      <c r="CB70" s="196">
        <f t="shared" si="31"/>
        <v>3200.5003839224651</v>
      </c>
      <c r="CC70" s="196"/>
      <c r="CD70" s="196">
        <f t="shared" si="32"/>
        <v>3589.7960794744658</v>
      </c>
      <c r="CE70" s="222">
        <f t="shared" si="33"/>
        <v>1</v>
      </c>
      <c r="CF70" s="196"/>
      <c r="CK70" s="219" t="s">
        <v>111</v>
      </c>
      <c r="CL70" s="231">
        <v>3589.7960794744658</v>
      </c>
      <c r="CM70" s="231" t="s">
        <v>231</v>
      </c>
      <c r="CO70" s="226">
        <v>53</v>
      </c>
      <c r="CP70" s="253">
        <v>53</v>
      </c>
      <c r="CQ70" s="254" t="s">
        <v>103</v>
      </c>
      <c r="CR70" s="255">
        <v>737.6224535256863</v>
      </c>
      <c r="CS70" s="256">
        <f t="shared" si="11"/>
        <v>4.0780886771836814E-4</v>
      </c>
      <c r="CT70" s="1" t="s">
        <v>232</v>
      </c>
      <c r="DE70" s="267"/>
      <c r="DF70" s="268"/>
      <c r="DG70" s="268"/>
      <c r="DH70" s="268"/>
      <c r="DI70" s="268"/>
      <c r="DJ70" s="268"/>
      <c r="DK70" s="268"/>
      <c r="DL70" s="268"/>
      <c r="DM70" s="268"/>
      <c r="DN70" s="268"/>
      <c r="DO70" s="268"/>
      <c r="DP70" s="268"/>
      <c r="DQ70" s="268"/>
      <c r="DR70" s="268"/>
      <c r="DS70" s="268"/>
      <c r="DT70" s="268"/>
      <c r="DU70" s="268"/>
      <c r="DV70" s="268"/>
      <c r="DW70" s="268"/>
      <c r="DX70" s="268"/>
      <c r="DY70" s="268"/>
      <c r="DZ70" s="268"/>
      <c r="EA70" s="268"/>
      <c r="EB70" s="268"/>
    </row>
    <row r="71" spans="1:132" s="231" customFormat="1" ht="14" customHeight="1">
      <c r="B71" s="238">
        <v>54</v>
      </c>
      <c r="C71" s="261"/>
      <c r="D71" s="269" t="s">
        <v>168</v>
      </c>
      <c r="E71" s="2"/>
      <c r="F71" s="240">
        <f>'[4]Oil Emissions'!$FA$75</f>
        <v>2166.0107314151473</v>
      </c>
      <c r="G71" s="202">
        <f t="shared" si="64"/>
        <v>3.8272121548575521E-3</v>
      </c>
      <c r="H71" s="203">
        <f t="shared" si="65"/>
        <v>34.536243444989225</v>
      </c>
      <c r="I71" s="203">
        <f t="shared" si="66"/>
        <v>8.3014374331043701</v>
      </c>
      <c r="J71" s="203">
        <f t="shared" si="67"/>
        <v>4.1663476101757322</v>
      </c>
      <c r="K71" s="203"/>
      <c r="L71" s="203">
        <f t="shared" si="68"/>
        <v>116.65773308492049</v>
      </c>
      <c r="M71" s="241">
        <f t="shared" si="69"/>
        <v>2325.5061453781614</v>
      </c>
      <c r="N71" s="205"/>
      <c r="O71" s="205"/>
      <c r="P71" s="238">
        <v>54</v>
      </c>
      <c r="Q71" s="205"/>
      <c r="R71" s="269" t="s">
        <v>168</v>
      </c>
      <c r="S71" s="205"/>
      <c r="T71" s="240">
        <f>'[5]Gas Emissions'!$ET$78</f>
        <v>920.61152127128332</v>
      </c>
      <c r="U71" s="202">
        <f t="shared" si="70"/>
        <v>4.0020598568189123E-3</v>
      </c>
      <c r="V71" s="242">
        <f t="shared" si="71"/>
        <v>1.597779843538522</v>
      </c>
      <c r="W71" s="243">
        <f t="shared" si="72"/>
        <v>26.268476371189209</v>
      </c>
      <c r="X71" s="243">
        <f t="shared" si="73"/>
        <v>9.0940883039975162</v>
      </c>
      <c r="Y71" s="203">
        <f t="shared" si="74"/>
        <v>254.63447251193045</v>
      </c>
      <c r="Z71" s="203">
        <f t="shared" si="75"/>
        <v>52.71825371508838</v>
      </c>
      <c r="AA71" s="241">
        <f t="shared" si="76"/>
        <v>1255.8305037130299</v>
      </c>
      <c r="AB71" s="210"/>
      <c r="AC71" s="210"/>
      <c r="AD71" s="238">
        <v>54</v>
      </c>
      <c r="AE71" s="210"/>
      <c r="AF71" s="269" t="s">
        <v>168</v>
      </c>
      <c r="AG71" s="210"/>
      <c r="AH71" s="240"/>
      <c r="AI71" s="244"/>
      <c r="AJ71" s="203"/>
      <c r="AK71" s="203"/>
      <c r="AL71" s="241"/>
      <c r="AM71" s="210"/>
      <c r="AN71" s="210"/>
      <c r="AO71" s="240"/>
      <c r="AP71" s="245"/>
      <c r="AQ71" s="213"/>
      <c r="AR71" s="213"/>
      <c r="AS71" s="238">
        <v>54</v>
      </c>
      <c r="AT71" s="213"/>
      <c r="AU71" s="269" t="s">
        <v>168</v>
      </c>
      <c r="AV71" s="213"/>
      <c r="AW71" s="240">
        <f t="shared" si="0"/>
        <v>3086.6222526864308</v>
      </c>
      <c r="AX71" s="203">
        <f t="shared" si="1"/>
        <v>842.37482508046946</v>
      </c>
      <c r="AY71" s="245">
        <f t="shared" si="2"/>
        <v>1.9826397226578446E-3</v>
      </c>
      <c r="AZ71" s="202"/>
      <c r="BA71" s="246">
        <f t="shared" si="77"/>
        <v>36.13402328852775</v>
      </c>
      <c r="BB71" s="203">
        <f t="shared" si="77"/>
        <v>34.569913804293577</v>
      </c>
      <c r="BC71" s="203">
        <f t="shared" si="78"/>
        <v>52.71825371508838</v>
      </c>
      <c r="BD71" s="203">
        <f t="shared" si="3"/>
        <v>13.260435914173248</v>
      </c>
      <c r="BE71" s="247">
        <f t="shared" si="4"/>
        <v>371.29220559685098</v>
      </c>
      <c r="BF71" s="203"/>
      <c r="BG71" s="240">
        <f t="shared" si="5"/>
        <v>3581.3366490911912</v>
      </c>
      <c r="BH71" s="248">
        <f t="shared" si="6"/>
        <v>2.8448339472980067E-3</v>
      </c>
      <c r="BI71" s="249">
        <f t="shared" si="7"/>
        <v>1.9800113686931227E-3</v>
      </c>
      <c r="BJ71" s="2"/>
      <c r="BK71" s="238">
        <v>54</v>
      </c>
      <c r="BM71" s="2"/>
      <c r="BN71" s="219" t="s">
        <v>103</v>
      </c>
      <c r="BO71" s="2"/>
      <c r="BP71" s="269" t="s">
        <v>168</v>
      </c>
      <c r="BQ71" s="2"/>
      <c r="BR71" s="220">
        <f t="shared" si="28"/>
        <v>0.16027694868531053</v>
      </c>
      <c r="BS71" s="2"/>
      <c r="BT71" s="220">
        <f t="shared" si="29"/>
        <v>0.86186319665583511</v>
      </c>
      <c r="BU71" s="5"/>
      <c r="BV71" s="220">
        <f t="shared" si="30"/>
        <v>0.10367419820503918</v>
      </c>
      <c r="BW71" s="5"/>
      <c r="BX71" s="98">
        <f t="shared" si="8"/>
        <v>123.4221908079097</v>
      </c>
      <c r="BY71" s="196">
        <f t="shared" si="9"/>
        <v>371.29220559685098</v>
      </c>
      <c r="BZ71" s="196">
        <f t="shared" si="10"/>
        <v>494.71439640476069</v>
      </c>
      <c r="CA71" s="196"/>
      <c r="CB71" s="196">
        <f t="shared" si="31"/>
        <v>3086.6222526864308</v>
      </c>
      <c r="CC71" s="196"/>
      <c r="CD71" s="196">
        <f t="shared" si="32"/>
        <v>3581.3366490911912</v>
      </c>
      <c r="CE71" s="222">
        <f t="shared" si="33"/>
        <v>1</v>
      </c>
      <c r="CF71" s="196"/>
      <c r="CK71" s="219" t="s">
        <v>103</v>
      </c>
      <c r="CL71" s="231">
        <v>3581.3366490911912</v>
      </c>
      <c r="CM71" s="231" t="s">
        <v>168</v>
      </c>
      <c r="CO71" s="265">
        <v>54</v>
      </c>
      <c r="CP71" s="253">
        <v>54</v>
      </c>
      <c r="CQ71" s="254" t="s">
        <v>103</v>
      </c>
      <c r="CR71" s="255">
        <v>737.61715211058151</v>
      </c>
      <c r="CS71" s="256">
        <f t="shared" si="11"/>
        <v>4.0780593672829206E-4</v>
      </c>
      <c r="CT71" s="1" t="s">
        <v>233</v>
      </c>
      <c r="DE71" s="267"/>
      <c r="DF71" s="268"/>
      <c r="DG71" s="268"/>
      <c r="DH71" s="268"/>
      <c r="DI71" s="268"/>
      <c r="DJ71" s="268"/>
      <c r="DK71" s="268"/>
      <c r="DL71" s="268"/>
      <c r="DM71" s="268"/>
      <c r="DN71" s="268"/>
      <c r="DO71" s="268"/>
      <c r="DP71" s="268"/>
      <c r="DQ71" s="268"/>
      <c r="DR71" s="268"/>
      <c r="DS71" s="268"/>
      <c r="DT71" s="268"/>
      <c r="DU71" s="268"/>
      <c r="DV71" s="268"/>
      <c r="DW71" s="268"/>
      <c r="DX71" s="268"/>
      <c r="DY71" s="268"/>
      <c r="DZ71" s="268"/>
      <c r="EA71" s="268"/>
      <c r="EB71" s="268"/>
    </row>
    <row r="72" spans="1:132" s="231" customFormat="1" ht="14" customHeight="1">
      <c r="B72" s="238">
        <v>55</v>
      </c>
      <c r="C72" s="261"/>
      <c r="D72" s="262" t="s">
        <v>234</v>
      </c>
      <c r="E72" s="2"/>
      <c r="F72" s="240">
        <f>'[4]Oil Emissions'!$FA$99</f>
        <v>1820.7196020745355</v>
      </c>
      <c r="G72" s="202">
        <f t="shared" si="64"/>
        <v>3.2171032629623184E-3</v>
      </c>
      <c r="H72" s="203">
        <f t="shared" si="65"/>
        <v>29.030703546527377</v>
      </c>
      <c r="I72" s="203">
        <f t="shared" si="66"/>
        <v>6.9780770891995703</v>
      </c>
      <c r="J72" s="203">
        <f t="shared" si="67"/>
        <v>3.5021759831943471</v>
      </c>
      <c r="K72" s="203"/>
      <c r="L72" s="203">
        <f t="shared" si="68"/>
        <v>98.060927529441713</v>
      </c>
      <c r="M72" s="241">
        <f t="shared" si="69"/>
        <v>1954.789310239704</v>
      </c>
      <c r="N72" s="205"/>
      <c r="O72" s="205"/>
      <c r="P72" s="238">
        <v>55</v>
      </c>
      <c r="Q72" s="205"/>
      <c r="R72" s="262" t="s">
        <v>234</v>
      </c>
      <c r="S72" s="205"/>
      <c r="T72" s="240">
        <f>'[5]Gas Emissions'!$ET$102</f>
        <v>1189.9992736680404</v>
      </c>
      <c r="U72" s="202">
        <f t="shared" si="70"/>
        <v>5.1731356959491513E-3</v>
      </c>
      <c r="V72" s="242">
        <f t="shared" si="71"/>
        <v>2.0653194201465896</v>
      </c>
      <c r="W72" s="243">
        <f t="shared" si="72"/>
        <v>33.955112530977956</v>
      </c>
      <c r="X72" s="243">
        <f t="shared" si="73"/>
        <v>11.755184707536458</v>
      </c>
      <c r="Y72" s="203">
        <f t="shared" si="74"/>
        <v>329.14517181102082</v>
      </c>
      <c r="Z72" s="203">
        <f t="shared" si="75"/>
        <v>68.144578011984436</v>
      </c>
      <c r="AA72" s="241">
        <f t="shared" si="76"/>
        <v>1623.30945544217</v>
      </c>
      <c r="AB72" s="210"/>
      <c r="AC72" s="210"/>
      <c r="AD72" s="238">
        <v>55</v>
      </c>
      <c r="AE72" s="210"/>
      <c r="AF72" s="262" t="s">
        <v>234</v>
      </c>
      <c r="AG72" s="210"/>
      <c r="AH72" s="240"/>
      <c r="AI72" s="244"/>
      <c r="AJ72" s="203"/>
      <c r="AK72" s="203"/>
      <c r="AL72" s="241"/>
      <c r="AM72" s="210"/>
      <c r="AN72" s="210"/>
      <c r="AO72" s="240"/>
      <c r="AP72" s="245"/>
      <c r="AQ72" s="213"/>
      <c r="AR72" s="213"/>
      <c r="AS72" s="238">
        <v>55</v>
      </c>
      <c r="AT72" s="213"/>
      <c r="AU72" s="262" t="s">
        <v>234</v>
      </c>
      <c r="AV72" s="213"/>
      <c r="AW72" s="240">
        <f t="shared" si="0"/>
        <v>3010.7188757425756</v>
      </c>
      <c r="AX72" s="203">
        <f t="shared" si="1"/>
        <v>821.65991776699832</v>
      </c>
      <c r="AY72" s="245">
        <f t="shared" si="2"/>
        <v>1.9338844692147706E-3</v>
      </c>
      <c r="AZ72" s="202"/>
      <c r="BA72" s="246">
        <f t="shared" si="77"/>
        <v>31.096022966673967</v>
      </c>
      <c r="BB72" s="203">
        <f t="shared" si="77"/>
        <v>40.933189620177529</v>
      </c>
      <c r="BC72" s="203">
        <f t="shared" si="78"/>
        <v>68.144578011984436</v>
      </c>
      <c r="BD72" s="203">
        <f t="shared" si="3"/>
        <v>15.257360690730804</v>
      </c>
      <c r="BE72" s="247">
        <f t="shared" si="4"/>
        <v>427.20609934046252</v>
      </c>
      <c r="BF72" s="203"/>
      <c r="BG72" s="240">
        <f t="shared" si="5"/>
        <v>3578.0987656818743</v>
      </c>
      <c r="BH72" s="248">
        <f t="shared" si="6"/>
        <v>2.8422619353530936E-3</v>
      </c>
      <c r="BI72" s="249">
        <f t="shared" si="7"/>
        <v>1.9782212421037729E-3</v>
      </c>
      <c r="BJ72" s="2"/>
      <c r="BK72" s="238">
        <v>55</v>
      </c>
      <c r="BM72" s="2"/>
      <c r="BN72" s="219" t="s">
        <v>111</v>
      </c>
      <c r="BO72" s="2"/>
      <c r="BP72" s="262" t="s">
        <v>234</v>
      </c>
      <c r="BQ72" s="2"/>
      <c r="BR72" s="220">
        <f t="shared" si="28"/>
        <v>0.18845329416528722</v>
      </c>
      <c r="BS72" s="2"/>
      <c r="BT72" s="220">
        <f t="shared" si="29"/>
        <v>0.84142978517498423</v>
      </c>
      <c r="BU72" s="5"/>
      <c r="BV72" s="220">
        <f t="shared" si="30"/>
        <v>0.11939471974274872</v>
      </c>
      <c r="BW72" s="5"/>
      <c r="BX72" s="98">
        <f t="shared" si="8"/>
        <v>140.17379059883592</v>
      </c>
      <c r="BY72" s="196">
        <f t="shared" si="9"/>
        <v>427.20609934046252</v>
      </c>
      <c r="BZ72" s="196">
        <f t="shared" si="10"/>
        <v>567.37988993929844</v>
      </c>
      <c r="CA72" s="196"/>
      <c r="CB72" s="196">
        <f t="shared" si="31"/>
        <v>3010.7188757425756</v>
      </c>
      <c r="CC72" s="196"/>
      <c r="CD72" s="196">
        <f t="shared" si="32"/>
        <v>3578.0987656818743</v>
      </c>
      <c r="CE72" s="222">
        <f t="shared" si="33"/>
        <v>1</v>
      </c>
      <c r="CF72" s="196"/>
      <c r="CK72" s="219" t="s">
        <v>111</v>
      </c>
      <c r="CL72" s="231">
        <v>3578.0987656818743</v>
      </c>
      <c r="CM72" s="231" t="s">
        <v>234</v>
      </c>
      <c r="CO72" s="226">
        <v>55</v>
      </c>
      <c r="CP72" s="253">
        <v>55</v>
      </c>
      <c r="CQ72" s="254" t="s">
        <v>103</v>
      </c>
      <c r="CR72" s="255">
        <v>659.25355147131449</v>
      </c>
      <c r="CS72" s="256">
        <f t="shared" si="11"/>
        <v>3.6448110151715644E-4</v>
      </c>
      <c r="CT72" s="1" t="s">
        <v>235</v>
      </c>
      <c r="DE72" s="267"/>
      <c r="DF72" s="268"/>
      <c r="DG72" s="268"/>
      <c r="DH72" s="268"/>
      <c r="DI72" s="268"/>
      <c r="DJ72" s="268"/>
      <c r="DK72" s="268"/>
      <c r="DL72" s="268"/>
      <c r="DM72" s="268"/>
      <c r="DN72" s="268"/>
      <c r="DO72" s="268"/>
      <c r="DP72" s="268"/>
      <c r="DQ72" s="268"/>
      <c r="DR72" s="268"/>
      <c r="DS72" s="268"/>
      <c r="DT72" s="268"/>
      <c r="DU72" s="268"/>
      <c r="DV72" s="268"/>
      <c r="DW72" s="268"/>
      <c r="DX72" s="268"/>
      <c r="DY72" s="268"/>
      <c r="DZ72" s="268"/>
      <c r="EA72" s="268"/>
      <c r="EB72" s="268"/>
    </row>
    <row r="73" spans="1:132" s="2" customFormat="1" ht="14" customHeight="1">
      <c r="A73" s="231"/>
      <c r="B73" s="238">
        <v>56</v>
      </c>
      <c r="C73" s="261"/>
      <c r="D73" s="269" t="s">
        <v>236</v>
      </c>
      <c r="F73" s="240">
        <f>'[4]Oil Emissions'!$FA$35</f>
        <v>2451.5159932638894</v>
      </c>
      <c r="G73" s="202">
        <f t="shared" si="64"/>
        <v>4.3316829742192798E-3</v>
      </c>
      <c r="H73" s="203">
        <f t="shared" si="65"/>
        <v>39.088519703376654</v>
      </c>
      <c r="I73" s="203">
        <f t="shared" si="66"/>
        <v>9.3956628834607141</v>
      </c>
      <c r="J73" s="203">
        <f t="shared" si="67"/>
        <v>4.7155204042638497</v>
      </c>
      <c r="K73" s="203"/>
      <c r="L73" s="203">
        <f t="shared" si="68"/>
        <v>132.03457131938779</v>
      </c>
      <c r="M73" s="241">
        <f t="shared" si="69"/>
        <v>2632.0347471701148</v>
      </c>
      <c r="N73" s="205"/>
      <c r="O73" s="205"/>
      <c r="P73" s="238">
        <v>56</v>
      </c>
      <c r="Q73" s="205"/>
      <c r="R73" s="269" t="s">
        <v>236</v>
      </c>
      <c r="S73" s="205"/>
      <c r="T73" s="240">
        <f>'[5]Gas Emissions'!$ET$36</f>
        <v>453.23629681791095</v>
      </c>
      <c r="U73" s="202">
        <f t="shared" si="70"/>
        <v>1.9702977284527311E-3</v>
      </c>
      <c r="V73" s="242">
        <f t="shared" si="71"/>
        <v>0.78662041771504609</v>
      </c>
      <c r="W73" s="243">
        <f t="shared" si="72"/>
        <v>12.932520046116407</v>
      </c>
      <c r="X73" s="243">
        <f t="shared" si="73"/>
        <v>4.4772097791553902</v>
      </c>
      <c r="Y73" s="203">
        <f t="shared" si="74"/>
        <v>125.36187381635092</v>
      </c>
      <c r="Z73" s="203">
        <f t="shared" si="75"/>
        <v>25.9542983510987</v>
      </c>
      <c r="AA73" s="241">
        <f t="shared" si="76"/>
        <v>618.27160944919206</v>
      </c>
      <c r="AB73" s="210"/>
      <c r="AC73" s="210"/>
      <c r="AD73" s="238">
        <v>56</v>
      </c>
      <c r="AE73" s="210"/>
      <c r="AF73" s="269" t="s">
        <v>236</v>
      </c>
      <c r="AG73" s="210"/>
      <c r="AH73" s="240"/>
      <c r="AI73" s="244"/>
      <c r="AJ73" s="203"/>
      <c r="AK73" s="203"/>
      <c r="AL73" s="241"/>
      <c r="AM73" s="210"/>
      <c r="AN73" s="210"/>
      <c r="AO73" s="240"/>
      <c r="AP73" s="245"/>
      <c r="AQ73" s="213"/>
      <c r="AR73" s="213"/>
      <c r="AS73" s="238">
        <v>56</v>
      </c>
      <c r="AT73" s="213"/>
      <c r="AU73" s="269" t="s">
        <v>236</v>
      </c>
      <c r="AV73" s="213"/>
      <c r="AW73" s="240">
        <f t="shared" si="0"/>
        <v>2904.7522900818003</v>
      </c>
      <c r="AX73" s="203">
        <f t="shared" si="1"/>
        <v>792.74041393633684</v>
      </c>
      <c r="AY73" s="245">
        <f t="shared" si="2"/>
        <v>1.8658186209164814E-3</v>
      </c>
      <c r="AZ73" s="202"/>
      <c r="BA73" s="246">
        <f t="shared" si="77"/>
        <v>39.875140121091704</v>
      </c>
      <c r="BB73" s="203">
        <f t="shared" si="77"/>
        <v>22.328182929577121</v>
      </c>
      <c r="BC73" s="203">
        <f t="shared" si="78"/>
        <v>25.9542983510987</v>
      </c>
      <c r="BD73" s="203">
        <f t="shared" si="3"/>
        <v>9.1927301834192399</v>
      </c>
      <c r="BE73" s="247">
        <f t="shared" si="4"/>
        <v>257.3964451357387</v>
      </c>
      <c r="BF73" s="203"/>
      <c r="BG73" s="240">
        <f t="shared" si="5"/>
        <v>3250.3063566193068</v>
      </c>
      <c r="BH73" s="248">
        <f t="shared" si="6"/>
        <v>2.5818801102587049E-3</v>
      </c>
      <c r="BI73" s="249">
        <f t="shared" si="7"/>
        <v>1.7969948565083585E-3</v>
      </c>
      <c r="BK73" s="238">
        <v>56</v>
      </c>
      <c r="BN73" s="219" t="s">
        <v>111</v>
      </c>
      <c r="BP73" s="269" t="s">
        <v>236</v>
      </c>
      <c r="BR73" s="220">
        <f t="shared" si="28"/>
        <v>0.11896162978075323</v>
      </c>
      <c r="BT73" s="220">
        <f t="shared" si="29"/>
        <v>0.89368569340124537</v>
      </c>
      <c r="BU73" s="5"/>
      <c r="BV73" s="220">
        <f t="shared" si="30"/>
        <v>7.9191441327229439E-2</v>
      </c>
      <c r="BW73" s="5"/>
      <c r="BX73" s="98">
        <f t="shared" si="8"/>
        <v>88.157621401767528</v>
      </c>
      <c r="BY73" s="196">
        <f t="shared" si="9"/>
        <v>257.3964451357387</v>
      </c>
      <c r="BZ73" s="196">
        <f t="shared" si="10"/>
        <v>345.55406653750623</v>
      </c>
      <c r="CA73" s="196"/>
      <c r="CB73" s="196">
        <f t="shared" si="31"/>
        <v>2904.7522900818003</v>
      </c>
      <c r="CC73" s="196"/>
      <c r="CD73" s="196">
        <f t="shared" si="32"/>
        <v>3250.3063566193064</v>
      </c>
      <c r="CE73" s="222">
        <f t="shared" si="33"/>
        <v>1.0000000000000002</v>
      </c>
      <c r="CF73" s="196"/>
      <c r="CK73" s="219" t="s">
        <v>111</v>
      </c>
      <c r="CL73" s="231">
        <v>3250.3063566193068</v>
      </c>
      <c r="CM73" s="2" t="s">
        <v>237</v>
      </c>
      <c r="CO73" s="226">
        <v>56</v>
      </c>
      <c r="CP73" s="253">
        <v>56</v>
      </c>
      <c r="CQ73" s="290" t="s">
        <v>103</v>
      </c>
      <c r="CR73" s="255">
        <v>572.28000784280198</v>
      </c>
      <c r="CS73" s="291">
        <f t="shared" si="11"/>
        <v>3.1639609247348496E-4</v>
      </c>
      <c r="CT73" s="1" t="s">
        <v>238</v>
      </c>
      <c r="DE73" s="292"/>
      <c r="DF73" s="268"/>
      <c r="DG73" s="268"/>
      <c r="DH73" s="268"/>
      <c r="DI73" s="268"/>
      <c r="DJ73" s="268"/>
      <c r="DK73" s="268"/>
      <c r="DL73" s="268"/>
      <c r="DM73" s="268"/>
      <c r="DN73" s="268"/>
      <c r="DO73" s="268"/>
      <c r="DP73" s="268"/>
      <c r="DQ73" s="268"/>
      <c r="DR73" s="268"/>
      <c r="DS73" s="268"/>
      <c r="DT73" s="268"/>
      <c r="DU73" s="268"/>
      <c r="DV73" s="268"/>
      <c r="DW73" s="268"/>
      <c r="DX73" s="268"/>
      <c r="DY73" s="268"/>
      <c r="DZ73" s="268"/>
      <c r="EA73" s="268"/>
      <c r="EB73" s="268"/>
    </row>
    <row r="74" spans="1:132" s="2" customFormat="1" ht="14" customHeight="1">
      <c r="A74" s="231"/>
      <c r="B74" s="238">
        <v>57</v>
      </c>
      <c r="C74" s="261"/>
      <c r="D74" s="262" t="s">
        <v>239</v>
      </c>
      <c r="F74" s="240">
        <f>'[4]Oil Emissions'!$FA$149</f>
        <v>369.44657486188675</v>
      </c>
      <c r="G74" s="202">
        <f t="shared" si="64"/>
        <v>6.527901276639148E-4</v>
      </c>
      <c r="H74" s="203">
        <f t="shared" si="65"/>
        <v>5.8906895816768943</v>
      </c>
      <c r="I74" s="203">
        <f t="shared" si="66"/>
        <v>1.4159383338266756</v>
      </c>
      <c r="J74" s="203">
        <f t="shared" si="67"/>
        <v>0.71063491604114926</v>
      </c>
      <c r="K74" s="203"/>
      <c r="L74" s="203">
        <f t="shared" si="68"/>
        <v>19.897777649152179</v>
      </c>
      <c r="M74" s="241">
        <f t="shared" si="69"/>
        <v>396.6509804265425</v>
      </c>
      <c r="N74" s="205"/>
      <c r="O74" s="205"/>
      <c r="P74" s="238">
        <v>57</v>
      </c>
      <c r="Q74" s="205"/>
      <c r="R74" s="262" t="s">
        <v>239</v>
      </c>
      <c r="S74" s="205"/>
      <c r="T74" s="240">
        <f>'[5]Gas Emissions'!$ET$154</f>
        <v>1846.4072529403386</v>
      </c>
      <c r="U74" s="202">
        <f t="shared" si="70"/>
        <v>8.0266563861026395E-3</v>
      </c>
      <c r="V74" s="242">
        <f t="shared" si="71"/>
        <v>3.2045572139239646</v>
      </c>
      <c r="W74" s="243">
        <f t="shared" si="72"/>
        <v>52.684877578414678</v>
      </c>
      <c r="X74" s="243">
        <f t="shared" si="73"/>
        <v>18.23938785840252</v>
      </c>
      <c r="Y74" s="203">
        <f t="shared" si="74"/>
        <v>510.70286003527053</v>
      </c>
      <c r="Z74" s="203">
        <f t="shared" si="75"/>
        <v>105.73337805665419</v>
      </c>
      <c r="AA74" s="241">
        <f t="shared" si="76"/>
        <v>2518.7329258246018</v>
      </c>
      <c r="AB74" s="210"/>
      <c r="AC74" s="210"/>
      <c r="AD74" s="238">
        <v>57</v>
      </c>
      <c r="AE74" s="210"/>
      <c r="AF74" s="262" t="s">
        <v>239</v>
      </c>
      <c r="AG74" s="210"/>
      <c r="AH74" s="240"/>
      <c r="AI74" s="244"/>
      <c r="AJ74" s="203"/>
      <c r="AK74" s="203"/>
      <c r="AL74" s="241"/>
      <c r="AM74" s="210"/>
      <c r="AN74" s="210"/>
      <c r="AO74" s="240"/>
      <c r="AP74" s="245"/>
      <c r="AQ74" s="213"/>
      <c r="AR74" s="213"/>
      <c r="AS74" s="238">
        <v>57</v>
      </c>
      <c r="AT74" s="213"/>
      <c r="AU74" s="262" t="s">
        <v>239</v>
      </c>
      <c r="AV74" s="213"/>
      <c r="AW74" s="240">
        <f t="shared" si="0"/>
        <v>2215.8538278022252</v>
      </c>
      <c r="AX74" s="203">
        <f t="shared" si="1"/>
        <v>604.73207532091669</v>
      </c>
      <c r="AY74" s="245">
        <f t="shared" si="2"/>
        <v>1.4233163176285942E-3</v>
      </c>
      <c r="AZ74" s="202"/>
      <c r="BA74" s="246">
        <f t="shared" si="77"/>
        <v>9.0952467956008594</v>
      </c>
      <c r="BB74" s="203">
        <f t="shared" si="77"/>
        <v>54.100815912241352</v>
      </c>
      <c r="BC74" s="203">
        <f t="shared" si="78"/>
        <v>105.73337805665419</v>
      </c>
      <c r="BD74" s="203">
        <f t="shared" si="3"/>
        <v>18.950022774443667</v>
      </c>
      <c r="BE74" s="247">
        <f t="shared" si="4"/>
        <v>530.60063768442274</v>
      </c>
      <c r="BF74" s="203"/>
      <c r="BG74" s="240">
        <f t="shared" si="5"/>
        <v>2915.3839062511443</v>
      </c>
      <c r="BH74" s="248">
        <f t="shared" si="6"/>
        <v>2.315834538485561E-3</v>
      </c>
      <c r="BI74" s="249">
        <f t="shared" si="7"/>
        <v>1.6118264894050306E-3</v>
      </c>
      <c r="BK74" s="238">
        <v>57</v>
      </c>
      <c r="BN74" s="219" t="s">
        <v>111</v>
      </c>
      <c r="BP74" s="262" t="s">
        <v>239</v>
      </c>
      <c r="BR74" s="220">
        <f t="shared" si="28"/>
        <v>0.31569324188804537</v>
      </c>
      <c r="BT74" s="220">
        <f t="shared" si="29"/>
        <v>0.76005558755092528</v>
      </c>
      <c r="BU74" s="5"/>
      <c r="BV74" s="220">
        <f t="shared" si="30"/>
        <v>0.18200026300025626</v>
      </c>
      <c r="BW74" s="5"/>
      <c r="BX74" s="98">
        <f t="shared" si="8"/>
        <v>168.92944076449641</v>
      </c>
      <c r="BY74" s="196">
        <f t="shared" si="9"/>
        <v>530.60063768442274</v>
      </c>
      <c r="BZ74" s="196">
        <f t="shared" si="10"/>
        <v>699.53007844891908</v>
      </c>
      <c r="CA74" s="196"/>
      <c r="CB74" s="196">
        <f t="shared" si="31"/>
        <v>2215.8538278022252</v>
      </c>
      <c r="CC74" s="196"/>
      <c r="CD74" s="196">
        <f t="shared" si="32"/>
        <v>2915.3839062511443</v>
      </c>
      <c r="CE74" s="222">
        <f t="shared" si="33"/>
        <v>1</v>
      </c>
      <c r="CF74" s="196"/>
      <c r="CK74" s="219" t="s">
        <v>111</v>
      </c>
      <c r="CL74" s="231">
        <v>2915.3839062511443</v>
      </c>
      <c r="CM74" s="2" t="s">
        <v>239</v>
      </c>
      <c r="CO74" s="265">
        <v>57</v>
      </c>
      <c r="CP74" s="253">
        <v>57</v>
      </c>
      <c r="CQ74" s="254" t="s">
        <v>103</v>
      </c>
      <c r="CR74" s="255">
        <v>568.79935000117302</v>
      </c>
      <c r="CS74" s="256">
        <f t="shared" si="11"/>
        <v>3.1447174333453849E-4</v>
      </c>
      <c r="CT74" s="1" t="s">
        <v>240</v>
      </c>
      <c r="DE74" s="292"/>
      <c r="DF74" s="268"/>
      <c r="DG74" s="268"/>
      <c r="DH74" s="268"/>
      <c r="DI74" s="268"/>
      <c r="DJ74" s="268"/>
      <c r="DK74" s="268"/>
      <c r="DL74" s="268"/>
      <c r="DM74" s="268"/>
      <c r="DN74" s="268"/>
      <c r="DO74" s="268"/>
      <c r="DP74" s="268"/>
      <c r="DQ74" s="268"/>
      <c r="DR74" s="268"/>
      <c r="DS74" s="268"/>
      <c r="DT74" s="268"/>
      <c r="DU74" s="268"/>
      <c r="DV74" s="268"/>
      <c r="DW74" s="268"/>
      <c r="DX74" s="268"/>
      <c r="DY74" s="268"/>
      <c r="DZ74" s="268"/>
      <c r="EA74" s="268"/>
      <c r="EB74" s="268"/>
    </row>
    <row r="75" spans="1:132" s="2" customFormat="1" ht="14" customHeight="1">
      <c r="A75" s="231"/>
      <c r="B75" s="238">
        <v>58</v>
      </c>
      <c r="C75" s="261"/>
      <c r="D75" s="293" t="s">
        <v>170</v>
      </c>
      <c r="F75" s="240"/>
      <c r="G75" s="202"/>
      <c r="H75" s="203"/>
      <c r="I75" s="203"/>
      <c r="J75" s="203"/>
      <c r="K75" s="203"/>
      <c r="L75" s="203"/>
      <c r="M75" s="241"/>
      <c r="N75" s="205"/>
      <c r="O75" s="205"/>
      <c r="P75" s="238">
        <v>58</v>
      </c>
      <c r="Q75" s="205"/>
      <c r="R75" s="293" t="s">
        <v>170</v>
      </c>
      <c r="S75" s="205"/>
      <c r="T75" s="240"/>
      <c r="U75" s="202"/>
      <c r="V75" s="242"/>
      <c r="W75" s="243"/>
      <c r="X75" s="243"/>
      <c r="Y75" s="203"/>
      <c r="Z75" s="203"/>
      <c r="AA75" s="241"/>
      <c r="AB75" s="210"/>
      <c r="AC75" s="210"/>
      <c r="AD75" s="238">
        <v>58</v>
      </c>
      <c r="AE75" s="210"/>
      <c r="AF75" s="293" t="s">
        <v>170</v>
      </c>
      <c r="AG75" s="210"/>
      <c r="AH75" s="240"/>
      <c r="AI75" s="244"/>
      <c r="AJ75" s="203"/>
      <c r="AK75" s="203"/>
      <c r="AL75" s="241"/>
      <c r="AM75" s="210"/>
      <c r="AN75" s="210"/>
      <c r="AO75" s="240">
        <f>'[3]Cement process emissions'!$CU$31+'[3]Cement process emissions'!$CU$27</f>
        <v>2907.4525472439464</v>
      </c>
      <c r="AP75" s="245">
        <f>AO75/$AO$133</f>
        <v>7.2829135130097755E-2</v>
      </c>
      <c r="AQ75" s="213"/>
      <c r="AR75" s="213"/>
      <c r="AS75" s="238">
        <v>58</v>
      </c>
      <c r="AT75" s="213"/>
      <c r="AU75" s="293" t="s">
        <v>170</v>
      </c>
      <c r="AV75" s="213"/>
      <c r="AW75" s="240">
        <f t="shared" si="0"/>
        <v>2907.4525472439464</v>
      </c>
      <c r="AX75" s="203">
        <f t="shared" si="1"/>
        <v>793.4773452704693</v>
      </c>
      <c r="AY75" s="245">
        <f t="shared" si="2"/>
        <v>1.8675530855424662E-3</v>
      </c>
      <c r="AZ75" s="202"/>
      <c r="BA75" s="246"/>
      <c r="BB75" s="203"/>
      <c r="BC75" s="203"/>
      <c r="BD75" s="203"/>
      <c r="BE75" s="247"/>
      <c r="BF75" s="203"/>
      <c r="BG75" s="240">
        <f t="shared" si="5"/>
        <v>2907.4525472439464</v>
      </c>
      <c r="BH75" s="248">
        <f t="shared" si="6"/>
        <v>2.3095342652739905E-3</v>
      </c>
      <c r="BI75" s="249">
        <f t="shared" si="7"/>
        <v>1.6074414838771578E-3</v>
      </c>
      <c r="BK75" s="238">
        <v>58</v>
      </c>
      <c r="BN75" s="219" t="s">
        <v>103</v>
      </c>
      <c r="BP75" s="293" t="s">
        <v>170</v>
      </c>
      <c r="BR75" s="220">
        <f t="shared" si="28"/>
        <v>0</v>
      </c>
      <c r="BT75" s="220">
        <f t="shared" si="29"/>
        <v>1</v>
      </c>
      <c r="BU75" s="5"/>
      <c r="BV75" s="220">
        <f t="shared" si="30"/>
        <v>0</v>
      </c>
      <c r="BW75" s="5"/>
      <c r="BX75" s="98">
        <f t="shared" si="8"/>
        <v>0</v>
      </c>
      <c r="BY75" s="196">
        <f t="shared" si="9"/>
        <v>0</v>
      </c>
      <c r="BZ75" s="196">
        <f t="shared" si="10"/>
        <v>0</v>
      </c>
      <c r="CA75" s="196"/>
      <c r="CB75" s="196">
        <f t="shared" si="31"/>
        <v>2907.4525472439464</v>
      </c>
      <c r="CC75" s="196"/>
      <c r="CD75" s="196">
        <f t="shared" si="32"/>
        <v>2907.4525472439464</v>
      </c>
      <c r="CE75" s="222">
        <f t="shared" si="33"/>
        <v>1</v>
      </c>
      <c r="CF75" s="196"/>
      <c r="CK75" s="219" t="s">
        <v>103</v>
      </c>
      <c r="CL75" s="231">
        <v>2907.4525472439464</v>
      </c>
      <c r="CM75" s="2" t="s">
        <v>170</v>
      </c>
      <c r="CO75" s="226">
        <v>58</v>
      </c>
      <c r="CP75" s="253">
        <v>58</v>
      </c>
      <c r="CQ75" s="254" t="s">
        <v>103</v>
      </c>
      <c r="CR75" s="255">
        <v>520.44397115474521</v>
      </c>
      <c r="CS75" s="256">
        <f t="shared" si="11"/>
        <v>2.8773753506688336E-4</v>
      </c>
      <c r="CT75" s="1" t="s">
        <v>241</v>
      </c>
      <c r="DE75" s="292"/>
      <c r="DF75" s="268"/>
      <c r="DG75" s="268"/>
      <c r="DH75" s="268"/>
      <c r="DI75" s="268"/>
      <c r="DJ75" s="268"/>
      <c r="DK75" s="268"/>
      <c r="DL75" s="268"/>
      <c r="DM75" s="268"/>
      <c r="DN75" s="268"/>
      <c r="DO75" s="268"/>
      <c r="DP75" s="268"/>
      <c r="DQ75" s="268"/>
      <c r="DR75" s="268"/>
      <c r="DS75" s="268"/>
      <c r="DT75" s="268"/>
      <c r="DU75" s="268"/>
      <c r="DV75" s="268"/>
      <c r="DW75" s="268"/>
      <c r="DX75" s="268"/>
      <c r="DY75" s="268"/>
      <c r="DZ75" s="268"/>
      <c r="EA75" s="268"/>
      <c r="EB75" s="268"/>
    </row>
    <row r="76" spans="1:132" s="2" customFormat="1" ht="14" customHeight="1">
      <c r="A76" s="231"/>
      <c r="B76" s="238">
        <v>59</v>
      </c>
      <c r="C76" s="261"/>
      <c r="D76" s="269" t="s">
        <v>172</v>
      </c>
      <c r="F76" s="240">
        <f>'[4]Oil Emissions'!$FA$157</f>
        <v>2644.9063390700849</v>
      </c>
      <c r="G76" s="202">
        <f>F76/$F$133</f>
        <v>4.6733922147907739E-3</v>
      </c>
      <c r="H76" s="203">
        <f>F76*$H$13/10^3</f>
        <v>42.172057548228302</v>
      </c>
      <c r="I76" s="203">
        <f>F76*$I$13/10^3</f>
        <v>10.13684935709728</v>
      </c>
      <c r="J76" s="203">
        <f>F76*$J$13/10^3</f>
        <v>5.087509052978568</v>
      </c>
      <c r="K76" s="203"/>
      <c r="L76" s="203">
        <f>J76*$L$16</f>
        <v>142.45025348339991</v>
      </c>
      <c r="M76" s="241">
        <f>F76+H76+I76+L76</f>
        <v>2839.6654994588102</v>
      </c>
      <c r="N76" s="205"/>
      <c r="O76" s="205"/>
      <c r="P76" s="238">
        <v>59</v>
      </c>
      <c r="Q76" s="294"/>
      <c r="R76" s="269" t="s">
        <v>172</v>
      </c>
      <c r="S76" s="205"/>
      <c r="T76" s="240">
        <f>'[5]Gas Emissions'!$ET$162</f>
        <v>41.376958869612423</v>
      </c>
      <c r="U76" s="202">
        <f>T76/$T$133</f>
        <v>1.7987290215600789E-4</v>
      </c>
      <c r="V76" s="242">
        <f>T76*$V$13/10^3</f>
        <v>7.1812343579510468E-2</v>
      </c>
      <c r="W76" s="243">
        <f>T76*$W$13/10^3</f>
        <v>1.1806387833134602</v>
      </c>
      <c r="X76" s="243">
        <f>T76*$X$13/10^3</f>
        <v>0.40873453027343304</v>
      </c>
      <c r="Y76" s="203">
        <f>X76*$Y$16</f>
        <v>11.444566847656125</v>
      </c>
      <c r="Z76" s="203">
        <f>T76*$Z$13/10^3</f>
        <v>2.3694261534276611</v>
      </c>
      <c r="AA76" s="241">
        <f>T76+V76+W76+Y76+Z76</f>
        <v>56.443402997589182</v>
      </c>
      <c r="AB76" s="210"/>
      <c r="AC76" s="210"/>
      <c r="AD76" s="238">
        <v>59</v>
      </c>
      <c r="AE76" s="294"/>
      <c r="AF76" s="269" t="s">
        <v>172</v>
      </c>
      <c r="AG76" s="210"/>
      <c r="AH76" s="240"/>
      <c r="AI76" s="244"/>
      <c r="AJ76" s="203"/>
      <c r="AK76" s="203"/>
      <c r="AL76" s="241"/>
      <c r="AM76" s="210"/>
      <c r="AN76" s="210"/>
      <c r="AO76" s="240"/>
      <c r="AP76" s="245"/>
      <c r="AQ76" s="213"/>
      <c r="AR76" s="213"/>
      <c r="AS76" s="238">
        <v>59</v>
      </c>
      <c r="AT76" s="294"/>
      <c r="AU76" s="269" t="s">
        <v>172</v>
      </c>
      <c r="AV76" s="213"/>
      <c r="AW76" s="240">
        <f t="shared" si="0"/>
        <v>2686.2832979396971</v>
      </c>
      <c r="AX76" s="203">
        <f t="shared" si="1"/>
        <v>733.11770536516713</v>
      </c>
      <c r="AY76" s="245">
        <f t="shared" si="2"/>
        <v>1.7254887500963731E-3</v>
      </c>
      <c r="AZ76" s="202"/>
      <c r="BA76" s="246">
        <f t="shared" ref="BA76:BB78" si="79">H76+V76</f>
        <v>42.243869891807812</v>
      </c>
      <c r="BB76" s="203">
        <f t="shared" si="79"/>
        <v>11.31748814041074</v>
      </c>
      <c r="BC76" s="203">
        <f>Z76</f>
        <v>2.3694261534276611</v>
      </c>
      <c r="BD76" s="203">
        <f t="shared" ref="BD76:BD95" si="80">J76+X76+AJ76</f>
        <v>5.4962435832520011</v>
      </c>
      <c r="BE76" s="247">
        <f t="shared" ref="BE76:BE95" si="81">BD76*$BD$16</f>
        <v>153.89482033105602</v>
      </c>
      <c r="BF76" s="203"/>
      <c r="BG76" s="240">
        <f t="shared" si="5"/>
        <v>2896.1089024563994</v>
      </c>
      <c r="BH76" s="248">
        <f t="shared" si="6"/>
        <v>2.3005234436340055E-3</v>
      </c>
      <c r="BI76" s="249">
        <f t="shared" si="7"/>
        <v>1.60116993002939E-3</v>
      </c>
      <c r="BK76" s="238">
        <v>59</v>
      </c>
      <c r="BN76" s="219" t="s">
        <v>103</v>
      </c>
      <c r="BP76" s="269" t="s">
        <v>172</v>
      </c>
      <c r="BR76" s="220">
        <f t="shared" si="28"/>
        <v>7.8110005998858159E-2</v>
      </c>
      <c r="BT76" s="220">
        <f t="shared" si="29"/>
        <v>0.9275491317544261</v>
      </c>
      <c r="BU76" s="5"/>
      <c r="BV76" s="220">
        <f t="shared" si="30"/>
        <v>5.3138478390963369E-2</v>
      </c>
      <c r="BW76" s="5"/>
      <c r="BX76" s="98">
        <f t="shared" si="8"/>
        <v>55.93078418564621</v>
      </c>
      <c r="BY76" s="196">
        <f t="shared" si="9"/>
        <v>153.89482033105602</v>
      </c>
      <c r="BZ76" s="196">
        <f t="shared" si="10"/>
        <v>209.82560451670224</v>
      </c>
      <c r="CA76" s="196"/>
      <c r="CB76" s="196">
        <f t="shared" si="31"/>
        <v>2686.2832979396971</v>
      </c>
      <c r="CC76" s="196"/>
      <c r="CD76" s="196">
        <f t="shared" si="32"/>
        <v>2896.1089024563994</v>
      </c>
      <c r="CE76" s="222">
        <f t="shared" si="33"/>
        <v>1</v>
      </c>
      <c r="CF76" s="196"/>
      <c r="CK76" s="219" t="s">
        <v>103</v>
      </c>
      <c r="CL76" s="231">
        <v>2896.1089024563994</v>
      </c>
      <c r="CM76" s="2" t="s">
        <v>172</v>
      </c>
      <c r="CO76" s="226">
        <v>59</v>
      </c>
      <c r="CP76" s="253">
        <v>59</v>
      </c>
      <c r="CQ76" s="254" t="s">
        <v>103</v>
      </c>
      <c r="CR76" s="255">
        <v>517.76443063532918</v>
      </c>
      <c r="CS76" s="256">
        <f t="shared" si="11"/>
        <v>2.8625609916426749E-4</v>
      </c>
      <c r="CT76" s="1" t="s">
        <v>242</v>
      </c>
      <c r="DE76" s="292"/>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8"/>
      <c r="EB76" s="268"/>
    </row>
    <row r="77" spans="1:132" s="231" customFormat="1" ht="14" customHeight="1">
      <c r="B77" s="238">
        <v>60</v>
      </c>
      <c r="C77" s="261"/>
      <c r="D77" s="262" t="s">
        <v>243</v>
      </c>
      <c r="E77" s="2"/>
      <c r="F77" s="240">
        <f>'[4]Oil Emissions'!$FA$135</f>
        <v>2629.5538996800947</v>
      </c>
      <c r="G77" s="202">
        <f>F77/$F$133</f>
        <v>4.6462653673620463E-3</v>
      </c>
      <c r="H77" s="203">
        <f>F77*$H$13/10^3</f>
        <v>41.927268555931512</v>
      </c>
      <c r="I77" s="203">
        <f>F77*$I$13/10^3</f>
        <v>10.078009706308354</v>
      </c>
      <c r="J77" s="203">
        <f>F77*$J$13/10^3</f>
        <v>5.0579784517515547</v>
      </c>
      <c r="K77" s="203"/>
      <c r="L77" s="203">
        <f>J77*$L$16</f>
        <v>141.62339664904354</v>
      </c>
      <c r="M77" s="241">
        <f>F77+H77+I77+L77</f>
        <v>2823.1825745913784</v>
      </c>
      <c r="N77" s="205"/>
      <c r="O77" s="205"/>
      <c r="P77" s="238">
        <v>60</v>
      </c>
      <c r="Q77" s="205"/>
      <c r="R77" s="262" t="s">
        <v>243</v>
      </c>
      <c r="S77" s="205"/>
      <c r="T77" s="240">
        <f>'[5]Gas Emissions'!$ET$140</f>
        <v>27.935216254584766</v>
      </c>
      <c r="U77" s="202">
        <f>T77/$T$133</f>
        <v>1.2143928788730029E-4</v>
      </c>
      <c r="V77" s="242">
        <f>T77*$V$13/10^3</f>
        <v>4.8483344413101807E-2</v>
      </c>
      <c r="W77" s="243">
        <f>T77*$W$13/10^3</f>
        <v>0.79709579030065369</v>
      </c>
      <c r="X77" s="243">
        <f>T77*$X$13/10^3</f>
        <v>0.27595279609323858</v>
      </c>
      <c r="Y77" s="203">
        <f>X77*$Y$16</f>
        <v>7.7266782906106801</v>
      </c>
      <c r="Z77" s="203">
        <f>T77*$Z$13/10^3</f>
        <v>1.5996930128154356</v>
      </c>
      <c r="AA77" s="241">
        <f>T77+V77+W77+Y77+Z77</f>
        <v>38.10716669272464</v>
      </c>
      <c r="AB77" s="210"/>
      <c r="AC77" s="210"/>
      <c r="AD77" s="238">
        <v>60</v>
      </c>
      <c r="AE77" s="210"/>
      <c r="AF77" s="262" t="s">
        <v>243</v>
      </c>
      <c r="AG77" s="210"/>
      <c r="AH77" s="240"/>
      <c r="AI77" s="244"/>
      <c r="AJ77" s="203"/>
      <c r="AK77" s="203"/>
      <c r="AL77" s="241"/>
      <c r="AM77" s="210"/>
      <c r="AN77" s="210"/>
      <c r="AO77" s="240"/>
      <c r="AP77" s="245"/>
      <c r="AQ77" s="213"/>
      <c r="AR77" s="213"/>
      <c r="AS77" s="238">
        <v>60</v>
      </c>
      <c r="AT77" s="213"/>
      <c r="AU77" s="262" t="s">
        <v>243</v>
      </c>
      <c r="AV77" s="213"/>
      <c r="AW77" s="240">
        <f t="shared" si="0"/>
        <v>2657.4891159346794</v>
      </c>
      <c r="AX77" s="203">
        <f t="shared" si="1"/>
        <v>725.25944087922255</v>
      </c>
      <c r="AY77" s="245">
        <f t="shared" si="2"/>
        <v>1.7069932931369409E-3</v>
      </c>
      <c r="AZ77" s="202"/>
      <c r="BA77" s="246">
        <f t="shared" si="79"/>
        <v>41.975751900344612</v>
      </c>
      <c r="BB77" s="203">
        <f t="shared" si="79"/>
        <v>10.875105496609008</v>
      </c>
      <c r="BC77" s="203">
        <f>Z77</f>
        <v>1.5996930128154356</v>
      </c>
      <c r="BD77" s="203">
        <f t="shared" si="80"/>
        <v>5.3339312478447933</v>
      </c>
      <c r="BE77" s="247">
        <f t="shared" si="81"/>
        <v>149.35007493965421</v>
      </c>
      <c r="BF77" s="203"/>
      <c r="BG77" s="240">
        <f t="shared" si="5"/>
        <v>2861.289741284103</v>
      </c>
      <c r="BH77" s="248">
        <f t="shared" si="6"/>
        <v>2.2728648509282552E-3</v>
      </c>
      <c r="BI77" s="249">
        <f t="shared" si="7"/>
        <v>1.581919482019427E-3</v>
      </c>
      <c r="BJ77" s="2"/>
      <c r="BK77" s="238">
        <v>60</v>
      </c>
      <c r="BM77" s="2"/>
      <c r="BN77" s="219" t="s">
        <v>111</v>
      </c>
      <c r="BO77" s="2"/>
      <c r="BP77" s="262" t="s">
        <v>243</v>
      </c>
      <c r="BQ77" s="2"/>
      <c r="BR77" s="220">
        <f t="shared" si="28"/>
        <v>7.6689166524673974E-2</v>
      </c>
      <c r="BS77" s="2"/>
      <c r="BT77" s="220">
        <f t="shared" si="29"/>
        <v>0.92877316043569902</v>
      </c>
      <c r="BU77" s="5"/>
      <c r="BV77" s="220">
        <f t="shared" si="30"/>
        <v>5.2196767347520774E-2</v>
      </c>
      <c r="BW77" s="5"/>
      <c r="BX77" s="98">
        <f t="shared" si="8"/>
        <v>54.450550409769058</v>
      </c>
      <c r="BY77" s="196">
        <f t="shared" si="9"/>
        <v>149.35007493965421</v>
      </c>
      <c r="BZ77" s="196">
        <f t="shared" si="10"/>
        <v>203.80062534942326</v>
      </c>
      <c r="CA77" s="196"/>
      <c r="CB77" s="196">
        <f t="shared" si="31"/>
        <v>2657.4891159346794</v>
      </c>
      <c r="CC77" s="196"/>
      <c r="CD77" s="196">
        <f t="shared" si="32"/>
        <v>2861.2897412841025</v>
      </c>
      <c r="CE77" s="222">
        <f t="shared" si="33"/>
        <v>1.0000000000000002</v>
      </c>
      <c r="CF77" s="196"/>
      <c r="CK77" s="219" t="s">
        <v>111</v>
      </c>
      <c r="CL77" s="231">
        <v>2861.289741284103</v>
      </c>
      <c r="CM77" s="231" t="s">
        <v>243</v>
      </c>
      <c r="CO77" s="265">
        <v>60</v>
      </c>
      <c r="CP77" s="253">
        <v>60</v>
      </c>
      <c r="CQ77" s="254" t="s">
        <v>103</v>
      </c>
      <c r="CR77" s="255">
        <v>459.1183411454233</v>
      </c>
      <c r="CS77" s="256">
        <f t="shared" si="11"/>
        <v>2.5383247209506281E-4</v>
      </c>
      <c r="CT77" s="1" t="s">
        <v>244</v>
      </c>
      <c r="DE77" s="267"/>
      <c r="DF77" s="268"/>
      <c r="DG77" s="268"/>
      <c r="DH77" s="268"/>
      <c r="DI77" s="268"/>
      <c r="DJ77" s="268"/>
      <c r="DK77" s="268"/>
      <c r="DL77" s="268"/>
      <c r="DM77" s="268"/>
      <c r="DN77" s="268"/>
      <c r="DO77" s="268"/>
      <c r="DP77" s="268"/>
      <c r="DQ77" s="268"/>
      <c r="DR77" s="268"/>
      <c r="DS77" s="268"/>
      <c r="DT77" s="268"/>
      <c r="DU77" s="268"/>
      <c r="DV77" s="268"/>
      <c r="DW77" s="268"/>
      <c r="DX77" s="268"/>
      <c r="DY77" s="268"/>
      <c r="DZ77" s="268"/>
      <c r="EA77" s="268"/>
      <c r="EB77" s="268"/>
    </row>
    <row r="78" spans="1:132" s="231" customFormat="1" ht="14" customHeight="1">
      <c r="B78" s="238">
        <v>61</v>
      </c>
      <c r="C78" s="261"/>
      <c r="D78" s="269" t="s">
        <v>175</v>
      </c>
      <c r="E78" s="2"/>
      <c r="F78" s="240">
        <f>'[4]Oil Emissions'!$FA$61</f>
        <v>1753.1411441998409</v>
      </c>
      <c r="G78" s="202">
        <f>F78/$F$133</f>
        <v>3.0976961466293437E-3</v>
      </c>
      <c r="H78" s="203">
        <f>F78*$H$13/10^3</f>
        <v>27.953189922542439</v>
      </c>
      <c r="I78" s="203">
        <f>F78*$I$13/10^3</f>
        <v>6.7190763687802706</v>
      </c>
      <c r="J78" s="203">
        <f>F78*$J$13/10^3</f>
        <v>3.3721880092743644</v>
      </c>
      <c r="K78" s="203"/>
      <c r="L78" s="203">
        <f>J78*$L$16</f>
        <v>94.421264259682204</v>
      </c>
      <c r="M78" s="241">
        <f>F78+H78+I78+L78</f>
        <v>1882.2346747508457</v>
      </c>
      <c r="N78" s="205"/>
      <c r="O78" s="205"/>
      <c r="P78" s="238">
        <v>61</v>
      </c>
      <c r="Q78" s="205"/>
      <c r="R78" s="269" t="s">
        <v>175</v>
      </c>
      <c r="S78" s="205"/>
      <c r="T78" s="240">
        <f>'[5]Gas Emissions'!$ET$64</f>
        <v>695.72997693365153</v>
      </c>
      <c r="U78" s="202">
        <f>T78/$T$133</f>
        <v>3.0244603152769244E-3</v>
      </c>
      <c r="V78" s="242">
        <f>T78*$V$13/10^3</f>
        <v>1.2074836214900455</v>
      </c>
      <c r="W78" s="243">
        <f>T78*$W$13/10^3</f>
        <v>19.851768131874358</v>
      </c>
      <c r="X78" s="243">
        <f>T78*$X$13/10^3</f>
        <v>6.8726381321360304</v>
      </c>
      <c r="Y78" s="203">
        <f>X78*$Y$16</f>
        <v>192.43386769980884</v>
      </c>
      <c r="Z78" s="203">
        <f>T78*$Z$13/10^3</f>
        <v>39.840550105795117</v>
      </c>
      <c r="AA78" s="241">
        <f>T78+V78+W78+Y78+Z78</f>
        <v>949.06364649261991</v>
      </c>
      <c r="AB78" s="210"/>
      <c r="AC78" s="210"/>
      <c r="AD78" s="238">
        <v>61</v>
      </c>
      <c r="AE78" s="210"/>
      <c r="AF78" s="269" t="s">
        <v>175</v>
      </c>
      <c r="AG78" s="210"/>
      <c r="AH78" s="240"/>
      <c r="AI78" s="244"/>
      <c r="AJ78" s="203"/>
      <c r="AK78" s="203"/>
      <c r="AL78" s="241"/>
      <c r="AM78" s="210"/>
      <c r="AN78" s="210"/>
      <c r="AO78" s="240"/>
      <c r="AP78" s="245"/>
      <c r="AQ78" s="213"/>
      <c r="AR78" s="213"/>
      <c r="AS78" s="238">
        <v>61</v>
      </c>
      <c r="AT78" s="213"/>
      <c r="AU78" s="269" t="s">
        <v>175</v>
      </c>
      <c r="AV78" s="213"/>
      <c r="AW78" s="240">
        <f t="shared" si="0"/>
        <v>2448.8711211334926</v>
      </c>
      <c r="AX78" s="203">
        <f t="shared" si="1"/>
        <v>668.32518313960497</v>
      </c>
      <c r="AY78" s="245">
        <f t="shared" si="2"/>
        <v>1.572991044240409E-3</v>
      </c>
      <c r="AZ78" s="202"/>
      <c r="BA78" s="246">
        <f t="shared" si="79"/>
        <v>29.160673544032484</v>
      </c>
      <c r="BB78" s="203">
        <f t="shared" si="79"/>
        <v>26.57084450065463</v>
      </c>
      <c r="BC78" s="203">
        <f>Z78</f>
        <v>39.840550105795117</v>
      </c>
      <c r="BD78" s="203">
        <f t="shared" si="80"/>
        <v>10.244826141410394</v>
      </c>
      <c r="BE78" s="247">
        <f t="shared" si="81"/>
        <v>286.85513195949102</v>
      </c>
      <c r="BF78" s="203"/>
      <c r="BG78" s="240">
        <f t="shared" si="5"/>
        <v>2831.2983212434656</v>
      </c>
      <c r="BH78" s="248">
        <f t="shared" si="6"/>
        <v>2.2490411732851803E-3</v>
      </c>
      <c r="BI78" s="249">
        <f t="shared" si="7"/>
        <v>1.5653381442502503E-3</v>
      </c>
      <c r="BJ78" s="2"/>
      <c r="BK78" s="238">
        <v>61</v>
      </c>
      <c r="BM78" s="2"/>
      <c r="BN78" s="219" t="s">
        <v>103</v>
      </c>
      <c r="BO78" s="2"/>
      <c r="BP78" s="269" t="s">
        <v>175</v>
      </c>
      <c r="BQ78" s="2"/>
      <c r="BR78" s="220">
        <f t="shared" si="28"/>
        <v>0.15616469025653001</v>
      </c>
      <c r="BS78" s="2"/>
      <c r="BT78" s="220">
        <f t="shared" si="29"/>
        <v>0.86492868051360394</v>
      </c>
      <c r="BU78" s="5"/>
      <c r="BV78" s="220">
        <f t="shared" si="30"/>
        <v>0.10131575673506152</v>
      </c>
      <c r="BW78" s="5"/>
      <c r="BX78" s="98">
        <f t="shared" si="8"/>
        <v>95.572068150482238</v>
      </c>
      <c r="BY78" s="196">
        <f t="shared" si="9"/>
        <v>286.85513195949102</v>
      </c>
      <c r="BZ78" s="196">
        <f t="shared" si="10"/>
        <v>382.42720010997323</v>
      </c>
      <c r="CA78" s="196"/>
      <c r="CB78" s="196">
        <f t="shared" si="31"/>
        <v>2448.8711211334926</v>
      </c>
      <c r="CC78" s="196"/>
      <c r="CD78" s="196">
        <f t="shared" si="32"/>
        <v>2831.2983212434656</v>
      </c>
      <c r="CE78" s="222">
        <f t="shared" si="33"/>
        <v>1</v>
      </c>
      <c r="CF78" s="196"/>
      <c r="CK78" s="219" t="s">
        <v>103</v>
      </c>
      <c r="CL78" s="231">
        <v>2831.2983212434656</v>
      </c>
      <c r="CM78" s="231" t="s">
        <v>175</v>
      </c>
      <c r="CO78" s="226">
        <v>61</v>
      </c>
      <c r="CP78" s="253">
        <v>61</v>
      </c>
      <c r="CQ78" s="254" t="s">
        <v>103</v>
      </c>
      <c r="CR78" s="255">
        <v>339.54398141993681</v>
      </c>
      <c r="CS78" s="256">
        <f t="shared" si="11"/>
        <v>1.8772347010533234E-4</v>
      </c>
      <c r="CT78" s="1" t="s">
        <v>245</v>
      </c>
      <c r="DE78" s="267"/>
      <c r="DF78" s="268"/>
      <c r="DG78" s="268"/>
      <c r="DH78" s="268"/>
      <c r="DI78" s="268"/>
      <c r="DJ78" s="268"/>
      <c r="DK78" s="268"/>
      <c r="DL78" s="268"/>
      <c r="DM78" s="268"/>
      <c r="DN78" s="268"/>
      <c r="DO78" s="268"/>
      <c r="DP78" s="268"/>
      <c r="DQ78" s="268"/>
      <c r="DR78" s="268"/>
      <c r="DS78" s="268"/>
      <c r="DT78" s="268"/>
      <c r="DU78" s="268"/>
      <c r="DV78" s="268"/>
      <c r="DW78" s="268"/>
      <c r="DX78" s="268"/>
      <c r="DY78" s="268"/>
      <c r="DZ78" s="268"/>
      <c r="EA78" s="268"/>
      <c r="EB78" s="268"/>
    </row>
    <row r="79" spans="1:132" s="231" customFormat="1" ht="14" customHeight="1">
      <c r="B79" s="238">
        <v>62</v>
      </c>
      <c r="C79" s="261"/>
      <c r="D79" s="239" t="s">
        <v>246</v>
      </c>
      <c r="E79" s="2"/>
      <c r="F79" s="240"/>
      <c r="G79" s="202"/>
      <c r="H79" s="203"/>
      <c r="I79" s="203"/>
      <c r="J79" s="203"/>
      <c r="K79" s="203"/>
      <c r="L79" s="203"/>
      <c r="M79" s="241"/>
      <c r="N79" s="205"/>
      <c r="O79" s="205"/>
      <c r="P79" s="238">
        <v>62</v>
      </c>
      <c r="Q79" s="205"/>
      <c r="R79" s="239" t="s">
        <v>246</v>
      </c>
      <c r="S79" s="205"/>
      <c r="T79" s="240"/>
      <c r="U79" s="202"/>
      <c r="V79" s="242"/>
      <c r="W79" s="243"/>
      <c r="X79" s="243"/>
      <c r="Y79" s="203"/>
      <c r="Z79" s="203"/>
      <c r="AA79" s="241"/>
      <c r="AB79" s="210"/>
      <c r="AC79" s="210"/>
      <c r="AD79" s="238">
        <v>62</v>
      </c>
      <c r="AE79" s="210"/>
      <c r="AF79" s="239" t="s">
        <v>246</v>
      </c>
      <c r="AG79" s="210"/>
      <c r="AH79" s="240">
        <f>'[2]Coal Emissions'!$GE$89</f>
        <v>2513.3023886411961</v>
      </c>
      <c r="AI79" s="244">
        <f>AH79/$AH$133</f>
        <v>3.3033251076450723E-3</v>
      </c>
      <c r="AJ79" s="203">
        <f>AH79*$AJ$13/10^3</f>
        <v>10.140216076439096</v>
      </c>
      <c r="AK79" s="203">
        <f>AJ79*$AK$16</f>
        <v>283.92605014029471</v>
      </c>
      <c r="AL79" s="241">
        <f>AH79+AK79</f>
        <v>2797.2284387814907</v>
      </c>
      <c r="AM79" s="210"/>
      <c r="AN79" s="210"/>
      <c r="AO79" s="240"/>
      <c r="AP79" s="245"/>
      <c r="AQ79" s="213"/>
      <c r="AR79" s="213"/>
      <c r="AS79" s="238">
        <v>62</v>
      </c>
      <c r="AT79" s="213"/>
      <c r="AU79" s="239" t="s">
        <v>246</v>
      </c>
      <c r="AV79" s="213"/>
      <c r="AW79" s="240">
        <f t="shared" si="0"/>
        <v>2513.3023886411961</v>
      </c>
      <c r="AX79" s="203">
        <f t="shared" si="1"/>
        <v>685.90921942693376</v>
      </c>
      <c r="AY79" s="245">
        <f t="shared" si="2"/>
        <v>1.6143773817589653E-3</v>
      </c>
      <c r="AZ79" s="202"/>
      <c r="BA79" s="246"/>
      <c r="BB79" s="203"/>
      <c r="BC79" s="203"/>
      <c r="BD79" s="203">
        <f t="shared" si="80"/>
        <v>10.140216076439096</v>
      </c>
      <c r="BE79" s="247">
        <f t="shared" si="81"/>
        <v>283.92605014029471</v>
      </c>
      <c r="BF79" s="203"/>
      <c r="BG79" s="240">
        <f t="shared" si="5"/>
        <v>2797.2284387814907</v>
      </c>
      <c r="BH79" s="248">
        <f t="shared" si="6"/>
        <v>2.2219777699514346E-3</v>
      </c>
      <c r="BI79" s="249">
        <f t="shared" si="7"/>
        <v>1.5465019494954602E-3</v>
      </c>
      <c r="BJ79" s="2"/>
      <c r="BK79" s="238">
        <v>62</v>
      </c>
      <c r="BM79" s="2"/>
      <c r="BN79" s="219" t="s">
        <v>111</v>
      </c>
      <c r="BO79" s="2"/>
      <c r="BP79" s="239" t="s">
        <v>246</v>
      </c>
      <c r="BQ79" s="2"/>
      <c r="BR79" s="220">
        <f t="shared" si="28"/>
        <v>0.11296931536113243</v>
      </c>
      <c r="BS79" s="2"/>
      <c r="BT79" s="220">
        <f t="shared" si="29"/>
        <v>0.89849736753571097</v>
      </c>
      <c r="BU79" s="5"/>
      <c r="BV79" s="220">
        <f t="shared" si="30"/>
        <v>0.10150263246428905</v>
      </c>
      <c r="BW79" s="5"/>
      <c r="BX79" s="98">
        <f t="shared" si="8"/>
        <v>0</v>
      </c>
      <c r="BY79" s="196">
        <f t="shared" si="9"/>
        <v>283.92605014029471</v>
      </c>
      <c r="BZ79" s="196">
        <f t="shared" si="10"/>
        <v>283.92605014029471</v>
      </c>
      <c r="CA79" s="196"/>
      <c r="CB79" s="196">
        <f t="shared" si="31"/>
        <v>2513.3023886411961</v>
      </c>
      <c r="CC79" s="196"/>
      <c r="CD79" s="196">
        <f t="shared" si="32"/>
        <v>2797.2284387814907</v>
      </c>
      <c r="CE79" s="222">
        <f t="shared" si="33"/>
        <v>1</v>
      </c>
      <c r="CF79" s="196"/>
      <c r="CK79" s="219" t="s">
        <v>111</v>
      </c>
      <c r="CL79" s="231">
        <v>2797.2284387814907</v>
      </c>
      <c r="CM79" s="231" t="s">
        <v>246</v>
      </c>
      <c r="CO79" s="226">
        <v>62</v>
      </c>
      <c r="CP79" s="253">
        <v>62</v>
      </c>
      <c r="CQ79" s="254" t="s">
        <v>103</v>
      </c>
      <c r="CR79" s="255">
        <v>262.58838629548427</v>
      </c>
      <c r="CS79" s="256">
        <f t="shared" si="11"/>
        <v>1.4517707802861216E-4</v>
      </c>
      <c r="CT79" s="1" t="s">
        <v>247</v>
      </c>
      <c r="DE79" s="267"/>
      <c r="DF79" s="268"/>
      <c r="DG79" s="268"/>
      <c r="DH79" s="268"/>
      <c r="DI79" s="268"/>
      <c r="DJ79" s="268"/>
      <c r="DK79" s="268"/>
      <c r="DL79" s="268"/>
      <c r="DM79" s="268"/>
      <c r="DN79" s="268"/>
      <c r="DO79" s="268"/>
      <c r="DP79" s="268"/>
      <c r="DQ79" s="268"/>
      <c r="DR79" s="268"/>
      <c r="DS79" s="268"/>
      <c r="DT79" s="268"/>
      <c r="DU79" s="268"/>
      <c r="DV79" s="268"/>
      <c r="DW79" s="268"/>
      <c r="DX79" s="268"/>
      <c r="DY79" s="268"/>
      <c r="DZ79" s="268"/>
      <c r="EA79" s="268"/>
      <c r="EB79" s="268"/>
    </row>
    <row r="80" spans="1:132" s="231" customFormat="1" ht="14" customHeight="1">
      <c r="A80" s="2"/>
      <c r="B80" s="238">
        <v>63</v>
      </c>
      <c r="C80" s="261"/>
      <c r="D80" s="275" t="s">
        <v>248</v>
      </c>
      <c r="E80" s="2"/>
      <c r="F80" s="240">
        <f>'[4]Oil Emissions'!$FA$41</f>
        <v>2094.1647986610119</v>
      </c>
      <c r="G80" s="202">
        <f>F80/$F$133</f>
        <v>3.7002646641892782E-3</v>
      </c>
      <c r="H80" s="203">
        <f>F80*$H$13/10^3</f>
        <v>33.390686505616159</v>
      </c>
      <c r="I80" s="203">
        <f>F80*$I$13/10^3</f>
        <v>8.0260812185985397</v>
      </c>
      <c r="J80" s="203">
        <f>F80*$J$13/10^3</f>
        <v>4.0281510971623957</v>
      </c>
      <c r="K80" s="203"/>
      <c r="L80" s="203">
        <f>J80*$L$16</f>
        <v>112.78823072054708</v>
      </c>
      <c r="M80" s="241">
        <f>F80+H80+I80+L80</f>
        <v>2248.3697971057736</v>
      </c>
      <c r="N80" s="205"/>
      <c r="O80" s="205"/>
      <c r="P80" s="238">
        <v>63</v>
      </c>
      <c r="Q80" s="205"/>
      <c r="R80" s="275" t="s">
        <v>248</v>
      </c>
      <c r="S80" s="205"/>
      <c r="T80" s="240">
        <f>'[5]Gas Emissions'!$ET$44</f>
        <v>318.72575583831326</v>
      </c>
      <c r="U80" s="202">
        <f>T80/$T$133</f>
        <v>1.3855567992602832E-3</v>
      </c>
      <c r="V80" s="242">
        <f>T80*$V$13/10^3</f>
        <v>0.55316881934282447</v>
      </c>
      <c r="W80" s="243">
        <f>T80*$W$13/10^3</f>
        <v>9.0944332030154822</v>
      </c>
      <c r="X80" s="243">
        <f>T80*$X$13/10^3</f>
        <v>3.1484726199704429</v>
      </c>
      <c r="Y80" s="203">
        <f>X80*$Y$16</f>
        <v>88.157233359172409</v>
      </c>
      <c r="Z80" s="203">
        <f>T80*$Z$13/10^3</f>
        <v>18.251634781427146</v>
      </c>
      <c r="AA80" s="241">
        <f>T80+V80+W80+Y80+Z80</f>
        <v>434.78222600127106</v>
      </c>
      <c r="AB80" s="210"/>
      <c r="AC80" s="210"/>
      <c r="AD80" s="238">
        <v>63</v>
      </c>
      <c r="AE80" s="210"/>
      <c r="AF80" s="275" t="s">
        <v>248</v>
      </c>
      <c r="AG80" s="210"/>
      <c r="AH80" s="240"/>
      <c r="AI80" s="244"/>
      <c r="AJ80" s="203"/>
      <c r="AK80" s="203"/>
      <c r="AL80" s="241"/>
      <c r="AM80" s="210"/>
      <c r="AN80" s="210"/>
      <c r="AO80" s="240"/>
      <c r="AP80" s="245"/>
      <c r="AQ80" s="213"/>
      <c r="AR80" s="213"/>
      <c r="AS80" s="238">
        <v>63</v>
      </c>
      <c r="AT80" s="213"/>
      <c r="AU80" s="275" t="s">
        <v>248</v>
      </c>
      <c r="AV80" s="213"/>
      <c r="AW80" s="240">
        <f t="shared" si="0"/>
        <v>2412.8905544993249</v>
      </c>
      <c r="AX80" s="203">
        <f t="shared" si="1"/>
        <v>658.50567137447933</v>
      </c>
      <c r="AY80" s="245">
        <f t="shared" si="2"/>
        <v>1.5498795343721215E-3</v>
      </c>
      <c r="AZ80" s="202"/>
      <c r="BA80" s="246">
        <f>H80+V80</f>
        <v>33.943855324958982</v>
      </c>
      <c r="BB80" s="203">
        <f>I80+W80</f>
        <v>17.120514421614022</v>
      </c>
      <c r="BC80" s="203">
        <f>Z80</f>
        <v>18.251634781427146</v>
      </c>
      <c r="BD80" s="203">
        <f t="shared" si="80"/>
        <v>7.1766237171328386</v>
      </c>
      <c r="BE80" s="247">
        <f t="shared" si="81"/>
        <v>200.94546407971947</v>
      </c>
      <c r="BF80" s="203"/>
      <c r="BG80" s="240">
        <f t="shared" si="5"/>
        <v>2683.1520231070444</v>
      </c>
      <c r="BH80" s="248">
        <f t="shared" si="6"/>
        <v>2.1313611952769773E-3</v>
      </c>
      <c r="BI80" s="249">
        <f t="shared" si="7"/>
        <v>1.4834325924182683E-3</v>
      </c>
      <c r="BJ80" s="2"/>
      <c r="BK80" s="238">
        <v>63</v>
      </c>
      <c r="BM80" s="2"/>
      <c r="BN80" s="219" t="s">
        <v>111</v>
      </c>
      <c r="BO80" s="2"/>
      <c r="BP80" s="275" t="s">
        <v>248</v>
      </c>
      <c r="BQ80" s="2"/>
      <c r="BR80" s="220">
        <f t="shared" si="28"/>
        <v>0.11200734658427096</v>
      </c>
      <c r="BS80" s="2"/>
      <c r="BT80" s="220">
        <f t="shared" si="29"/>
        <v>0.89927463435532018</v>
      </c>
      <c r="BU80" s="5"/>
      <c r="BV80" s="220">
        <f t="shared" si="30"/>
        <v>7.4891568703225414E-2</v>
      </c>
      <c r="BW80" s="5"/>
      <c r="BX80" s="98">
        <f t="shared" si="8"/>
        <v>69.31600452800015</v>
      </c>
      <c r="BY80" s="196">
        <f t="shared" si="9"/>
        <v>200.94546407971947</v>
      </c>
      <c r="BZ80" s="196">
        <f t="shared" si="10"/>
        <v>270.26146860771962</v>
      </c>
      <c r="CA80" s="196"/>
      <c r="CB80" s="196">
        <f t="shared" si="31"/>
        <v>2412.8905544993249</v>
      </c>
      <c r="CC80" s="196"/>
      <c r="CD80" s="196">
        <f t="shared" si="32"/>
        <v>2683.1520231070444</v>
      </c>
      <c r="CE80" s="222">
        <f t="shared" si="33"/>
        <v>1</v>
      </c>
      <c r="CF80" s="196"/>
      <c r="CK80" s="219" t="s">
        <v>111</v>
      </c>
      <c r="CL80" s="231">
        <v>2683.1520231070444</v>
      </c>
      <c r="CM80" s="231" t="s">
        <v>248</v>
      </c>
      <c r="CO80" s="265">
        <v>63</v>
      </c>
      <c r="CP80" s="253">
        <v>63</v>
      </c>
      <c r="CQ80" s="254" t="s">
        <v>103</v>
      </c>
      <c r="CR80" s="255">
        <v>258.16935565812145</v>
      </c>
      <c r="CS80" s="256">
        <f t="shared" si="11"/>
        <v>1.4273393130494349E-4</v>
      </c>
      <c r="CT80" s="1" t="s">
        <v>249</v>
      </c>
      <c r="DE80" s="267"/>
      <c r="DF80" s="268"/>
      <c r="DG80" s="268"/>
      <c r="DH80" s="268"/>
      <c r="DI80" s="268"/>
      <c r="DJ80" s="268"/>
      <c r="DK80" s="268"/>
      <c r="DL80" s="268"/>
      <c r="DM80" s="268"/>
      <c r="DN80" s="268"/>
      <c r="DO80" s="268"/>
      <c r="DP80" s="268"/>
      <c r="DQ80" s="268"/>
      <c r="DR80" s="268"/>
      <c r="DS80" s="268"/>
      <c r="DT80" s="268"/>
      <c r="DU80" s="268"/>
      <c r="DV80" s="268"/>
      <c r="DW80" s="268"/>
      <c r="DX80" s="268"/>
      <c r="DY80" s="268"/>
      <c r="DZ80" s="268"/>
      <c r="EA80" s="268"/>
      <c r="EB80" s="268"/>
    </row>
    <row r="81" spans="1:132" s="231" customFormat="1" ht="14" customHeight="1">
      <c r="A81" s="2"/>
      <c r="B81" s="238">
        <v>64</v>
      </c>
      <c r="C81" s="261"/>
      <c r="D81" s="239" t="s">
        <v>250</v>
      </c>
      <c r="E81" s="2"/>
      <c r="F81" s="240"/>
      <c r="G81" s="202"/>
      <c r="H81" s="203"/>
      <c r="I81" s="203"/>
      <c r="J81" s="203"/>
      <c r="K81" s="203"/>
      <c r="L81" s="203"/>
      <c r="M81" s="241"/>
      <c r="N81" s="205"/>
      <c r="O81" s="205"/>
      <c r="P81" s="238">
        <v>64</v>
      </c>
      <c r="Q81" s="205"/>
      <c r="R81" s="239" t="s">
        <v>250</v>
      </c>
      <c r="S81" s="205"/>
      <c r="T81" s="240"/>
      <c r="U81" s="202"/>
      <c r="V81" s="242"/>
      <c r="W81" s="243"/>
      <c r="X81" s="243"/>
      <c r="Y81" s="203"/>
      <c r="Z81" s="203"/>
      <c r="AA81" s="241"/>
      <c r="AB81" s="210"/>
      <c r="AC81" s="210"/>
      <c r="AD81" s="238">
        <v>64</v>
      </c>
      <c r="AE81" s="210"/>
      <c r="AF81" s="239" t="s">
        <v>250</v>
      </c>
      <c r="AG81" s="210"/>
      <c r="AH81" s="240">
        <f>'[2]Coal Emissions'!$GE$49</f>
        <v>2369.9965699937011</v>
      </c>
      <c r="AI81" s="244">
        <f>AH81/$AH$133</f>
        <v>3.1149730370986246E-3</v>
      </c>
      <c r="AJ81" s="203">
        <f>AH81*$AJ$13/10^3</f>
        <v>9.5620317828721628</v>
      </c>
      <c r="AK81" s="203">
        <f>AJ81*$AK$16</f>
        <v>267.73688992042054</v>
      </c>
      <c r="AL81" s="241">
        <f>AH81+AK81</f>
        <v>2637.7334599141218</v>
      </c>
      <c r="AM81" s="210"/>
      <c r="AN81" s="210"/>
      <c r="AO81" s="240"/>
      <c r="AP81" s="245"/>
      <c r="AQ81" s="213"/>
      <c r="AR81" s="213"/>
      <c r="AS81" s="238">
        <v>64</v>
      </c>
      <c r="AT81" s="213"/>
      <c r="AU81" s="239" t="s">
        <v>250</v>
      </c>
      <c r="AV81" s="213"/>
      <c r="AW81" s="240">
        <f t="shared" si="0"/>
        <v>2369.9965699937011</v>
      </c>
      <c r="AX81" s="203">
        <f t="shared" si="1"/>
        <v>646.79940810773815</v>
      </c>
      <c r="AY81" s="245">
        <f t="shared" si="2"/>
        <v>1.5223273071859466E-3</v>
      </c>
      <c r="AZ81" s="202"/>
      <c r="BA81" s="246"/>
      <c r="BB81" s="203"/>
      <c r="BC81" s="203"/>
      <c r="BD81" s="203">
        <f t="shared" si="80"/>
        <v>9.5620317828721628</v>
      </c>
      <c r="BE81" s="247">
        <f t="shared" si="81"/>
        <v>267.73688992042054</v>
      </c>
      <c r="BF81" s="203"/>
      <c r="BG81" s="240">
        <f t="shared" si="5"/>
        <v>2637.7334599141218</v>
      </c>
      <c r="BH81" s="248">
        <f t="shared" si="6"/>
        <v>2.0952829700027591E-3</v>
      </c>
      <c r="BI81" s="249">
        <f t="shared" si="7"/>
        <v>1.4583220595968107E-3</v>
      </c>
      <c r="BJ81" s="2"/>
      <c r="BK81" s="238">
        <v>64</v>
      </c>
      <c r="BM81" s="2"/>
      <c r="BN81" s="219" t="s">
        <v>101</v>
      </c>
      <c r="BO81" s="2"/>
      <c r="BP81" s="239" t="s">
        <v>250</v>
      </c>
      <c r="BQ81" s="2"/>
      <c r="BR81" s="220">
        <f t="shared" si="28"/>
        <v>0.11296931536113242</v>
      </c>
      <c r="BS81" s="2"/>
      <c r="BT81" s="220">
        <f t="shared" si="29"/>
        <v>0.89849736753571097</v>
      </c>
      <c r="BU81" s="5"/>
      <c r="BV81" s="220">
        <f t="shared" si="30"/>
        <v>0.10150263246428902</v>
      </c>
      <c r="BW81" s="5"/>
      <c r="BX81" s="98">
        <f t="shared" si="8"/>
        <v>0</v>
      </c>
      <c r="BY81" s="196">
        <f t="shared" si="9"/>
        <v>267.73688992042054</v>
      </c>
      <c r="BZ81" s="196">
        <f t="shared" si="10"/>
        <v>267.73688992042054</v>
      </c>
      <c r="CA81" s="196"/>
      <c r="CB81" s="196">
        <f t="shared" si="31"/>
        <v>2369.9965699937011</v>
      </c>
      <c r="CC81" s="196"/>
      <c r="CD81" s="196">
        <f t="shared" si="32"/>
        <v>2637.7334599141218</v>
      </c>
      <c r="CE81" s="222">
        <f t="shared" si="33"/>
        <v>1</v>
      </c>
      <c r="CF81" s="196"/>
      <c r="CK81" s="219" t="s">
        <v>101</v>
      </c>
      <c r="CL81" s="231">
        <v>2637.7334599141218</v>
      </c>
      <c r="CM81" s="231" t="s">
        <v>250</v>
      </c>
      <c r="CO81" s="226">
        <v>64</v>
      </c>
      <c r="CP81" s="295">
        <v>64</v>
      </c>
      <c r="CQ81" s="290" t="s">
        <v>103</v>
      </c>
      <c r="CR81" s="255">
        <v>251.03416476797008</v>
      </c>
      <c r="CS81" s="296">
        <f t="shared" si="11"/>
        <v>1.387891027494151E-4</v>
      </c>
      <c r="CT81" s="1" t="s">
        <v>251</v>
      </c>
      <c r="DE81" s="267"/>
      <c r="DF81" s="268"/>
      <c r="DG81" s="268"/>
      <c r="DH81" s="268"/>
      <c r="DI81" s="268"/>
      <c r="DJ81" s="268"/>
      <c r="DK81" s="268"/>
      <c r="DL81" s="268"/>
      <c r="DM81" s="268"/>
      <c r="DN81" s="268"/>
      <c r="DO81" s="268"/>
      <c r="DP81" s="268"/>
      <c r="DQ81" s="268"/>
      <c r="DR81" s="268"/>
      <c r="DS81" s="268"/>
      <c r="DT81" s="268"/>
      <c r="DU81" s="268"/>
      <c r="DV81" s="268"/>
      <c r="DW81" s="268"/>
      <c r="DX81" s="268"/>
      <c r="DY81" s="268"/>
      <c r="DZ81" s="268"/>
      <c r="EA81" s="268"/>
      <c r="EB81" s="268"/>
    </row>
    <row r="82" spans="1:132" s="231" customFormat="1" ht="14" customHeight="1">
      <c r="A82" s="2"/>
      <c r="B82" s="238">
        <v>65</v>
      </c>
      <c r="C82" s="261"/>
      <c r="D82" s="269" t="s">
        <v>177</v>
      </c>
      <c r="E82" s="2"/>
      <c r="F82" s="240">
        <f>'[4]Oil Emissions'!$FA$39</f>
        <v>972.76409765060464</v>
      </c>
      <c r="G82" s="202">
        <f>F82/$F$133</f>
        <v>1.7188163125604898E-3</v>
      </c>
      <c r="H82" s="203">
        <f>F82*$H$13/10^3</f>
        <v>15.510365301402317</v>
      </c>
      <c r="I82" s="203">
        <f>F82*$I$13/10^3</f>
        <v>3.7282088111081331</v>
      </c>
      <c r="J82" s="203">
        <f>F82*$J$13/10^3</f>
        <v>1.871123404297925</v>
      </c>
      <c r="K82" s="203"/>
      <c r="L82" s="203">
        <f>J82*$L$16</f>
        <v>52.391455320341898</v>
      </c>
      <c r="M82" s="241">
        <f>F82+H82+I82+L82</f>
        <v>1044.3941270834571</v>
      </c>
      <c r="N82" s="205"/>
      <c r="O82" s="205"/>
      <c r="P82" s="238">
        <v>65</v>
      </c>
      <c r="Q82" s="205"/>
      <c r="R82" s="269" t="s">
        <v>177</v>
      </c>
      <c r="S82" s="205"/>
      <c r="T82" s="240">
        <f>'[5]Gas Emissions'!$ET$42</f>
        <v>1104.679868872576</v>
      </c>
      <c r="U82" s="202">
        <f>T82/$T$133</f>
        <v>4.8022372691424843E-3</v>
      </c>
      <c r="V82" s="242">
        <f>T82*$V$13/10^3</f>
        <v>1.9172421670435122</v>
      </c>
      <c r="W82" s="243">
        <f>T82*$W$13/10^3</f>
        <v>31.520632061106514</v>
      </c>
      <c r="X82" s="243">
        <f>T82*$X$13/10^3</f>
        <v>10.912372964117246</v>
      </c>
      <c r="Y82" s="203">
        <f>X82*$Y$16</f>
        <v>305.54644299528286</v>
      </c>
      <c r="Z82" s="203">
        <f>T82*$Z$13/10^3</f>
        <v>63.258814663491442</v>
      </c>
      <c r="AA82" s="241">
        <f>T82+V82+W82+Y82+Z82</f>
        <v>1506.9230007595002</v>
      </c>
      <c r="AB82" s="210"/>
      <c r="AC82" s="210"/>
      <c r="AD82" s="238">
        <v>65</v>
      </c>
      <c r="AE82" s="210"/>
      <c r="AF82" s="269" t="s">
        <v>177</v>
      </c>
      <c r="AG82" s="210"/>
      <c r="AH82" s="240"/>
      <c r="AI82" s="244"/>
      <c r="AJ82" s="203"/>
      <c r="AK82" s="203"/>
      <c r="AL82" s="241"/>
      <c r="AM82" s="210"/>
      <c r="AN82" s="210"/>
      <c r="AO82" s="240"/>
      <c r="AP82" s="245"/>
      <c r="AQ82" s="213"/>
      <c r="AR82" s="213"/>
      <c r="AS82" s="238">
        <v>65</v>
      </c>
      <c r="AT82" s="213"/>
      <c r="AU82" s="269" t="s">
        <v>177</v>
      </c>
      <c r="AV82" s="213"/>
      <c r="AW82" s="240">
        <f t="shared" ref="AW82:AW125" si="82">F82+T82+AH82+AO82</f>
        <v>2077.4439665231807</v>
      </c>
      <c r="AX82" s="203">
        <f t="shared" ref="AX82:AX125" si="83">AW82/3.664191</f>
        <v>566.95842725534249</v>
      </c>
      <c r="AY82" s="245">
        <f t="shared" ref="AY82:AY125" si="84">AW82/$BB$147</f>
        <v>1.334411078660477E-3</v>
      </c>
      <c r="AZ82" s="202"/>
      <c r="BA82" s="246">
        <f t="shared" ref="BA82:BB84" si="85">H82+V82</f>
        <v>17.427607468445828</v>
      </c>
      <c r="BB82" s="203">
        <f t="shared" si="85"/>
        <v>35.24884087221465</v>
      </c>
      <c r="BC82" s="203">
        <f>Z82</f>
        <v>63.258814663491442</v>
      </c>
      <c r="BD82" s="203">
        <f t="shared" si="80"/>
        <v>12.783496368415172</v>
      </c>
      <c r="BE82" s="247">
        <f t="shared" si="81"/>
        <v>357.93789831562481</v>
      </c>
      <c r="BF82" s="203"/>
      <c r="BG82" s="240">
        <f t="shared" ref="BG82:BG125" si="86">M82+AA82+AL82+AO82</f>
        <v>2551.3171278429572</v>
      </c>
      <c r="BH82" s="248">
        <f t="shared" ref="BH82:BH125" si="87">BG82/$BG$127</f>
        <v>2.0266381764060966E-3</v>
      </c>
      <c r="BI82" s="249">
        <f t="shared" ref="BI82:BI125" si="88">BG82/$BG$133</f>
        <v>1.4105451157607472E-3</v>
      </c>
      <c r="BJ82" s="2"/>
      <c r="BK82" s="238">
        <v>65</v>
      </c>
      <c r="BM82" s="2"/>
      <c r="BN82" s="219" t="s">
        <v>103</v>
      </c>
      <c r="BO82" s="2"/>
      <c r="BP82" s="269" t="s">
        <v>177</v>
      </c>
      <c r="BQ82" s="2"/>
      <c r="BR82" s="220">
        <f t="shared" si="28"/>
        <v>0.22810394357487915</v>
      </c>
      <c r="BS82" s="2"/>
      <c r="BT82" s="220">
        <f t="shared" si="29"/>
        <v>0.8142633245595704</v>
      </c>
      <c r="BU82" s="5"/>
      <c r="BV82" s="220">
        <f t="shared" si="30"/>
        <v>0.14029533781174738</v>
      </c>
      <c r="BW82" s="5"/>
      <c r="BX82" s="98">
        <f t="shared" ref="BX82:BX108" si="89">BA82+BB82+BC82</f>
        <v>115.93526300415192</v>
      </c>
      <c r="BY82" s="196">
        <f t="shared" ref="BY82:BY109" si="90">BE82</f>
        <v>357.93789831562481</v>
      </c>
      <c r="BZ82" s="196">
        <f t="shared" ref="BZ82:BZ127" si="91">BX82+BY82</f>
        <v>473.87316131977673</v>
      </c>
      <c r="CA82" s="196"/>
      <c r="CB82" s="196">
        <f t="shared" si="31"/>
        <v>2077.4439665231807</v>
      </c>
      <c r="CC82" s="196"/>
      <c r="CD82" s="196">
        <f t="shared" si="32"/>
        <v>2551.3171278429572</v>
      </c>
      <c r="CE82" s="222">
        <f t="shared" si="33"/>
        <v>1</v>
      </c>
      <c r="CF82" s="196"/>
      <c r="CK82" s="219" t="s">
        <v>103</v>
      </c>
      <c r="CL82" s="231">
        <v>2551.3171278429572</v>
      </c>
      <c r="CM82" s="231" t="s">
        <v>177</v>
      </c>
      <c r="CO82" s="226">
        <v>65</v>
      </c>
      <c r="CP82" s="297">
        <v>1</v>
      </c>
      <c r="CQ82" s="228" t="s">
        <v>111</v>
      </c>
      <c r="CR82" s="229">
        <v>61409.92305790948</v>
      </c>
      <c r="CS82" s="230">
        <f t="shared" ref="CS82:CS125" si="92">CR82/$BG$133</f>
        <v>3.395166601723585E-2</v>
      </c>
      <c r="CT82" s="231" t="s">
        <v>110</v>
      </c>
      <c r="DE82" s="267"/>
      <c r="DF82" s="268"/>
      <c r="DG82" s="268"/>
      <c r="DH82" s="268"/>
      <c r="DI82" s="268"/>
      <c r="DJ82" s="268"/>
      <c r="DK82" s="268"/>
      <c r="DL82" s="268"/>
      <c r="DM82" s="268"/>
      <c r="DN82" s="268"/>
      <c r="DO82" s="268"/>
      <c r="DP82" s="268"/>
      <c r="DQ82" s="268"/>
      <c r="DR82" s="268"/>
      <c r="DS82" s="268"/>
      <c r="DT82" s="268"/>
      <c r="DU82" s="268"/>
      <c r="DV82" s="268"/>
      <c r="DW82" s="268"/>
      <c r="DX82" s="268"/>
      <c r="DY82" s="268"/>
      <c r="DZ82" s="268"/>
      <c r="EA82" s="268"/>
      <c r="EB82" s="268"/>
    </row>
    <row r="83" spans="1:132" s="231" customFormat="1" ht="14" customHeight="1">
      <c r="A83" s="2"/>
      <c r="B83" s="238">
        <v>66</v>
      </c>
      <c r="C83" s="261"/>
      <c r="D83" s="262" t="s">
        <v>180</v>
      </c>
      <c r="E83" s="2"/>
      <c r="F83" s="240">
        <f>'[4]Oil Emissions'!$FA$141</f>
        <v>1767.1976644692609</v>
      </c>
      <c r="G83" s="202">
        <f>F83/$F$133</f>
        <v>3.1225331820372787E-3</v>
      </c>
      <c r="H83" s="203">
        <f>F83*$H$13/10^3</f>
        <v>28.177315961704277</v>
      </c>
      <c r="I83" s="203">
        <f>F83*$I$13/10^3</f>
        <v>6.772949289099329</v>
      </c>
      <c r="J83" s="203">
        <f>F83*$J$13/10^3</f>
        <v>3.3992258945361895</v>
      </c>
      <c r="K83" s="203"/>
      <c r="L83" s="203">
        <f>J83*$L$16</f>
        <v>95.178325047013303</v>
      </c>
      <c r="M83" s="241">
        <f>F83+H83+I83+L83</f>
        <v>1897.3262547670779</v>
      </c>
      <c r="N83" s="205"/>
      <c r="O83" s="205"/>
      <c r="P83" s="238">
        <v>66</v>
      </c>
      <c r="Q83" s="205"/>
      <c r="R83" s="262" t="s">
        <v>180</v>
      </c>
      <c r="S83" s="205"/>
      <c r="T83" s="240">
        <f>'[5]Gas Emissions'!$ET$146</f>
        <v>391.77323272912645</v>
      </c>
      <c r="U83" s="202">
        <f>T83/$T$133</f>
        <v>1.7031070016550287E-3</v>
      </c>
      <c r="V83" s="242">
        <f>T83*$V$13/10^3</f>
        <v>0.67994736110636422</v>
      </c>
      <c r="W83" s="243">
        <f>T83*$W$13/10^3</f>
        <v>11.178749851618313</v>
      </c>
      <c r="X83" s="243">
        <f>T83*$X$13/10^3</f>
        <v>3.8700584244929987</v>
      </c>
      <c r="Y83" s="203">
        <f>X83*$Y$16</f>
        <v>108.36163588580396</v>
      </c>
      <c r="Z83" s="203">
        <f>T83*$Z$13/10^3</f>
        <v>22.43465371069184</v>
      </c>
      <c r="AA83" s="241">
        <f>T83+V83+W83+Y83+Z83</f>
        <v>534.42821953834687</v>
      </c>
      <c r="AB83" s="210"/>
      <c r="AC83" s="210"/>
      <c r="AD83" s="238">
        <v>66</v>
      </c>
      <c r="AE83" s="210"/>
      <c r="AF83" s="262" t="s">
        <v>180</v>
      </c>
      <c r="AG83" s="210"/>
      <c r="AH83" s="240"/>
      <c r="AI83" s="244"/>
      <c r="AJ83" s="203"/>
      <c r="AK83" s="203"/>
      <c r="AL83" s="241"/>
      <c r="AM83" s="210"/>
      <c r="AN83" s="210"/>
      <c r="AO83" s="240"/>
      <c r="AP83" s="245"/>
      <c r="AQ83" s="213"/>
      <c r="AR83" s="213"/>
      <c r="AS83" s="238">
        <v>66</v>
      </c>
      <c r="AT83" s="213"/>
      <c r="AU83" s="262" t="s">
        <v>180</v>
      </c>
      <c r="AV83" s="213"/>
      <c r="AW83" s="240">
        <f t="shared" si="82"/>
        <v>2158.9708971983873</v>
      </c>
      <c r="AX83" s="203">
        <f t="shared" si="83"/>
        <v>589.2080672646124</v>
      </c>
      <c r="AY83" s="245">
        <f t="shared" si="84"/>
        <v>1.386778526955245E-3</v>
      </c>
      <c r="AZ83" s="202"/>
      <c r="BA83" s="246">
        <f t="shared" si="85"/>
        <v>28.857263322810642</v>
      </c>
      <c r="BB83" s="203">
        <f t="shared" si="85"/>
        <v>17.951699140717643</v>
      </c>
      <c r="BC83" s="203">
        <f>Z83</f>
        <v>22.43465371069184</v>
      </c>
      <c r="BD83" s="203">
        <f t="shared" si="80"/>
        <v>7.2692843190291878</v>
      </c>
      <c r="BE83" s="247">
        <f t="shared" si="81"/>
        <v>203.53996093281725</v>
      </c>
      <c r="BF83" s="203"/>
      <c r="BG83" s="240">
        <f t="shared" si="86"/>
        <v>2431.754474305425</v>
      </c>
      <c r="BH83" s="248">
        <f t="shared" si="87"/>
        <v>1.9316636099411108E-3</v>
      </c>
      <c r="BI83" s="249">
        <f t="shared" si="88"/>
        <v>1.3444425857638798E-3</v>
      </c>
      <c r="BJ83" s="2"/>
      <c r="BK83" s="238">
        <v>66</v>
      </c>
      <c r="BM83" s="2"/>
      <c r="BN83" s="219" t="s">
        <v>103</v>
      </c>
      <c r="BO83" s="2"/>
      <c r="BP83" s="262" t="s">
        <v>180</v>
      </c>
      <c r="BQ83" s="2"/>
      <c r="BR83" s="220">
        <f t="shared" ref="BR83:BR125" si="93">(BA83+BB83+BC83+BE83)/AW83</f>
        <v>0.12634889032595023</v>
      </c>
      <c r="BS83" s="2"/>
      <c r="BT83" s="220">
        <f t="shared" ref="BT83:BT125" si="94">AW83/(BA83+BB83+BC83+BE83+AW83)</f>
        <v>0.88782437536793202</v>
      </c>
      <c r="BU83" s="5"/>
      <c r="BV83" s="220">
        <f t="shared" ref="BV83:BV125" si="95">BE83/(BA83+BB83+BC83+BE83+AW83)</f>
        <v>8.3700868275755444E-2</v>
      </c>
      <c r="BW83" s="5"/>
      <c r="BX83" s="98">
        <f t="shared" si="89"/>
        <v>69.243616174220136</v>
      </c>
      <c r="BY83" s="196">
        <f t="shared" si="90"/>
        <v>203.53996093281725</v>
      </c>
      <c r="BZ83" s="196">
        <f t="shared" si="91"/>
        <v>272.78357710703739</v>
      </c>
      <c r="CA83" s="196"/>
      <c r="CB83" s="196">
        <f t="shared" ref="CB83:CB125" si="96">AW83</f>
        <v>2158.9708971983873</v>
      </c>
      <c r="CC83" s="196"/>
      <c r="CD83" s="196">
        <f t="shared" ref="CD83:CD125" si="97">BZ83+CB83</f>
        <v>2431.7544743054245</v>
      </c>
      <c r="CE83" s="222">
        <f t="shared" ref="CE83:CE125" si="98">BG83/CD83</f>
        <v>1.0000000000000002</v>
      </c>
      <c r="CF83" s="196"/>
      <c r="CK83" s="219" t="s">
        <v>103</v>
      </c>
      <c r="CL83" s="231">
        <v>2431.754474305425</v>
      </c>
      <c r="CM83" s="231" t="s">
        <v>180</v>
      </c>
      <c r="CO83" s="265">
        <v>66</v>
      </c>
      <c r="CP83" s="297">
        <v>2</v>
      </c>
      <c r="CQ83" s="254" t="s">
        <v>111</v>
      </c>
      <c r="CR83" s="255">
        <v>44756.592308000392</v>
      </c>
      <c r="CS83" s="256">
        <f t="shared" si="92"/>
        <v>2.4744549389483395E-2</v>
      </c>
      <c r="CT83" s="231" t="s">
        <v>117</v>
      </c>
      <c r="DE83" s="267"/>
      <c r="DF83" s="268"/>
      <c r="DG83" s="268"/>
      <c r="DH83" s="268"/>
      <c r="DI83" s="268"/>
      <c r="DJ83" s="268"/>
      <c r="DK83" s="268"/>
      <c r="DL83" s="268"/>
      <c r="DM83" s="268"/>
      <c r="DN83" s="268"/>
      <c r="DO83" s="268"/>
      <c r="DP83" s="268"/>
      <c r="DQ83" s="268"/>
      <c r="DR83" s="268"/>
      <c r="DS83" s="268"/>
      <c r="DT83" s="268"/>
      <c r="DU83" s="268"/>
      <c r="DV83" s="268"/>
      <c r="DW83" s="268"/>
      <c r="DX83" s="268"/>
      <c r="DY83" s="268"/>
      <c r="DZ83" s="268"/>
      <c r="EA83" s="268"/>
      <c r="EB83" s="268"/>
    </row>
    <row r="84" spans="1:132" s="231" customFormat="1" ht="14" customHeight="1">
      <c r="A84" s="2"/>
      <c r="B84" s="238">
        <v>67</v>
      </c>
      <c r="C84" s="261"/>
      <c r="D84" s="269" t="s">
        <v>182</v>
      </c>
      <c r="E84" s="2"/>
      <c r="F84" s="240">
        <f>'[4]Oil Emissions'!$FA$45</f>
        <v>629.14644100513271</v>
      </c>
      <c r="G84" s="202">
        <f>F84/$F$133</f>
        <v>1.1116643474000912E-3</v>
      </c>
      <c r="H84" s="203">
        <f>F84*$H$13/10^3</f>
        <v>10.031508308781902</v>
      </c>
      <c r="I84" s="203">
        <f>F84*$I$13/10^3</f>
        <v>2.411262206836855</v>
      </c>
      <c r="J84" s="203">
        <f>F84*$J$13/10^3</f>
        <v>1.2101707221089029</v>
      </c>
      <c r="K84" s="203"/>
      <c r="L84" s="203">
        <f>J84*$L$16</f>
        <v>33.884780219049283</v>
      </c>
      <c r="M84" s="241">
        <f>F84+H84+I84+L84</f>
        <v>675.47399173980079</v>
      </c>
      <c r="N84" s="205"/>
      <c r="O84" s="205"/>
      <c r="P84" s="238">
        <v>67</v>
      </c>
      <c r="Q84" s="205"/>
      <c r="R84" s="269" t="s">
        <v>182</v>
      </c>
      <c r="S84" s="205"/>
      <c r="T84" s="240">
        <f>'[5]Gas Emissions'!$ET$48</f>
        <v>1202.9743249599092</v>
      </c>
      <c r="U84" s="202">
        <f>T84/$T$133</f>
        <v>5.229540521128449E-3</v>
      </c>
      <c r="V84" s="242">
        <f>T84*$V$13/10^3</f>
        <v>2.0878384468413658</v>
      </c>
      <c r="W84" s="243">
        <f>T84*$W$13/10^3</f>
        <v>34.325339081917456</v>
      </c>
      <c r="X84" s="243">
        <f>T84*$X$13/10^3</f>
        <v>11.883356318982521</v>
      </c>
      <c r="Y84" s="203">
        <f>X84*$Y$16</f>
        <v>332.7339769315106</v>
      </c>
      <c r="Z84" s="203">
        <f>T84*$Z$13/10^3</f>
        <v>68.887586360420556</v>
      </c>
      <c r="AA84" s="241">
        <f>T84+V84+W84+Y84+Z84</f>
        <v>1641.009065780599</v>
      </c>
      <c r="AB84" s="210"/>
      <c r="AC84" s="210"/>
      <c r="AD84" s="238">
        <v>67</v>
      </c>
      <c r="AE84" s="210"/>
      <c r="AF84" s="269" t="s">
        <v>182</v>
      </c>
      <c r="AG84" s="210"/>
      <c r="AH84" s="240"/>
      <c r="AI84" s="244"/>
      <c r="AJ84" s="203"/>
      <c r="AK84" s="203"/>
      <c r="AL84" s="241"/>
      <c r="AM84" s="210"/>
      <c r="AN84" s="210"/>
      <c r="AO84" s="240"/>
      <c r="AP84" s="245"/>
      <c r="AQ84" s="213"/>
      <c r="AR84" s="213"/>
      <c r="AS84" s="238">
        <v>67</v>
      </c>
      <c r="AT84" s="213"/>
      <c r="AU84" s="269" t="s">
        <v>182</v>
      </c>
      <c r="AV84" s="213"/>
      <c r="AW84" s="240">
        <f t="shared" si="82"/>
        <v>1832.1207659650418</v>
      </c>
      <c r="AX84" s="203">
        <f t="shared" si="83"/>
        <v>500.00689537336939</v>
      </c>
      <c r="AY84" s="245">
        <f t="shared" si="84"/>
        <v>1.1768318601821557E-3</v>
      </c>
      <c r="AZ84" s="202"/>
      <c r="BA84" s="246">
        <f t="shared" si="85"/>
        <v>12.119346755623267</v>
      </c>
      <c r="BB84" s="203">
        <f t="shared" si="85"/>
        <v>36.736601288754308</v>
      </c>
      <c r="BC84" s="203">
        <f>Z84</f>
        <v>68.887586360420556</v>
      </c>
      <c r="BD84" s="203">
        <f t="shared" si="80"/>
        <v>13.093527041091424</v>
      </c>
      <c r="BE84" s="247">
        <f t="shared" si="81"/>
        <v>366.61875715055987</v>
      </c>
      <c r="BF84" s="203"/>
      <c r="BG84" s="240">
        <f t="shared" si="86"/>
        <v>2316.4830575203996</v>
      </c>
      <c r="BH84" s="248">
        <f t="shared" si="87"/>
        <v>1.8400977864080471E-3</v>
      </c>
      <c r="BI84" s="249">
        <f t="shared" si="88"/>
        <v>1.280712549164938E-3</v>
      </c>
      <c r="BJ84" s="2"/>
      <c r="BK84" s="238">
        <v>67</v>
      </c>
      <c r="BM84" s="2"/>
      <c r="BN84" s="219" t="s">
        <v>103</v>
      </c>
      <c r="BO84" s="2"/>
      <c r="BP84" s="269" t="s">
        <v>182</v>
      </c>
      <c r="BQ84" s="2"/>
      <c r="BR84" s="220">
        <f t="shared" si="93"/>
        <v>0.26437246962823846</v>
      </c>
      <c r="BS84" s="2"/>
      <c r="BT84" s="220">
        <f t="shared" si="94"/>
        <v>0.79090617995979351</v>
      </c>
      <c r="BU84" s="5"/>
      <c r="BV84" s="220">
        <f t="shared" si="95"/>
        <v>0.15826524435840011</v>
      </c>
      <c r="BW84" s="5"/>
      <c r="BX84" s="98">
        <f t="shared" si="89"/>
        <v>117.74353440479814</v>
      </c>
      <c r="BY84" s="196">
        <f t="shared" si="90"/>
        <v>366.61875715055987</v>
      </c>
      <c r="BZ84" s="196">
        <f t="shared" si="91"/>
        <v>484.36229155535801</v>
      </c>
      <c r="CA84" s="196"/>
      <c r="CB84" s="196">
        <f t="shared" si="96"/>
        <v>1832.1207659650418</v>
      </c>
      <c r="CC84" s="196"/>
      <c r="CD84" s="196">
        <f t="shared" si="97"/>
        <v>2316.4830575203996</v>
      </c>
      <c r="CE84" s="222">
        <f t="shared" si="98"/>
        <v>1</v>
      </c>
      <c r="CF84" s="196"/>
      <c r="CK84" s="219" t="s">
        <v>103</v>
      </c>
      <c r="CL84" s="231">
        <v>2316.4830575203996</v>
      </c>
      <c r="CM84" s="231" t="s">
        <v>182</v>
      </c>
      <c r="CO84" s="226">
        <v>67</v>
      </c>
      <c r="CP84" s="297">
        <v>3</v>
      </c>
      <c r="CQ84" s="254" t="s">
        <v>111</v>
      </c>
      <c r="CR84" s="255">
        <v>38560.517563168782</v>
      </c>
      <c r="CS84" s="256">
        <f t="shared" si="92"/>
        <v>2.1318929393900975E-2</v>
      </c>
      <c r="CT84" s="231" t="s">
        <v>127</v>
      </c>
      <c r="DE84" s="267"/>
      <c r="DF84" s="268"/>
      <c r="DG84" s="268"/>
      <c r="DH84" s="268"/>
      <c r="DI84" s="268"/>
      <c r="DJ84" s="268"/>
      <c r="DK84" s="268"/>
      <c r="DL84" s="268"/>
      <c r="DM84" s="268"/>
      <c r="DN84" s="268"/>
      <c r="DO84" s="268"/>
      <c r="DP84" s="268"/>
      <c r="DQ84" s="268"/>
      <c r="DR84" s="268"/>
      <c r="DS84" s="268"/>
      <c r="DT84" s="268"/>
      <c r="DU84" s="268"/>
      <c r="DV84" s="268"/>
      <c r="DW84" s="268"/>
      <c r="DX84" s="268"/>
      <c r="DY84" s="268"/>
      <c r="DZ84" s="268"/>
      <c r="EA84" s="268"/>
      <c r="EB84" s="268"/>
    </row>
    <row r="85" spans="1:132" ht="14" customHeight="1">
      <c r="A85" s="231"/>
      <c r="B85" s="238">
        <v>68</v>
      </c>
      <c r="C85" s="261"/>
      <c r="D85" s="239" t="s">
        <v>184</v>
      </c>
      <c r="F85" s="240"/>
      <c r="G85" s="202"/>
      <c r="H85" s="203"/>
      <c r="I85" s="203"/>
      <c r="J85" s="203"/>
      <c r="K85" s="203"/>
      <c r="L85" s="203"/>
      <c r="M85" s="241"/>
      <c r="N85" s="205"/>
      <c r="O85" s="205"/>
      <c r="P85" s="238">
        <v>68</v>
      </c>
      <c r="Q85" s="205"/>
      <c r="R85" s="239" t="s">
        <v>184</v>
      </c>
      <c r="S85" s="205"/>
      <c r="T85" s="240"/>
      <c r="U85" s="202"/>
      <c r="V85" s="242"/>
      <c r="W85" s="243"/>
      <c r="X85" s="243"/>
      <c r="Y85" s="203"/>
      <c r="Z85" s="203"/>
      <c r="AA85" s="241"/>
      <c r="AB85" s="210"/>
      <c r="AC85" s="210"/>
      <c r="AD85" s="238">
        <v>68</v>
      </c>
      <c r="AE85" s="210"/>
      <c r="AF85" s="239" t="s">
        <v>184</v>
      </c>
      <c r="AG85" s="210"/>
      <c r="AH85" s="240">
        <f>'[2]Coal Emissions'!$GE$101</f>
        <v>2028.2341600490579</v>
      </c>
      <c r="AI85" s="244">
        <f>AH85/$AH$133</f>
        <v>2.6657822215717312E-3</v>
      </c>
      <c r="AJ85" s="203">
        <f>AH85*$AJ$13/10^3</f>
        <v>8.1831508733144123</v>
      </c>
      <c r="AK85" s="203">
        <f>AJ85*$AK$16</f>
        <v>229.12822445280355</v>
      </c>
      <c r="AL85" s="241">
        <f>AH85+AK85</f>
        <v>2257.3623845018615</v>
      </c>
      <c r="AM85" s="210"/>
      <c r="AN85" s="210"/>
      <c r="AO85" s="240"/>
      <c r="AP85" s="245"/>
      <c r="AQ85" s="213"/>
      <c r="AR85" s="213"/>
      <c r="AS85" s="238">
        <v>68</v>
      </c>
      <c r="AT85" s="213"/>
      <c r="AU85" s="239" t="s">
        <v>184</v>
      </c>
      <c r="AV85" s="213"/>
      <c r="AW85" s="240">
        <f t="shared" si="82"/>
        <v>2028.2341600490579</v>
      </c>
      <c r="AX85" s="203">
        <f t="shared" si="83"/>
        <v>553.52850330374633</v>
      </c>
      <c r="AY85" s="245">
        <f t="shared" si="84"/>
        <v>1.3028019898012927E-3</v>
      </c>
      <c r="AZ85" s="202"/>
      <c r="BA85" s="246"/>
      <c r="BB85" s="203"/>
      <c r="BC85" s="203"/>
      <c r="BD85" s="203">
        <f t="shared" si="80"/>
        <v>8.1831508733144123</v>
      </c>
      <c r="BE85" s="247">
        <f t="shared" si="81"/>
        <v>229.12822445280355</v>
      </c>
      <c r="BF85" s="203"/>
      <c r="BG85" s="240">
        <f t="shared" si="86"/>
        <v>2257.3623845018615</v>
      </c>
      <c r="BH85" s="248">
        <f t="shared" si="87"/>
        <v>1.7931352933307982E-3</v>
      </c>
      <c r="BI85" s="249">
        <f t="shared" si="88"/>
        <v>1.2480265393950381E-3</v>
      </c>
      <c r="BJ85" s="2"/>
      <c r="BK85" s="238">
        <v>68</v>
      </c>
      <c r="BM85" s="2"/>
      <c r="BN85" s="219" t="s">
        <v>103</v>
      </c>
      <c r="BO85" s="2"/>
      <c r="BP85" s="239" t="s">
        <v>184</v>
      </c>
      <c r="BQ85" s="2"/>
      <c r="BR85" s="220">
        <f t="shared" si="93"/>
        <v>0.11296931536113242</v>
      </c>
      <c r="BS85" s="2"/>
      <c r="BT85" s="220">
        <f t="shared" si="94"/>
        <v>0.89849736753571097</v>
      </c>
      <c r="BV85" s="220">
        <f t="shared" si="95"/>
        <v>0.10150263246428903</v>
      </c>
      <c r="BX85" s="98">
        <f t="shared" si="89"/>
        <v>0</v>
      </c>
      <c r="BY85" s="196">
        <f t="shared" si="90"/>
        <v>229.12822445280355</v>
      </c>
      <c r="BZ85" s="196">
        <f t="shared" si="91"/>
        <v>229.12822445280355</v>
      </c>
      <c r="CA85" s="196"/>
      <c r="CB85" s="196">
        <f t="shared" si="96"/>
        <v>2028.2341600490579</v>
      </c>
      <c r="CC85" s="196"/>
      <c r="CD85" s="196">
        <f t="shared" si="97"/>
        <v>2257.3623845018615</v>
      </c>
      <c r="CE85" s="222">
        <f t="shared" si="98"/>
        <v>1</v>
      </c>
      <c r="CF85" s="196"/>
      <c r="CK85" s="219" t="s">
        <v>103</v>
      </c>
      <c r="CL85" s="231">
        <v>2257.3623845018615</v>
      </c>
      <c r="CM85" s="1" t="s">
        <v>184</v>
      </c>
      <c r="CO85" s="226">
        <v>68</v>
      </c>
      <c r="CP85" s="297">
        <v>4</v>
      </c>
      <c r="CQ85" s="254" t="s">
        <v>111</v>
      </c>
      <c r="CR85" s="255">
        <v>24340.728600231614</v>
      </c>
      <c r="CS85" s="256">
        <f t="shared" si="92"/>
        <v>1.3457243502356164E-2</v>
      </c>
      <c r="CT85" s="231" t="s">
        <v>133</v>
      </c>
      <c r="DF85" s="268"/>
      <c r="DG85" s="268"/>
      <c r="DH85" s="268"/>
      <c r="DI85" s="268"/>
      <c r="DJ85" s="268"/>
      <c r="DK85" s="268"/>
      <c r="DL85" s="268"/>
      <c r="DM85" s="268"/>
      <c r="DN85" s="268"/>
      <c r="DO85" s="268"/>
      <c r="DP85" s="268"/>
      <c r="DQ85" s="268"/>
      <c r="DR85" s="268"/>
      <c r="DS85" s="268"/>
      <c r="DT85" s="268"/>
      <c r="DU85" s="268"/>
      <c r="DV85" s="268"/>
      <c r="DW85" s="268"/>
      <c r="DX85" s="268"/>
      <c r="DY85" s="268"/>
      <c r="DZ85" s="268"/>
      <c r="EA85" s="268"/>
      <c r="EB85" s="268"/>
    </row>
    <row r="86" spans="1:132" ht="14" customHeight="1">
      <c r="A86" s="231"/>
      <c r="B86" s="238">
        <v>69</v>
      </c>
      <c r="C86" s="261"/>
      <c r="D86" s="262" t="s">
        <v>186</v>
      </c>
      <c r="F86" s="240">
        <f>'[4]Oil Emissions'!$FA$87</f>
        <v>236.63168700025085</v>
      </c>
      <c r="G86" s="202">
        <f>F86/$F$133</f>
        <v>4.1811411900074695E-4</v>
      </c>
      <c r="H86" s="203">
        <f>F86*$H$13/10^3</f>
        <v>3.7730051058887404</v>
      </c>
      <c r="I86" s="203">
        <f>F86*$I$13/10^3</f>
        <v>0.90691293253155014</v>
      </c>
      <c r="J86" s="203">
        <f>F86*$J$13/10^3</f>
        <v>0.45516388692184501</v>
      </c>
      <c r="K86" s="203"/>
      <c r="L86" s="203">
        <f>J86*$L$16</f>
        <v>12.74458883381166</v>
      </c>
      <c r="M86" s="241">
        <f>F86+H86+I86+L86</f>
        <v>254.05619387248279</v>
      </c>
      <c r="N86" s="205"/>
      <c r="O86" s="205"/>
      <c r="P86" s="238">
        <v>69</v>
      </c>
      <c r="Q86" s="205"/>
      <c r="R86" s="262" t="s">
        <v>186</v>
      </c>
      <c r="S86" s="205"/>
      <c r="T86" s="240">
        <f>'[5]Gas Emissions'!$ET$90</f>
        <v>1386.8518107852499</v>
      </c>
      <c r="U86" s="202">
        <f>T86/$T$133</f>
        <v>6.0288882238143634E-3</v>
      </c>
      <c r="V86" s="242">
        <f>T86*$V$13/10^3</f>
        <v>2.4069695175959045</v>
      </c>
      <c r="W86" s="243">
        <f>T86*$W$13/10^3</f>
        <v>39.572048774325587</v>
      </c>
      <c r="X86" s="243">
        <f>T86*$X$13/10^3</f>
        <v>13.699755586833897</v>
      </c>
      <c r="Y86" s="203">
        <f>X86*$Y$16</f>
        <v>383.59315643134909</v>
      </c>
      <c r="Z86" s="203">
        <f>T86*$Z$13/10^3</f>
        <v>79.417217726370367</v>
      </c>
      <c r="AA86" s="241">
        <f>T86+V86+W86+Y86+Z86</f>
        <v>1891.8412032348908</v>
      </c>
      <c r="AB86" s="210"/>
      <c r="AC86" s="210"/>
      <c r="AD86" s="238">
        <v>69</v>
      </c>
      <c r="AE86" s="210"/>
      <c r="AF86" s="262" t="s">
        <v>186</v>
      </c>
      <c r="AG86" s="210"/>
      <c r="AH86" s="240"/>
      <c r="AI86" s="244"/>
      <c r="AJ86" s="203"/>
      <c r="AK86" s="203"/>
      <c r="AL86" s="241"/>
      <c r="AM86" s="210"/>
      <c r="AN86" s="210"/>
      <c r="AO86" s="240"/>
      <c r="AP86" s="245"/>
      <c r="AQ86" s="213"/>
      <c r="AR86" s="213"/>
      <c r="AS86" s="238">
        <v>69</v>
      </c>
      <c r="AT86" s="213"/>
      <c r="AU86" s="262" t="s">
        <v>186</v>
      </c>
      <c r="AV86" s="213"/>
      <c r="AW86" s="240">
        <f t="shared" si="82"/>
        <v>1623.4834977855007</v>
      </c>
      <c r="AX86" s="203">
        <f t="shared" si="83"/>
        <v>443.0673777064298</v>
      </c>
      <c r="AY86" s="245">
        <f t="shared" si="84"/>
        <v>1.0428172313562427E-3</v>
      </c>
      <c r="AZ86" s="202"/>
      <c r="BA86" s="246">
        <f>H86+V86</f>
        <v>6.1799746234846449</v>
      </c>
      <c r="BB86" s="203">
        <f>I86+W86</f>
        <v>40.478961706857135</v>
      </c>
      <c r="BC86" s="203">
        <f>Z86</f>
        <v>79.417217726370367</v>
      </c>
      <c r="BD86" s="203">
        <f t="shared" si="80"/>
        <v>14.154919473755742</v>
      </c>
      <c r="BE86" s="247">
        <f t="shared" si="81"/>
        <v>396.33774526516078</v>
      </c>
      <c r="BF86" s="203"/>
      <c r="BG86" s="240">
        <f t="shared" si="86"/>
        <v>2145.8973971073738</v>
      </c>
      <c r="BH86" s="248">
        <f t="shared" si="87"/>
        <v>1.7045931061126683E-3</v>
      </c>
      <c r="BI86" s="249">
        <f t="shared" si="88"/>
        <v>1.1864009610489403E-3</v>
      </c>
      <c r="BJ86" s="2"/>
      <c r="BK86" s="238">
        <v>69</v>
      </c>
      <c r="BM86" s="2"/>
      <c r="BN86" s="219" t="s">
        <v>103</v>
      </c>
      <c r="BO86" s="2"/>
      <c r="BP86" s="262" t="s">
        <v>186</v>
      </c>
      <c r="BQ86" s="2"/>
      <c r="BR86" s="220">
        <f t="shared" si="93"/>
        <v>0.32178577733279534</v>
      </c>
      <c r="BS86" s="2"/>
      <c r="BT86" s="220">
        <f t="shared" si="94"/>
        <v>0.75655224708037005</v>
      </c>
      <c r="BV86" s="220">
        <f t="shared" si="95"/>
        <v>0.18469557109273538</v>
      </c>
      <c r="BX86" s="98">
        <f t="shared" si="89"/>
        <v>126.07615405671214</v>
      </c>
      <c r="BY86" s="196">
        <f t="shared" si="90"/>
        <v>396.33774526516078</v>
      </c>
      <c r="BZ86" s="196">
        <f t="shared" si="91"/>
        <v>522.41389932187292</v>
      </c>
      <c r="CA86" s="196"/>
      <c r="CB86" s="196">
        <f t="shared" si="96"/>
        <v>1623.4834977855007</v>
      </c>
      <c r="CC86" s="196"/>
      <c r="CD86" s="196">
        <f t="shared" si="97"/>
        <v>2145.8973971073738</v>
      </c>
      <c r="CE86" s="222">
        <f t="shared" si="98"/>
        <v>1</v>
      </c>
      <c r="CF86" s="196"/>
      <c r="CK86" s="219" t="s">
        <v>103</v>
      </c>
      <c r="CL86" s="231">
        <v>2145.8973971073738</v>
      </c>
      <c r="CM86" s="1" t="s">
        <v>186</v>
      </c>
      <c r="CO86" s="265">
        <v>69</v>
      </c>
      <c r="CP86" s="297">
        <v>5</v>
      </c>
      <c r="CQ86" s="254" t="s">
        <v>111</v>
      </c>
      <c r="CR86" s="255">
        <v>24072.088822831654</v>
      </c>
      <c r="CS86" s="256">
        <f t="shared" si="92"/>
        <v>1.3308720795486347E-2</v>
      </c>
      <c r="CT86" s="231" t="s">
        <v>137</v>
      </c>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268"/>
    </row>
    <row r="87" spans="1:132" ht="14" customHeight="1">
      <c r="A87" s="231"/>
      <c r="B87" s="238">
        <v>70</v>
      </c>
      <c r="C87" s="261"/>
      <c r="D87" s="269" t="s">
        <v>189</v>
      </c>
      <c r="F87" s="240">
        <f>'[4]Oil Emissions'!$FA$29</f>
        <v>1063.1495389992133</v>
      </c>
      <c r="G87" s="202">
        <f>F87/$F$133</f>
        <v>1.8785220124143184E-3</v>
      </c>
      <c r="H87" s="203">
        <f>F87*$H$13/10^3</f>
        <v>16.951527877849429</v>
      </c>
      <c r="I87" s="203">
        <f>F87*$I$13/10^3</f>
        <v>4.0746194153292752</v>
      </c>
      <c r="J87" s="203">
        <f>F87*$J$13/10^3</f>
        <v>2.044980884362865</v>
      </c>
      <c r="K87" s="203"/>
      <c r="L87" s="203">
        <f>J87*$L$16</f>
        <v>57.259464762160221</v>
      </c>
      <c r="M87" s="241">
        <f>F87+H87+I87+L87</f>
        <v>1141.4351510545523</v>
      </c>
      <c r="N87" s="205"/>
      <c r="O87" s="205"/>
      <c r="P87" s="238">
        <v>70</v>
      </c>
      <c r="Q87" s="205"/>
      <c r="R87" s="269" t="s">
        <v>189</v>
      </c>
      <c r="S87" s="205"/>
      <c r="T87" s="240">
        <f>'[5]Gas Emissions'!$ET$30</f>
        <v>577.1042735505398</v>
      </c>
      <c r="U87" s="202">
        <f>T87/$T$133</f>
        <v>2.5087735630180833E-3</v>
      </c>
      <c r="V87" s="242">
        <f>T87*$V$13/10^3</f>
        <v>1.0016011689987054</v>
      </c>
      <c r="W87" s="243">
        <f>T87*$W$13/10^3</f>
        <v>16.466934883174748</v>
      </c>
      <c r="X87" s="243">
        <f>T87*$X$13/10^3</f>
        <v>5.7008163628406407</v>
      </c>
      <c r="Y87" s="203">
        <f>X87*$Y$16</f>
        <v>159.62285815953794</v>
      </c>
      <c r="Z87" s="203">
        <f>T87*$Z$13/10^3</f>
        <v>33.047522011332596</v>
      </c>
      <c r="AA87" s="241">
        <f>T87+V87+W87+Y87+Z87</f>
        <v>787.24318977358382</v>
      </c>
      <c r="AB87" s="210"/>
      <c r="AC87" s="210"/>
      <c r="AD87" s="238">
        <v>70</v>
      </c>
      <c r="AE87" s="210"/>
      <c r="AF87" s="269" t="s">
        <v>189</v>
      </c>
      <c r="AG87" s="210"/>
      <c r="AH87" s="240"/>
      <c r="AI87" s="244"/>
      <c r="AJ87" s="203"/>
      <c r="AK87" s="203"/>
      <c r="AL87" s="241"/>
      <c r="AM87" s="210"/>
      <c r="AN87" s="210"/>
      <c r="AO87" s="240"/>
      <c r="AP87" s="245"/>
      <c r="AQ87" s="213"/>
      <c r="AR87" s="213"/>
      <c r="AS87" s="238">
        <v>70</v>
      </c>
      <c r="AT87" s="213"/>
      <c r="AU87" s="269" t="s">
        <v>189</v>
      </c>
      <c r="AV87" s="213"/>
      <c r="AW87" s="240">
        <f t="shared" si="82"/>
        <v>1640.2538125497531</v>
      </c>
      <c r="AX87" s="203">
        <f t="shared" si="83"/>
        <v>447.64419009537249</v>
      </c>
      <c r="AY87" s="245">
        <f t="shared" si="84"/>
        <v>1.053589360075312E-3</v>
      </c>
      <c r="AZ87" s="202"/>
      <c r="BA87" s="246">
        <f>H87+V87</f>
        <v>17.953129046848133</v>
      </c>
      <c r="BB87" s="203">
        <f>I87+W87</f>
        <v>20.541554298504025</v>
      </c>
      <c r="BC87" s="203">
        <f>Z87</f>
        <v>33.047522011332596</v>
      </c>
      <c r="BD87" s="203">
        <f t="shared" si="80"/>
        <v>7.7457972472035053</v>
      </c>
      <c r="BE87" s="247">
        <f t="shared" si="81"/>
        <v>216.88232292169815</v>
      </c>
      <c r="BF87" s="203"/>
      <c r="BG87" s="240">
        <f t="shared" si="86"/>
        <v>1928.6783408281362</v>
      </c>
      <c r="BH87" s="248">
        <f t="shared" si="87"/>
        <v>1.5320451984871663E-3</v>
      </c>
      <c r="BI87" s="249">
        <f t="shared" si="88"/>
        <v>1.0663071963259775E-3</v>
      </c>
      <c r="BJ87" s="2"/>
      <c r="BK87" s="238">
        <v>70</v>
      </c>
      <c r="BM87" s="2"/>
      <c r="BN87" s="219" t="s">
        <v>103</v>
      </c>
      <c r="BO87" s="2"/>
      <c r="BP87" s="269" t="s">
        <v>189</v>
      </c>
      <c r="BQ87" s="2"/>
      <c r="BR87" s="220">
        <f t="shared" si="93"/>
        <v>0.17584140092930542</v>
      </c>
      <c r="BS87" s="2"/>
      <c r="BT87" s="220">
        <f t="shared" si="94"/>
        <v>0.8504548310764255</v>
      </c>
      <c r="BV87" s="220">
        <f t="shared" si="95"/>
        <v>0.1124512669274718</v>
      </c>
      <c r="BX87" s="98">
        <f t="shared" si="89"/>
        <v>71.542205356684747</v>
      </c>
      <c r="BY87" s="196">
        <f t="shared" si="90"/>
        <v>216.88232292169815</v>
      </c>
      <c r="BZ87" s="196">
        <f t="shared" si="91"/>
        <v>288.42452827838292</v>
      </c>
      <c r="CA87" s="196"/>
      <c r="CB87" s="196">
        <f t="shared" si="96"/>
        <v>1640.2538125497531</v>
      </c>
      <c r="CC87" s="196"/>
      <c r="CD87" s="196">
        <f t="shared" si="97"/>
        <v>1928.678340828136</v>
      </c>
      <c r="CE87" s="222">
        <f t="shared" si="98"/>
        <v>1.0000000000000002</v>
      </c>
      <c r="CF87" s="196"/>
      <c r="CK87" s="219" t="s">
        <v>103</v>
      </c>
      <c r="CL87" s="231">
        <v>1928.6783408281362</v>
      </c>
      <c r="CM87" s="1" t="s">
        <v>189</v>
      </c>
      <c r="CO87" s="226">
        <v>70</v>
      </c>
      <c r="CP87" s="297">
        <v>6</v>
      </c>
      <c r="CQ87" s="254" t="s">
        <v>111</v>
      </c>
      <c r="CR87" s="255">
        <v>19746.447079481371</v>
      </c>
      <c r="CS87" s="256">
        <f t="shared" si="92"/>
        <v>1.0917205931643394E-2</v>
      </c>
      <c r="CT87" s="231" t="s">
        <v>140</v>
      </c>
      <c r="DF87" s="268"/>
      <c r="DG87" s="268"/>
      <c r="DH87" s="268"/>
      <c r="DI87" s="268"/>
      <c r="DJ87" s="268"/>
      <c r="DK87" s="268"/>
      <c r="DL87" s="268"/>
      <c r="DM87" s="268"/>
      <c r="DN87" s="268"/>
      <c r="DO87" s="268"/>
      <c r="DP87" s="268"/>
      <c r="DQ87" s="268"/>
      <c r="DR87" s="268"/>
      <c r="DS87" s="268"/>
      <c r="DT87" s="268"/>
      <c r="DU87" s="268"/>
      <c r="DV87" s="268"/>
      <c r="DW87" s="268"/>
      <c r="DX87" s="268"/>
      <c r="DY87" s="268"/>
      <c r="DZ87" s="268"/>
      <c r="EA87" s="268"/>
      <c r="EB87" s="268"/>
    </row>
    <row r="88" spans="1:132" ht="14" customHeight="1">
      <c r="A88" s="231"/>
      <c r="B88" s="238">
        <v>71</v>
      </c>
      <c r="C88" s="261"/>
      <c r="D88" s="275" t="s">
        <v>192</v>
      </c>
      <c r="F88" s="240"/>
      <c r="G88" s="202"/>
      <c r="H88" s="203"/>
      <c r="I88" s="203"/>
      <c r="J88" s="203"/>
      <c r="K88" s="203"/>
      <c r="L88" s="203"/>
      <c r="M88" s="241"/>
      <c r="N88" s="205"/>
      <c r="O88" s="205"/>
      <c r="P88" s="238">
        <v>71</v>
      </c>
      <c r="Q88" s="205"/>
      <c r="R88" s="275" t="s">
        <v>192</v>
      </c>
      <c r="S88" s="205"/>
      <c r="T88" s="240"/>
      <c r="U88" s="202"/>
      <c r="V88" s="242"/>
      <c r="W88" s="243"/>
      <c r="X88" s="243"/>
      <c r="Y88" s="203"/>
      <c r="Z88" s="203"/>
      <c r="AA88" s="241"/>
      <c r="AB88" s="210"/>
      <c r="AC88" s="210"/>
      <c r="AD88" s="238">
        <v>71</v>
      </c>
      <c r="AE88" s="210"/>
      <c r="AF88" s="275" t="s">
        <v>192</v>
      </c>
      <c r="AG88" s="210"/>
      <c r="AH88" s="240">
        <f>'[2]Coal Emissions'!$GE$45</f>
        <v>1611.1828721312456</v>
      </c>
      <c r="AI88" s="244">
        <f>AH88/$AH$133</f>
        <v>2.1176364844010258E-3</v>
      </c>
      <c r="AJ88" s="203">
        <f>AH88*$AJ$13/10^3</f>
        <v>6.5005080709374923</v>
      </c>
      <c r="AK88" s="203">
        <f>AJ88*$AK$16</f>
        <v>182.01422598624978</v>
      </c>
      <c r="AL88" s="241">
        <f>AH88+AK88</f>
        <v>1793.1970981174954</v>
      </c>
      <c r="AM88" s="210"/>
      <c r="AN88" s="210"/>
      <c r="AO88" s="240"/>
      <c r="AP88" s="245"/>
      <c r="AQ88" s="213"/>
      <c r="AR88" s="213"/>
      <c r="AS88" s="238">
        <v>71</v>
      </c>
      <c r="AT88" s="213"/>
      <c r="AU88" s="275" t="s">
        <v>192</v>
      </c>
      <c r="AV88" s="213"/>
      <c r="AW88" s="240">
        <f t="shared" si="82"/>
        <v>1611.1828721312456</v>
      </c>
      <c r="AX88" s="203">
        <f t="shared" si="83"/>
        <v>439.7103950452489</v>
      </c>
      <c r="AY88" s="245">
        <f t="shared" si="84"/>
        <v>1.034916132018789E-3</v>
      </c>
      <c r="AZ88" s="202"/>
      <c r="BA88" s="246"/>
      <c r="BB88" s="203"/>
      <c r="BC88" s="203"/>
      <c r="BD88" s="203">
        <f t="shared" si="80"/>
        <v>6.5005080709374923</v>
      </c>
      <c r="BE88" s="247">
        <f t="shared" si="81"/>
        <v>182.01422598624978</v>
      </c>
      <c r="BF88" s="203"/>
      <c r="BG88" s="240">
        <f t="shared" si="86"/>
        <v>1793.1970981174954</v>
      </c>
      <c r="BH88" s="248">
        <f t="shared" si="87"/>
        <v>1.4244257043569072E-3</v>
      </c>
      <c r="BI88" s="249">
        <f t="shared" si="88"/>
        <v>9.9140376582055028E-4</v>
      </c>
      <c r="BJ88" s="2"/>
      <c r="BK88" s="238">
        <v>71</v>
      </c>
      <c r="BM88" s="2"/>
      <c r="BN88" s="219" t="s">
        <v>103</v>
      </c>
      <c r="BO88" s="2"/>
      <c r="BP88" s="275" t="s">
        <v>192</v>
      </c>
      <c r="BQ88" s="2"/>
      <c r="BR88" s="220">
        <f t="shared" si="93"/>
        <v>0.11296931536113242</v>
      </c>
      <c r="BS88" s="2"/>
      <c r="BT88" s="220">
        <f t="shared" si="94"/>
        <v>0.89849736753571097</v>
      </c>
      <c r="BV88" s="220">
        <f t="shared" si="95"/>
        <v>0.10150263246428903</v>
      </c>
      <c r="BX88" s="98">
        <f t="shared" si="89"/>
        <v>0</v>
      </c>
      <c r="BY88" s="196">
        <f t="shared" si="90"/>
        <v>182.01422598624978</v>
      </c>
      <c r="BZ88" s="196">
        <f t="shared" si="91"/>
        <v>182.01422598624978</v>
      </c>
      <c r="CA88" s="196"/>
      <c r="CB88" s="196">
        <f t="shared" si="96"/>
        <v>1611.1828721312456</v>
      </c>
      <c r="CC88" s="196"/>
      <c r="CD88" s="196">
        <f t="shared" si="97"/>
        <v>1793.1970981174954</v>
      </c>
      <c r="CE88" s="222">
        <f t="shared" si="98"/>
        <v>1</v>
      </c>
      <c r="CF88" s="196"/>
      <c r="CK88" s="219" t="s">
        <v>103</v>
      </c>
      <c r="CL88" s="231">
        <v>1793.1970981174954</v>
      </c>
      <c r="CM88" s="1" t="s">
        <v>192</v>
      </c>
      <c r="CO88" s="226">
        <v>71</v>
      </c>
      <c r="CP88" s="297">
        <v>7</v>
      </c>
      <c r="CQ88" s="254" t="s">
        <v>111</v>
      </c>
      <c r="CR88" s="255">
        <v>16515.218902065801</v>
      </c>
      <c r="CS88" s="256">
        <f t="shared" si="92"/>
        <v>9.1307588162212981E-3</v>
      </c>
      <c r="CT88" s="231" t="s">
        <v>150</v>
      </c>
      <c r="DF88" s="268"/>
      <c r="DG88" s="268"/>
      <c r="DH88" s="268"/>
      <c r="DI88" s="268"/>
      <c r="DJ88" s="268"/>
      <c r="DK88" s="268"/>
      <c r="DL88" s="268"/>
      <c r="DM88" s="268"/>
      <c r="DN88" s="268"/>
      <c r="DO88" s="268"/>
      <c r="DP88" s="268"/>
      <c r="DQ88" s="268"/>
      <c r="DR88" s="268"/>
      <c r="DS88" s="268"/>
      <c r="DT88" s="268"/>
      <c r="DU88" s="268"/>
      <c r="DV88" s="268"/>
      <c r="DW88" s="268"/>
      <c r="DX88" s="268"/>
      <c r="DY88" s="268"/>
      <c r="DZ88" s="268"/>
      <c r="EA88" s="268"/>
      <c r="EB88" s="268"/>
    </row>
    <row r="89" spans="1:132" ht="14" customHeight="1">
      <c r="A89" s="231"/>
      <c r="B89" s="238">
        <v>72</v>
      </c>
      <c r="C89" s="261"/>
      <c r="D89" s="239" t="s">
        <v>195</v>
      </c>
      <c r="F89" s="240"/>
      <c r="G89" s="202"/>
      <c r="H89" s="203"/>
      <c r="I89" s="203"/>
      <c r="J89" s="203"/>
      <c r="K89" s="203"/>
      <c r="L89" s="203"/>
      <c r="M89" s="241"/>
      <c r="N89" s="205"/>
      <c r="O89" s="205"/>
      <c r="P89" s="238">
        <v>72</v>
      </c>
      <c r="Q89" s="205"/>
      <c r="R89" s="239" t="s">
        <v>195</v>
      </c>
      <c r="S89" s="205"/>
      <c r="T89" s="240"/>
      <c r="U89" s="202"/>
      <c r="V89" s="242"/>
      <c r="W89" s="243"/>
      <c r="X89" s="243"/>
      <c r="Y89" s="203"/>
      <c r="Z89" s="203"/>
      <c r="AA89" s="241"/>
      <c r="AB89" s="210"/>
      <c r="AC89" s="210"/>
      <c r="AD89" s="238">
        <v>72</v>
      </c>
      <c r="AE89" s="210"/>
      <c r="AF89" s="239" t="s">
        <v>195</v>
      </c>
      <c r="AG89" s="210"/>
      <c r="AH89" s="240">
        <f>'[2]Coal Emissions'!$GE$65</f>
        <v>1568.368670026787</v>
      </c>
      <c r="AI89" s="244">
        <f>AH89/$AH$133</f>
        <v>2.0613642151290773E-3</v>
      </c>
      <c r="AJ89" s="203">
        <f>AH89*$AJ$13/10^3</f>
        <v>6.3277691030991399</v>
      </c>
      <c r="AK89" s="203">
        <f>AJ89*$AK$16</f>
        <v>177.1775348867759</v>
      </c>
      <c r="AL89" s="241">
        <f>AH89+AK89</f>
        <v>1745.5462049135629</v>
      </c>
      <c r="AM89" s="210"/>
      <c r="AN89" s="210"/>
      <c r="AO89" s="240"/>
      <c r="AP89" s="245"/>
      <c r="AQ89" s="213"/>
      <c r="AR89" s="213"/>
      <c r="AS89" s="238">
        <v>72</v>
      </c>
      <c r="AT89" s="213"/>
      <c r="AU89" s="239" t="s">
        <v>195</v>
      </c>
      <c r="AV89" s="213"/>
      <c r="AW89" s="240">
        <f t="shared" si="82"/>
        <v>1568.368670026787</v>
      </c>
      <c r="AX89" s="203">
        <f t="shared" si="83"/>
        <v>428.0259053162859</v>
      </c>
      <c r="AY89" s="245">
        <f t="shared" si="84"/>
        <v>1.0074151517118139E-3</v>
      </c>
      <c r="AZ89" s="202"/>
      <c r="BA89" s="246"/>
      <c r="BB89" s="203"/>
      <c r="BC89" s="203"/>
      <c r="BD89" s="203">
        <f t="shared" si="80"/>
        <v>6.3277691030991399</v>
      </c>
      <c r="BE89" s="247">
        <f t="shared" si="81"/>
        <v>177.1775348867759</v>
      </c>
      <c r="BF89" s="203"/>
      <c r="BG89" s="240">
        <f t="shared" si="86"/>
        <v>1745.5462049135629</v>
      </c>
      <c r="BH89" s="248">
        <f t="shared" si="87"/>
        <v>1.3865742282495104E-3</v>
      </c>
      <c r="BI89" s="249">
        <f t="shared" si="88"/>
        <v>9.650590460924816E-4</v>
      </c>
      <c r="BJ89" s="2"/>
      <c r="BK89" s="238">
        <v>72</v>
      </c>
      <c r="BM89" s="2"/>
      <c r="BN89" s="219" t="s">
        <v>103</v>
      </c>
      <c r="BO89" s="2"/>
      <c r="BP89" s="239" t="s">
        <v>195</v>
      </c>
      <c r="BQ89" s="2"/>
      <c r="BR89" s="220">
        <f t="shared" si="93"/>
        <v>0.1129693153611324</v>
      </c>
      <c r="BS89" s="2"/>
      <c r="BT89" s="220">
        <f t="shared" si="94"/>
        <v>0.89849736753571097</v>
      </c>
      <c r="BV89" s="220">
        <f t="shared" si="95"/>
        <v>0.10150263246428902</v>
      </c>
      <c r="BX89" s="98">
        <f t="shared" si="89"/>
        <v>0</v>
      </c>
      <c r="BY89" s="196">
        <f t="shared" si="90"/>
        <v>177.1775348867759</v>
      </c>
      <c r="BZ89" s="196">
        <f t="shared" si="91"/>
        <v>177.1775348867759</v>
      </c>
      <c r="CA89" s="196"/>
      <c r="CB89" s="196">
        <f t="shared" si="96"/>
        <v>1568.368670026787</v>
      </c>
      <c r="CC89" s="196"/>
      <c r="CD89" s="196">
        <f t="shared" si="97"/>
        <v>1745.5462049135629</v>
      </c>
      <c r="CE89" s="222">
        <f t="shared" si="98"/>
        <v>1</v>
      </c>
      <c r="CF89" s="196"/>
      <c r="CK89" s="219" t="s">
        <v>103</v>
      </c>
      <c r="CL89" s="231">
        <v>1745.5462049135629</v>
      </c>
      <c r="CM89" s="1" t="s">
        <v>195</v>
      </c>
      <c r="CO89" s="265">
        <v>72</v>
      </c>
      <c r="CP89" s="297">
        <v>8</v>
      </c>
      <c r="CQ89" s="254" t="s">
        <v>111</v>
      </c>
      <c r="CR89" s="255">
        <v>16264.104621047714</v>
      </c>
      <c r="CS89" s="256">
        <f t="shared" si="92"/>
        <v>8.9919254196504442E-3</v>
      </c>
      <c r="CT89" s="231" t="s">
        <v>153</v>
      </c>
      <c r="CY89" s="1" t="s">
        <v>252</v>
      </c>
      <c r="DF89" s="268"/>
      <c r="DG89" s="268"/>
      <c r="DH89" s="268"/>
      <c r="DI89" s="268"/>
      <c r="DJ89" s="268"/>
      <c r="DK89" s="268"/>
      <c r="DL89" s="268"/>
      <c r="DM89" s="268"/>
      <c r="DN89" s="268"/>
      <c r="DO89" s="268"/>
      <c r="DP89" s="268"/>
      <c r="DQ89" s="268"/>
      <c r="DR89" s="268"/>
      <c r="DS89" s="268"/>
      <c r="DT89" s="268"/>
      <c r="DU89" s="268"/>
      <c r="DV89" s="268"/>
      <c r="DW89" s="268"/>
      <c r="DX89" s="268"/>
      <c r="DY89" s="268"/>
      <c r="DZ89" s="268"/>
      <c r="EA89" s="268"/>
      <c r="EB89" s="268"/>
    </row>
    <row r="90" spans="1:132" ht="14" customHeight="1">
      <c r="A90" s="231"/>
      <c r="B90" s="238">
        <v>73</v>
      </c>
      <c r="C90" s="261"/>
      <c r="D90" s="269" t="s">
        <v>198</v>
      </c>
      <c r="F90" s="240"/>
      <c r="G90" s="202"/>
      <c r="H90" s="203"/>
      <c r="I90" s="203"/>
      <c r="J90" s="203"/>
      <c r="K90" s="203"/>
      <c r="L90" s="203"/>
      <c r="M90" s="241"/>
      <c r="N90" s="205"/>
      <c r="O90" s="205"/>
      <c r="P90" s="238">
        <v>73</v>
      </c>
      <c r="Q90" s="205"/>
      <c r="R90" s="269" t="s">
        <v>198</v>
      </c>
      <c r="S90" s="205"/>
      <c r="T90" s="240"/>
      <c r="U90" s="202"/>
      <c r="V90" s="242"/>
      <c r="W90" s="243"/>
      <c r="X90" s="243"/>
      <c r="Y90" s="203"/>
      <c r="Z90" s="203"/>
      <c r="AA90" s="241"/>
      <c r="AB90" s="210"/>
      <c r="AC90" s="210"/>
      <c r="AD90" s="238">
        <v>73</v>
      </c>
      <c r="AE90" s="210"/>
      <c r="AF90" s="269" t="s">
        <v>198</v>
      </c>
      <c r="AG90" s="210"/>
      <c r="AH90" s="240">
        <f>'[2]Coal Emissions'!$GE$53</f>
        <v>1551.8870178587069</v>
      </c>
      <c r="AI90" s="244">
        <f>AH90/$AH$133</f>
        <v>2.039701777824139E-3</v>
      </c>
      <c r="AJ90" s="203">
        <f>AH90*$AJ$13/10^3</f>
        <v>6.2612719259045573</v>
      </c>
      <c r="AK90" s="203">
        <f>AJ90*$AK$16</f>
        <v>175.3156139253276</v>
      </c>
      <c r="AL90" s="241">
        <f>AH90+AK90</f>
        <v>1727.2026317840346</v>
      </c>
      <c r="AM90" s="210"/>
      <c r="AN90" s="210"/>
      <c r="AO90" s="240"/>
      <c r="AP90" s="245"/>
      <c r="AQ90" s="213"/>
      <c r="AR90" s="213"/>
      <c r="AS90" s="238">
        <v>73</v>
      </c>
      <c r="AT90" s="213"/>
      <c r="AU90" s="269" t="s">
        <v>198</v>
      </c>
      <c r="AV90" s="213"/>
      <c r="AW90" s="240">
        <f t="shared" si="82"/>
        <v>1551.8870178587069</v>
      </c>
      <c r="AX90" s="203">
        <f t="shared" si="83"/>
        <v>423.52787228032241</v>
      </c>
      <c r="AY90" s="245">
        <f t="shared" si="84"/>
        <v>9.9682844054071909E-4</v>
      </c>
      <c r="AZ90" s="202"/>
      <c r="BA90" s="246"/>
      <c r="BB90" s="203"/>
      <c r="BC90" s="203"/>
      <c r="BD90" s="203">
        <f t="shared" si="80"/>
        <v>6.2612719259045573</v>
      </c>
      <c r="BE90" s="247">
        <f t="shared" si="81"/>
        <v>175.3156139253276</v>
      </c>
      <c r="BF90" s="203"/>
      <c r="BG90" s="240">
        <f t="shared" si="86"/>
        <v>1727.2026317840346</v>
      </c>
      <c r="BH90" s="248">
        <f t="shared" si="87"/>
        <v>1.3720030151336286E-3</v>
      </c>
      <c r="BI90" s="249">
        <f t="shared" si="88"/>
        <v>9.5491744621017613E-4</v>
      </c>
      <c r="BJ90" s="2"/>
      <c r="BK90" s="238">
        <v>73</v>
      </c>
      <c r="BM90" s="2"/>
      <c r="BN90" s="219" t="s">
        <v>103</v>
      </c>
      <c r="BO90" s="2"/>
      <c r="BP90" s="269" t="s">
        <v>198</v>
      </c>
      <c r="BQ90" s="2"/>
      <c r="BR90" s="220">
        <f t="shared" si="93"/>
        <v>0.11296931536113242</v>
      </c>
      <c r="BS90" s="2"/>
      <c r="BT90" s="220">
        <f t="shared" si="94"/>
        <v>0.89849736753571097</v>
      </c>
      <c r="BV90" s="220">
        <f t="shared" si="95"/>
        <v>0.10150263246428903</v>
      </c>
      <c r="BX90" s="98">
        <f t="shared" si="89"/>
        <v>0</v>
      </c>
      <c r="BY90" s="196">
        <f t="shared" si="90"/>
        <v>175.3156139253276</v>
      </c>
      <c r="BZ90" s="196">
        <f t="shared" si="91"/>
        <v>175.3156139253276</v>
      </c>
      <c r="CA90" s="196"/>
      <c r="CB90" s="196">
        <f t="shared" si="96"/>
        <v>1551.8870178587069</v>
      </c>
      <c r="CC90" s="196"/>
      <c r="CD90" s="196">
        <f t="shared" si="97"/>
        <v>1727.2026317840346</v>
      </c>
      <c r="CE90" s="222">
        <f t="shared" si="98"/>
        <v>1</v>
      </c>
      <c r="CF90" s="196"/>
      <c r="CK90" s="219" t="s">
        <v>103</v>
      </c>
      <c r="CL90" s="231">
        <v>1727.2026317840346</v>
      </c>
      <c r="CM90" s="1" t="s">
        <v>198</v>
      </c>
      <c r="CO90" s="226">
        <v>73</v>
      </c>
      <c r="CP90" s="297">
        <v>9</v>
      </c>
      <c r="CQ90" s="254" t="s">
        <v>111</v>
      </c>
      <c r="CR90" s="255">
        <v>14537.77881252017</v>
      </c>
      <c r="CS90" s="256">
        <f t="shared" si="92"/>
        <v>8.0374927421694598E-3</v>
      </c>
      <c r="CT90" s="231" t="s">
        <v>158</v>
      </c>
      <c r="DF90" s="268"/>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268"/>
    </row>
    <row r="91" spans="1:132" ht="14" customHeight="1">
      <c r="A91" s="231"/>
      <c r="B91" s="238">
        <v>74</v>
      </c>
      <c r="C91" s="261"/>
      <c r="D91" s="298" t="s">
        <v>253</v>
      </c>
      <c r="F91" s="240">
        <f>'[4]Oil Emissions'!$FA$19</f>
        <v>795.93949408764865</v>
      </c>
      <c r="G91" s="202">
        <f>F91/$F$133</f>
        <v>1.4063777534071532E-3</v>
      </c>
      <c r="H91" s="203">
        <f>F91*$H$13/10^3</f>
        <v>12.690962116024705</v>
      </c>
      <c r="I91" s="203">
        <f>F91*$I$13/10^3</f>
        <v>3.0505120842076519</v>
      </c>
      <c r="J91" s="203">
        <f>F91*$J$13/10^3</f>
        <v>1.5309991593947307</v>
      </c>
      <c r="K91" s="203"/>
      <c r="L91" s="203">
        <f>J91*$L$16</f>
        <v>42.867976463052457</v>
      </c>
      <c r="M91" s="241">
        <f>F91+H91+I91+L91</f>
        <v>854.54894475093352</v>
      </c>
      <c r="N91" s="205"/>
      <c r="O91" s="205"/>
      <c r="P91" s="238">
        <v>74</v>
      </c>
      <c r="Q91" s="205"/>
      <c r="R91" s="298" t="s">
        <v>253</v>
      </c>
      <c r="S91" s="205"/>
      <c r="T91" s="240">
        <f>'[5]Gas Emissions'!$ET$20</f>
        <v>638.1551777952551</v>
      </c>
      <c r="U91" s="202">
        <f>T91/$T$133</f>
        <v>2.7741725586366405E-3</v>
      </c>
      <c r="V91" s="242">
        <f>T91*$V$13/10^3</f>
        <v>1.1075588959857676</v>
      </c>
      <c r="W91" s="243">
        <f>T91*$W$13/10^3</f>
        <v>18.208944621850897</v>
      </c>
      <c r="X91" s="243">
        <f>T91*$X$13/10^3</f>
        <v>6.3038962737607784</v>
      </c>
      <c r="Y91" s="203">
        <f>X91*$Y$16</f>
        <v>176.5090956653018</v>
      </c>
      <c r="Z91" s="203">
        <f>T91*$Z$13/10^3</f>
        <v>36.543564571243223</v>
      </c>
      <c r="AA91" s="241">
        <f>T91+V91+W91+Y91+Z91</f>
        <v>870.5243415496368</v>
      </c>
      <c r="AB91" s="210"/>
      <c r="AC91" s="210"/>
      <c r="AD91" s="238">
        <v>74</v>
      </c>
      <c r="AE91" s="210"/>
      <c r="AF91" s="298" t="s">
        <v>253</v>
      </c>
      <c r="AG91" s="210"/>
      <c r="AH91" s="240"/>
      <c r="AI91" s="244"/>
      <c r="AJ91" s="203"/>
      <c r="AK91" s="203"/>
      <c r="AL91" s="241"/>
      <c r="AM91" s="210"/>
      <c r="AN91" s="210"/>
      <c r="AO91" s="240"/>
      <c r="AP91" s="245"/>
      <c r="AQ91" s="213"/>
      <c r="AR91" s="213"/>
      <c r="AS91" s="238">
        <v>74</v>
      </c>
      <c r="AT91" s="213"/>
      <c r="AU91" s="298" t="s">
        <v>253</v>
      </c>
      <c r="AV91" s="213"/>
      <c r="AW91" s="240">
        <f t="shared" si="82"/>
        <v>1434.0946718829036</v>
      </c>
      <c r="AX91" s="203">
        <f t="shared" si="83"/>
        <v>391.38098201837829</v>
      </c>
      <c r="AY91" s="245">
        <f t="shared" si="84"/>
        <v>9.211665146431063E-4</v>
      </c>
      <c r="AZ91" s="202"/>
      <c r="BA91" s="246">
        <f>H91+V91</f>
        <v>13.798521012010474</v>
      </c>
      <c r="BB91" s="203">
        <f>I91+W91</f>
        <v>21.25945670605855</v>
      </c>
      <c r="BC91" s="203">
        <f>Z91</f>
        <v>36.543564571243223</v>
      </c>
      <c r="BD91" s="203">
        <f t="shared" si="80"/>
        <v>7.8348954331555092</v>
      </c>
      <c r="BE91" s="247">
        <f t="shared" si="81"/>
        <v>219.37707212835426</v>
      </c>
      <c r="BF91" s="203"/>
      <c r="BG91" s="240">
        <f t="shared" si="86"/>
        <v>1725.0732863005703</v>
      </c>
      <c r="BH91" s="248">
        <f t="shared" si="87"/>
        <v>1.370311570036329E-3</v>
      </c>
      <c r="BI91" s="249">
        <f t="shared" si="88"/>
        <v>9.5374019629534208E-4</v>
      </c>
      <c r="BJ91" s="2"/>
      <c r="BK91" s="238">
        <v>74</v>
      </c>
      <c r="BM91" s="2"/>
      <c r="BN91" s="219" t="s">
        <v>103</v>
      </c>
      <c r="BO91" s="2"/>
      <c r="BP91" s="298" t="s">
        <v>253</v>
      </c>
      <c r="BQ91" s="2"/>
      <c r="BR91" s="220">
        <f t="shared" si="93"/>
        <v>0.2029005616732571</v>
      </c>
      <c r="BS91" s="2"/>
      <c r="BT91" s="220">
        <f t="shared" si="94"/>
        <v>0.83132391143701967</v>
      </c>
      <c r="BV91" s="220">
        <f t="shared" si="95"/>
        <v>0.1271697114960314</v>
      </c>
      <c r="BX91" s="98">
        <f t="shared" si="89"/>
        <v>71.601542289312249</v>
      </c>
      <c r="BY91" s="196">
        <f t="shared" si="90"/>
        <v>219.37707212835426</v>
      </c>
      <c r="BZ91" s="196">
        <f t="shared" si="91"/>
        <v>290.97861441766651</v>
      </c>
      <c r="CA91" s="196"/>
      <c r="CB91" s="196">
        <f t="shared" si="96"/>
        <v>1434.0946718829036</v>
      </c>
      <c r="CC91" s="196"/>
      <c r="CD91" s="196">
        <f t="shared" si="97"/>
        <v>1725.0732863005701</v>
      </c>
      <c r="CE91" s="222">
        <f t="shared" si="98"/>
        <v>1.0000000000000002</v>
      </c>
      <c r="CF91" s="196"/>
      <c r="CK91" s="219" t="s">
        <v>103</v>
      </c>
      <c r="CL91" s="231">
        <v>1725.0732863005703</v>
      </c>
      <c r="CM91" s="1" t="s">
        <v>253</v>
      </c>
      <c r="CO91" s="226">
        <v>74</v>
      </c>
      <c r="CP91" s="297">
        <v>10</v>
      </c>
      <c r="CQ91" s="254" t="s">
        <v>111</v>
      </c>
      <c r="CR91" s="255">
        <v>14218.354955237921</v>
      </c>
      <c r="CS91" s="256">
        <f t="shared" si="92"/>
        <v>7.8608930725988374E-3</v>
      </c>
      <c r="CT91" s="231" t="s">
        <v>161</v>
      </c>
      <c r="CY91" s="1" t="s">
        <v>254</v>
      </c>
      <c r="DF91" s="268"/>
      <c r="DG91" s="268"/>
      <c r="DH91" s="268"/>
      <c r="DI91" s="268"/>
      <c r="DJ91" s="268"/>
      <c r="DK91" s="268"/>
      <c r="DL91" s="268"/>
      <c r="DM91" s="268"/>
      <c r="DN91" s="268"/>
      <c r="DO91" s="268"/>
      <c r="DP91" s="268"/>
      <c r="DQ91" s="268"/>
      <c r="DR91" s="268"/>
      <c r="DS91" s="268"/>
      <c r="DT91" s="268"/>
      <c r="DU91" s="268"/>
      <c r="DV91" s="268"/>
      <c r="DW91" s="268"/>
      <c r="DX91" s="268"/>
      <c r="DY91" s="268"/>
      <c r="DZ91" s="268"/>
      <c r="EA91" s="268"/>
      <c r="EB91" s="268"/>
    </row>
    <row r="92" spans="1:132" ht="14" customHeight="1">
      <c r="A92" s="231"/>
      <c r="B92" s="238">
        <v>75</v>
      </c>
      <c r="C92" s="261"/>
      <c r="D92" s="262" t="s">
        <v>255</v>
      </c>
      <c r="F92" s="240">
        <f>'[4]Oil Emissions'!$FA$111</f>
        <v>1505.6189840715097</v>
      </c>
      <c r="G92" s="202">
        <f>F92/$F$133</f>
        <v>2.6603392092420471E-3</v>
      </c>
      <c r="H92" s="203">
        <f>F92*$H$13/10^3</f>
        <v>24.006540233214</v>
      </c>
      <c r="I92" s="203">
        <f>F92*$I$13/10^3</f>
        <v>5.7704246858453017</v>
      </c>
      <c r="J92" s="203">
        <f>F92*$J$13/10^3</f>
        <v>2.8960761667247943</v>
      </c>
      <c r="K92" s="203"/>
      <c r="L92" s="203">
        <f>J92*$L$16</f>
        <v>81.090132668294245</v>
      </c>
      <c r="M92" s="241">
        <f>F92+H92+I92+L92</f>
        <v>1616.4860816588632</v>
      </c>
      <c r="N92" s="205"/>
      <c r="O92" s="205"/>
      <c r="P92" s="238">
        <v>75</v>
      </c>
      <c r="Q92" s="205"/>
      <c r="R92" s="262" t="s">
        <v>255</v>
      </c>
      <c r="S92" s="205"/>
      <c r="T92" s="240">
        <f>'[5]Gas Emissions'!$ET$114</f>
        <v>12.864175380777919</v>
      </c>
      <c r="U92" s="202">
        <f>T92/$T$133</f>
        <v>5.5922828134277195E-5</v>
      </c>
      <c r="V92" s="242">
        <f>T92*$V$13/10^3</f>
        <v>2.2326594499673461E-2</v>
      </c>
      <c r="W92" s="243">
        <f>T92*$W$13/10^3</f>
        <v>0.36706284813615825</v>
      </c>
      <c r="X92" s="243">
        <f>T92*$X$13/10^3</f>
        <v>0.12707634454688904</v>
      </c>
      <c r="Y92" s="203">
        <f>X92*$Y$16</f>
        <v>3.5581376473128934</v>
      </c>
      <c r="Z92" s="203">
        <f>T92*$Z$13/10^3</f>
        <v>0.73665910744060814</v>
      </c>
      <c r="AA92" s="241">
        <f>T92+V92+W92+Y92+Z92</f>
        <v>17.548361578167253</v>
      </c>
      <c r="AB92" s="210"/>
      <c r="AC92" s="210"/>
      <c r="AD92" s="238">
        <v>75</v>
      </c>
      <c r="AE92" s="210"/>
      <c r="AF92" s="262" t="s">
        <v>255</v>
      </c>
      <c r="AG92" s="210"/>
      <c r="AH92" s="240"/>
      <c r="AI92" s="244"/>
      <c r="AJ92" s="203"/>
      <c r="AK92" s="203"/>
      <c r="AL92" s="241"/>
      <c r="AM92" s="210"/>
      <c r="AN92" s="210"/>
      <c r="AO92" s="240"/>
      <c r="AP92" s="245"/>
      <c r="AQ92" s="213"/>
      <c r="AR92" s="213"/>
      <c r="AS92" s="238">
        <v>75</v>
      </c>
      <c r="AT92" s="213"/>
      <c r="AU92" s="262" t="s">
        <v>255</v>
      </c>
      <c r="AV92" s="213"/>
      <c r="AW92" s="240">
        <f t="shared" si="82"/>
        <v>1518.4831594522875</v>
      </c>
      <c r="AX92" s="203">
        <f t="shared" si="83"/>
        <v>414.41157391966942</v>
      </c>
      <c r="AY92" s="245">
        <f t="shared" si="84"/>
        <v>9.7537203572507824E-4</v>
      </c>
      <c r="AZ92" s="202"/>
      <c r="BA92" s="246">
        <f>H92+V92</f>
        <v>24.028866827713674</v>
      </c>
      <c r="BB92" s="203">
        <f>I92+W92</f>
        <v>6.1374875339814601</v>
      </c>
      <c r="BC92" s="203">
        <f>Z92</f>
        <v>0.73665910744060814</v>
      </c>
      <c r="BD92" s="203">
        <f t="shared" si="80"/>
        <v>3.0231525112716833</v>
      </c>
      <c r="BE92" s="247">
        <f t="shared" si="81"/>
        <v>84.648270315607135</v>
      </c>
      <c r="BF92" s="203"/>
      <c r="BG92" s="240">
        <f t="shared" si="86"/>
        <v>1634.0344432370305</v>
      </c>
      <c r="BH92" s="248">
        <f t="shared" si="87"/>
        <v>1.2979948858911467E-3</v>
      </c>
      <c r="BI92" s="249">
        <f t="shared" si="88"/>
        <v>9.0340760767812273E-4</v>
      </c>
      <c r="BJ92" s="2"/>
      <c r="BK92" s="238">
        <v>75</v>
      </c>
      <c r="BM92" s="2"/>
      <c r="BN92" s="219" t="s">
        <v>111</v>
      </c>
      <c r="BO92" s="2"/>
      <c r="BP92" s="262" t="s">
        <v>255</v>
      </c>
      <c r="BQ92" s="2"/>
      <c r="BR92" s="220">
        <f t="shared" si="93"/>
        <v>7.6096519783875577E-2</v>
      </c>
      <c r="BS92" s="2"/>
      <c r="BT92" s="220">
        <f t="shared" si="94"/>
        <v>0.92928467067325993</v>
      </c>
      <c r="BV92" s="220">
        <f t="shared" si="95"/>
        <v>5.180323503335614E-2</v>
      </c>
      <c r="BX92" s="98">
        <f t="shared" si="89"/>
        <v>30.903013469135743</v>
      </c>
      <c r="BY92" s="196">
        <f t="shared" si="90"/>
        <v>84.648270315607135</v>
      </c>
      <c r="BZ92" s="196">
        <f t="shared" si="91"/>
        <v>115.55128378474288</v>
      </c>
      <c r="CA92" s="196"/>
      <c r="CB92" s="196">
        <f t="shared" si="96"/>
        <v>1518.4831594522875</v>
      </c>
      <c r="CC92" s="196"/>
      <c r="CD92" s="196">
        <f t="shared" si="97"/>
        <v>1634.0344432370305</v>
      </c>
      <c r="CE92" s="222">
        <f t="shared" si="98"/>
        <v>1</v>
      </c>
      <c r="CF92" s="196"/>
      <c r="CK92" s="219" t="s">
        <v>111</v>
      </c>
      <c r="CL92" s="231">
        <v>1634.0344432370305</v>
      </c>
      <c r="CM92" s="1" t="s">
        <v>255</v>
      </c>
      <c r="CO92" s="265">
        <v>75</v>
      </c>
      <c r="CP92" s="297">
        <v>11</v>
      </c>
      <c r="CQ92" s="254" t="s">
        <v>111</v>
      </c>
      <c r="CR92" s="255">
        <v>13241.449876481201</v>
      </c>
      <c r="CS92" s="256">
        <f t="shared" si="92"/>
        <v>7.32079216849556E-3</v>
      </c>
      <c r="CT92" s="231" t="s">
        <v>164</v>
      </c>
      <c r="CY92" s="1" t="s">
        <v>256</v>
      </c>
      <c r="CZ92" s="299">
        <f>CS130</f>
        <v>0.31823309968355001</v>
      </c>
      <c r="DF92" s="268"/>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268"/>
    </row>
    <row r="93" spans="1:132" ht="14" customHeight="1">
      <c r="A93" s="231"/>
      <c r="B93" s="238">
        <v>76</v>
      </c>
      <c r="C93" s="261"/>
      <c r="D93" s="289" t="s">
        <v>202</v>
      </c>
      <c r="F93" s="240"/>
      <c r="G93" s="202"/>
      <c r="H93" s="203"/>
      <c r="I93" s="203"/>
      <c r="J93" s="203"/>
      <c r="K93" s="203"/>
      <c r="L93" s="203"/>
      <c r="M93" s="241"/>
      <c r="N93" s="205"/>
      <c r="O93" s="205"/>
      <c r="P93" s="238">
        <v>76</v>
      </c>
      <c r="Q93" s="205"/>
      <c r="R93" s="289" t="s">
        <v>202</v>
      </c>
      <c r="S93" s="205"/>
      <c r="T93" s="240"/>
      <c r="U93" s="202"/>
      <c r="V93" s="242"/>
      <c r="W93" s="243"/>
      <c r="X93" s="243"/>
      <c r="Y93" s="203"/>
      <c r="Z93" s="203"/>
      <c r="AA93" s="241"/>
      <c r="AB93" s="210"/>
      <c r="AC93" s="210"/>
      <c r="AD93" s="238">
        <v>76</v>
      </c>
      <c r="AE93" s="210"/>
      <c r="AF93" s="289" t="s">
        <v>202</v>
      </c>
      <c r="AG93" s="210"/>
      <c r="AH93" s="240">
        <f>'[2]Coal Emissions'!$GE$63</f>
        <v>1424.641512904642</v>
      </c>
      <c r="AI93" s="244">
        <f>AH93/$AH$133</f>
        <v>1.872458364039382E-3</v>
      </c>
      <c r="AJ93" s="203">
        <f>AH93*$AJ$13/10^3</f>
        <v>5.7478848695673319</v>
      </c>
      <c r="AK93" s="203">
        <f>AJ93*$AK$16</f>
        <v>160.9407763478853</v>
      </c>
      <c r="AL93" s="241">
        <f>AH93+AK93</f>
        <v>1585.5822892525273</v>
      </c>
      <c r="AM93" s="210"/>
      <c r="AN93" s="210"/>
      <c r="AO93" s="297"/>
      <c r="AP93" s="300"/>
      <c r="AQ93" s="213"/>
      <c r="AR93" s="213"/>
      <c r="AS93" s="238">
        <v>76</v>
      </c>
      <c r="AT93" s="213"/>
      <c r="AU93" s="289" t="s">
        <v>202</v>
      </c>
      <c r="AV93" s="213"/>
      <c r="AW93" s="240">
        <f t="shared" si="82"/>
        <v>1424.641512904642</v>
      </c>
      <c r="AX93" s="203">
        <f t="shared" si="83"/>
        <v>388.80110586610851</v>
      </c>
      <c r="AY93" s="245">
        <f t="shared" si="84"/>
        <v>9.1509443747895408E-4</v>
      </c>
      <c r="AZ93" s="202"/>
      <c r="BA93" s="246"/>
      <c r="BB93" s="203"/>
      <c r="BC93" s="203"/>
      <c r="BD93" s="203">
        <f t="shared" si="80"/>
        <v>5.7478848695673319</v>
      </c>
      <c r="BE93" s="247">
        <f t="shared" si="81"/>
        <v>160.9407763478853</v>
      </c>
      <c r="BF93" s="203"/>
      <c r="BG93" s="240">
        <f t="shared" si="86"/>
        <v>1585.5822892525273</v>
      </c>
      <c r="BH93" s="248">
        <f t="shared" si="87"/>
        <v>1.2595069284661435E-3</v>
      </c>
      <c r="BI93" s="249">
        <f t="shared" si="88"/>
        <v>8.7661989539999019E-4</v>
      </c>
      <c r="BJ93" s="2"/>
      <c r="BK93" s="238">
        <v>76</v>
      </c>
      <c r="BM93" s="2"/>
      <c r="BN93" s="219" t="s">
        <v>103</v>
      </c>
      <c r="BO93" s="2"/>
      <c r="BP93" s="289" t="s">
        <v>202</v>
      </c>
      <c r="BQ93" s="2"/>
      <c r="BR93" s="220">
        <f t="shared" si="93"/>
        <v>0.11296931536113242</v>
      </c>
      <c r="BS93" s="2"/>
      <c r="BT93" s="220">
        <f t="shared" si="94"/>
        <v>0.89849736753571097</v>
      </c>
      <c r="BV93" s="220">
        <f t="shared" si="95"/>
        <v>0.10150263246428903</v>
      </c>
      <c r="BX93" s="98">
        <f t="shared" si="89"/>
        <v>0</v>
      </c>
      <c r="BY93" s="196">
        <f t="shared" si="90"/>
        <v>160.9407763478853</v>
      </c>
      <c r="BZ93" s="196">
        <f t="shared" si="91"/>
        <v>160.9407763478853</v>
      </c>
      <c r="CA93" s="196"/>
      <c r="CB93" s="196">
        <f t="shared" si="96"/>
        <v>1424.641512904642</v>
      </c>
      <c r="CC93" s="196"/>
      <c r="CD93" s="196">
        <f t="shared" si="97"/>
        <v>1585.5822892525273</v>
      </c>
      <c r="CE93" s="222">
        <f t="shared" si="98"/>
        <v>1</v>
      </c>
      <c r="CF93" s="196"/>
      <c r="CK93" s="219" t="s">
        <v>103</v>
      </c>
      <c r="CL93" s="231">
        <v>1585.5822892525273</v>
      </c>
      <c r="CM93" s="1" t="s">
        <v>202</v>
      </c>
      <c r="CO93" s="226">
        <v>76</v>
      </c>
      <c r="CP93" s="297">
        <v>12</v>
      </c>
      <c r="CQ93" s="254" t="s">
        <v>111</v>
      </c>
      <c r="CR93" s="255">
        <v>12749.256431698064</v>
      </c>
      <c r="CS93" s="256">
        <f t="shared" si="92"/>
        <v>7.0486734843963851E-3</v>
      </c>
      <c r="CT93" s="231" t="s">
        <v>167</v>
      </c>
      <c r="CY93" s="1" t="s">
        <v>257</v>
      </c>
      <c r="CZ93" s="299">
        <f>CS131</f>
        <v>0.31551793588986526</v>
      </c>
      <c r="DF93" s="268"/>
      <c r="DG93" s="268"/>
      <c r="DH93" s="268"/>
      <c r="DI93" s="268"/>
      <c r="DJ93" s="268"/>
      <c r="DK93" s="268"/>
      <c r="DL93" s="268"/>
      <c r="DM93" s="268"/>
      <c r="DN93" s="268"/>
      <c r="DO93" s="268"/>
      <c r="DP93" s="268"/>
      <c r="DQ93" s="268"/>
      <c r="DR93" s="268"/>
      <c r="DS93" s="268"/>
      <c r="DT93" s="268"/>
      <c r="DU93" s="268"/>
      <c r="DV93" s="268"/>
      <c r="DW93" s="268"/>
      <c r="DX93" s="268"/>
      <c r="DY93" s="268"/>
      <c r="DZ93" s="268"/>
      <c r="EA93" s="268"/>
      <c r="EB93" s="268"/>
    </row>
    <row r="94" spans="1:132" ht="14" customHeight="1">
      <c r="A94" s="231"/>
      <c r="B94" s="238">
        <v>77</v>
      </c>
      <c r="C94" s="261"/>
      <c r="D94" s="269" t="s">
        <v>258</v>
      </c>
      <c r="F94" s="240">
        <f>'[4]Oil Emissions'!$FA$143</f>
        <v>1208.2431165684989</v>
      </c>
      <c r="G94" s="202">
        <f>F94/$F$133</f>
        <v>2.1348937356061668E-3</v>
      </c>
      <c r="H94" s="203">
        <f>F94*$H$13/10^3</f>
        <v>19.26499153920598</v>
      </c>
      <c r="I94" s="203">
        <f>F94*$I$13/10^3</f>
        <v>4.6307040360872511</v>
      </c>
      <c r="J94" s="203">
        <f>F94*$J$13/10^3</f>
        <v>2.3240701203440217</v>
      </c>
      <c r="K94" s="203"/>
      <c r="L94" s="203">
        <f>J94*$L$16</f>
        <v>65.073963369632608</v>
      </c>
      <c r="M94" s="241">
        <f>F94+H94+I94+L94</f>
        <v>1297.2127755134247</v>
      </c>
      <c r="N94" s="205"/>
      <c r="O94" s="205"/>
      <c r="P94" s="238">
        <v>77</v>
      </c>
      <c r="Q94" s="205"/>
      <c r="R94" s="269" t="s">
        <v>258</v>
      </c>
      <c r="S94" s="205"/>
      <c r="T94" s="240">
        <f>'[5]Gas Emissions'!$ET$148</f>
        <v>190.95654773185217</v>
      </c>
      <c r="U94" s="202">
        <f>T94/$T$133</f>
        <v>8.3012162721910138E-4</v>
      </c>
      <c r="V94" s="242">
        <f>T94*$V$13/10^3</f>
        <v>0.33141723290224512</v>
      </c>
      <c r="W94" s="243">
        <f>T94*$W$13/10^3</f>
        <v>5.4487017011162093</v>
      </c>
      <c r="X94" s="243">
        <f>T94*$X$13/10^3</f>
        <v>1.8863284536151821</v>
      </c>
      <c r="Y94" s="203">
        <f>X94*$Y$16</f>
        <v>52.8171967012251</v>
      </c>
      <c r="Z94" s="203">
        <f>T94*$Z$13/10^3</f>
        <v>10.935009501058245</v>
      </c>
      <c r="AA94" s="241">
        <f>T94+V94+W94+Y94+Z94</f>
        <v>260.48887286815398</v>
      </c>
      <c r="AB94" s="210"/>
      <c r="AC94" s="210"/>
      <c r="AD94" s="238">
        <v>77</v>
      </c>
      <c r="AE94" s="210"/>
      <c r="AF94" s="269" t="s">
        <v>258</v>
      </c>
      <c r="AG94" s="210"/>
      <c r="AH94" s="240"/>
      <c r="AI94" s="244"/>
      <c r="AJ94" s="203"/>
      <c r="AK94" s="203"/>
      <c r="AL94" s="241"/>
      <c r="AM94" s="210"/>
      <c r="AN94" s="210"/>
      <c r="AO94" s="240"/>
      <c r="AP94" s="245"/>
      <c r="AQ94" s="213"/>
      <c r="AR94" s="213"/>
      <c r="AS94" s="238">
        <v>77</v>
      </c>
      <c r="AT94" s="213"/>
      <c r="AU94" s="269" t="s">
        <v>258</v>
      </c>
      <c r="AV94" s="213"/>
      <c r="AW94" s="240">
        <f t="shared" si="82"/>
        <v>1399.1996643003511</v>
      </c>
      <c r="AX94" s="203">
        <f t="shared" si="83"/>
        <v>381.85773184322295</v>
      </c>
      <c r="AY94" s="245">
        <f t="shared" si="84"/>
        <v>8.987522953147122E-4</v>
      </c>
      <c r="AZ94" s="202"/>
      <c r="BA94" s="246">
        <f>H94+V94</f>
        <v>19.596408772108227</v>
      </c>
      <c r="BB94" s="203">
        <f>I94+W94</f>
        <v>10.07940573720346</v>
      </c>
      <c r="BC94" s="203">
        <f>Z94</f>
        <v>10.935009501058245</v>
      </c>
      <c r="BD94" s="203">
        <f t="shared" si="80"/>
        <v>4.2103985739592034</v>
      </c>
      <c r="BE94" s="247">
        <f t="shared" si="81"/>
        <v>117.89116007085769</v>
      </c>
      <c r="BF94" s="203"/>
      <c r="BG94" s="240">
        <f t="shared" si="86"/>
        <v>1557.7016483815787</v>
      </c>
      <c r="BH94" s="248">
        <f t="shared" si="87"/>
        <v>1.237359947773271E-3</v>
      </c>
      <c r="BI94" s="249">
        <f t="shared" si="88"/>
        <v>8.612055427992825E-4</v>
      </c>
      <c r="BJ94" s="2"/>
      <c r="BK94" s="238">
        <v>77</v>
      </c>
      <c r="BM94" s="2"/>
      <c r="BN94" s="219" t="s">
        <v>111</v>
      </c>
      <c r="BO94" s="2"/>
      <c r="BP94" s="269" t="s">
        <v>258</v>
      </c>
      <c r="BQ94" s="2"/>
      <c r="BR94" s="220">
        <f t="shared" si="93"/>
        <v>0.11328046177061096</v>
      </c>
      <c r="BS94" s="2"/>
      <c r="BT94" s="220">
        <f t="shared" si="94"/>
        <v>0.89824625001462377</v>
      </c>
      <c r="BV94" s="220">
        <f t="shared" si="95"/>
        <v>7.5682760041593508E-2</v>
      </c>
      <c r="BX94" s="98">
        <f t="shared" si="89"/>
        <v>40.610824010369932</v>
      </c>
      <c r="BY94" s="196">
        <f t="shared" si="90"/>
        <v>117.89116007085769</v>
      </c>
      <c r="BZ94" s="196">
        <f t="shared" si="91"/>
        <v>158.50198408122762</v>
      </c>
      <c r="CA94" s="196"/>
      <c r="CB94" s="196">
        <f t="shared" si="96"/>
        <v>1399.1996643003511</v>
      </c>
      <c r="CC94" s="196"/>
      <c r="CD94" s="196">
        <f t="shared" si="97"/>
        <v>1557.7016483815787</v>
      </c>
      <c r="CE94" s="222">
        <f t="shared" si="98"/>
        <v>1</v>
      </c>
      <c r="CF94" s="196"/>
      <c r="CK94" s="219" t="s">
        <v>111</v>
      </c>
      <c r="CL94" s="231">
        <v>1557.7016483815787</v>
      </c>
      <c r="CM94" s="1" t="s">
        <v>258</v>
      </c>
      <c r="CO94" s="226">
        <v>77</v>
      </c>
      <c r="CP94" s="297">
        <v>13</v>
      </c>
      <c r="CQ94" s="254" t="s">
        <v>111</v>
      </c>
      <c r="CR94" s="255">
        <v>9159.839905541563</v>
      </c>
      <c r="CS94" s="256">
        <f t="shared" si="92"/>
        <v>5.0641949990888509E-3</v>
      </c>
      <c r="CT94" s="231" t="s">
        <v>163</v>
      </c>
      <c r="CY94" s="1" t="s">
        <v>59</v>
      </c>
      <c r="CZ94" s="299">
        <f>CS133</f>
        <v>0.36624896442658478</v>
      </c>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8"/>
      <c r="EB94" s="268"/>
    </row>
    <row r="95" spans="1:132" ht="14" customHeight="1">
      <c r="A95" s="231"/>
      <c r="B95" s="238">
        <v>78</v>
      </c>
      <c r="C95" s="261"/>
      <c r="D95" s="239" t="s">
        <v>204</v>
      </c>
      <c r="F95" s="240"/>
      <c r="G95" s="202"/>
      <c r="H95" s="203"/>
      <c r="I95" s="203"/>
      <c r="J95" s="203"/>
      <c r="K95" s="203"/>
      <c r="L95" s="203"/>
      <c r="M95" s="241"/>
      <c r="N95" s="205"/>
      <c r="O95" s="205"/>
      <c r="P95" s="238">
        <v>78</v>
      </c>
      <c r="Q95" s="205"/>
      <c r="R95" s="239" t="s">
        <v>204</v>
      </c>
      <c r="S95" s="205"/>
      <c r="T95" s="240"/>
      <c r="U95" s="202"/>
      <c r="V95" s="242"/>
      <c r="W95" s="243"/>
      <c r="X95" s="243"/>
      <c r="Y95" s="203"/>
      <c r="Z95" s="203"/>
      <c r="AA95" s="241"/>
      <c r="AB95" s="210"/>
      <c r="AC95" s="210"/>
      <c r="AD95" s="238">
        <v>78</v>
      </c>
      <c r="AE95" s="210"/>
      <c r="AF95" s="239" t="s">
        <v>204</v>
      </c>
      <c r="AG95" s="210"/>
      <c r="AH95" s="240">
        <f>'[2]Coal Emissions'!$GE$67</f>
        <v>1365.5667149397607</v>
      </c>
      <c r="AI95" s="244">
        <f>AH95/$AH$133</f>
        <v>1.7948141998399617E-3</v>
      </c>
      <c r="AJ95" s="203">
        <f>AH95*$AJ$13/10^3</f>
        <v>5.5095406023819802</v>
      </c>
      <c r="AK95" s="203">
        <f>AJ95*$AK$16</f>
        <v>154.26713686669544</v>
      </c>
      <c r="AL95" s="241">
        <f>AH95+AK95</f>
        <v>1519.8338518064561</v>
      </c>
      <c r="AM95" s="210"/>
      <c r="AN95" s="210"/>
      <c r="AO95" s="240"/>
      <c r="AP95" s="245"/>
      <c r="AQ95" s="213"/>
      <c r="AR95" s="213"/>
      <c r="AS95" s="238">
        <v>78</v>
      </c>
      <c r="AT95" s="213"/>
      <c r="AU95" s="239" t="s">
        <v>204</v>
      </c>
      <c r="AV95" s="213"/>
      <c r="AW95" s="240">
        <f t="shared" si="82"/>
        <v>1365.5667149397607</v>
      </c>
      <c r="AX95" s="203">
        <f t="shared" si="83"/>
        <v>372.67891191800879</v>
      </c>
      <c r="AY95" s="245">
        <f t="shared" si="84"/>
        <v>8.7714873779016903E-4</v>
      </c>
      <c r="AZ95" s="202"/>
      <c r="BA95" s="246"/>
      <c r="BB95" s="203"/>
      <c r="BC95" s="203"/>
      <c r="BD95" s="203">
        <f t="shared" si="80"/>
        <v>5.5095406023819802</v>
      </c>
      <c r="BE95" s="247">
        <f t="shared" si="81"/>
        <v>154.26713686669544</v>
      </c>
      <c r="BF95" s="203"/>
      <c r="BG95" s="240">
        <f t="shared" si="86"/>
        <v>1519.8338518064561</v>
      </c>
      <c r="BH95" s="248">
        <f t="shared" si="87"/>
        <v>1.2072796722332375E-3</v>
      </c>
      <c r="BI95" s="249">
        <f t="shared" si="88"/>
        <v>8.4026959762777012E-4</v>
      </c>
      <c r="BJ95" s="2"/>
      <c r="BK95" s="238">
        <v>78</v>
      </c>
      <c r="BM95" s="2"/>
      <c r="BN95" s="219" t="s">
        <v>103</v>
      </c>
      <c r="BO95" s="2"/>
      <c r="BP95" s="239" t="s">
        <v>204</v>
      </c>
      <c r="BQ95" s="2"/>
      <c r="BR95" s="220">
        <f t="shared" si="93"/>
        <v>0.11296931536113242</v>
      </c>
      <c r="BS95" s="2"/>
      <c r="BT95" s="220">
        <f t="shared" si="94"/>
        <v>0.89849736753571097</v>
      </c>
      <c r="BV95" s="220">
        <f t="shared" si="95"/>
        <v>0.10150263246428903</v>
      </c>
      <c r="BX95" s="98">
        <f t="shared" si="89"/>
        <v>0</v>
      </c>
      <c r="BY95" s="196">
        <f t="shared" si="90"/>
        <v>154.26713686669544</v>
      </c>
      <c r="BZ95" s="196">
        <f t="shared" si="91"/>
        <v>154.26713686669544</v>
      </c>
      <c r="CA95" s="196"/>
      <c r="CB95" s="196">
        <f t="shared" si="96"/>
        <v>1365.5667149397607</v>
      </c>
      <c r="CC95" s="196"/>
      <c r="CD95" s="196">
        <f t="shared" si="97"/>
        <v>1519.8338518064561</v>
      </c>
      <c r="CE95" s="222">
        <f t="shared" si="98"/>
        <v>1</v>
      </c>
      <c r="CF95" s="196"/>
      <c r="CK95" s="219" t="s">
        <v>103</v>
      </c>
      <c r="CL95" s="231">
        <v>1519.8338518064561</v>
      </c>
      <c r="CM95" s="1" t="s">
        <v>204</v>
      </c>
      <c r="CO95" s="265">
        <v>78</v>
      </c>
      <c r="CP95" s="297">
        <v>14</v>
      </c>
      <c r="CQ95" s="254" t="s">
        <v>111</v>
      </c>
      <c r="CR95" s="255">
        <v>9013.5328045824263</v>
      </c>
      <c r="CS95" s="256">
        <f t="shared" si="92"/>
        <v>4.9833062830578869E-3</v>
      </c>
      <c r="CT95" s="231" t="s">
        <v>179</v>
      </c>
      <c r="CZ95" s="299"/>
      <c r="DF95" s="268"/>
      <c r="DG95" s="268"/>
      <c r="DH95" s="268"/>
      <c r="DI95" s="268"/>
      <c r="DJ95" s="268"/>
      <c r="DK95" s="268"/>
      <c r="DL95" s="268"/>
      <c r="DM95" s="268"/>
      <c r="DN95" s="268"/>
      <c r="DO95" s="268"/>
      <c r="DP95" s="268"/>
      <c r="DQ95" s="268"/>
      <c r="DR95" s="268"/>
      <c r="DS95" s="268"/>
      <c r="DT95" s="268"/>
      <c r="DU95" s="268"/>
      <c r="DV95" s="268"/>
      <c r="DW95" s="268"/>
      <c r="DX95" s="268"/>
      <c r="DY95" s="268"/>
      <c r="DZ95" s="268"/>
      <c r="EA95" s="268"/>
      <c r="EB95" s="268"/>
    </row>
    <row r="96" spans="1:132" ht="14" customHeight="1">
      <c r="B96" s="238">
        <v>79</v>
      </c>
      <c r="C96" s="261"/>
      <c r="D96" s="293" t="s">
        <v>259</v>
      </c>
      <c r="F96" s="240"/>
      <c r="G96" s="202"/>
      <c r="H96" s="203"/>
      <c r="I96" s="203"/>
      <c r="J96" s="203"/>
      <c r="K96" s="203"/>
      <c r="L96" s="203"/>
      <c r="M96" s="241"/>
      <c r="N96" s="205"/>
      <c r="O96" s="205"/>
      <c r="P96" s="238">
        <v>79</v>
      </c>
      <c r="Q96" s="205"/>
      <c r="R96" s="293" t="s">
        <v>207</v>
      </c>
      <c r="S96" s="205"/>
      <c r="T96" s="240"/>
      <c r="U96" s="202"/>
      <c r="V96" s="242"/>
      <c r="W96" s="243"/>
      <c r="X96" s="243"/>
      <c r="Y96" s="203"/>
      <c r="Z96" s="203"/>
      <c r="AA96" s="241"/>
      <c r="AB96" s="210"/>
      <c r="AC96" s="210"/>
      <c r="AD96" s="238">
        <v>79</v>
      </c>
      <c r="AE96" s="210"/>
      <c r="AF96" s="293" t="s">
        <v>207</v>
      </c>
      <c r="AG96" s="210"/>
      <c r="AH96" s="240"/>
      <c r="AI96" s="244"/>
      <c r="AJ96" s="203"/>
      <c r="AK96" s="203"/>
      <c r="AL96" s="241"/>
      <c r="AM96" s="210"/>
      <c r="AN96" s="210"/>
      <c r="AO96" s="240">
        <f>'[3]Cement process emissions'!$CU$25+'[3]Cement process emissions'!$CU$29</f>
        <v>1502.4653406730122</v>
      </c>
      <c r="AP96" s="245">
        <f>AO96/$AO$133</f>
        <v>3.763543842801096E-2</v>
      </c>
      <c r="AQ96" s="213"/>
      <c r="AR96" s="213"/>
      <c r="AS96" s="238">
        <v>79</v>
      </c>
      <c r="AT96" s="213"/>
      <c r="AU96" s="293" t="s">
        <v>207</v>
      </c>
      <c r="AV96" s="213"/>
      <c r="AW96" s="240">
        <f t="shared" si="82"/>
        <v>1502.4653406730122</v>
      </c>
      <c r="AX96" s="203">
        <f t="shared" si="83"/>
        <v>410.0401263670513</v>
      </c>
      <c r="AY96" s="245">
        <f t="shared" si="84"/>
        <v>9.6508326010490445E-4</v>
      </c>
      <c r="AZ96" s="202"/>
      <c r="BA96" s="246"/>
      <c r="BB96" s="203"/>
      <c r="BC96" s="203"/>
      <c r="BD96" s="203"/>
      <c r="BE96" s="247"/>
      <c r="BF96" s="203"/>
      <c r="BG96" s="240">
        <f t="shared" si="86"/>
        <v>1502.4653406730122</v>
      </c>
      <c r="BH96" s="248">
        <f t="shared" si="87"/>
        <v>1.1934829993907156E-3</v>
      </c>
      <c r="BI96" s="249">
        <f t="shared" si="88"/>
        <v>8.3066707966559562E-4</v>
      </c>
      <c r="BJ96" s="2"/>
      <c r="BK96" s="238">
        <v>79</v>
      </c>
      <c r="BM96" s="2"/>
      <c r="BN96" s="219" t="s">
        <v>103</v>
      </c>
      <c r="BO96" s="2"/>
      <c r="BP96" s="293" t="s">
        <v>207</v>
      </c>
      <c r="BQ96" s="2"/>
      <c r="BR96" s="220">
        <f t="shared" si="93"/>
        <v>0</v>
      </c>
      <c r="BS96" s="2"/>
      <c r="BT96" s="220">
        <f t="shared" si="94"/>
        <v>1</v>
      </c>
      <c r="BV96" s="220">
        <f t="shared" si="95"/>
        <v>0</v>
      </c>
      <c r="BX96" s="98">
        <f t="shared" si="89"/>
        <v>0</v>
      </c>
      <c r="BY96" s="196">
        <f t="shared" si="90"/>
        <v>0</v>
      </c>
      <c r="BZ96" s="196">
        <f t="shared" si="91"/>
        <v>0</v>
      </c>
      <c r="CA96" s="196"/>
      <c r="CB96" s="196">
        <f t="shared" si="96"/>
        <v>1502.4653406730122</v>
      </c>
      <c r="CC96" s="196"/>
      <c r="CD96" s="196">
        <f t="shared" si="97"/>
        <v>1502.4653406730122</v>
      </c>
      <c r="CE96" s="222">
        <f t="shared" si="98"/>
        <v>1</v>
      </c>
      <c r="CF96" s="196"/>
      <c r="CK96" s="219" t="s">
        <v>103</v>
      </c>
      <c r="CL96" s="231">
        <v>1502.4653406730122</v>
      </c>
      <c r="CM96" s="1" t="s">
        <v>207</v>
      </c>
      <c r="CO96" s="226">
        <v>79</v>
      </c>
      <c r="CP96" s="297">
        <v>15</v>
      </c>
      <c r="CQ96" s="254" t="s">
        <v>111</v>
      </c>
      <c r="CR96" s="255">
        <v>7717.3620938555014</v>
      </c>
      <c r="CS96" s="256">
        <f t="shared" si="92"/>
        <v>4.2666931873139771E-3</v>
      </c>
      <c r="CT96" s="301" t="s">
        <v>188</v>
      </c>
      <c r="CY96" s="1" t="s">
        <v>213</v>
      </c>
      <c r="CZ96" s="299"/>
      <c r="DF96" s="268"/>
      <c r="DG96" s="268"/>
      <c r="DH96" s="268"/>
      <c r="DI96" s="268"/>
      <c r="DJ96" s="268"/>
      <c r="DK96" s="268"/>
      <c r="DL96" s="268"/>
      <c r="DM96" s="268"/>
      <c r="DN96" s="268"/>
      <c r="DO96" s="268"/>
      <c r="DP96" s="268"/>
      <c r="DQ96" s="268"/>
      <c r="DR96" s="268"/>
      <c r="DS96" s="268"/>
      <c r="DT96" s="268"/>
      <c r="DU96" s="268"/>
      <c r="DV96" s="268"/>
      <c r="DW96" s="268"/>
      <c r="DX96" s="268"/>
      <c r="DY96" s="268"/>
      <c r="DZ96" s="268"/>
      <c r="EA96" s="268"/>
      <c r="EB96" s="268"/>
    </row>
    <row r="97" spans="2:132" ht="14" customHeight="1">
      <c r="B97" s="238">
        <v>80</v>
      </c>
      <c r="C97" s="261"/>
      <c r="D97" s="289" t="s">
        <v>260</v>
      </c>
      <c r="F97" s="240"/>
      <c r="G97" s="202"/>
      <c r="H97" s="203"/>
      <c r="I97" s="242"/>
      <c r="J97" s="203"/>
      <c r="K97" s="203"/>
      <c r="L97" s="203"/>
      <c r="M97" s="241"/>
      <c r="N97" s="205"/>
      <c r="O97" s="205"/>
      <c r="P97" s="238">
        <v>80</v>
      </c>
      <c r="Q97" s="205"/>
      <c r="R97" s="302" t="s">
        <v>210</v>
      </c>
      <c r="S97" s="205"/>
      <c r="T97" s="240"/>
      <c r="U97" s="202"/>
      <c r="V97" s="242"/>
      <c r="W97" s="243"/>
      <c r="X97" s="243"/>
      <c r="Y97" s="203"/>
      <c r="Z97" s="203"/>
      <c r="AA97" s="241"/>
      <c r="AB97" s="210"/>
      <c r="AC97" s="210"/>
      <c r="AD97" s="238">
        <v>80</v>
      </c>
      <c r="AE97" s="210"/>
      <c r="AF97" s="289" t="s">
        <v>260</v>
      </c>
      <c r="AG97" s="210"/>
      <c r="AH97" s="240">
        <f>'[2]Coal Emissions'!$GE$21</f>
        <v>1299.9427514549679</v>
      </c>
      <c r="AI97" s="244">
        <f>AH97/$AH$133</f>
        <v>1.7085622282418688E-3</v>
      </c>
      <c r="AJ97" s="203">
        <f>AH97*$AJ$13/10^3</f>
        <v>5.2447729514476595</v>
      </c>
      <c r="AK97" s="203">
        <f>AJ97*$AK$16</f>
        <v>146.85364264053447</v>
      </c>
      <c r="AL97" s="241">
        <f>AH97+AK97</f>
        <v>1446.7963940955024</v>
      </c>
      <c r="AM97" s="210"/>
      <c r="AN97" s="210"/>
      <c r="AO97" s="240"/>
      <c r="AP97" s="245"/>
      <c r="AQ97" s="213"/>
      <c r="AR97" s="213"/>
      <c r="AS97" s="238">
        <v>80</v>
      </c>
      <c r="AT97" s="213"/>
      <c r="AU97" s="302" t="s">
        <v>210</v>
      </c>
      <c r="AV97" s="213"/>
      <c r="AW97" s="240">
        <f t="shared" si="82"/>
        <v>1299.9427514549679</v>
      </c>
      <c r="AX97" s="203">
        <f t="shared" si="83"/>
        <v>354.76937513764096</v>
      </c>
      <c r="AY97" s="245">
        <f t="shared" si="84"/>
        <v>8.3499629213538951E-4</v>
      </c>
      <c r="AZ97" s="202"/>
      <c r="BA97" s="246"/>
      <c r="BB97" s="203"/>
      <c r="BC97" s="203"/>
      <c r="BD97" s="203">
        <f t="shared" ref="BD97:BD109" si="99">J97+X97+AJ97</f>
        <v>5.2447729514476595</v>
      </c>
      <c r="BE97" s="247">
        <f t="shared" ref="BE97:BE109" si="100">BD97*$BD$16</f>
        <v>146.85364264053447</v>
      </c>
      <c r="BF97" s="203"/>
      <c r="BG97" s="240">
        <f t="shared" si="86"/>
        <v>1446.7963940955024</v>
      </c>
      <c r="BH97" s="248">
        <f t="shared" si="87"/>
        <v>1.1492623844216628E-3</v>
      </c>
      <c r="BI97" s="249">
        <f t="shared" si="88"/>
        <v>7.9988942374916263E-4</v>
      </c>
      <c r="BJ97" s="2"/>
      <c r="BK97" s="238">
        <v>80</v>
      </c>
      <c r="BM97" s="2"/>
      <c r="BN97" s="219" t="s">
        <v>103</v>
      </c>
      <c r="BO97" s="2"/>
      <c r="BP97" s="302" t="s">
        <v>210</v>
      </c>
      <c r="BQ97" s="2"/>
      <c r="BR97" s="220">
        <f t="shared" si="93"/>
        <v>0.11296931536113243</v>
      </c>
      <c r="BS97" s="2"/>
      <c r="BT97" s="220">
        <f t="shared" si="94"/>
        <v>0.89849736753571097</v>
      </c>
      <c r="BV97" s="220">
        <f t="shared" si="95"/>
        <v>0.10150263246428905</v>
      </c>
      <c r="BX97" s="98">
        <f t="shared" si="89"/>
        <v>0</v>
      </c>
      <c r="BY97" s="196">
        <f t="shared" si="90"/>
        <v>146.85364264053447</v>
      </c>
      <c r="BZ97" s="196">
        <f t="shared" si="91"/>
        <v>146.85364264053447</v>
      </c>
      <c r="CA97" s="196"/>
      <c r="CB97" s="196">
        <f t="shared" si="96"/>
        <v>1299.9427514549679</v>
      </c>
      <c r="CC97" s="196"/>
      <c r="CD97" s="196">
        <f t="shared" si="97"/>
        <v>1446.7963940955024</v>
      </c>
      <c r="CE97" s="222">
        <f t="shared" si="98"/>
        <v>1</v>
      </c>
      <c r="CF97" s="196"/>
      <c r="CK97" s="219" t="s">
        <v>103</v>
      </c>
      <c r="CL97" s="231">
        <v>1446.7963940955024</v>
      </c>
      <c r="CM97" s="1" t="s">
        <v>210</v>
      </c>
      <c r="CO97" s="226">
        <v>80</v>
      </c>
      <c r="CP97" s="297">
        <v>16</v>
      </c>
      <c r="CQ97" s="254" t="s">
        <v>111</v>
      </c>
      <c r="CR97" s="255">
        <v>7701.6559533192085</v>
      </c>
      <c r="CS97" s="256">
        <f t="shared" si="92"/>
        <v>4.2580097431512949E-3</v>
      </c>
      <c r="CT97" s="231" t="s">
        <v>191</v>
      </c>
      <c r="CY97" s="1" t="s">
        <v>256</v>
      </c>
      <c r="CZ97" s="299">
        <f>CT130</f>
        <v>0.22149101386615144</v>
      </c>
      <c r="DF97" s="268"/>
      <c r="DG97" s="268"/>
      <c r="DH97" s="268"/>
      <c r="DI97" s="268"/>
      <c r="DJ97" s="268"/>
      <c r="DK97" s="268"/>
      <c r="DL97" s="268"/>
      <c r="DM97" s="268"/>
      <c r="DN97" s="268"/>
      <c r="DO97" s="268"/>
      <c r="DP97" s="268"/>
      <c r="DQ97" s="268"/>
      <c r="DR97" s="268"/>
      <c r="DS97" s="268"/>
      <c r="DT97" s="268"/>
      <c r="DU97" s="268"/>
      <c r="DV97" s="268"/>
      <c r="DW97" s="268"/>
      <c r="DX97" s="268"/>
      <c r="DY97" s="268"/>
      <c r="DZ97" s="268"/>
      <c r="EA97" s="268"/>
      <c r="EB97" s="268"/>
    </row>
    <row r="98" spans="2:132" ht="14" customHeight="1">
      <c r="B98" s="238">
        <v>81</v>
      </c>
      <c r="C98" s="261"/>
      <c r="D98" s="239" t="s">
        <v>212</v>
      </c>
      <c r="F98" s="240"/>
      <c r="G98" s="202"/>
      <c r="H98" s="203"/>
      <c r="I98" s="203"/>
      <c r="J98" s="203"/>
      <c r="K98" s="203"/>
      <c r="L98" s="203"/>
      <c r="M98" s="241"/>
      <c r="N98" s="205"/>
      <c r="O98" s="205"/>
      <c r="P98" s="238">
        <v>81</v>
      </c>
      <c r="Q98" s="205"/>
      <c r="R98" s="239" t="s">
        <v>212</v>
      </c>
      <c r="S98" s="205"/>
      <c r="T98" s="240"/>
      <c r="U98" s="202"/>
      <c r="V98" s="242"/>
      <c r="W98" s="243"/>
      <c r="X98" s="243"/>
      <c r="Y98" s="203"/>
      <c r="Z98" s="203"/>
      <c r="AA98" s="241"/>
      <c r="AB98" s="210"/>
      <c r="AC98" s="210"/>
      <c r="AD98" s="238">
        <v>81</v>
      </c>
      <c r="AE98" s="210"/>
      <c r="AF98" s="239" t="s">
        <v>212</v>
      </c>
      <c r="AG98" s="210"/>
      <c r="AH98" s="240">
        <f>'[2]Coal Emissions'!$GE$37</f>
        <v>1289.8253709393218</v>
      </c>
      <c r="AI98" s="244">
        <f>AH98/$AH$133</f>
        <v>1.6952645855738086E-3</v>
      </c>
      <c r="AJ98" s="203">
        <f>AH98*$AJ$13/10^3</f>
        <v>5.203953181801209</v>
      </c>
      <c r="AK98" s="203">
        <f>AJ98*$AK$16</f>
        <v>145.71068909043385</v>
      </c>
      <c r="AL98" s="241">
        <f>AH98+AK98</f>
        <v>1435.5360600297556</v>
      </c>
      <c r="AM98" s="210"/>
      <c r="AN98" s="210"/>
      <c r="AO98" s="240"/>
      <c r="AP98" s="245"/>
      <c r="AQ98" s="213"/>
      <c r="AR98" s="213"/>
      <c r="AS98" s="238">
        <v>81</v>
      </c>
      <c r="AT98" s="213"/>
      <c r="AU98" s="239" t="s">
        <v>212</v>
      </c>
      <c r="AV98" s="213"/>
      <c r="AW98" s="240">
        <f t="shared" si="82"/>
        <v>1289.8253709393218</v>
      </c>
      <c r="AX98" s="203">
        <f t="shared" si="83"/>
        <v>352.00822526427299</v>
      </c>
      <c r="AY98" s="245">
        <f t="shared" si="84"/>
        <v>8.284975634742759E-4</v>
      </c>
      <c r="AZ98" s="202"/>
      <c r="BA98" s="246"/>
      <c r="BB98" s="203"/>
      <c r="BC98" s="203"/>
      <c r="BD98" s="203">
        <f t="shared" si="99"/>
        <v>5.203953181801209</v>
      </c>
      <c r="BE98" s="247">
        <f t="shared" si="100"/>
        <v>145.71068909043385</v>
      </c>
      <c r="BF98" s="203"/>
      <c r="BG98" s="240">
        <f t="shared" si="86"/>
        <v>1435.5360600297556</v>
      </c>
      <c r="BH98" s="248">
        <f t="shared" si="87"/>
        <v>1.1403177406344664E-3</v>
      </c>
      <c r="BI98" s="249">
        <f t="shared" si="88"/>
        <v>7.9366392984840954E-4</v>
      </c>
      <c r="BJ98" s="2"/>
      <c r="BK98" s="238">
        <v>81</v>
      </c>
      <c r="BM98" s="2"/>
      <c r="BN98" s="219" t="s">
        <v>103</v>
      </c>
      <c r="BO98" s="2"/>
      <c r="BP98" s="239" t="s">
        <v>212</v>
      </c>
      <c r="BQ98" s="2"/>
      <c r="BR98" s="220">
        <f t="shared" si="93"/>
        <v>0.11296931536113242</v>
      </c>
      <c r="BS98" s="2"/>
      <c r="BT98" s="220">
        <f t="shared" si="94"/>
        <v>0.89849736753571097</v>
      </c>
      <c r="BV98" s="220">
        <f t="shared" si="95"/>
        <v>0.10150263246428903</v>
      </c>
      <c r="BX98" s="98">
        <f t="shared" si="89"/>
        <v>0</v>
      </c>
      <c r="BY98" s="196">
        <f t="shared" si="90"/>
        <v>145.71068909043385</v>
      </c>
      <c r="BZ98" s="196">
        <f t="shared" si="91"/>
        <v>145.71068909043385</v>
      </c>
      <c r="CA98" s="196"/>
      <c r="CB98" s="196">
        <f t="shared" si="96"/>
        <v>1289.8253709393218</v>
      </c>
      <c r="CC98" s="196"/>
      <c r="CD98" s="196">
        <f t="shared" si="97"/>
        <v>1435.5360600297556</v>
      </c>
      <c r="CE98" s="222">
        <f t="shared" si="98"/>
        <v>1</v>
      </c>
      <c r="CF98" s="196"/>
      <c r="CK98" s="219" t="s">
        <v>103</v>
      </c>
      <c r="CL98" s="231">
        <v>1435.5360600297556</v>
      </c>
      <c r="CM98" s="1" t="s">
        <v>212</v>
      </c>
      <c r="CO98" s="265">
        <v>81</v>
      </c>
      <c r="CP98" s="297">
        <v>17</v>
      </c>
      <c r="CQ98" s="254" t="s">
        <v>111</v>
      </c>
      <c r="CR98" s="255">
        <v>7657.3528662583303</v>
      </c>
      <c r="CS98" s="256">
        <f t="shared" si="92"/>
        <v>4.2335159229261003E-3</v>
      </c>
      <c r="CT98" s="231" t="s">
        <v>194</v>
      </c>
      <c r="CY98" s="1" t="s">
        <v>257</v>
      </c>
      <c r="CZ98" s="299">
        <f>CT131</f>
        <v>0.21960125324076735</v>
      </c>
      <c r="DB98" s="299"/>
      <c r="DF98" s="268"/>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268"/>
    </row>
    <row r="99" spans="2:132" ht="14" customHeight="1">
      <c r="B99" s="238">
        <v>82</v>
      </c>
      <c r="C99" s="261"/>
      <c r="D99" s="293" t="s">
        <v>261</v>
      </c>
      <c r="F99" s="240">
        <f>'[4]Oil Emissions'!$FA$21</f>
        <v>373.23172718018725</v>
      </c>
      <c r="G99" s="202">
        <f>F99/$F$133</f>
        <v>6.5947826671626487E-4</v>
      </c>
      <c r="H99" s="203">
        <f>F99*$H$13/10^3</f>
        <v>5.9510424414504852</v>
      </c>
      <c r="I99" s="203">
        <f>F99*$I$13/10^3</f>
        <v>1.4304452818714861</v>
      </c>
      <c r="J99" s="203">
        <f>F99*$J$13/10^3</f>
        <v>0.7179157019055844</v>
      </c>
      <c r="K99" s="203"/>
      <c r="L99" s="203">
        <f>J99*$L$16</f>
        <v>20.101639653356365</v>
      </c>
      <c r="M99" s="241">
        <f>F99+H99+I99+L99</f>
        <v>400.71485455686559</v>
      </c>
      <c r="N99" s="205"/>
      <c r="O99" s="205"/>
      <c r="P99" s="238">
        <v>82</v>
      </c>
      <c r="Q99" s="205"/>
      <c r="R99" s="293" t="s">
        <v>261</v>
      </c>
      <c r="S99" s="205"/>
      <c r="T99" s="240">
        <f>'[5]Gas Emissions'!$ET$22</f>
        <v>696.32794000566525</v>
      </c>
      <c r="U99" s="202">
        <f>T99/$T$133</f>
        <v>3.0270597656977291E-3</v>
      </c>
      <c r="V99" s="242">
        <f>T99*$V$13/10^3</f>
        <v>1.2085214244303397</v>
      </c>
      <c r="W99" s="243">
        <f>T99*$W$13/10^3</f>
        <v>19.868830245985585</v>
      </c>
      <c r="X99" s="243">
        <f>T99*$X$13/10^3</f>
        <v>6.8785449982285956</v>
      </c>
      <c r="Y99" s="203">
        <f>X99*$Y$16</f>
        <v>192.59925995040066</v>
      </c>
      <c r="Z99" s="203">
        <f>T99*$Z$13/10^3</f>
        <v>39.874792094097785</v>
      </c>
      <c r="AA99" s="241">
        <f>T99+V99+W99+Y99+Z99</f>
        <v>949.87934372057964</v>
      </c>
      <c r="AB99" s="210"/>
      <c r="AC99" s="210"/>
      <c r="AD99" s="238">
        <v>82</v>
      </c>
      <c r="AE99" s="210"/>
      <c r="AF99" s="293" t="s">
        <v>261</v>
      </c>
      <c r="AG99" s="210"/>
      <c r="AH99" s="240"/>
      <c r="AI99" s="244"/>
      <c r="AJ99" s="203"/>
      <c r="AK99" s="203"/>
      <c r="AL99" s="241"/>
      <c r="AM99" s="210"/>
      <c r="AN99" s="210"/>
      <c r="AO99" s="240"/>
      <c r="AP99" s="245"/>
      <c r="AQ99" s="213"/>
      <c r="AR99" s="213"/>
      <c r="AS99" s="238">
        <v>82</v>
      </c>
      <c r="AT99" s="213"/>
      <c r="AU99" s="293" t="s">
        <v>261</v>
      </c>
      <c r="AV99" s="213"/>
      <c r="AW99" s="240">
        <f t="shared" si="82"/>
        <v>1069.5596671858525</v>
      </c>
      <c r="AX99" s="203">
        <f t="shared" si="83"/>
        <v>291.89517336455782</v>
      </c>
      <c r="AY99" s="245">
        <f t="shared" si="84"/>
        <v>6.8701360526697444E-4</v>
      </c>
      <c r="AZ99" s="202"/>
      <c r="BA99" s="246">
        <f>H99+V99</f>
        <v>7.1595638658808252</v>
      </c>
      <c r="BB99" s="203">
        <f>I99+W99</f>
        <v>21.29927552785707</v>
      </c>
      <c r="BC99" s="203">
        <f>Z99</f>
        <v>39.874792094097785</v>
      </c>
      <c r="BD99" s="203">
        <f t="shared" si="99"/>
        <v>7.5964607001341804</v>
      </c>
      <c r="BE99" s="247">
        <f t="shared" si="100"/>
        <v>212.70089960375705</v>
      </c>
      <c r="BF99" s="203"/>
      <c r="BG99" s="240">
        <f t="shared" si="86"/>
        <v>1350.5941982774452</v>
      </c>
      <c r="BH99" s="248">
        <f t="shared" si="87"/>
        <v>1.0728441921980224E-3</v>
      </c>
      <c r="BI99" s="249">
        <f t="shared" si="88"/>
        <v>7.4670217550168721E-4</v>
      </c>
      <c r="BJ99" s="2"/>
      <c r="BK99" s="238">
        <v>82</v>
      </c>
      <c r="BM99" s="2"/>
      <c r="BN99" s="219" t="s">
        <v>111</v>
      </c>
      <c r="BO99" s="2"/>
      <c r="BP99" s="293" t="s">
        <v>261</v>
      </c>
      <c r="BQ99" s="2"/>
      <c r="BR99" s="220">
        <f t="shared" si="93"/>
        <v>0.26275722590683537</v>
      </c>
      <c r="BS99" s="2"/>
      <c r="BT99" s="220">
        <f t="shared" si="94"/>
        <v>0.79191785996857855</v>
      </c>
      <c r="BV99" s="220">
        <f t="shared" si="95"/>
        <v>0.15748690456025716</v>
      </c>
      <c r="BX99" s="98">
        <f t="shared" si="89"/>
        <v>68.333631487835675</v>
      </c>
      <c r="BY99" s="196">
        <f t="shared" si="90"/>
        <v>212.70089960375705</v>
      </c>
      <c r="BZ99" s="196">
        <f t="shared" si="91"/>
        <v>281.03453109159273</v>
      </c>
      <c r="CA99" s="196"/>
      <c r="CB99" s="196">
        <f t="shared" si="96"/>
        <v>1069.5596671858525</v>
      </c>
      <c r="CC99" s="196"/>
      <c r="CD99" s="196">
        <f t="shared" si="97"/>
        <v>1350.5941982774452</v>
      </c>
      <c r="CE99" s="222">
        <f t="shared" si="98"/>
        <v>1</v>
      </c>
      <c r="CF99" s="196"/>
      <c r="CK99" s="219" t="s">
        <v>111</v>
      </c>
      <c r="CL99" s="231">
        <v>1350.5941982774452</v>
      </c>
      <c r="CM99" s="1" t="s">
        <v>262</v>
      </c>
      <c r="CO99" s="226">
        <v>82</v>
      </c>
      <c r="CP99" s="297">
        <v>18</v>
      </c>
      <c r="CQ99" s="254" t="s">
        <v>111</v>
      </c>
      <c r="CR99" s="255">
        <v>7523.4066180448635</v>
      </c>
      <c r="CS99" s="256">
        <f t="shared" si="92"/>
        <v>4.1594611438748891E-3</v>
      </c>
      <c r="CT99" s="231" t="s">
        <v>197</v>
      </c>
      <c r="CU99" s="287">
        <f>CY46</f>
        <v>7523.4066180448635</v>
      </c>
      <c r="CV99" s="1" t="s">
        <v>263</v>
      </c>
      <c r="CY99" s="1" t="s">
        <v>59</v>
      </c>
      <c r="CZ99" s="299">
        <f>CT133</f>
        <v>0.25491017288565715</v>
      </c>
      <c r="DF99" s="268"/>
      <c r="DG99" s="268"/>
      <c r="DH99" s="268"/>
      <c r="DI99" s="268"/>
      <c r="DJ99" s="268"/>
      <c r="DK99" s="268"/>
      <c r="DL99" s="268"/>
      <c r="DM99" s="268"/>
      <c r="DN99" s="268"/>
      <c r="DO99" s="268"/>
      <c r="DP99" s="268"/>
      <c r="DQ99" s="268"/>
      <c r="DR99" s="268"/>
      <c r="DS99" s="268"/>
      <c r="DT99" s="268"/>
      <c r="DU99" s="268"/>
      <c r="DV99" s="268"/>
      <c r="DW99" s="268"/>
      <c r="DX99" s="268"/>
      <c r="DY99" s="268"/>
      <c r="DZ99" s="268"/>
      <c r="EA99" s="268"/>
      <c r="EB99" s="268"/>
    </row>
    <row r="100" spans="2:132" ht="14" customHeight="1">
      <c r="B100" s="238">
        <v>83</v>
      </c>
      <c r="C100" s="261"/>
      <c r="D100" s="239" t="s">
        <v>214</v>
      </c>
      <c r="F100" s="240"/>
      <c r="G100" s="202"/>
      <c r="H100" s="203"/>
      <c r="I100" s="203"/>
      <c r="J100" s="203"/>
      <c r="K100" s="203"/>
      <c r="L100" s="203"/>
      <c r="M100" s="241"/>
      <c r="N100" s="205"/>
      <c r="O100" s="205"/>
      <c r="P100" s="238">
        <v>83</v>
      </c>
      <c r="Q100" s="205"/>
      <c r="R100" s="239" t="s">
        <v>214</v>
      </c>
      <c r="S100" s="205"/>
      <c r="T100" s="240"/>
      <c r="U100" s="202"/>
      <c r="V100" s="242"/>
      <c r="W100" s="243"/>
      <c r="X100" s="243"/>
      <c r="Y100" s="203"/>
      <c r="Z100" s="203"/>
      <c r="AA100" s="241"/>
      <c r="AB100" s="210"/>
      <c r="AC100" s="210"/>
      <c r="AD100" s="238">
        <v>83</v>
      </c>
      <c r="AE100" s="210"/>
      <c r="AF100" s="239" t="s">
        <v>214</v>
      </c>
      <c r="AG100" s="210"/>
      <c r="AH100" s="240">
        <f>'[2]Coal Emissions'!$GE$99</f>
        <v>1201.4024778330092</v>
      </c>
      <c r="AI100" s="244">
        <f>AH100/$AH$133</f>
        <v>1.5790471482257243E-3</v>
      </c>
      <c r="AJ100" s="203">
        <f>AH100*$AJ$13/10^3</f>
        <v>4.8472005497843975</v>
      </c>
      <c r="AK100" s="203">
        <f>AJ100*$AK$16</f>
        <v>135.72161539396313</v>
      </c>
      <c r="AL100" s="241">
        <f>AH100+AK100</f>
        <v>1337.1240932269725</v>
      </c>
      <c r="AM100" s="210"/>
      <c r="AN100" s="210"/>
      <c r="AO100" s="240"/>
      <c r="AP100" s="245"/>
      <c r="AQ100" s="213"/>
      <c r="AR100" s="213"/>
      <c r="AS100" s="238">
        <v>83</v>
      </c>
      <c r="AT100" s="213"/>
      <c r="AU100" s="239" t="s">
        <v>214</v>
      </c>
      <c r="AV100" s="213"/>
      <c r="AW100" s="240">
        <f t="shared" si="82"/>
        <v>1201.4024778330092</v>
      </c>
      <c r="AX100" s="203">
        <f t="shared" si="83"/>
        <v>327.87659754445366</v>
      </c>
      <c r="AY100" s="245">
        <f t="shared" si="84"/>
        <v>7.7170061006919921E-4</v>
      </c>
      <c r="AZ100" s="202"/>
      <c r="BA100" s="246"/>
      <c r="BB100" s="203"/>
      <c r="BC100" s="203"/>
      <c r="BD100" s="203">
        <f t="shared" si="99"/>
        <v>4.8472005497843975</v>
      </c>
      <c r="BE100" s="247">
        <f t="shared" si="100"/>
        <v>135.72161539396313</v>
      </c>
      <c r="BF100" s="203"/>
      <c r="BG100" s="240">
        <f t="shared" si="86"/>
        <v>1337.1240932269725</v>
      </c>
      <c r="BH100" s="248">
        <f t="shared" si="87"/>
        <v>1.0621442173350114E-3</v>
      </c>
      <c r="BI100" s="249">
        <f t="shared" si="88"/>
        <v>7.3925496688917241E-4</v>
      </c>
      <c r="BJ100" s="2"/>
      <c r="BK100" s="238">
        <v>83</v>
      </c>
      <c r="BM100" s="2"/>
      <c r="BN100" s="219" t="s">
        <v>103</v>
      </c>
      <c r="BO100" s="2"/>
      <c r="BP100" s="239" t="s">
        <v>214</v>
      </c>
      <c r="BQ100" s="2"/>
      <c r="BR100" s="220">
        <f t="shared" si="93"/>
        <v>0.11296931536113243</v>
      </c>
      <c r="BS100" s="2"/>
      <c r="BT100" s="220">
        <f t="shared" si="94"/>
        <v>0.89849736753571086</v>
      </c>
      <c r="BV100" s="220">
        <f t="shared" si="95"/>
        <v>0.10150263246428903</v>
      </c>
      <c r="BX100" s="98"/>
      <c r="BY100" s="196">
        <f t="shared" si="90"/>
        <v>135.72161539396313</v>
      </c>
      <c r="BZ100" s="196">
        <f t="shared" si="91"/>
        <v>135.72161539396313</v>
      </c>
      <c r="CA100" s="196"/>
      <c r="CB100" s="196">
        <f t="shared" si="96"/>
        <v>1201.4024778330092</v>
      </c>
      <c r="CC100" s="196"/>
      <c r="CD100" s="196">
        <f t="shared" si="97"/>
        <v>1337.1240932269725</v>
      </c>
      <c r="CE100" s="222">
        <f t="shared" si="98"/>
        <v>1</v>
      </c>
      <c r="CF100" s="196"/>
      <c r="CK100" s="219" t="s">
        <v>103</v>
      </c>
      <c r="CL100" s="231">
        <v>1337.1240932269725</v>
      </c>
      <c r="CM100" s="1" t="s">
        <v>214</v>
      </c>
      <c r="CO100" s="226">
        <v>83</v>
      </c>
      <c r="CP100" s="297">
        <v>19</v>
      </c>
      <c r="CQ100" s="254" t="s">
        <v>111</v>
      </c>
      <c r="CR100" s="255">
        <v>6603.6146342019538</v>
      </c>
      <c r="CS100" s="256">
        <f t="shared" si="92"/>
        <v>3.6509363210817246E-3</v>
      </c>
      <c r="CT100" s="231" t="s">
        <v>209</v>
      </c>
      <c r="CY100" s="1" t="s">
        <v>264</v>
      </c>
      <c r="CZ100" s="303">
        <f>CZ104</f>
        <v>0.30399756000742412</v>
      </c>
      <c r="DF100" s="268"/>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268"/>
    </row>
    <row r="101" spans="2:132" ht="14" customHeight="1">
      <c r="B101" s="238">
        <v>84</v>
      </c>
      <c r="C101" s="261"/>
      <c r="D101" s="304" t="s">
        <v>215</v>
      </c>
      <c r="F101" s="240">
        <f>'[4]Oil Emissions'!$FA$49</f>
        <v>451.76350930699749</v>
      </c>
      <c r="G101" s="202">
        <f>F101/$F$133</f>
        <v>7.982392556343511E-4</v>
      </c>
      <c r="H101" s="203">
        <f>F101*$H$13/10^3</f>
        <v>7.2032027869019508</v>
      </c>
      <c r="I101" s="203">
        <f>F101*$I$13/10^3</f>
        <v>1.7314256354683346</v>
      </c>
      <c r="J101" s="203">
        <f>F101*$J$13/10^3</f>
        <v>0.86897252634389621</v>
      </c>
      <c r="K101" s="203"/>
      <c r="L101" s="203">
        <f>J101*$L$16</f>
        <v>24.331230737629095</v>
      </c>
      <c r="M101" s="241">
        <f>F101+H101+I101+L101</f>
        <v>485.02936846699686</v>
      </c>
      <c r="N101" s="205"/>
      <c r="O101" s="205"/>
      <c r="P101" s="238">
        <v>84</v>
      </c>
      <c r="Q101" s="205"/>
      <c r="R101" s="304" t="s">
        <v>215</v>
      </c>
      <c r="S101" s="205"/>
      <c r="T101" s="240">
        <f>'[5]Gas Emissions'!$ET$52</f>
        <v>605.82184188733629</v>
      </c>
      <c r="U101" s="202">
        <f>T101/$T$133</f>
        <v>2.6336138727150985E-3</v>
      </c>
      <c r="V101" s="242">
        <f>T101*$V$13/10^3</f>
        <v>1.0514423352059361</v>
      </c>
      <c r="W101" s="243">
        <f>T101*$W$13/10^3</f>
        <v>17.286354092975031</v>
      </c>
      <c r="X101" s="243">
        <f>T101*$X$13/10^3</f>
        <v>5.984497477291904</v>
      </c>
      <c r="Y101" s="203">
        <f>X101*$Y$16</f>
        <v>167.56592936417331</v>
      </c>
      <c r="Z101" s="203">
        <f>T101*$Z$13/10^3</f>
        <v>34.692015935945889</v>
      </c>
      <c r="AA101" s="241">
        <f>T101+V101+W101+Y101+Z101</f>
        <v>826.41758361563643</v>
      </c>
      <c r="AB101" s="210"/>
      <c r="AC101" s="210"/>
      <c r="AD101" s="238">
        <v>84</v>
      </c>
      <c r="AE101" s="210"/>
      <c r="AF101" s="304" t="s">
        <v>215</v>
      </c>
      <c r="AG101" s="210"/>
      <c r="AH101" s="240"/>
      <c r="AI101" s="244"/>
      <c r="AJ101" s="203"/>
      <c r="AK101" s="203"/>
      <c r="AL101" s="241"/>
      <c r="AM101" s="210"/>
      <c r="AN101" s="210"/>
      <c r="AO101" s="240"/>
      <c r="AP101" s="245"/>
      <c r="AQ101" s="213"/>
      <c r="AR101" s="213"/>
      <c r="AS101" s="238">
        <v>84</v>
      </c>
      <c r="AT101" s="213"/>
      <c r="AU101" s="304" t="s">
        <v>215</v>
      </c>
      <c r="AV101" s="213"/>
      <c r="AW101" s="240">
        <f t="shared" si="82"/>
        <v>1057.5853511943337</v>
      </c>
      <c r="AX101" s="203">
        <f t="shared" si="83"/>
        <v>288.6272443751796</v>
      </c>
      <c r="AY101" s="245">
        <f t="shared" si="84"/>
        <v>6.7932210543547437E-4</v>
      </c>
      <c r="AZ101" s="202"/>
      <c r="BA101" s="246">
        <f>H101+V101</f>
        <v>8.2546451221078865</v>
      </c>
      <c r="BB101" s="203">
        <f>I101+W101</f>
        <v>19.017779728443365</v>
      </c>
      <c r="BC101" s="203">
        <f>Z101</f>
        <v>34.692015935945889</v>
      </c>
      <c r="BD101" s="203">
        <f t="shared" si="99"/>
        <v>6.8534700036357998</v>
      </c>
      <c r="BE101" s="247">
        <f t="shared" si="100"/>
        <v>191.8971601018024</v>
      </c>
      <c r="BF101" s="203"/>
      <c r="BG101" s="240">
        <f t="shared" si="86"/>
        <v>1311.4469520826333</v>
      </c>
      <c r="BH101" s="248">
        <f t="shared" si="87"/>
        <v>1.0417475861455043E-3</v>
      </c>
      <c r="BI101" s="249">
        <f t="shared" si="88"/>
        <v>7.2505886181364681E-4</v>
      </c>
      <c r="BJ101" s="2"/>
      <c r="BK101" s="238">
        <v>84</v>
      </c>
      <c r="BM101" s="2"/>
      <c r="BN101" s="219" t="s">
        <v>103</v>
      </c>
      <c r="BO101" s="2"/>
      <c r="BP101" s="304" t="s">
        <v>215</v>
      </c>
      <c r="BQ101" s="2"/>
      <c r="BR101" s="220">
        <f t="shared" si="93"/>
        <v>0.24003887780935412</v>
      </c>
      <c r="BS101" s="2"/>
      <c r="BT101" s="220">
        <f t="shared" si="94"/>
        <v>0.80642632896042299</v>
      </c>
      <c r="BV101" s="220">
        <f t="shared" si="95"/>
        <v>0.14632475968399758</v>
      </c>
      <c r="BX101" s="98">
        <f t="shared" si="89"/>
        <v>61.964440786497143</v>
      </c>
      <c r="BY101" s="196">
        <f t="shared" si="90"/>
        <v>191.8971601018024</v>
      </c>
      <c r="BZ101" s="196">
        <f t="shared" si="91"/>
        <v>253.86160088829953</v>
      </c>
      <c r="CA101" s="196"/>
      <c r="CB101" s="196">
        <f t="shared" si="96"/>
        <v>1057.5853511943337</v>
      </c>
      <c r="CC101" s="196"/>
      <c r="CD101" s="196">
        <f t="shared" si="97"/>
        <v>1311.4469520826333</v>
      </c>
      <c r="CE101" s="222">
        <f t="shared" si="98"/>
        <v>1</v>
      </c>
      <c r="CF101" s="196"/>
      <c r="CK101" s="219" t="s">
        <v>103</v>
      </c>
      <c r="CL101" s="231">
        <v>1311.4469520826333</v>
      </c>
      <c r="CM101" s="1" t="s">
        <v>215</v>
      </c>
      <c r="CO101" s="265">
        <v>84</v>
      </c>
      <c r="CP101" s="297">
        <v>20</v>
      </c>
      <c r="CQ101" s="254" t="s">
        <v>111</v>
      </c>
      <c r="CR101" s="255">
        <v>5403.9136979185969</v>
      </c>
      <c r="CS101" s="256">
        <f t="shared" si="92"/>
        <v>2.987658409613775E-3</v>
      </c>
      <c r="CT101" s="231" t="s">
        <v>217</v>
      </c>
      <c r="DF101" s="268"/>
      <c r="DG101" s="268"/>
      <c r="DH101" s="268"/>
      <c r="DI101" s="268"/>
      <c r="DJ101" s="268"/>
      <c r="DK101" s="268"/>
      <c r="DL101" s="268"/>
      <c r="DM101" s="268"/>
      <c r="DN101" s="268"/>
      <c r="DO101" s="268"/>
      <c r="DP101" s="268"/>
      <c r="DQ101" s="268"/>
      <c r="DR101" s="268"/>
      <c r="DS101" s="268"/>
      <c r="DT101" s="268"/>
      <c r="DU101" s="268"/>
      <c r="DV101" s="268"/>
      <c r="DW101" s="268"/>
      <c r="DX101" s="268"/>
      <c r="DY101" s="268"/>
      <c r="DZ101" s="268"/>
      <c r="EA101" s="268"/>
      <c r="EB101" s="268"/>
    </row>
    <row r="102" spans="2:132" ht="14" customHeight="1">
      <c r="B102" s="238">
        <v>85</v>
      </c>
      <c r="C102" s="261"/>
      <c r="D102" s="304" t="s">
        <v>216</v>
      </c>
      <c r="F102" s="240">
        <f>'[4]Oil Emissions'!$FA$31</f>
        <v>206.3703834161999</v>
      </c>
      <c r="G102" s="202">
        <f>F102/$F$133</f>
        <v>3.6464419513612862E-4</v>
      </c>
      <c r="H102" s="203">
        <f>F102*$H$13/10^3</f>
        <v>3.2904997644407352</v>
      </c>
      <c r="I102" s="203">
        <f>F102*$I$13/10^3</f>
        <v>0.79093367411714322</v>
      </c>
      <c r="J102" s="203">
        <f>F102*$J$13/10^3</f>
        <v>0.39695590667520969</v>
      </c>
      <c r="K102" s="203"/>
      <c r="L102" s="203">
        <f>J102*$L$16</f>
        <v>11.114765386905871</v>
      </c>
      <c r="M102" s="241">
        <f>F102+H102+I102+L102</f>
        <v>221.56658224166367</v>
      </c>
      <c r="N102" s="205"/>
      <c r="O102" s="205"/>
      <c r="P102" s="238">
        <v>85</v>
      </c>
      <c r="Q102" s="205"/>
      <c r="R102" s="304" t="s">
        <v>216</v>
      </c>
      <c r="S102" s="205"/>
      <c r="T102" s="240">
        <f>'[5]Gas Emissions'!$ET$32</f>
        <v>727.76329729517795</v>
      </c>
      <c r="U102" s="202">
        <f>T102/$T$133</f>
        <v>3.1637147809634421E-3</v>
      </c>
      <c r="V102" s="242">
        <f>T102*$V$13/10^3</f>
        <v>1.2630794862089456</v>
      </c>
      <c r="W102" s="243">
        <f>T102*$W$13/10^3</f>
        <v>20.76579809952619</v>
      </c>
      <c r="X102" s="243">
        <f>T102*$X$13/10^3</f>
        <v>7.1890732812808986</v>
      </c>
      <c r="Y102" s="203">
        <f>X102*$Y$16</f>
        <v>201.29405187586516</v>
      </c>
      <c r="Z102" s="203">
        <f>T102*$Z$13/10^3</f>
        <v>41.674918534971034</v>
      </c>
      <c r="AA102" s="241">
        <f>T102+V102+W102+Y102+Z102</f>
        <v>992.76114529174936</v>
      </c>
      <c r="AB102" s="210"/>
      <c r="AC102" s="210"/>
      <c r="AD102" s="238">
        <v>85</v>
      </c>
      <c r="AE102" s="210"/>
      <c r="AF102" s="304" t="s">
        <v>216</v>
      </c>
      <c r="AG102" s="210"/>
      <c r="AH102" s="240"/>
      <c r="AI102" s="244"/>
      <c r="AJ102" s="203"/>
      <c r="AK102" s="203"/>
      <c r="AL102" s="241"/>
      <c r="AM102" s="210"/>
      <c r="AN102" s="210"/>
      <c r="AO102" s="240"/>
      <c r="AP102" s="245"/>
      <c r="AQ102" s="213"/>
      <c r="AR102" s="213"/>
      <c r="AS102" s="238">
        <v>85</v>
      </c>
      <c r="AT102" s="213"/>
      <c r="AU102" s="304" t="s">
        <v>216</v>
      </c>
      <c r="AV102" s="213"/>
      <c r="AW102" s="240">
        <f t="shared" si="82"/>
        <v>934.13368071137779</v>
      </c>
      <c r="AX102" s="203">
        <f t="shared" si="83"/>
        <v>254.93585916001041</v>
      </c>
      <c r="AY102" s="245">
        <f t="shared" si="84"/>
        <v>6.0002500793190092E-4</v>
      </c>
      <c r="AZ102" s="202"/>
      <c r="BA102" s="246">
        <f>H102+V102</f>
        <v>4.5535792506496806</v>
      </c>
      <c r="BB102" s="203">
        <f>I102+W102</f>
        <v>21.556731773643332</v>
      </c>
      <c r="BC102" s="203">
        <f>Z102</f>
        <v>41.674918534971034</v>
      </c>
      <c r="BD102" s="203">
        <f t="shared" si="99"/>
        <v>7.5860291879561084</v>
      </c>
      <c r="BE102" s="247">
        <f t="shared" si="100"/>
        <v>212.40881726277104</v>
      </c>
      <c r="BF102" s="203"/>
      <c r="BG102" s="240">
        <f t="shared" si="86"/>
        <v>1214.3277275334131</v>
      </c>
      <c r="BH102" s="248">
        <f t="shared" si="87"/>
        <v>9.6460095235920802E-4</v>
      </c>
      <c r="BI102" s="249">
        <f t="shared" si="88"/>
        <v>6.7136461646117088E-4</v>
      </c>
      <c r="BJ102" s="2"/>
      <c r="BK102" s="238">
        <v>85</v>
      </c>
      <c r="BM102" s="2"/>
      <c r="BN102" s="219" t="s">
        <v>103</v>
      </c>
      <c r="BO102" s="2"/>
      <c r="BP102" s="304" t="s">
        <v>216</v>
      </c>
      <c r="BQ102" s="2"/>
      <c r="BR102" s="220">
        <f t="shared" si="93"/>
        <v>0.29995069507466726</v>
      </c>
      <c r="BS102" s="2"/>
      <c r="BT102" s="220">
        <f t="shared" si="94"/>
        <v>0.76925994484934024</v>
      </c>
      <c r="BV102" s="220">
        <f t="shared" si="95"/>
        <v>0.17491885629114609</v>
      </c>
      <c r="BX102" s="98">
        <f t="shared" si="89"/>
        <v>67.785229559264053</v>
      </c>
      <c r="BY102" s="196">
        <f t="shared" si="90"/>
        <v>212.40881726277104</v>
      </c>
      <c r="BZ102" s="196">
        <f t="shared" si="91"/>
        <v>280.19404682203509</v>
      </c>
      <c r="CA102" s="196"/>
      <c r="CB102" s="196">
        <f t="shared" si="96"/>
        <v>934.13368071137779</v>
      </c>
      <c r="CC102" s="196"/>
      <c r="CD102" s="196">
        <f t="shared" si="97"/>
        <v>1214.3277275334128</v>
      </c>
      <c r="CE102" s="222">
        <f t="shared" si="98"/>
        <v>1.0000000000000002</v>
      </c>
      <c r="CF102" s="196"/>
      <c r="CK102" s="219" t="s">
        <v>103</v>
      </c>
      <c r="CL102" s="231">
        <v>1214.3277275334131</v>
      </c>
      <c r="CM102" s="1" t="s">
        <v>216</v>
      </c>
      <c r="CO102" s="226">
        <v>85</v>
      </c>
      <c r="CP102" s="297">
        <v>21</v>
      </c>
      <c r="CQ102" s="254" t="s">
        <v>111</v>
      </c>
      <c r="CR102" s="255">
        <v>3819.4410277542647</v>
      </c>
      <c r="CS102" s="256">
        <f t="shared" si="92"/>
        <v>2.1116519886298533E-3</v>
      </c>
      <c r="CT102" s="231" t="s">
        <v>227</v>
      </c>
      <c r="CY102" s="1" t="s">
        <v>265</v>
      </c>
      <c r="DF102" s="268"/>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268"/>
    </row>
    <row r="103" spans="2:132" ht="14" customHeight="1">
      <c r="B103" s="238">
        <v>86</v>
      </c>
      <c r="C103" s="261"/>
      <c r="D103" s="275" t="s">
        <v>266</v>
      </c>
      <c r="F103" s="240"/>
      <c r="G103" s="202"/>
      <c r="H103" s="203"/>
      <c r="I103" s="203"/>
      <c r="J103" s="203"/>
      <c r="K103" s="203"/>
      <c r="L103" s="203"/>
      <c r="M103" s="241"/>
      <c r="N103" s="205"/>
      <c r="O103" s="205"/>
      <c r="P103" s="238">
        <v>86</v>
      </c>
      <c r="Q103" s="205"/>
      <c r="R103" s="275" t="s">
        <v>266</v>
      </c>
      <c r="S103" s="205"/>
      <c r="T103" s="240"/>
      <c r="U103" s="202"/>
      <c r="V103" s="242"/>
      <c r="W103" s="243"/>
      <c r="X103" s="243"/>
      <c r="Y103" s="203"/>
      <c r="Z103" s="203"/>
      <c r="AA103" s="241"/>
      <c r="AB103" s="210"/>
      <c r="AC103" s="210"/>
      <c r="AD103" s="238">
        <v>86</v>
      </c>
      <c r="AE103" s="210"/>
      <c r="AF103" s="275" t="s">
        <v>266</v>
      </c>
      <c r="AG103" s="210"/>
      <c r="AH103" s="240">
        <f>'[2]Coal Emissions'!$GE$79</f>
        <v>1049.1355645826932</v>
      </c>
      <c r="AI103" s="244">
        <f>AH103/$AH$133</f>
        <v>1.3789171838105309E-3</v>
      </c>
      <c r="AJ103" s="203">
        <f>AH103*$AJ$13/10^3</f>
        <v>4.2328616589972139</v>
      </c>
      <c r="AK103" s="203">
        <f>AJ103*$AK$16</f>
        <v>118.52012645192198</v>
      </c>
      <c r="AL103" s="241">
        <f>AH103+AK103</f>
        <v>1167.6556910346151</v>
      </c>
      <c r="AM103" s="210"/>
      <c r="AN103" s="210"/>
      <c r="AO103" s="240"/>
      <c r="AP103" s="245"/>
      <c r="AQ103" s="213"/>
      <c r="AR103" s="213"/>
      <c r="AS103" s="238">
        <v>86</v>
      </c>
      <c r="AT103" s="213"/>
      <c r="AU103" s="275" t="s">
        <v>266</v>
      </c>
      <c r="AV103" s="213"/>
      <c r="AW103" s="240">
        <f t="shared" si="82"/>
        <v>1049.1355645826932</v>
      </c>
      <c r="AX103" s="203">
        <f t="shared" si="83"/>
        <v>286.32120011830528</v>
      </c>
      <c r="AY103" s="245">
        <f t="shared" si="84"/>
        <v>6.7389452758086644E-4</v>
      </c>
      <c r="AZ103" s="202"/>
      <c r="BA103" s="246"/>
      <c r="BB103" s="203"/>
      <c r="BC103" s="203"/>
      <c r="BD103" s="203">
        <f t="shared" si="99"/>
        <v>4.2328616589972139</v>
      </c>
      <c r="BE103" s="247">
        <f t="shared" si="100"/>
        <v>118.52012645192198</v>
      </c>
      <c r="BF103" s="203"/>
      <c r="BG103" s="240">
        <f t="shared" si="86"/>
        <v>1167.6556910346151</v>
      </c>
      <c r="BH103" s="248">
        <f t="shared" si="87"/>
        <v>9.2752703085143657E-4</v>
      </c>
      <c r="BI103" s="249">
        <f t="shared" si="88"/>
        <v>6.4556107663166868E-4</v>
      </c>
      <c r="BJ103" s="2"/>
      <c r="BK103" s="238">
        <v>86</v>
      </c>
      <c r="BM103" s="2"/>
      <c r="BN103" s="219" t="s">
        <v>103</v>
      </c>
      <c r="BO103" s="2"/>
      <c r="BP103" s="275" t="s">
        <v>266</v>
      </c>
      <c r="BQ103" s="2"/>
      <c r="BR103" s="220">
        <f t="shared" si="93"/>
        <v>0.11296931536113243</v>
      </c>
      <c r="BS103" s="2"/>
      <c r="BT103" s="220">
        <f t="shared" si="94"/>
        <v>0.89849736753571108</v>
      </c>
      <c r="BV103" s="220">
        <f t="shared" si="95"/>
        <v>0.10150263246428905</v>
      </c>
      <c r="BX103" s="98"/>
      <c r="BY103" s="196">
        <f t="shared" si="90"/>
        <v>118.52012645192198</v>
      </c>
      <c r="BZ103" s="196">
        <f t="shared" si="91"/>
        <v>118.52012645192198</v>
      </c>
      <c r="CA103" s="196"/>
      <c r="CB103" s="196">
        <f t="shared" si="96"/>
        <v>1049.1355645826932</v>
      </c>
      <c r="CC103" s="196"/>
      <c r="CD103" s="196">
        <f t="shared" si="97"/>
        <v>1167.6556910346151</v>
      </c>
      <c r="CE103" s="222">
        <f t="shared" si="98"/>
        <v>1</v>
      </c>
      <c r="CF103" s="196"/>
      <c r="CK103" s="219" t="s">
        <v>103</v>
      </c>
      <c r="CL103" s="231">
        <v>1167.6556910346151</v>
      </c>
      <c r="CM103" s="1" t="s">
        <v>218</v>
      </c>
      <c r="CO103" s="226">
        <v>86</v>
      </c>
      <c r="CP103" s="297">
        <v>22</v>
      </c>
      <c r="CQ103" s="254" t="s">
        <v>111</v>
      </c>
      <c r="CR103" s="255">
        <v>3735.9998738187915</v>
      </c>
      <c r="CS103" s="256">
        <f t="shared" si="92"/>
        <v>2.065519929681685E-3</v>
      </c>
      <c r="CT103" s="231" t="s">
        <v>229</v>
      </c>
      <c r="CY103" s="67" t="s">
        <v>267</v>
      </c>
      <c r="CZ103" s="305">
        <f>CZ97+CZ98+CZ99</f>
        <v>0.69600243999257594</v>
      </c>
      <c r="DF103" s="268"/>
      <c r="DG103" s="268"/>
      <c r="DH103" s="268"/>
      <c r="DI103" s="268"/>
      <c r="DJ103" s="268"/>
      <c r="DK103" s="268"/>
      <c r="DL103" s="268"/>
      <c r="DM103" s="268"/>
      <c r="DN103" s="268"/>
      <c r="DO103" s="268"/>
      <c r="DP103" s="268"/>
      <c r="DQ103" s="268"/>
      <c r="DR103" s="268"/>
      <c r="DS103" s="268"/>
      <c r="DT103" s="268"/>
      <c r="DU103" s="268"/>
      <c r="DV103" s="268"/>
      <c r="DW103" s="268"/>
      <c r="DX103" s="268"/>
      <c r="DY103" s="268"/>
      <c r="DZ103" s="268"/>
      <c r="EA103" s="268"/>
      <c r="EB103" s="268"/>
    </row>
    <row r="104" spans="2:132" ht="14" customHeight="1">
      <c r="B104" s="238">
        <v>87</v>
      </c>
      <c r="C104" s="261"/>
      <c r="D104" s="269" t="s">
        <v>220</v>
      </c>
      <c r="F104" s="240">
        <f>'[4]Oil Emissions'!$FA$63</f>
        <v>649.35297245419315</v>
      </c>
      <c r="G104" s="202">
        <f>F104/$F$133</f>
        <v>1.1473680868357816E-3</v>
      </c>
      <c r="H104" s="203">
        <f>F104*$H$13/10^3</f>
        <v>10.353694011365029</v>
      </c>
      <c r="I104" s="203">
        <f>F104*$I$13/10^3</f>
        <v>2.4887056165723358</v>
      </c>
      <c r="J104" s="203">
        <f>F104*$J$13/10^3</f>
        <v>1.2490382276072391</v>
      </c>
      <c r="K104" s="203"/>
      <c r="L104" s="203">
        <f>J104*$L$16</f>
        <v>34.973070373002699</v>
      </c>
      <c r="M104" s="241">
        <f>F104+H104+I104+L104</f>
        <v>697.16844245513323</v>
      </c>
      <c r="N104" s="205"/>
      <c r="O104" s="205"/>
      <c r="P104" s="238">
        <v>87</v>
      </c>
      <c r="Q104" s="205"/>
      <c r="R104" s="269" t="s">
        <v>220</v>
      </c>
      <c r="S104" s="205"/>
      <c r="T104" s="240">
        <f>'[5]Gas Emissions'!$ET$66</f>
        <v>269.54492357626219</v>
      </c>
      <c r="U104" s="202">
        <f>T104/$T$133</f>
        <v>1.1717590898322049E-3</v>
      </c>
      <c r="V104" s="242">
        <f>T104*$V$13/10^3</f>
        <v>0.46781235718575526</v>
      </c>
      <c r="W104" s="243">
        <f>T104*$W$13/10^3</f>
        <v>7.6911208390695025</v>
      </c>
      <c r="X104" s="243">
        <f>T104*$X$13/10^3</f>
        <v>2.6626489895670749</v>
      </c>
      <c r="Y104" s="203">
        <f>X104*$Y$16</f>
        <v>74.554171707878098</v>
      </c>
      <c r="Z104" s="203">
        <f>T104*$Z$13/10^3</f>
        <v>15.435324608022315</v>
      </c>
      <c r="AA104" s="241">
        <f>T104+V104+W104+Y104+Z104</f>
        <v>367.69335308841789</v>
      </c>
      <c r="AB104" s="210"/>
      <c r="AC104" s="210"/>
      <c r="AD104" s="238">
        <v>87</v>
      </c>
      <c r="AE104" s="210"/>
      <c r="AF104" s="269" t="s">
        <v>220</v>
      </c>
      <c r="AG104" s="210"/>
      <c r="AH104" s="240"/>
      <c r="AI104" s="244"/>
      <c r="AJ104" s="203"/>
      <c r="AK104" s="203"/>
      <c r="AL104" s="241"/>
      <c r="AM104" s="210"/>
      <c r="AN104" s="210"/>
      <c r="AO104" s="240"/>
      <c r="AP104" s="245"/>
      <c r="AQ104" s="213"/>
      <c r="AR104" s="213"/>
      <c r="AS104" s="238">
        <v>87</v>
      </c>
      <c r="AT104" s="213"/>
      <c r="AU104" s="269" t="s">
        <v>220</v>
      </c>
      <c r="AV104" s="213"/>
      <c r="AW104" s="240">
        <f t="shared" si="82"/>
        <v>918.89789603045529</v>
      </c>
      <c r="AX104" s="203">
        <f t="shared" si="83"/>
        <v>250.77783773565713</v>
      </c>
      <c r="AY104" s="245">
        <f t="shared" si="84"/>
        <v>5.9023855871934562E-4</v>
      </c>
      <c r="AZ104" s="202"/>
      <c r="BA104" s="246">
        <f>H104+V104</f>
        <v>10.821506368550784</v>
      </c>
      <c r="BB104" s="203">
        <f>I104+W104</f>
        <v>10.179826455641837</v>
      </c>
      <c r="BC104" s="203">
        <f>Z104</f>
        <v>15.435324608022315</v>
      </c>
      <c r="BD104" s="203">
        <f t="shared" si="99"/>
        <v>3.9116872171743138</v>
      </c>
      <c r="BE104" s="247">
        <f t="shared" si="100"/>
        <v>109.52724208088078</v>
      </c>
      <c r="BF104" s="203"/>
      <c r="BG104" s="240">
        <f t="shared" si="86"/>
        <v>1064.8617955435511</v>
      </c>
      <c r="BH104" s="248">
        <f t="shared" si="87"/>
        <v>8.4587272350164012E-4</v>
      </c>
      <c r="BI104" s="249">
        <f t="shared" si="88"/>
        <v>5.8872947948030666E-4</v>
      </c>
      <c r="BJ104" s="2"/>
      <c r="BK104" s="238">
        <v>87</v>
      </c>
      <c r="BM104" s="2"/>
      <c r="BN104" s="219" t="s">
        <v>103</v>
      </c>
      <c r="BO104" s="2"/>
      <c r="BP104" s="269" t="s">
        <v>220</v>
      </c>
      <c r="BQ104" s="2"/>
      <c r="BR104" s="220">
        <f t="shared" si="93"/>
        <v>0.15884670118806976</v>
      </c>
      <c r="BS104" s="2"/>
      <c r="BT104" s="220">
        <f t="shared" si="94"/>
        <v>0.86292690739403455</v>
      </c>
      <c r="BV104" s="220">
        <f t="shared" si="95"/>
        <v>0.10285582837064164</v>
      </c>
      <c r="BX104" s="98">
        <f t="shared" si="89"/>
        <v>36.436657432214936</v>
      </c>
      <c r="BY104" s="196">
        <f t="shared" si="90"/>
        <v>109.52724208088078</v>
      </c>
      <c r="BZ104" s="196">
        <f t="shared" si="91"/>
        <v>145.96389951309573</v>
      </c>
      <c r="CA104" s="196"/>
      <c r="CB104" s="196">
        <f t="shared" si="96"/>
        <v>918.89789603045529</v>
      </c>
      <c r="CC104" s="196"/>
      <c r="CD104" s="196">
        <f t="shared" si="97"/>
        <v>1064.8617955435511</v>
      </c>
      <c r="CE104" s="222">
        <f t="shared" si="98"/>
        <v>1</v>
      </c>
      <c r="CF104" s="196"/>
      <c r="CK104" s="219" t="s">
        <v>103</v>
      </c>
      <c r="CL104" s="231">
        <v>1064.8617955435511</v>
      </c>
      <c r="CM104" s="1" t="s">
        <v>220</v>
      </c>
      <c r="CO104" s="265">
        <v>87</v>
      </c>
      <c r="CP104" s="297">
        <v>23</v>
      </c>
      <c r="CQ104" s="254" t="s">
        <v>111</v>
      </c>
      <c r="CR104" s="255">
        <v>3589.7960794744658</v>
      </c>
      <c r="CS104" s="256">
        <f t="shared" si="92"/>
        <v>1.984688328714684E-3</v>
      </c>
      <c r="CT104" s="231" t="s">
        <v>231</v>
      </c>
      <c r="CY104" s="67" t="s">
        <v>268</v>
      </c>
      <c r="CZ104" s="305">
        <f>CS138</f>
        <v>0.30399756000742412</v>
      </c>
      <c r="DF104" s="268"/>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268"/>
    </row>
    <row r="105" spans="2:132" ht="14" customHeight="1">
      <c r="B105" s="238">
        <v>88</v>
      </c>
      <c r="C105" s="261"/>
      <c r="D105" s="275" t="s">
        <v>221</v>
      </c>
      <c r="F105" s="240"/>
      <c r="G105" s="202"/>
      <c r="H105" s="203"/>
      <c r="I105" s="203"/>
      <c r="J105" s="203"/>
      <c r="K105" s="203"/>
      <c r="L105" s="203"/>
      <c r="M105" s="241"/>
      <c r="N105" s="205"/>
      <c r="O105" s="205"/>
      <c r="P105" s="238">
        <v>88</v>
      </c>
      <c r="Q105" s="205"/>
      <c r="R105" s="275" t="s">
        <v>221</v>
      </c>
      <c r="S105" s="205"/>
      <c r="T105" s="240"/>
      <c r="U105" s="202"/>
      <c r="V105" s="242"/>
      <c r="W105" s="243"/>
      <c r="X105" s="243"/>
      <c r="Y105" s="203"/>
      <c r="Z105" s="203"/>
      <c r="AA105" s="241"/>
      <c r="AB105" s="210"/>
      <c r="AC105" s="210"/>
      <c r="AD105" s="238">
        <v>88</v>
      </c>
      <c r="AE105" s="210"/>
      <c r="AF105" s="275" t="s">
        <v>221</v>
      </c>
      <c r="AG105" s="210"/>
      <c r="AH105" s="240">
        <f>'[2]Coal Emissions'!$GE$91</f>
        <v>910.32856707416045</v>
      </c>
      <c r="AI105" s="244">
        <f>AH105/$AH$133</f>
        <v>1.1964780781704562E-3</v>
      </c>
      <c r="AJ105" s="203">
        <f>AH105*$AJ$13/10^3</f>
        <v>3.6728283920017364</v>
      </c>
      <c r="AK105" s="203">
        <f>AJ105*$AK$16</f>
        <v>102.83919497604862</v>
      </c>
      <c r="AL105" s="241">
        <f>AH105+AK105</f>
        <v>1013.167762050209</v>
      </c>
      <c r="AM105" s="210"/>
      <c r="AN105" s="210"/>
      <c r="AO105" s="240"/>
      <c r="AP105" s="245"/>
      <c r="AQ105" s="213"/>
      <c r="AR105" s="213"/>
      <c r="AS105" s="238">
        <v>88</v>
      </c>
      <c r="AT105" s="213"/>
      <c r="AU105" s="275" t="s">
        <v>221</v>
      </c>
      <c r="AV105" s="213"/>
      <c r="AW105" s="240">
        <f t="shared" si="82"/>
        <v>910.32856707416045</v>
      </c>
      <c r="AX105" s="203">
        <f t="shared" si="83"/>
        <v>248.43916899369066</v>
      </c>
      <c r="AY105" s="245">
        <f t="shared" si="84"/>
        <v>5.8473419485671708E-4</v>
      </c>
      <c r="AZ105" s="202"/>
      <c r="BA105" s="246"/>
      <c r="BB105" s="203"/>
      <c r="BC105" s="203"/>
      <c r="BD105" s="203">
        <f t="shared" si="99"/>
        <v>3.6728283920017364</v>
      </c>
      <c r="BE105" s="247">
        <f t="shared" si="100"/>
        <v>102.83919497604862</v>
      </c>
      <c r="BF105" s="203"/>
      <c r="BG105" s="240">
        <f t="shared" si="86"/>
        <v>1013.167762050209</v>
      </c>
      <c r="BH105" s="248">
        <f t="shared" si="87"/>
        <v>8.0480957983098344E-4</v>
      </c>
      <c r="BI105" s="249">
        <f t="shared" si="88"/>
        <v>5.6014943129176393E-4</v>
      </c>
      <c r="BJ105" s="2"/>
      <c r="BK105" s="238">
        <v>88</v>
      </c>
      <c r="BM105" s="2"/>
      <c r="BN105" s="219" t="s">
        <v>103</v>
      </c>
      <c r="BO105" s="2"/>
      <c r="BP105" s="275" t="s">
        <v>221</v>
      </c>
      <c r="BQ105" s="2"/>
      <c r="BR105" s="220">
        <f t="shared" si="93"/>
        <v>0.11296931536113242</v>
      </c>
      <c r="BS105" s="2"/>
      <c r="BT105" s="220">
        <f t="shared" si="94"/>
        <v>0.89849736753571097</v>
      </c>
      <c r="BV105" s="220">
        <f t="shared" si="95"/>
        <v>0.10150263246428903</v>
      </c>
      <c r="BX105" s="98"/>
      <c r="BY105" s="196">
        <f t="shared" si="90"/>
        <v>102.83919497604862</v>
      </c>
      <c r="BZ105" s="196">
        <f t="shared" si="91"/>
        <v>102.83919497604862</v>
      </c>
      <c r="CA105" s="196"/>
      <c r="CB105" s="196">
        <f t="shared" si="96"/>
        <v>910.32856707416045</v>
      </c>
      <c r="CC105" s="196"/>
      <c r="CD105" s="196">
        <f t="shared" si="97"/>
        <v>1013.167762050209</v>
      </c>
      <c r="CE105" s="222">
        <f t="shared" si="98"/>
        <v>1</v>
      </c>
      <c r="CF105" s="196"/>
      <c r="CK105" s="219" t="s">
        <v>103</v>
      </c>
      <c r="CL105" s="231">
        <v>1013.167762050209</v>
      </c>
      <c r="CM105" s="1" t="s">
        <v>221</v>
      </c>
      <c r="CO105" s="226">
        <v>88</v>
      </c>
      <c r="CP105" s="297">
        <v>24</v>
      </c>
      <c r="CQ105" s="254" t="s">
        <v>111</v>
      </c>
      <c r="CR105" s="280">
        <v>3578.0987656818743</v>
      </c>
      <c r="CS105" s="256">
        <f t="shared" si="92"/>
        <v>1.9782212421037729E-3</v>
      </c>
      <c r="CT105" s="231" t="s">
        <v>234</v>
      </c>
      <c r="DF105" s="268"/>
      <c r="DG105" s="268"/>
      <c r="DH105" s="268"/>
      <c r="DI105" s="268"/>
      <c r="DJ105" s="268"/>
      <c r="DK105" s="268"/>
      <c r="DL105" s="268"/>
      <c r="DM105" s="268"/>
      <c r="DN105" s="268"/>
      <c r="DO105" s="268"/>
      <c r="DP105" s="268"/>
      <c r="DQ105" s="268"/>
      <c r="DR105" s="268"/>
      <c r="DS105" s="268"/>
      <c r="DT105" s="268"/>
      <c r="DU105" s="268"/>
      <c r="DV105" s="268"/>
      <c r="DW105" s="268"/>
      <c r="DX105" s="268"/>
      <c r="DY105" s="268"/>
      <c r="DZ105" s="268"/>
      <c r="EA105" s="268"/>
      <c r="EB105" s="268"/>
    </row>
    <row r="106" spans="2:132" ht="14" customHeight="1">
      <c r="B106" s="238">
        <v>89</v>
      </c>
      <c r="C106" s="261"/>
      <c r="D106" s="262" t="s">
        <v>223</v>
      </c>
      <c r="F106" s="240">
        <f>'[4]Oil Emissions'!$FA$151</f>
        <v>418.3017810986122</v>
      </c>
      <c r="G106" s="202">
        <f>F106/$F$133</f>
        <v>7.3911437178024323E-4</v>
      </c>
      <c r="H106" s="203">
        <f>F106*$H$13/10^3</f>
        <v>6.6696678534255005</v>
      </c>
      <c r="I106" s="203">
        <f>F106*$I$13/10^3</f>
        <v>1.6031804522397324</v>
      </c>
      <c r="J106" s="203">
        <f>F106*$J$13/10^3</f>
        <v>0.80460849096246889</v>
      </c>
      <c r="K106" s="203"/>
      <c r="L106" s="203">
        <f>J106*$L$16</f>
        <v>22.529037746949129</v>
      </c>
      <c r="M106" s="241">
        <f>F106+H106+I106+L106</f>
        <v>449.10366715122655</v>
      </c>
      <c r="N106" s="205"/>
      <c r="O106" s="205"/>
      <c r="P106" s="238">
        <v>89</v>
      </c>
      <c r="Q106" s="294"/>
      <c r="R106" s="262" t="s">
        <v>223</v>
      </c>
      <c r="S106" s="205"/>
      <c r="T106" s="240">
        <f>'[5]Gas Emissions'!$ET$156</f>
        <v>405.56750802759092</v>
      </c>
      <c r="U106" s="202">
        <f>T106/$T$133</f>
        <v>1.7630731373706229E-3</v>
      </c>
      <c r="V106" s="242">
        <f>T106*$V$13/10^3</f>
        <v>0.70388820316499112</v>
      </c>
      <c r="W106" s="243">
        <f>T106*$W$13/10^3</f>
        <v>11.572351915423701</v>
      </c>
      <c r="X106" s="243">
        <f>T106*$X$13/10^3</f>
        <v>4.0063225866888592</v>
      </c>
      <c r="Y106" s="203">
        <f>X106*$Y$16</f>
        <v>112.17703242728805</v>
      </c>
      <c r="Z106" s="203">
        <f>T106*$Z$13/10^3</f>
        <v>23.224574419044494</v>
      </c>
      <c r="AA106" s="241">
        <f>T106+V106+W106+Y106+Z106</f>
        <v>553.24535499251215</v>
      </c>
      <c r="AB106" s="210"/>
      <c r="AC106" s="210"/>
      <c r="AD106" s="238">
        <v>89</v>
      </c>
      <c r="AE106" s="294"/>
      <c r="AF106" s="262" t="s">
        <v>223</v>
      </c>
      <c r="AG106" s="210"/>
      <c r="AH106" s="240"/>
      <c r="AI106" s="244"/>
      <c r="AJ106" s="203"/>
      <c r="AK106" s="203"/>
      <c r="AL106" s="241"/>
      <c r="AM106" s="210"/>
      <c r="AN106" s="210"/>
      <c r="AO106" s="240"/>
      <c r="AP106" s="245"/>
      <c r="AQ106" s="213"/>
      <c r="AR106" s="213"/>
      <c r="AS106" s="238">
        <v>89</v>
      </c>
      <c r="AT106" s="294"/>
      <c r="AU106" s="262" t="s">
        <v>223</v>
      </c>
      <c r="AV106" s="213"/>
      <c r="AW106" s="240">
        <f t="shared" si="82"/>
        <v>823.86928912620306</v>
      </c>
      <c r="AX106" s="203">
        <f t="shared" si="83"/>
        <v>224.84343450606232</v>
      </c>
      <c r="AY106" s="245">
        <f t="shared" si="84"/>
        <v>5.2919853651603639E-4</v>
      </c>
      <c r="AZ106" s="202"/>
      <c r="BA106" s="246">
        <f t="shared" ref="BA106:BB108" si="101">H106+V106</f>
        <v>7.3735560565904912</v>
      </c>
      <c r="BB106" s="203">
        <f t="shared" si="101"/>
        <v>13.175532367663433</v>
      </c>
      <c r="BC106" s="203">
        <f>Z106</f>
        <v>23.224574419044494</v>
      </c>
      <c r="BD106" s="203">
        <f t="shared" si="99"/>
        <v>4.8109310776513281</v>
      </c>
      <c r="BE106" s="247">
        <f t="shared" si="100"/>
        <v>134.7060701742372</v>
      </c>
      <c r="BF106" s="203"/>
      <c r="BG106" s="240">
        <f t="shared" si="86"/>
        <v>1002.3490221437387</v>
      </c>
      <c r="BH106" s="248">
        <f t="shared" si="87"/>
        <v>7.9621571626311009E-4</v>
      </c>
      <c r="BI106" s="249">
        <f t="shared" si="88"/>
        <v>5.5416808127956084E-4</v>
      </c>
      <c r="BJ106" s="2"/>
      <c r="BK106" s="238">
        <v>89</v>
      </c>
      <c r="BM106" s="2"/>
      <c r="BN106" s="219" t="s">
        <v>103</v>
      </c>
      <c r="BO106" s="2"/>
      <c r="BP106" s="262" t="s">
        <v>223</v>
      </c>
      <c r="BQ106" s="2"/>
      <c r="BR106" s="220">
        <f t="shared" si="93"/>
        <v>0.21663598264092532</v>
      </c>
      <c r="BS106" s="2"/>
      <c r="BT106" s="220">
        <f t="shared" si="94"/>
        <v>0.82193853730129018</v>
      </c>
      <c r="BV106" s="220">
        <f t="shared" si="95"/>
        <v>0.13439038418587901</v>
      </c>
      <c r="BX106" s="98">
        <f t="shared" si="89"/>
        <v>43.773662843298418</v>
      </c>
      <c r="BY106" s="196">
        <f t="shared" si="90"/>
        <v>134.7060701742372</v>
      </c>
      <c r="BZ106" s="196">
        <f t="shared" si="91"/>
        <v>178.47973301753561</v>
      </c>
      <c r="CA106" s="196"/>
      <c r="CB106" s="196">
        <f t="shared" si="96"/>
        <v>823.86928912620306</v>
      </c>
      <c r="CC106" s="196"/>
      <c r="CD106" s="196">
        <f t="shared" si="97"/>
        <v>1002.3490221437387</v>
      </c>
      <c r="CE106" s="222">
        <f t="shared" si="98"/>
        <v>1</v>
      </c>
      <c r="CF106" s="196"/>
      <c r="CK106" s="219" t="s">
        <v>103</v>
      </c>
      <c r="CL106" s="231">
        <v>1002.3490221437387</v>
      </c>
      <c r="CM106" s="1" t="s">
        <v>223</v>
      </c>
      <c r="CO106" s="226">
        <v>89</v>
      </c>
      <c r="CP106" s="297">
        <v>25</v>
      </c>
      <c r="CQ106" s="254" t="s">
        <v>111</v>
      </c>
      <c r="CR106" s="255">
        <v>3250.3063566193068</v>
      </c>
      <c r="CS106" s="256">
        <f t="shared" si="92"/>
        <v>1.7969948565083585E-3</v>
      </c>
      <c r="CT106" s="2" t="s">
        <v>237</v>
      </c>
      <c r="DF106" s="268"/>
      <c r="DG106" s="268"/>
      <c r="DH106" s="268"/>
      <c r="DI106" s="268"/>
      <c r="DJ106" s="268"/>
      <c r="DK106" s="268"/>
      <c r="DL106" s="268"/>
      <c r="DM106" s="268"/>
      <c r="DN106" s="268"/>
      <c r="DO106" s="268"/>
      <c r="DP106" s="268"/>
      <c r="DQ106" s="268"/>
      <c r="DR106" s="268"/>
      <c r="DS106" s="268"/>
      <c r="DT106" s="268"/>
      <c r="DU106" s="268"/>
      <c r="DV106" s="268"/>
      <c r="DW106" s="268"/>
      <c r="DX106" s="268"/>
      <c r="DY106" s="268"/>
      <c r="DZ106" s="268"/>
      <c r="EA106" s="268"/>
      <c r="EB106" s="268"/>
    </row>
    <row r="107" spans="2:132" ht="14" customHeight="1">
      <c r="B107" s="238">
        <v>90</v>
      </c>
      <c r="C107" s="261"/>
      <c r="D107" s="304" t="s">
        <v>224</v>
      </c>
      <c r="F107" s="240">
        <f>'[4]Oil Emissions'!$FA$65</f>
        <v>497.26116369688674</v>
      </c>
      <c r="G107" s="202">
        <f>F107/$F$133</f>
        <v>8.7863090530301466E-4</v>
      </c>
      <c r="H107" s="203">
        <f>F107*$H$13/10^3</f>
        <v>7.9286461309238838</v>
      </c>
      <c r="I107" s="203">
        <f>F107*$I$13/10^3</f>
        <v>1.9057996243838498</v>
      </c>
      <c r="J107" s="203">
        <f>F107*$J$13/10^3</f>
        <v>0.9564878100341434</v>
      </c>
      <c r="K107" s="203"/>
      <c r="L107" s="203">
        <f>J107*$L$16</f>
        <v>26.781658680956014</v>
      </c>
      <c r="M107" s="241">
        <f>F107+H107+I107+L107</f>
        <v>533.87726813315044</v>
      </c>
      <c r="N107" s="205"/>
      <c r="O107" s="205"/>
      <c r="P107" s="238">
        <v>90</v>
      </c>
      <c r="Q107" s="205"/>
      <c r="R107" s="304" t="s">
        <v>224</v>
      </c>
      <c r="S107" s="205"/>
      <c r="T107" s="240">
        <f>'[5]Gas Emissions'!$ET$68</f>
        <v>281.54991096935487</v>
      </c>
      <c r="U107" s="202">
        <f>T107/$T$133</f>
        <v>1.2239468769904276E-3</v>
      </c>
      <c r="V107" s="242">
        <f>T107*$V$13/10^3</f>
        <v>0.48864777629079731</v>
      </c>
      <c r="W107" s="243">
        <f>T107*$W$13/10^3</f>
        <v>8.0336678530764587</v>
      </c>
      <c r="X107" s="243">
        <f>T107*$X$13/10^3</f>
        <v>2.7812380066699691</v>
      </c>
      <c r="Y107" s="203">
        <f>X107*$Y$16</f>
        <v>77.874664186759134</v>
      </c>
      <c r="Z107" s="203">
        <f>T107*$Z$13/10^3</f>
        <v>16.122782842698264</v>
      </c>
      <c r="AA107" s="241">
        <f>T107+V107+W107+Y107+Z107</f>
        <v>384.06967362817954</v>
      </c>
      <c r="AB107" s="210"/>
      <c r="AC107" s="210"/>
      <c r="AD107" s="238">
        <v>90</v>
      </c>
      <c r="AE107" s="210"/>
      <c r="AF107" s="304" t="s">
        <v>224</v>
      </c>
      <c r="AG107" s="210"/>
      <c r="AH107" s="240"/>
      <c r="AI107" s="244"/>
      <c r="AJ107" s="203"/>
      <c r="AK107" s="203"/>
      <c r="AL107" s="241"/>
      <c r="AM107" s="210"/>
      <c r="AN107" s="210"/>
      <c r="AO107" s="240"/>
      <c r="AP107" s="245"/>
      <c r="AQ107" s="213"/>
      <c r="AR107" s="213"/>
      <c r="AS107" s="238">
        <v>90</v>
      </c>
      <c r="AT107" s="213"/>
      <c r="AU107" s="304" t="s">
        <v>224</v>
      </c>
      <c r="AV107" s="213"/>
      <c r="AW107" s="240">
        <f t="shared" si="82"/>
        <v>778.81107466624167</v>
      </c>
      <c r="AX107" s="203">
        <f t="shared" si="83"/>
        <v>212.54652791468612</v>
      </c>
      <c r="AY107" s="245">
        <f t="shared" si="84"/>
        <v>5.0025615273629022E-4</v>
      </c>
      <c r="AZ107" s="202"/>
      <c r="BA107" s="246">
        <f t="shared" si="101"/>
        <v>8.4172939072146811</v>
      </c>
      <c r="BB107" s="203">
        <f t="shared" si="101"/>
        <v>9.9394674774603082</v>
      </c>
      <c r="BC107" s="203">
        <f>Z107</f>
        <v>16.122782842698264</v>
      </c>
      <c r="BD107" s="203">
        <f t="shared" si="99"/>
        <v>3.7377258167041125</v>
      </c>
      <c r="BE107" s="247">
        <f t="shared" si="100"/>
        <v>104.65632286771515</v>
      </c>
      <c r="BF107" s="203"/>
      <c r="BG107" s="240">
        <f t="shared" si="86"/>
        <v>917.94694176132998</v>
      </c>
      <c r="BH107" s="248">
        <f t="shared" si="87"/>
        <v>7.2917094303427037E-4</v>
      </c>
      <c r="BI107" s="249">
        <f t="shared" si="88"/>
        <v>5.0750475552353944E-4</v>
      </c>
      <c r="BJ107" s="2"/>
      <c r="BK107" s="238">
        <v>90</v>
      </c>
      <c r="BM107" s="2"/>
      <c r="BN107" s="219" t="s">
        <v>103</v>
      </c>
      <c r="BO107" s="2"/>
      <c r="BP107" s="304" t="s">
        <v>224</v>
      </c>
      <c r="BQ107" s="2"/>
      <c r="BR107" s="220">
        <f t="shared" si="93"/>
        <v>0.17865162890077657</v>
      </c>
      <c r="BS107" s="2"/>
      <c r="BT107" s="220">
        <f t="shared" si="94"/>
        <v>0.84842711406814153</v>
      </c>
      <c r="BV107" s="220">
        <f t="shared" si="95"/>
        <v>0.11401129859085714</v>
      </c>
      <c r="BX107" s="98">
        <f t="shared" si="89"/>
        <v>34.479544227373253</v>
      </c>
      <c r="BY107" s="196">
        <f t="shared" si="90"/>
        <v>104.65632286771515</v>
      </c>
      <c r="BZ107" s="196">
        <f t="shared" si="91"/>
        <v>139.1358670950884</v>
      </c>
      <c r="CA107" s="196"/>
      <c r="CB107" s="196">
        <f t="shared" si="96"/>
        <v>778.81107466624167</v>
      </c>
      <c r="CC107" s="196"/>
      <c r="CD107" s="196">
        <f t="shared" si="97"/>
        <v>917.94694176133009</v>
      </c>
      <c r="CE107" s="222">
        <f t="shared" si="98"/>
        <v>0.99999999999999989</v>
      </c>
      <c r="CF107" s="196"/>
      <c r="CK107" s="219" t="s">
        <v>103</v>
      </c>
      <c r="CL107" s="231">
        <v>917.94694176132998</v>
      </c>
      <c r="CM107" s="1" t="s">
        <v>224</v>
      </c>
      <c r="CO107" s="265">
        <v>90</v>
      </c>
      <c r="CP107" s="297">
        <v>26</v>
      </c>
      <c r="CQ107" s="254" t="s">
        <v>111</v>
      </c>
      <c r="CR107" s="255">
        <v>2915.3839062511443</v>
      </c>
      <c r="CS107" s="256">
        <f t="shared" si="92"/>
        <v>1.6118264894050306E-3</v>
      </c>
      <c r="CT107" s="2" t="s">
        <v>239</v>
      </c>
      <c r="DF107" s="268"/>
      <c r="DG107" s="268"/>
      <c r="DH107" s="268"/>
      <c r="DI107" s="268"/>
      <c r="DJ107" s="268"/>
      <c r="DK107" s="268"/>
      <c r="DL107" s="268"/>
      <c r="DM107" s="268"/>
      <c r="DN107" s="268"/>
      <c r="DO107" s="268"/>
      <c r="DP107" s="268"/>
      <c r="DQ107" s="268"/>
      <c r="DR107" s="268"/>
      <c r="DS107" s="268"/>
      <c r="DT107" s="268"/>
      <c r="DU107" s="268"/>
      <c r="DV107" s="268"/>
      <c r="DW107" s="268"/>
      <c r="DX107" s="268"/>
      <c r="DY107" s="268"/>
      <c r="DZ107" s="268"/>
      <c r="EA107" s="268"/>
      <c r="EB107" s="268"/>
    </row>
    <row r="108" spans="2:132" ht="14" customHeight="1">
      <c r="B108" s="238">
        <v>91</v>
      </c>
      <c r="C108" s="261"/>
      <c r="D108" s="262" t="s">
        <v>269</v>
      </c>
      <c r="F108" s="240">
        <f>'[4]Oil Emissions'!$FA$155</f>
        <v>475.07820647486318</v>
      </c>
      <c r="G108" s="202">
        <f>F108/$F$133</f>
        <v>8.3943493905988087E-4</v>
      </c>
      <c r="H108" s="203">
        <f>F108*$H$13/10^3</f>
        <v>7.5749470472406513</v>
      </c>
      <c r="I108" s="203">
        <f>F108*$I$13/10^3</f>
        <v>1.820781379188201</v>
      </c>
      <c r="J108" s="203">
        <f>F108*$J$13/10^3</f>
        <v>0.91381862586614759</v>
      </c>
      <c r="K108" s="203"/>
      <c r="L108" s="203">
        <f>J108*$L$16</f>
        <v>25.586921524252134</v>
      </c>
      <c r="M108" s="241">
        <f>F108+H108+I108+L108</f>
        <v>510.06085642554416</v>
      </c>
      <c r="N108" s="205"/>
      <c r="O108" s="205"/>
      <c r="P108" s="238">
        <v>91</v>
      </c>
      <c r="Q108" s="294"/>
      <c r="R108" s="262" t="s">
        <v>269</v>
      </c>
      <c r="S108" s="205"/>
      <c r="T108" s="240">
        <f>'[5]Gas Emissions'!$ET$160</f>
        <v>294.65774425142604</v>
      </c>
      <c r="U108" s="202">
        <f>T108/$T$133</f>
        <v>1.2809289287853166E-3</v>
      </c>
      <c r="V108" s="242">
        <f>T108*$V$13/10^3</f>
        <v>0.51139725457414065</v>
      </c>
      <c r="W108" s="243">
        <f>T108*$W$13/10^3</f>
        <v>8.4076831688657894</v>
      </c>
      <c r="X108" s="243">
        <f>T108*$X$13/10^3</f>
        <v>2.9107212801104567</v>
      </c>
      <c r="Y108" s="203">
        <f>X108*$Y$16</f>
        <v>81.500195843092783</v>
      </c>
      <c r="Z108" s="203">
        <f>T108*$Z$13/10^3</f>
        <v>16.873394870304729</v>
      </c>
      <c r="AA108" s="241">
        <f>T108+V108+W108+Y108+Z108</f>
        <v>401.95041538826348</v>
      </c>
      <c r="AB108" s="210"/>
      <c r="AC108" s="210"/>
      <c r="AD108" s="238">
        <v>91</v>
      </c>
      <c r="AE108" s="294"/>
      <c r="AF108" s="262" t="s">
        <v>269</v>
      </c>
      <c r="AG108" s="210"/>
      <c r="AH108" s="240"/>
      <c r="AI108" s="244"/>
      <c r="AJ108" s="203"/>
      <c r="AK108" s="203"/>
      <c r="AL108" s="241"/>
      <c r="AM108" s="210"/>
      <c r="AN108" s="210"/>
      <c r="AO108" s="240"/>
      <c r="AP108" s="245"/>
      <c r="AQ108" s="213"/>
      <c r="AR108" s="213"/>
      <c r="AS108" s="238">
        <v>91</v>
      </c>
      <c r="AT108" s="294"/>
      <c r="AU108" s="262" t="s">
        <v>269</v>
      </c>
      <c r="AV108" s="213"/>
      <c r="AW108" s="240">
        <f t="shared" si="82"/>
        <v>769.73595072628927</v>
      </c>
      <c r="AX108" s="203">
        <f t="shared" si="83"/>
        <v>210.06982188600136</v>
      </c>
      <c r="AY108" s="245">
        <f t="shared" si="84"/>
        <v>4.9442690000031555E-4</v>
      </c>
      <c r="AZ108" s="202"/>
      <c r="BA108" s="246">
        <f t="shared" si="101"/>
        <v>8.0863443018147922</v>
      </c>
      <c r="BB108" s="203">
        <f t="shared" si="101"/>
        <v>10.22846454805399</v>
      </c>
      <c r="BC108" s="203">
        <f>Z108</f>
        <v>16.873394870304729</v>
      </c>
      <c r="BD108" s="203">
        <f t="shared" si="99"/>
        <v>3.8245399059766045</v>
      </c>
      <c r="BE108" s="247">
        <f t="shared" si="100"/>
        <v>107.08711736734493</v>
      </c>
      <c r="BF108" s="203"/>
      <c r="BG108" s="240">
        <f t="shared" si="86"/>
        <v>912.01127181380764</v>
      </c>
      <c r="BH108" s="248">
        <f t="shared" si="87"/>
        <v>7.2445594497036231E-4</v>
      </c>
      <c r="BI108" s="249">
        <f t="shared" si="88"/>
        <v>5.042231053664992E-4</v>
      </c>
      <c r="BJ108" s="2"/>
      <c r="BK108" s="238">
        <v>91</v>
      </c>
      <c r="BM108" s="2"/>
      <c r="BN108" s="219" t="s">
        <v>111</v>
      </c>
      <c r="BO108" s="2"/>
      <c r="BP108" s="262" t="s">
        <v>269</v>
      </c>
      <c r="BQ108" s="2"/>
      <c r="BR108" s="220">
        <f t="shared" si="93"/>
        <v>0.18483652862163144</v>
      </c>
      <c r="BS108" s="2"/>
      <c r="BT108" s="220">
        <f t="shared" si="94"/>
        <v>0.84399828655126008</v>
      </c>
      <c r="BV108" s="220">
        <f t="shared" si="95"/>
        <v>0.11741863360347521</v>
      </c>
      <c r="BX108" s="98">
        <f t="shared" si="89"/>
        <v>35.188203720173512</v>
      </c>
      <c r="BY108" s="196">
        <f t="shared" si="90"/>
        <v>107.08711736734493</v>
      </c>
      <c r="BZ108" s="196">
        <f t="shared" si="91"/>
        <v>142.27532108751845</v>
      </c>
      <c r="CA108" s="196"/>
      <c r="CB108" s="196">
        <f t="shared" si="96"/>
        <v>769.73595072628927</v>
      </c>
      <c r="CC108" s="196"/>
      <c r="CD108" s="196">
        <f t="shared" si="97"/>
        <v>912.01127181380775</v>
      </c>
      <c r="CE108" s="222">
        <f t="shared" si="98"/>
        <v>0.99999999999999989</v>
      </c>
      <c r="CF108" s="196"/>
      <c r="CK108" s="219" t="s">
        <v>111</v>
      </c>
      <c r="CL108" s="231">
        <v>912.01127181380764</v>
      </c>
      <c r="CM108" s="1" t="s">
        <v>269</v>
      </c>
      <c r="CO108" s="226">
        <v>91</v>
      </c>
      <c r="CP108" s="297">
        <v>27</v>
      </c>
      <c r="CQ108" s="254" t="s">
        <v>111</v>
      </c>
      <c r="CR108" s="255">
        <v>2861.289741284103</v>
      </c>
      <c r="CS108" s="256">
        <f t="shared" si="92"/>
        <v>1.581919482019427E-3</v>
      </c>
      <c r="CT108" s="231" t="s">
        <v>243</v>
      </c>
      <c r="DF108" s="268"/>
      <c r="DG108" s="268"/>
      <c r="DH108" s="268"/>
      <c r="DI108" s="268"/>
      <c r="DJ108" s="268"/>
      <c r="DK108" s="268"/>
      <c r="DL108" s="268"/>
      <c r="DM108" s="268"/>
      <c r="DN108" s="268"/>
      <c r="DO108" s="268"/>
      <c r="DP108" s="268"/>
      <c r="DQ108" s="268"/>
      <c r="DR108" s="268"/>
      <c r="DS108" s="268"/>
      <c r="DT108" s="268"/>
      <c r="DU108" s="268"/>
      <c r="DV108" s="268"/>
      <c r="DW108" s="268"/>
      <c r="DX108" s="268"/>
      <c r="DY108" s="268"/>
      <c r="DZ108" s="268"/>
      <c r="EA108" s="268"/>
      <c r="EB108" s="268"/>
    </row>
    <row r="109" spans="2:132" ht="14" customHeight="1">
      <c r="B109" s="238">
        <v>92</v>
      </c>
      <c r="C109" s="261"/>
      <c r="D109" s="239" t="s">
        <v>226</v>
      </c>
      <c r="F109" s="240"/>
      <c r="G109" s="202"/>
      <c r="H109" s="203"/>
      <c r="I109" s="203"/>
      <c r="J109" s="203"/>
      <c r="K109" s="203"/>
      <c r="L109" s="203"/>
      <c r="M109" s="241"/>
      <c r="N109" s="205"/>
      <c r="O109" s="205"/>
      <c r="P109" s="238">
        <v>92</v>
      </c>
      <c r="Q109" s="205"/>
      <c r="R109" s="239" t="s">
        <v>226</v>
      </c>
      <c r="S109" s="205"/>
      <c r="T109" s="240"/>
      <c r="U109" s="202"/>
      <c r="V109" s="242"/>
      <c r="W109" s="243"/>
      <c r="X109" s="243"/>
      <c r="Y109" s="203"/>
      <c r="Z109" s="203"/>
      <c r="AA109" s="241"/>
      <c r="AB109" s="210"/>
      <c r="AC109" s="210"/>
      <c r="AD109" s="238">
        <v>92</v>
      </c>
      <c r="AE109" s="210"/>
      <c r="AF109" s="239" t="s">
        <v>226</v>
      </c>
      <c r="AG109" s="210"/>
      <c r="AH109" s="240">
        <f>'[2]Coal Emissions'!$GE$93</f>
        <v>792.43826829736531</v>
      </c>
      <c r="AI109" s="244">
        <f>AH109/$AH$133</f>
        <v>1.0415305534885138E-3</v>
      </c>
      <c r="AJ109" s="203">
        <f>AH109*$AJ$13/10^3</f>
        <v>3.1971860226969548</v>
      </c>
      <c r="AK109" s="203">
        <f>AJ109*$AK$16</f>
        <v>89.521208635514739</v>
      </c>
      <c r="AL109" s="241">
        <f>AH109+AK109</f>
        <v>881.95947693288008</v>
      </c>
      <c r="AM109" s="210"/>
      <c r="AN109" s="210"/>
      <c r="AO109" s="240"/>
      <c r="AP109" s="245"/>
      <c r="AQ109" s="213"/>
      <c r="AR109" s="213"/>
      <c r="AS109" s="238">
        <v>92</v>
      </c>
      <c r="AT109" s="213"/>
      <c r="AU109" s="239" t="s">
        <v>226</v>
      </c>
      <c r="AV109" s="213"/>
      <c r="AW109" s="240">
        <f t="shared" si="82"/>
        <v>792.43826829736531</v>
      </c>
      <c r="AX109" s="203">
        <f t="shared" si="83"/>
        <v>216.26554628221217</v>
      </c>
      <c r="AY109" s="245">
        <f t="shared" si="84"/>
        <v>5.0900935063016948E-4</v>
      </c>
      <c r="AZ109" s="202"/>
      <c r="BA109" s="246"/>
      <c r="BB109" s="203"/>
      <c r="BC109" s="203"/>
      <c r="BD109" s="203">
        <f t="shared" si="99"/>
        <v>3.1971860226969548</v>
      </c>
      <c r="BE109" s="247">
        <f t="shared" si="100"/>
        <v>89.521208635514739</v>
      </c>
      <c r="BF109" s="203"/>
      <c r="BG109" s="240">
        <f t="shared" si="86"/>
        <v>881.95947693288008</v>
      </c>
      <c r="BH109" s="248">
        <f t="shared" si="87"/>
        <v>7.0058430858672494E-4</v>
      </c>
      <c r="BI109" s="249">
        <f t="shared" si="88"/>
        <v>4.8760838819687205E-4</v>
      </c>
      <c r="BJ109" s="2"/>
      <c r="BK109" s="238">
        <v>92</v>
      </c>
      <c r="BM109" s="2"/>
      <c r="BN109" s="219" t="s">
        <v>103</v>
      </c>
      <c r="BO109" s="2"/>
      <c r="BP109" s="239" t="s">
        <v>226</v>
      </c>
      <c r="BQ109" s="2"/>
      <c r="BR109" s="220">
        <f t="shared" si="93"/>
        <v>0.11296931536113244</v>
      </c>
      <c r="BS109" s="2"/>
      <c r="BT109" s="220">
        <f t="shared" si="94"/>
        <v>0.89849736753571097</v>
      </c>
      <c r="BV109" s="220">
        <f t="shared" si="95"/>
        <v>0.10150263246428905</v>
      </c>
      <c r="BX109" s="98"/>
      <c r="BY109" s="196">
        <f t="shared" si="90"/>
        <v>89.521208635514739</v>
      </c>
      <c r="BZ109" s="196">
        <f t="shared" si="91"/>
        <v>89.521208635514739</v>
      </c>
      <c r="CA109" s="196"/>
      <c r="CB109" s="196">
        <f t="shared" si="96"/>
        <v>792.43826829736531</v>
      </c>
      <c r="CC109" s="196"/>
      <c r="CD109" s="196">
        <f t="shared" si="97"/>
        <v>881.95947693288008</v>
      </c>
      <c r="CE109" s="222">
        <f t="shared" si="98"/>
        <v>1</v>
      </c>
      <c r="CF109" s="196"/>
      <c r="CK109" s="219" t="s">
        <v>103</v>
      </c>
      <c r="CL109" s="231">
        <v>881.95947693288008</v>
      </c>
      <c r="CM109" s="1" t="s">
        <v>226</v>
      </c>
      <c r="CO109" s="226">
        <v>92</v>
      </c>
      <c r="CP109" s="297">
        <v>28</v>
      </c>
      <c r="CQ109" s="306" t="s">
        <v>111</v>
      </c>
      <c r="CR109" s="255">
        <v>2797.2284387814907</v>
      </c>
      <c r="CS109" s="256">
        <f t="shared" si="92"/>
        <v>1.5465019494954602E-3</v>
      </c>
      <c r="CT109" s="231" t="s">
        <v>246</v>
      </c>
      <c r="DF109" s="268"/>
      <c r="DG109" s="268"/>
      <c r="DH109" s="268"/>
      <c r="DI109" s="268"/>
      <c r="DJ109" s="268"/>
      <c r="DK109" s="268"/>
      <c r="DL109" s="268"/>
      <c r="DM109" s="268"/>
      <c r="DN109" s="268"/>
      <c r="DO109" s="268"/>
      <c r="DP109" s="268"/>
      <c r="DQ109" s="268"/>
      <c r="DR109" s="268"/>
      <c r="DS109" s="268"/>
      <c r="DT109" s="268"/>
      <c r="DU109" s="268"/>
      <c r="DV109" s="268"/>
      <c r="DW109" s="268"/>
      <c r="DX109" s="268"/>
      <c r="DY109" s="268"/>
      <c r="DZ109" s="268"/>
      <c r="EA109" s="268"/>
      <c r="EB109" s="268"/>
    </row>
    <row r="110" spans="2:132" ht="14" customHeight="1">
      <c r="B110" s="238">
        <v>93</v>
      </c>
      <c r="C110" s="261"/>
      <c r="D110" s="293" t="s">
        <v>228</v>
      </c>
      <c r="F110" s="240"/>
      <c r="G110" s="202"/>
      <c r="H110" s="203"/>
      <c r="I110" s="203"/>
      <c r="J110" s="203"/>
      <c r="K110" s="203"/>
      <c r="L110" s="203"/>
      <c r="M110" s="241"/>
      <c r="N110" s="205"/>
      <c r="O110" s="205"/>
      <c r="P110" s="238">
        <v>93</v>
      </c>
      <c r="Q110" s="205"/>
      <c r="R110" s="293" t="s">
        <v>228</v>
      </c>
      <c r="S110" s="205"/>
      <c r="T110" s="240"/>
      <c r="U110" s="202"/>
      <c r="V110" s="242"/>
      <c r="W110" s="243"/>
      <c r="X110" s="243"/>
      <c r="Y110" s="203"/>
      <c r="Z110" s="203"/>
      <c r="AA110" s="241"/>
      <c r="AB110" s="210"/>
      <c r="AC110" s="210"/>
      <c r="AD110" s="238">
        <v>93</v>
      </c>
      <c r="AE110" s="210"/>
      <c r="AF110" s="293" t="s">
        <v>228</v>
      </c>
      <c r="AG110" s="210"/>
      <c r="AH110" s="240"/>
      <c r="AI110" s="244"/>
      <c r="AJ110" s="203"/>
      <c r="AK110" s="203"/>
      <c r="AL110" s="241"/>
      <c r="AM110" s="210"/>
      <c r="AN110" s="210"/>
      <c r="AO110" s="240">
        <f>'[3]Cement process emissions'!$CU$21</f>
        <v>770.32113307247857</v>
      </c>
      <c r="AP110" s="245">
        <f>AO110/$AO$133</f>
        <v>1.9295868456145917E-2</v>
      </c>
      <c r="AQ110" s="213"/>
      <c r="AR110" s="213"/>
      <c r="AS110" s="238">
        <v>93</v>
      </c>
      <c r="AT110" s="213"/>
      <c r="AU110" s="293" t="s">
        <v>228</v>
      </c>
      <c r="AV110" s="213"/>
      <c r="AW110" s="240">
        <f t="shared" si="82"/>
        <v>770.32113307247857</v>
      </c>
      <c r="AX110" s="203">
        <f t="shared" si="83"/>
        <v>210.229524899897</v>
      </c>
      <c r="AY110" s="245">
        <f t="shared" si="84"/>
        <v>4.9480278200646091E-4</v>
      </c>
      <c r="AZ110" s="202"/>
      <c r="BA110" s="246"/>
      <c r="BB110" s="203"/>
      <c r="BC110" s="203"/>
      <c r="BD110" s="203"/>
      <c r="BE110" s="247"/>
      <c r="BF110" s="203"/>
      <c r="BG110" s="240">
        <f t="shared" si="86"/>
        <v>770.32113307247857</v>
      </c>
      <c r="BH110" s="248">
        <f t="shared" si="87"/>
        <v>6.1190441569958427E-4</v>
      </c>
      <c r="BI110" s="249">
        <f t="shared" si="88"/>
        <v>4.2588696636914188E-4</v>
      </c>
      <c r="BJ110" s="2"/>
      <c r="BK110" s="238">
        <v>93</v>
      </c>
      <c r="BM110" s="2"/>
      <c r="BN110" s="219" t="s">
        <v>103</v>
      </c>
      <c r="BO110" s="2"/>
      <c r="BP110" s="293" t="s">
        <v>228</v>
      </c>
      <c r="BQ110" s="2"/>
      <c r="BR110" s="220">
        <f t="shared" si="93"/>
        <v>0</v>
      </c>
      <c r="BS110" s="2"/>
      <c r="BT110" s="220">
        <f t="shared" si="94"/>
        <v>1</v>
      </c>
      <c r="BV110" s="220">
        <f t="shared" si="95"/>
        <v>0</v>
      </c>
      <c r="BX110" s="98"/>
      <c r="BY110" s="196"/>
      <c r="BZ110" s="196"/>
      <c r="CA110" s="196"/>
      <c r="CB110" s="196">
        <f t="shared" si="96"/>
        <v>770.32113307247857</v>
      </c>
      <c r="CC110" s="196"/>
      <c r="CD110" s="196">
        <f t="shared" si="97"/>
        <v>770.32113307247857</v>
      </c>
      <c r="CE110" s="222">
        <f t="shared" si="98"/>
        <v>1</v>
      </c>
      <c r="CF110" s="196"/>
      <c r="CK110" s="219" t="s">
        <v>103</v>
      </c>
      <c r="CL110" s="231">
        <v>770.32113307247857</v>
      </c>
      <c r="CM110" s="1" t="s">
        <v>228</v>
      </c>
      <c r="CO110" s="265">
        <v>93</v>
      </c>
      <c r="CP110" s="297">
        <v>29</v>
      </c>
      <c r="CQ110" s="306" t="s">
        <v>111</v>
      </c>
      <c r="CR110" s="255">
        <v>2683.1520231070444</v>
      </c>
      <c r="CS110" s="256">
        <f t="shared" si="92"/>
        <v>1.4834325924182683E-3</v>
      </c>
      <c r="CT110" s="231" t="s">
        <v>248</v>
      </c>
      <c r="DF110" s="268"/>
      <c r="DG110" s="268"/>
      <c r="DH110" s="268"/>
      <c r="DI110" s="268"/>
      <c r="DJ110" s="268"/>
      <c r="DK110" s="268"/>
      <c r="DL110" s="268"/>
      <c r="DM110" s="268"/>
      <c r="DN110" s="268"/>
      <c r="DO110" s="268"/>
      <c r="DP110" s="268"/>
      <c r="DQ110" s="268"/>
      <c r="DR110" s="268"/>
      <c r="DS110" s="268"/>
      <c r="DT110" s="268"/>
      <c r="DU110" s="268"/>
      <c r="DV110" s="268"/>
      <c r="DW110" s="268"/>
      <c r="DX110" s="268"/>
      <c r="DY110" s="268"/>
      <c r="DZ110" s="268"/>
      <c r="EA110" s="268"/>
      <c r="EB110" s="268"/>
    </row>
    <row r="111" spans="2:132" ht="14" customHeight="1">
      <c r="B111" s="238">
        <v>94</v>
      </c>
      <c r="C111" s="261"/>
      <c r="D111" s="262" t="s">
        <v>230</v>
      </c>
      <c r="F111" s="240">
        <f>'[4]Oil Emissions'!$FA$85</f>
        <v>277.94484306867685</v>
      </c>
      <c r="G111" s="202">
        <f t="shared" ref="G111:G119" si="102">F111/$F$133</f>
        <v>4.9111200897763746E-4</v>
      </c>
      <c r="H111" s="203">
        <f t="shared" ref="H111:H119" si="103">F111*$H$13/10^3</f>
        <v>4.4317281651820819</v>
      </c>
      <c r="I111" s="203">
        <f t="shared" ref="I111:I119" si="104">F111*$I$13/10^3</f>
        <v>1.0652494427306687</v>
      </c>
      <c r="J111" s="203">
        <f t="shared" ref="J111:J119" si="105">F111*$J$13/10^3</f>
        <v>0.53463023792281494</v>
      </c>
      <c r="K111" s="203"/>
      <c r="L111" s="203">
        <f t="shared" ref="L111:L119" si="106">J111*$L$16</f>
        <v>14.969646661838819</v>
      </c>
      <c r="M111" s="241">
        <f t="shared" ref="M111:M119" si="107">F111+H111+I111+L111</f>
        <v>298.41146733842839</v>
      </c>
      <c r="N111" s="205"/>
      <c r="O111" s="205"/>
      <c r="P111" s="238">
        <v>94</v>
      </c>
      <c r="Q111" s="205"/>
      <c r="R111" s="262" t="s">
        <v>230</v>
      </c>
      <c r="S111" s="205"/>
      <c r="T111" s="240">
        <f>'[5]Gas Emissions'!$ET$88</f>
        <v>333.42027847312085</v>
      </c>
      <c r="U111" s="202">
        <f t="shared" ref="U111:U119" si="108">T111/$T$133</f>
        <v>1.4494364681467546E-3</v>
      </c>
      <c r="V111" s="242">
        <f t="shared" ref="V111:V119" si="109">T111*$V$13/10^3</f>
        <v>0.57867209790694052</v>
      </c>
      <c r="W111" s="243">
        <f t="shared" ref="W111:W119" si="110">T111*$W$13/10^3</f>
        <v>9.5137226771308079</v>
      </c>
      <c r="X111" s="243">
        <f t="shared" ref="X111:X119" si="111">T111*$X$13/10^3</f>
        <v>3.2936297066876445</v>
      </c>
      <c r="Y111" s="203">
        <f t="shared" ref="Y111:Y119" si="112">X111*$Y$16</f>
        <v>92.22163178725404</v>
      </c>
      <c r="Z111" s="203">
        <f t="shared" ref="Z111:Z119" si="113">T111*$Z$13/10^3</f>
        <v>19.093107600944052</v>
      </c>
      <c r="AA111" s="241">
        <f t="shared" ref="AA111:AA119" si="114">T111+V111+W111+Y111+Z111</f>
        <v>454.82741263635666</v>
      </c>
      <c r="AB111" s="210"/>
      <c r="AC111" s="210"/>
      <c r="AD111" s="238">
        <v>94</v>
      </c>
      <c r="AE111" s="210"/>
      <c r="AF111" s="262" t="s">
        <v>230</v>
      </c>
      <c r="AG111" s="210"/>
      <c r="AH111" s="240"/>
      <c r="AI111" s="244"/>
      <c r="AJ111" s="203"/>
      <c r="AK111" s="203"/>
      <c r="AL111" s="241"/>
      <c r="AM111" s="210"/>
      <c r="AN111" s="210"/>
      <c r="AO111" s="240"/>
      <c r="AP111" s="245"/>
      <c r="AQ111" s="213"/>
      <c r="AR111" s="213"/>
      <c r="AS111" s="238">
        <v>94</v>
      </c>
      <c r="AT111" s="213"/>
      <c r="AU111" s="262" t="s">
        <v>230</v>
      </c>
      <c r="AV111" s="213"/>
      <c r="AW111" s="240">
        <f t="shared" si="82"/>
        <v>611.36512154179763</v>
      </c>
      <c r="AX111" s="203">
        <f t="shared" si="83"/>
        <v>166.84859537665957</v>
      </c>
      <c r="AY111" s="245">
        <f t="shared" si="84"/>
        <v>3.927000701045771E-4</v>
      </c>
      <c r="AZ111" s="202"/>
      <c r="BA111" s="246">
        <f t="shared" ref="BA111:BB119" si="115">H111+V111</f>
        <v>5.0104002630890223</v>
      </c>
      <c r="BB111" s="203">
        <f t="shared" si="115"/>
        <v>10.578972119861476</v>
      </c>
      <c r="BC111" s="203">
        <f t="shared" ref="BC111:BC119" si="116">Z111</f>
        <v>19.093107600944052</v>
      </c>
      <c r="BD111" s="203">
        <f t="shared" ref="BD111:BD119" si="117">J111+X111+AJ111</f>
        <v>3.8282599446104593</v>
      </c>
      <c r="BE111" s="247">
        <f t="shared" ref="BE111:BE119" si="118">BD111*$BD$16</f>
        <v>107.19127844909286</v>
      </c>
      <c r="BF111" s="203"/>
      <c r="BG111" s="240">
        <f t="shared" si="86"/>
        <v>753.23887997478505</v>
      </c>
      <c r="BH111" s="248">
        <f t="shared" si="87"/>
        <v>5.983351318622251E-4</v>
      </c>
      <c r="BI111" s="249">
        <f t="shared" si="88"/>
        <v>4.1644271170938809E-4</v>
      </c>
      <c r="BJ111" s="2"/>
      <c r="BK111" s="238">
        <v>94</v>
      </c>
      <c r="BM111" s="2"/>
      <c r="BN111" s="219" t="s">
        <v>103</v>
      </c>
      <c r="BO111" s="2"/>
      <c r="BP111" s="262" t="s">
        <v>230</v>
      </c>
      <c r="BQ111" s="2"/>
      <c r="BR111" s="220">
        <f t="shared" si="93"/>
        <v>0.23206060246812402</v>
      </c>
      <c r="BS111" s="2"/>
      <c r="BT111" s="220">
        <f t="shared" si="94"/>
        <v>0.81164838644848403</v>
      </c>
      <c r="BV111" s="220">
        <f t="shared" si="95"/>
        <v>0.14230715022660689</v>
      </c>
      <c r="BX111" s="98">
        <f t="shared" ref="BX111:BX119" si="119">BA111+BB111+BC111</f>
        <v>34.682479983894552</v>
      </c>
      <c r="BY111" s="196">
        <f t="shared" ref="BY111:BY119" si="120">BE111</f>
        <v>107.19127844909286</v>
      </c>
      <c r="BZ111" s="196">
        <f t="shared" si="91"/>
        <v>141.87375843298742</v>
      </c>
      <c r="CA111" s="196"/>
      <c r="CB111" s="196">
        <f t="shared" si="96"/>
        <v>611.36512154179763</v>
      </c>
      <c r="CC111" s="196"/>
      <c r="CD111" s="196">
        <f t="shared" si="97"/>
        <v>753.23887997478505</v>
      </c>
      <c r="CE111" s="222">
        <f t="shared" si="98"/>
        <v>1</v>
      </c>
      <c r="CF111" s="196"/>
      <c r="CK111" s="219" t="s">
        <v>103</v>
      </c>
      <c r="CL111" s="231">
        <v>753.23887997478505</v>
      </c>
      <c r="CM111" s="1" t="s">
        <v>230</v>
      </c>
      <c r="CO111" s="226">
        <v>94</v>
      </c>
      <c r="CP111" s="297">
        <v>30</v>
      </c>
      <c r="CQ111" s="254" t="s">
        <v>111</v>
      </c>
      <c r="CR111" s="255">
        <v>1634.0344432370305</v>
      </c>
      <c r="CS111" s="256">
        <f t="shared" si="92"/>
        <v>9.0340760767812273E-4</v>
      </c>
      <c r="CT111" s="1" t="s">
        <v>255</v>
      </c>
      <c r="DF111" s="268"/>
      <c r="DG111" s="268"/>
      <c r="DH111" s="268"/>
      <c r="DI111" s="268"/>
      <c r="DJ111" s="268"/>
      <c r="DK111" s="268"/>
      <c r="DL111" s="268"/>
      <c r="DM111" s="268"/>
      <c r="DN111" s="268"/>
      <c r="DO111" s="268"/>
      <c r="DP111" s="268"/>
      <c r="DQ111" s="268"/>
      <c r="DR111" s="268"/>
      <c r="DS111" s="268"/>
      <c r="DT111" s="268"/>
      <c r="DU111" s="268"/>
      <c r="DV111" s="268"/>
      <c r="DW111" s="268"/>
      <c r="DX111" s="268"/>
      <c r="DY111" s="268"/>
      <c r="DZ111" s="268"/>
      <c r="EA111" s="268"/>
      <c r="EB111" s="268"/>
    </row>
    <row r="112" spans="2:132" ht="14" customHeight="1">
      <c r="B112" s="238">
        <v>95</v>
      </c>
      <c r="C112" s="261"/>
      <c r="D112" s="262" t="s">
        <v>232</v>
      </c>
      <c r="F112" s="240">
        <f>'[4]Oil Emissions'!$FA$153</f>
        <v>238.18446949156984</v>
      </c>
      <c r="G112" s="202">
        <f t="shared" si="102"/>
        <v>4.2085779332259269E-4</v>
      </c>
      <c r="H112" s="203">
        <f t="shared" si="103"/>
        <v>3.7977636508763144</v>
      </c>
      <c r="I112" s="203">
        <f t="shared" si="104"/>
        <v>0.91286411574220894</v>
      </c>
      <c r="J112" s="203">
        <f t="shared" si="105"/>
        <v>0.45815068266020353</v>
      </c>
      <c r="K112" s="203"/>
      <c r="L112" s="203">
        <f t="shared" si="106"/>
        <v>12.828219114485698</v>
      </c>
      <c r="M112" s="241">
        <f t="shared" si="107"/>
        <v>255.72331637267405</v>
      </c>
      <c r="N112" s="205"/>
      <c r="O112" s="205"/>
      <c r="P112" s="238">
        <v>95</v>
      </c>
      <c r="Q112" s="294"/>
      <c r="R112" s="262" t="s">
        <v>232</v>
      </c>
      <c r="S112" s="205"/>
      <c r="T112" s="240">
        <f>'[5]Gas Emissions'!$ET$158</f>
        <v>353.26574441540248</v>
      </c>
      <c r="U112" s="202">
        <f t="shared" si="108"/>
        <v>1.5357081916179062E-3</v>
      </c>
      <c r="V112" s="242">
        <f t="shared" si="109"/>
        <v>0.61311516616706929</v>
      </c>
      <c r="W112" s="243">
        <f t="shared" si="110"/>
        <v>10.079987753262143</v>
      </c>
      <c r="X112" s="243">
        <f t="shared" si="111"/>
        <v>3.4896694210981947</v>
      </c>
      <c r="Y112" s="203">
        <f t="shared" si="112"/>
        <v>97.710743790749447</v>
      </c>
      <c r="Z112" s="203">
        <f t="shared" si="113"/>
        <v>20.229546027431059</v>
      </c>
      <c r="AA112" s="241">
        <f t="shared" si="114"/>
        <v>481.89913715301219</v>
      </c>
      <c r="AB112" s="210"/>
      <c r="AC112" s="210"/>
      <c r="AD112" s="238">
        <v>95</v>
      </c>
      <c r="AE112" s="294"/>
      <c r="AF112" s="262" t="s">
        <v>232</v>
      </c>
      <c r="AG112" s="210"/>
      <c r="AH112" s="240"/>
      <c r="AI112" s="244"/>
      <c r="AJ112" s="203"/>
      <c r="AK112" s="203"/>
      <c r="AL112" s="241"/>
      <c r="AM112" s="210"/>
      <c r="AN112" s="210"/>
      <c r="AO112" s="240"/>
      <c r="AP112" s="245"/>
      <c r="AQ112" s="213"/>
      <c r="AR112" s="213"/>
      <c r="AS112" s="238">
        <v>95</v>
      </c>
      <c r="AT112" s="294"/>
      <c r="AU112" s="262" t="s">
        <v>232</v>
      </c>
      <c r="AV112" s="213"/>
      <c r="AW112" s="240">
        <f t="shared" si="82"/>
        <v>591.45021390697229</v>
      </c>
      <c r="AX112" s="203">
        <f t="shared" si="83"/>
        <v>161.4135873121713</v>
      </c>
      <c r="AY112" s="245">
        <f t="shared" si="84"/>
        <v>3.7990806521460334E-4</v>
      </c>
      <c r="AZ112" s="202"/>
      <c r="BA112" s="246">
        <f t="shared" si="115"/>
        <v>4.4108788170433835</v>
      </c>
      <c r="BB112" s="203">
        <f t="shared" si="115"/>
        <v>10.992851869004353</v>
      </c>
      <c r="BC112" s="203">
        <f t="shared" si="116"/>
        <v>20.229546027431059</v>
      </c>
      <c r="BD112" s="203">
        <f t="shared" si="117"/>
        <v>3.9478201037583984</v>
      </c>
      <c r="BE112" s="247">
        <f t="shared" si="118"/>
        <v>110.53896290523515</v>
      </c>
      <c r="BF112" s="203"/>
      <c r="BG112" s="240">
        <f t="shared" si="86"/>
        <v>737.6224535256863</v>
      </c>
      <c r="BH112" s="248">
        <f t="shared" si="87"/>
        <v>5.8593022708759235E-4</v>
      </c>
      <c r="BI112" s="249">
        <f t="shared" si="88"/>
        <v>4.0780886771836814E-4</v>
      </c>
      <c r="BJ112" s="2"/>
      <c r="BK112" s="238">
        <v>95</v>
      </c>
      <c r="BM112" s="2"/>
      <c r="BN112" s="219" t="s">
        <v>103</v>
      </c>
      <c r="BO112" s="2"/>
      <c r="BP112" s="262" t="s">
        <v>232</v>
      </c>
      <c r="BQ112" s="2"/>
      <c r="BR112" s="220">
        <f t="shared" si="93"/>
        <v>0.24714208598072299</v>
      </c>
      <c r="BS112" s="2"/>
      <c r="BT112" s="220">
        <f t="shared" si="94"/>
        <v>0.80183325640367886</v>
      </c>
      <c r="BV112" s="220">
        <f t="shared" si="95"/>
        <v>0.1498584572322619</v>
      </c>
      <c r="BX112" s="98">
        <f t="shared" si="119"/>
        <v>35.633276713478793</v>
      </c>
      <c r="BY112" s="196">
        <f t="shared" si="120"/>
        <v>110.53896290523515</v>
      </c>
      <c r="BZ112" s="196">
        <f t="shared" si="91"/>
        <v>146.17223961871395</v>
      </c>
      <c r="CA112" s="196"/>
      <c r="CB112" s="196">
        <f t="shared" si="96"/>
        <v>591.45021390697229</v>
      </c>
      <c r="CC112" s="196"/>
      <c r="CD112" s="196">
        <f t="shared" si="97"/>
        <v>737.6224535256863</v>
      </c>
      <c r="CE112" s="222">
        <f t="shared" si="98"/>
        <v>1</v>
      </c>
      <c r="CF112" s="196"/>
      <c r="CK112" s="219" t="s">
        <v>103</v>
      </c>
      <c r="CL112" s="231">
        <v>737.6224535256863</v>
      </c>
      <c r="CM112" s="1" t="s">
        <v>232</v>
      </c>
      <c r="CO112" s="226">
        <v>95</v>
      </c>
      <c r="CP112" s="297">
        <v>31</v>
      </c>
      <c r="CQ112" s="254" t="s">
        <v>111</v>
      </c>
      <c r="CR112" s="255">
        <v>1557.7016483815787</v>
      </c>
      <c r="CS112" s="256">
        <f t="shared" si="92"/>
        <v>8.612055427992825E-4</v>
      </c>
      <c r="CT112" s="1" t="s">
        <v>258</v>
      </c>
      <c r="DF112" s="268"/>
      <c r="DG112" s="268"/>
      <c r="DH112" s="268"/>
      <c r="DI112" s="268"/>
      <c r="DJ112" s="268"/>
      <c r="DK112" s="268"/>
      <c r="DL112" s="268"/>
      <c r="DM112" s="268"/>
      <c r="DN112" s="268"/>
      <c r="DO112" s="268"/>
      <c r="DP112" s="268"/>
      <c r="DQ112" s="268"/>
      <c r="DR112" s="268"/>
      <c r="DS112" s="268"/>
      <c r="DT112" s="268"/>
      <c r="DU112" s="268"/>
      <c r="DV112" s="268"/>
      <c r="DW112" s="268"/>
      <c r="DX112" s="268"/>
      <c r="DY112" s="268"/>
      <c r="DZ112" s="268"/>
      <c r="EA112" s="268"/>
      <c r="EB112" s="268"/>
    </row>
    <row r="113" spans="2:132" ht="14" customHeight="1">
      <c r="B113" s="238">
        <v>96</v>
      </c>
      <c r="C113" s="261"/>
      <c r="D113" s="276" t="s">
        <v>233</v>
      </c>
      <c r="F113" s="240">
        <f>'[4]Oil Emissions'!$FA$95</f>
        <v>360.3962157698308</v>
      </c>
      <c r="G113" s="202">
        <f t="shared" si="102"/>
        <v>6.3679868135177594E-4</v>
      </c>
      <c r="H113" s="203">
        <f t="shared" si="103"/>
        <v>5.7463849388907509</v>
      </c>
      <c r="I113" s="203">
        <f t="shared" si="104"/>
        <v>1.3812519914830514</v>
      </c>
      <c r="J113" s="203">
        <f t="shared" si="105"/>
        <v>0.69322644182284099</v>
      </c>
      <c r="K113" s="203"/>
      <c r="L113" s="203">
        <f t="shared" si="106"/>
        <v>19.410340371039549</v>
      </c>
      <c r="M113" s="241">
        <f t="shared" si="107"/>
        <v>386.93419307124412</v>
      </c>
      <c r="N113" s="205"/>
      <c r="O113" s="205"/>
      <c r="P113" s="238">
        <v>96</v>
      </c>
      <c r="Q113" s="205"/>
      <c r="R113" s="276" t="s">
        <v>233</v>
      </c>
      <c r="S113" s="205"/>
      <c r="T113" s="240">
        <f>'[5]Gas Emissions'!$ET$98</f>
        <v>257.07511598945234</v>
      </c>
      <c r="U113" s="202">
        <f t="shared" si="108"/>
        <v>1.1175506477126523E-3</v>
      </c>
      <c r="V113" s="242">
        <f t="shared" si="109"/>
        <v>0.44617021307322535</v>
      </c>
      <c r="W113" s="243">
        <f t="shared" si="110"/>
        <v>7.3353107732829539</v>
      </c>
      <c r="X113" s="243">
        <f t="shared" si="111"/>
        <v>2.5394683333314139</v>
      </c>
      <c r="Y113" s="203">
        <f t="shared" si="112"/>
        <v>71.10511333327959</v>
      </c>
      <c r="Z113" s="203">
        <f t="shared" si="113"/>
        <v>14.721248730249265</v>
      </c>
      <c r="AA113" s="241">
        <f t="shared" si="114"/>
        <v>350.68295903933739</v>
      </c>
      <c r="AB113" s="210"/>
      <c r="AC113" s="210"/>
      <c r="AD113" s="238">
        <v>96</v>
      </c>
      <c r="AE113" s="210"/>
      <c r="AF113" s="276" t="s">
        <v>233</v>
      </c>
      <c r="AG113" s="210"/>
      <c r="AH113" s="240"/>
      <c r="AI113" s="244"/>
      <c r="AJ113" s="203"/>
      <c r="AK113" s="203"/>
      <c r="AL113" s="241"/>
      <c r="AM113" s="210"/>
      <c r="AN113" s="210"/>
      <c r="AO113" s="240"/>
      <c r="AP113" s="245"/>
      <c r="AQ113" s="213"/>
      <c r="AR113" s="213"/>
      <c r="AS113" s="238">
        <v>96</v>
      </c>
      <c r="AT113" s="213"/>
      <c r="AU113" s="276" t="s">
        <v>233</v>
      </c>
      <c r="AV113" s="213"/>
      <c r="AW113" s="240">
        <f t="shared" si="82"/>
        <v>617.4713317592832</v>
      </c>
      <c r="AX113" s="203">
        <f t="shared" si="83"/>
        <v>168.51505059623889</v>
      </c>
      <c r="AY113" s="245">
        <f t="shared" si="84"/>
        <v>3.9662229120615485E-4</v>
      </c>
      <c r="AZ113" s="202"/>
      <c r="BA113" s="246">
        <f t="shared" si="115"/>
        <v>6.1925551519639761</v>
      </c>
      <c r="BB113" s="203">
        <f t="shared" si="115"/>
        <v>8.7165627647660049</v>
      </c>
      <c r="BC113" s="203">
        <f t="shared" si="116"/>
        <v>14.721248730249265</v>
      </c>
      <c r="BD113" s="203">
        <f t="shared" si="117"/>
        <v>3.232694775154255</v>
      </c>
      <c r="BE113" s="247">
        <f t="shared" si="118"/>
        <v>90.515453704319143</v>
      </c>
      <c r="BF113" s="203"/>
      <c r="BG113" s="240">
        <f t="shared" si="86"/>
        <v>737.61715211058151</v>
      </c>
      <c r="BH113" s="248">
        <f t="shared" si="87"/>
        <v>5.8592601590971751E-4</v>
      </c>
      <c r="BI113" s="249">
        <f t="shared" si="88"/>
        <v>4.0780593672829206E-4</v>
      </c>
      <c r="BJ113" s="2"/>
      <c r="BK113" s="238">
        <v>96</v>
      </c>
      <c r="BM113" s="2"/>
      <c r="BN113" s="219" t="s">
        <v>103</v>
      </c>
      <c r="BO113" s="2"/>
      <c r="BP113" s="276" t="s">
        <v>233</v>
      </c>
      <c r="BQ113" s="2"/>
      <c r="BR113" s="220">
        <f t="shared" si="93"/>
        <v>0.1945771636214787</v>
      </c>
      <c r="BS113" s="2"/>
      <c r="BT113" s="220">
        <f t="shared" si="94"/>
        <v>0.83711628721279185</v>
      </c>
      <c r="BV113" s="220">
        <f t="shared" si="95"/>
        <v>0.12271332553116837</v>
      </c>
      <c r="BX113" s="98">
        <f t="shared" si="119"/>
        <v>29.630366646979247</v>
      </c>
      <c r="BY113" s="196">
        <f t="shared" si="120"/>
        <v>90.515453704319143</v>
      </c>
      <c r="BZ113" s="196">
        <f t="shared" si="91"/>
        <v>120.1458203512984</v>
      </c>
      <c r="CA113" s="196"/>
      <c r="CB113" s="196">
        <f t="shared" si="96"/>
        <v>617.4713317592832</v>
      </c>
      <c r="CC113" s="196"/>
      <c r="CD113" s="196">
        <f t="shared" si="97"/>
        <v>737.61715211058163</v>
      </c>
      <c r="CE113" s="222">
        <f t="shared" si="98"/>
        <v>0.99999999999999989</v>
      </c>
      <c r="CF113" s="196"/>
      <c r="CK113" s="219" t="s">
        <v>103</v>
      </c>
      <c r="CL113" s="231">
        <v>737.61715211058151</v>
      </c>
      <c r="CM113" s="1" t="s">
        <v>233</v>
      </c>
      <c r="CO113" s="265">
        <v>96</v>
      </c>
      <c r="CP113" s="297">
        <v>32</v>
      </c>
      <c r="CQ113" s="254" t="s">
        <v>111</v>
      </c>
      <c r="CR113" s="255">
        <v>1350.5941982774452</v>
      </c>
      <c r="CS113" s="256">
        <f t="shared" si="92"/>
        <v>7.4670217550168721E-4</v>
      </c>
      <c r="CT113" s="1" t="s">
        <v>262</v>
      </c>
      <c r="DF113" s="268"/>
      <c r="DG113" s="268"/>
      <c r="DH113" s="268"/>
      <c r="DI113" s="268"/>
      <c r="DJ113" s="268"/>
      <c r="DK113" s="268"/>
      <c r="DL113" s="268"/>
      <c r="DM113" s="268"/>
      <c r="DN113" s="268"/>
      <c r="DO113" s="268"/>
      <c r="DP113" s="268"/>
      <c r="DQ113" s="268"/>
      <c r="DR113" s="268"/>
      <c r="DS113" s="268"/>
      <c r="DT113" s="268"/>
      <c r="DU113" s="268"/>
      <c r="DV113" s="268"/>
      <c r="DW113" s="268"/>
      <c r="DX113" s="268"/>
      <c r="DY113" s="268"/>
      <c r="DZ113" s="268"/>
      <c r="EA113" s="268"/>
      <c r="EB113" s="268"/>
    </row>
    <row r="114" spans="2:132" ht="14" customHeight="1">
      <c r="B114" s="238">
        <v>97</v>
      </c>
      <c r="C114" s="261"/>
      <c r="D114" s="304" t="s">
        <v>270</v>
      </c>
      <c r="F114" s="240">
        <f>'[4]Oil Emissions'!$FA$119</f>
        <v>193.07532140939989</v>
      </c>
      <c r="G114" s="202">
        <f t="shared" si="102"/>
        <v>3.4115261119611472E-4</v>
      </c>
      <c r="H114" s="203">
        <f t="shared" si="103"/>
        <v>3.0785148968574236</v>
      </c>
      <c r="I114" s="203">
        <f t="shared" si="104"/>
        <v>0.73997911335807198</v>
      </c>
      <c r="J114" s="203">
        <f t="shared" si="105"/>
        <v>0.37138269551065584</v>
      </c>
      <c r="K114" s="203"/>
      <c r="L114" s="203">
        <f t="shared" si="106"/>
        <v>10.398715474298363</v>
      </c>
      <c r="M114" s="241">
        <f t="shared" si="107"/>
        <v>207.29253089391375</v>
      </c>
      <c r="N114" s="205"/>
      <c r="O114" s="205"/>
      <c r="P114" s="238">
        <v>97</v>
      </c>
      <c r="Q114" s="205"/>
      <c r="R114" s="304" t="s">
        <v>270</v>
      </c>
      <c r="S114" s="205"/>
      <c r="T114" s="240">
        <f>'[5]Gas Emissions'!$ET$122</f>
        <v>377.56708787832792</v>
      </c>
      <c r="U114" s="202">
        <f t="shared" si="108"/>
        <v>1.6413503967094103E-3</v>
      </c>
      <c r="V114" s="242">
        <f t="shared" si="109"/>
        <v>0.65529169324588599</v>
      </c>
      <c r="W114" s="243">
        <f t="shared" si="110"/>
        <v>10.773395615095648</v>
      </c>
      <c r="X114" s="243">
        <f t="shared" si="111"/>
        <v>3.7297256861473627</v>
      </c>
      <c r="Y114" s="203">
        <f t="shared" si="112"/>
        <v>104.43231921212616</v>
      </c>
      <c r="Z114" s="203">
        <f t="shared" si="113"/>
        <v>21.621147545220985</v>
      </c>
      <c r="AA114" s="241">
        <f t="shared" si="114"/>
        <v>515.04924194401656</v>
      </c>
      <c r="AB114" s="210"/>
      <c r="AC114" s="210"/>
      <c r="AD114" s="238">
        <v>97</v>
      </c>
      <c r="AE114" s="210"/>
      <c r="AF114" s="304" t="s">
        <v>270</v>
      </c>
      <c r="AG114" s="210"/>
      <c r="AH114" s="240"/>
      <c r="AI114" s="244"/>
      <c r="AJ114" s="203"/>
      <c r="AK114" s="203"/>
      <c r="AL114" s="241"/>
      <c r="AM114" s="210"/>
      <c r="AN114" s="210"/>
      <c r="AO114" s="240"/>
      <c r="AP114" s="245"/>
      <c r="AQ114" s="213"/>
      <c r="AR114" s="213"/>
      <c r="AS114" s="238">
        <v>97</v>
      </c>
      <c r="AT114" s="213"/>
      <c r="AU114" s="304" t="s">
        <v>270</v>
      </c>
      <c r="AV114" s="213"/>
      <c r="AW114" s="240">
        <f t="shared" si="82"/>
        <v>570.64240928772779</v>
      </c>
      <c r="AX114" s="203">
        <f t="shared" si="83"/>
        <v>155.73489735871513</v>
      </c>
      <c r="AY114" s="245">
        <f t="shared" si="84"/>
        <v>3.6654252301276377E-4</v>
      </c>
      <c r="AZ114" s="202"/>
      <c r="BA114" s="246">
        <f t="shared" si="115"/>
        <v>3.7338065901033097</v>
      </c>
      <c r="BB114" s="203">
        <f t="shared" si="115"/>
        <v>11.513374728453719</v>
      </c>
      <c r="BC114" s="203">
        <f t="shared" si="116"/>
        <v>21.621147545220985</v>
      </c>
      <c r="BD114" s="203">
        <f t="shared" si="117"/>
        <v>4.1011083816580189</v>
      </c>
      <c r="BE114" s="247">
        <f t="shared" si="118"/>
        <v>114.83103468642453</v>
      </c>
      <c r="BF114" s="203"/>
      <c r="BG114" s="240">
        <f t="shared" si="86"/>
        <v>722.34177283793031</v>
      </c>
      <c r="BH114" s="248">
        <f t="shared" si="87"/>
        <v>5.737920218816169E-4</v>
      </c>
      <c r="BI114" s="249">
        <f t="shared" si="88"/>
        <v>3.9936064727787867E-4</v>
      </c>
      <c r="BJ114" s="2"/>
      <c r="BK114" s="238">
        <v>97</v>
      </c>
      <c r="BM114" s="2"/>
      <c r="BN114" s="219" t="s">
        <v>111</v>
      </c>
      <c r="BO114" s="2"/>
      <c r="BP114" s="304" t="s">
        <v>270</v>
      </c>
      <c r="BQ114" s="2"/>
      <c r="BR114" s="220">
        <f t="shared" si="93"/>
        <v>0.2658396240467874</v>
      </c>
      <c r="BS114" s="2"/>
      <c r="BT114" s="220">
        <f t="shared" si="94"/>
        <v>0.78998949077220426</v>
      </c>
      <c r="BV114" s="220">
        <f t="shared" si="95"/>
        <v>0.15897050261301837</v>
      </c>
      <c r="BX114" s="98">
        <f t="shared" si="119"/>
        <v>36.868328863778018</v>
      </c>
      <c r="BY114" s="196">
        <f t="shared" si="120"/>
        <v>114.83103468642453</v>
      </c>
      <c r="BZ114" s="196">
        <f t="shared" si="91"/>
        <v>151.69936355020255</v>
      </c>
      <c r="CA114" s="196"/>
      <c r="CB114" s="196">
        <f t="shared" si="96"/>
        <v>570.64240928772779</v>
      </c>
      <c r="CC114" s="196"/>
      <c r="CD114" s="196">
        <f t="shared" si="97"/>
        <v>722.34177283793031</v>
      </c>
      <c r="CE114" s="222">
        <f t="shared" si="98"/>
        <v>1</v>
      </c>
      <c r="CF114" s="196"/>
      <c r="CK114" s="219" t="s">
        <v>111</v>
      </c>
      <c r="CL114" s="231">
        <v>722.34177283793031</v>
      </c>
      <c r="CM114" s="1" t="s">
        <v>270</v>
      </c>
      <c r="CO114" s="226">
        <v>97</v>
      </c>
      <c r="CP114" s="297">
        <v>33</v>
      </c>
      <c r="CQ114" s="254" t="s">
        <v>111</v>
      </c>
      <c r="CR114" s="255">
        <v>912.01127181380764</v>
      </c>
      <c r="CS114" s="256">
        <f t="shared" si="92"/>
        <v>5.042231053664992E-4</v>
      </c>
      <c r="CT114" s="1" t="s">
        <v>269</v>
      </c>
      <c r="DF114" s="268"/>
      <c r="DG114" s="268"/>
      <c r="DH114" s="268"/>
      <c r="DI114" s="268"/>
      <c r="DJ114" s="268"/>
      <c r="DK114" s="268"/>
      <c r="DL114" s="268"/>
      <c r="DM114" s="268"/>
      <c r="DN114" s="268"/>
      <c r="DO114" s="268"/>
      <c r="DP114" s="268"/>
      <c r="DQ114" s="268"/>
      <c r="DR114" s="268"/>
      <c r="DS114" s="268"/>
      <c r="DT114" s="268"/>
      <c r="DU114" s="268"/>
      <c r="DV114" s="268"/>
      <c r="DW114" s="268"/>
      <c r="DX114" s="268"/>
      <c r="DY114" s="268"/>
      <c r="DZ114" s="268"/>
      <c r="EA114" s="268"/>
      <c r="EB114" s="268"/>
    </row>
    <row r="115" spans="2:132" ht="14" customHeight="1">
      <c r="B115" s="238">
        <v>98</v>
      </c>
      <c r="C115" s="261"/>
      <c r="D115" s="275" t="s">
        <v>271</v>
      </c>
      <c r="F115" s="240">
        <f>'[4]Oil Emissions'!$FA$77</f>
        <v>384.96740799118874</v>
      </c>
      <c r="G115" s="202">
        <f t="shared" si="102"/>
        <v>6.802145168160271E-4</v>
      </c>
      <c r="H115" s="203">
        <f t="shared" si="103"/>
        <v>6.1381635501333731</v>
      </c>
      <c r="I115" s="203">
        <f t="shared" si="104"/>
        <v>1.4754233692717096</v>
      </c>
      <c r="J115" s="203">
        <f t="shared" si="105"/>
        <v>0.74048942464460166</v>
      </c>
      <c r="K115" s="203"/>
      <c r="L115" s="203">
        <f t="shared" si="106"/>
        <v>20.733703890048847</v>
      </c>
      <c r="M115" s="241">
        <f t="shared" si="107"/>
        <v>413.31469880064265</v>
      </c>
      <c r="N115" s="205"/>
      <c r="O115" s="205"/>
      <c r="P115" s="238">
        <v>98</v>
      </c>
      <c r="Q115" s="205"/>
      <c r="R115" s="275" t="s">
        <v>271</v>
      </c>
      <c r="S115" s="205"/>
      <c r="T115" s="240">
        <f>'[5]Gas Emissions'!$ET$80</f>
        <v>180.29036611822826</v>
      </c>
      <c r="U115" s="202">
        <f t="shared" si="108"/>
        <v>7.8375386375414101E-4</v>
      </c>
      <c r="V115" s="242">
        <f t="shared" si="109"/>
        <v>0.31290539637185316</v>
      </c>
      <c r="W115" s="243">
        <f t="shared" si="110"/>
        <v>5.1443558036182271</v>
      </c>
      <c r="X115" s="243">
        <f t="shared" si="111"/>
        <v>1.7809645783870911</v>
      </c>
      <c r="Y115" s="203">
        <f t="shared" si="112"/>
        <v>49.867008194838547</v>
      </c>
      <c r="Z115" s="203">
        <f t="shared" si="113"/>
        <v>10.324217157614894</v>
      </c>
      <c r="AA115" s="241">
        <f t="shared" si="114"/>
        <v>245.93885267067179</v>
      </c>
      <c r="AB115" s="210"/>
      <c r="AC115" s="210"/>
      <c r="AD115" s="238">
        <v>98</v>
      </c>
      <c r="AE115" s="210"/>
      <c r="AF115" s="275" t="s">
        <v>271</v>
      </c>
      <c r="AG115" s="210"/>
      <c r="AH115" s="240"/>
      <c r="AI115" s="244"/>
      <c r="AJ115" s="203"/>
      <c r="AK115" s="203"/>
      <c r="AL115" s="241"/>
      <c r="AM115" s="210"/>
      <c r="AN115" s="210"/>
      <c r="AO115" s="240"/>
      <c r="AP115" s="245"/>
      <c r="AQ115" s="213"/>
      <c r="AR115" s="213"/>
      <c r="AS115" s="238">
        <v>98</v>
      </c>
      <c r="AT115" s="213"/>
      <c r="AU115" s="275" t="s">
        <v>271</v>
      </c>
      <c r="AV115" s="213"/>
      <c r="AW115" s="240">
        <f t="shared" si="82"/>
        <v>565.25777410941703</v>
      </c>
      <c r="AX115" s="203">
        <f t="shared" si="83"/>
        <v>154.26536829259638</v>
      </c>
      <c r="AY115" s="245">
        <f t="shared" si="84"/>
        <v>3.6308379346228247E-4</v>
      </c>
      <c r="AZ115" s="202"/>
      <c r="BA115" s="246">
        <f t="shared" si="115"/>
        <v>6.4510689465052264</v>
      </c>
      <c r="BB115" s="203">
        <f t="shared" si="115"/>
        <v>6.6197791728899364</v>
      </c>
      <c r="BC115" s="203">
        <f t="shared" si="116"/>
        <v>10.324217157614894</v>
      </c>
      <c r="BD115" s="203">
        <f t="shared" si="117"/>
        <v>2.5214540030316925</v>
      </c>
      <c r="BE115" s="247">
        <f t="shared" si="118"/>
        <v>70.600712084887391</v>
      </c>
      <c r="BF115" s="203"/>
      <c r="BG115" s="240">
        <f t="shared" si="86"/>
        <v>659.25355147131449</v>
      </c>
      <c r="BH115" s="248">
        <f t="shared" si="87"/>
        <v>5.2367790768239903E-4</v>
      </c>
      <c r="BI115" s="249">
        <f t="shared" si="88"/>
        <v>3.6448110151715644E-4</v>
      </c>
      <c r="BJ115" s="2"/>
      <c r="BK115" s="238">
        <v>98</v>
      </c>
      <c r="BM115" s="2"/>
      <c r="BN115" s="219" t="s">
        <v>103</v>
      </c>
      <c r="BO115" s="2"/>
      <c r="BP115" s="275" t="s">
        <v>271</v>
      </c>
      <c r="BQ115" s="2"/>
      <c r="BR115" s="220">
        <f t="shared" si="93"/>
        <v>0.16628834076628315</v>
      </c>
      <c r="BS115" s="2"/>
      <c r="BT115" s="220">
        <f t="shared" si="94"/>
        <v>0.85742090102947677</v>
      </c>
      <c r="BV115" s="220">
        <f t="shared" si="95"/>
        <v>0.10709189495804995</v>
      </c>
      <c r="BX115" s="98">
        <f t="shared" si="119"/>
        <v>23.395065277010055</v>
      </c>
      <c r="BY115" s="196">
        <f t="shared" si="120"/>
        <v>70.600712084887391</v>
      </c>
      <c r="BZ115" s="196">
        <f t="shared" si="91"/>
        <v>93.995777361897439</v>
      </c>
      <c r="CA115" s="196"/>
      <c r="CB115" s="196">
        <f t="shared" si="96"/>
        <v>565.25777410941703</v>
      </c>
      <c r="CC115" s="196"/>
      <c r="CD115" s="196">
        <f t="shared" si="97"/>
        <v>659.25355147131449</v>
      </c>
      <c r="CE115" s="222">
        <f t="shared" si="98"/>
        <v>1</v>
      </c>
      <c r="CF115" s="196"/>
      <c r="CK115" s="219" t="s">
        <v>103</v>
      </c>
      <c r="CL115" s="231">
        <v>659.25355147131449</v>
      </c>
      <c r="CM115" s="1" t="s">
        <v>235</v>
      </c>
      <c r="CO115" s="226">
        <v>98</v>
      </c>
      <c r="CP115" s="297">
        <v>34</v>
      </c>
      <c r="CQ115" s="254" t="s">
        <v>111</v>
      </c>
      <c r="CR115" s="255">
        <v>722.34177283793031</v>
      </c>
      <c r="CS115" s="256">
        <f t="shared" si="92"/>
        <v>3.9936064727787867E-4</v>
      </c>
      <c r="CT115" s="1" t="s">
        <v>270</v>
      </c>
      <c r="DF115" s="268"/>
      <c r="DG115" s="268"/>
      <c r="DH115" s="268"/>
      <c r="DI115" s="268"/>
      <c r="DJ115" s="268"/>
      <c r="DK115" s="268"/>
      <c r="DL115" s="268"/>
      <c r="DM115" s="268"/>
      <c r="DN115" s="268"/>
      <c r="DO115" s="268"/>
      <c r="DP115" s="268"/>
      <c r="DQ115" s="268"/>
      <c r="DR115" s="268"/>
      <c r="DS115" s="268"/>
      <c r="DT115" s="268"/>
      <c r="DU115" s="268"/>
      <c r="DV115" s="268"/>
      <c r="DW115" s="268"/>
      <c r="DX115" s="268"/>
      <c r="DY115" s="268"/>
      <c r="DZ115" s="268"/>
      <c r="EA115" s="268"/>
      <c r="EB115" s="268"/>
    </row>
    <row r="116" spans="2:132" ht="14" customHeight="1">
      <c r="B116" s="238">
        <v>99</v>
      </c>
      <c r="C116" s="261"/>
      <c r="D116" s="276" t="s">
        <v>272</v>
      </c>
      <c r="F116" s="240">
        <f>'[4]Oil Emissions'!$FA$117</f>
        <v>343.6669680443373</v>
      </c>
      <c r="G116" s="202">
        <f t="shared" si="102"/>
        <v>6.0723909546976109E-4</v>
      </c>
      <c r="H116" s="203">
        <f t="shared" si="103"/>
        <v>5.4796432447156267</v>
      </c>
      <c r="I116" s="203">
        <f t="shared" si="104"/>
        <v>1.317135594790338</v>
      </c>
      <c r="J116" s="203">
        <f t="shared" si="105"/>
        <v>0.66104753325593391</v>
      </c>
      <c r="K116" s="203"/>
      <c r="L116" s="203">
        <f t="shared" si="106"/>
        <v>18.509330931166151</v>
      </c>
      <c r="M116" s="241">
        <f t="shared" si="107"/>
        <v>368.97307781500945</v>
      </c>
      <c r="N116" s="205"/>
      <c r="O116" s="205"/>
      <c r="P116" s="238">
        <v>99</v>
      </c>
      <c r="Q116" s="205"/>
      <c r="R116" s="276" t="s">
        <v>272</v>
      </c>
      <c r="S116" s="205"/>
      <c r="T116" s="240">
        <f>'[5]Gas Emissions'!$ET$120</f>
        <v>171.01488407000508</v>
      </c>
      <c r="U116" s="202">
        <f t="shared" si="108"/>
        <v>7.4343171537761665E-4</v>
      </c>
      <c r="V116" s="242">
        <f t="shared" si="109"/>
        <v>0.29680720738189886</v>
      </c>
      <c r="W116" s="243">
        <f t="shared" si="110"/>
        <v>4.8796917456682705</v>
      </c>
      <c r="X116" s="243">
        <f t="shared" si="111"/>
        <v>1.6893384680683732</v>
      </c>
      <c r="Y116" s="203">
        <f t="shared" si="112"/>
        <v>47.301477105914451</v>
      </c>
      <c r="Z116" s="203">
        <f t="shared" si="113"/>
        <v>9.7930623712043037</v>
      </c>
      <c r="AA116" s="241">
        <f t="shared" si="114"/>
        <v>233.28592250017402</v>
      </c>
      <c r="AB116" s="210"/>
      <c r="AC116" s="210"/>
      <c r="AD116" s="238">
        <v>99</v>
      </c>
      <c r="AE116" s="210"/>
      <c r="AF116" s="276" t="s">
        <v>272</v>
      </c>
      <c r="AG116" s="210"/>
      <c r="AH116" s="240"/>
      <c r="AI116" s="244"/>
      <c r="AJ116" s="203"/>
      <c r="AK116" s="203"/>
      <c r="AL116" s="241"/>
      <c r="AM116" s="210"/>
      <c r="AN116" s="210"/>
      <c r="AO116" s="240"/>
      <c r="AP116" s="245"/>
      <c r="AQ116" s="213"/>
      <c r="AR116" s="213"/>
      <c r="AS116" s="238">
        <v>99</v>
      </c>
      <c r="AT116" s="213"/>
      <c r="AU116" s="276" t="s">
        <v>272</v>
      </c>
      <c r="AV116" s="213"/>
      <c r="AW116" s="240">
        <f t="shared" si="82"/>
        <v>514.68185211434241</v>
      </c>
      <c r="AX116" s="203">
        <f t="shared" si="83"/>
        <v>140.46261565358967</v>
      </c>
      <c r="AY116" s="245">
        <f t="shared" si="84"/>
        <v>3.3059720334902628E-4</v>
      </c>
      <c r="AZ116" s="202"/>
      <c r="BA116" s="246">
        <f t="shared" si="115"/>
        <v>5.7764504520975253</v>
      </c>
      <c r="BB116" s="203">
        <f t="shared" si="115"/>
        <v>6.1968273404586087</v>
      </c>
      <c r="BC116" s="203">
        <f t="shared" si="116"/>
        <v>9.7930623712043037</v>
      </c>
      <c r="BD116" s="203">
        <f t="shared" si="117"/>
        <v>2.3503860013243072</v>
      </c>
      <c r="BE116" s="247">
        <f t="shared" si="118"/>
        <v>65.810808037080605</v>
      </c>
      <c r="BF116" s="203"/>
      <c r="BG116" s="240">
        <f t="shared" si="86"/>
        <v>602.25900031518347</v>
      </c>
      <c r="BH116" s="248">
        <f t="shared" si="87"/>
        <v>4.7840429901980114E-4</v>
      </c>
      <c r="BI116" s="249">
        <f t="shared" si="88"/>
        <v>3.3297055942071931E-4</v>
      </c>
      <c r="BJ116" s="2"/>
      <c r="BK116" s="238">
        <v>99</v>
      </c>
      <c r="BM116" s="2"/>
      <c r="BN116" s="219" t="s">
        <v>111</v>
      </c>
      <c r="BO116" s="2"/>
      <c r="BP116" s="276" t="s">
        <v>272</v>
      </c>
      <c r="BQ116" s="2"/>
      <c r="BR116" s="220">
        <f t="shared" si="93"/>
        <v>0.17015783214634267</v>
      </c>
      <c r="BS116" s="2"/>
      <c r="BT116" s="220">
        <f t="shared" si="94"/>
        <v>0.85458557173075234</v>
      </c>
      <c r="BV116" s="220">
        <f t="shared" si="95"/>
        <v>0.10927326615731683</v>
      </c>
      <c r="BX116" s="98">
        <f t="shared" si="119"/>
        <v>21.766340163760439</v>
      </c>
      <c r="BY116" s="196">
        <f t="shared" si="120"/>
        <v>65.810808037080605</v>
      </c>
      <c r="BZ116" s="196">
        <f t="shared" si="91"/>
        <v>87.577148200841037</v>
      </c>
      <c r="CA116" s="196"/>
      <c r="CB116" s="196">
        <f t="shared" si="96"/>
        <v>514.68185211434241</v>
      </c>
      <c r="CC116" s="196"/>
      <c r="CD116" s="196">
        <f t="shared" si="97"/>
        <v>602.25900031518347</v>
      </c>
      <c r="CE116" s="222">
        <f t="shared" si="98"/>
        <v>1</v>
      </c>
      <c r="CF116" s="196"/>
      <c r="CK116" s="219" t="s">
        <v>111</v>
      </c>
      <c r="CL116" s="231">
        <v>602.25900031518347</v>
      </c>
      <c r="CM116" s="1" t="s">
        <v>272</v>
      </c>
      <c r="CO116" s="265">
        <v>99</v>
      </c>
      <c r="CP116" s="297">
        <v>35</v>
      </c>
      <c r="CQ116" s="307" t="s">
        <v>111</v>
      </c>
      <c r="CR116" s="308">
        <v>602.25900031518347</v>
      </c>
      <c r="CS116" s="296">
        <f t="shared" si="92"/>
        <v>3.3297055942071931E-4</v>
      </c>
      <c r="CT116" s="1" t="s">
        <v>272</v>
      </c>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8"/>
      <c r="EB116" s="268"/>
    </row>
    <row r="117" spans="2:132" ht="14" customHeight="1">
      <c r="B117" s="238">
        <v>100</v>
      </c>
      <c r="C117" s="261"/>
      <c r="D117" s="304" t="s">
        <v>238</v>
      </c>
      <c r="F117" s="240">
        <f>'[4]Oil Emissions'!$FA$139</f>
        <v>28.836154392978031</v>
      </c>
      <c r="G117" s="202">
        <f t="shared" si="102"/>
        <v>5.095176999425587E-5</v>
      </c>
      <c r="H117" s="203">
        <f t="shared" si="103"/>
        <v>0.45978186242989005</v>
      </c>
      <c r="I117" s="203">
        <f t="shared" si="104"/>
        <v>0.11051724168893967</v>
      </c>
      <c r="J117" s="203">
        <f t="shared" si="105"/>
        <v>5.5466688691495507E-2</v>
      </c>
      <c r="K117" s="203"/>
      <c r="L117" s="203">
        <f t="shared" si="106"/>
        <v>1.5530672833618742</v>
      </c>
      <c r="M117" s="241">
        <f t="shared" si="107"/>
        <v>30.959520780458732</v>
      </c>
      <c r="N117" s="205"/>
      <c r="O117" s="205"/>
      <c r="P117" s="238">
        <v>100</v>
      </c>
      <c r="Q117" s="205"/>
      <c r="R117" s="304" t="s">
        <v>238</v>
      </c>
      <c r="S117" s="205"/>
      <c r="T117" s="240">
        <f>'[5]Gas Emissions'!$ET$144</f>
        <v>396.82574648119311</v>
      </c>
      <c r="U117" s="202">
        <f t="shared" si="108"/>
        <v>1.7250711656872676E-3</v>
      </c>
      <c r="V117" s="242">
        <f t="shared" si="109"/>
        <v>0.68871632004911743</v>
      </c>
      <c r="W117" s="243">
        <f t="shared" si="110"/>
        <v>11.322916891726605</v>
      </c>
      <c r="X117" s="243">
        <f t="shared" si="111"/>
        <v>3.9199687342781795</v>
      </c>
      <c r="Y117" s="203">
        <f t="shared" si="112"/>
        <v>109.75912455978903</v>
      </c>
      <c r="Z117" s="203">
        <f t="shared" si="113"/>
        <v>22.723982809585369</v>
      </c>
      <c r="AA117" s="241">
        <f t="shared" si="114"/>
        <v>541.3204870623432</v>
      </c>
      <c r="AB117" s="210"/>
      <c r="AC117" s="210"/>
      <c r="AD117" s="238">
        <v>100</v>
      </c>
      <c r="AE117" s="210"/>
      <c r="AF117" s="304" t="s">
        <v>238</v>
      </c>
      <c r="AG117" s="210"/>
      <c r="AH117" s="240"/>
      <c r="AI117" s="244"/>
      <c r="AJ117" s="203"/>
      <c r="AK117" s="203"/>
      <c r="AL117" s="241"/>
      <c r="AM117" s="210"/>
      <c r="AN117" s="210"/>
      <c r="AO117" s="240"/>
      <c r="AP117" s="245"/>
      <c r="AQ117" s="213"/>
      <c r="AR117" s="213"/>
      <c r="AS117" s="238">
        <v>100</v>
      </c>
      <c r="AT117" s="213"/>
      <c r="AU117" s="304" t="s">
        <v>238</v>
      </c>
      <c r="AV117" s="213"/>
      <c r="AW117" s="240">
        <f t="shared" si="82"/>
        <v>425.66190087417112</v>
      </c>
      <c r="AX117" s="203">
        <f t="shared" si="83"/>
        <v>116.16804388040119</v>
      </c>
      <c r="AY117" s="245">
        <f t="shared" si="84"/>
        <v>2.7341673972597791E-4</v>
      </c>
      <c r="AZ117" s="202"/>
      <c r="BA117" s="246">
        <f t="shared" si="115"/>
        <v>1.1484981824790075</v>
      </c>
      <c r="BB117" s="203">
        <f t="shared" si="115"/>
        <v>11.433434133415544</v>
      </c>
      <c r="BC117" s="203">
        <f t="shared" si="116"/>
        <v>22.723982809585369</v>
      </c>
      <c r="BD117" s="203">
        <f t="shared" si="117"/>
        <v>3.9754354229696749</v>
      </c>
      <c r="BE117" s="247">
        <f t="shared" si="118"/>
        <v>111.3121918431509</v>
      </c>
      <c r="BF117" s="203"/>
      <c r="BG117" s="240">
        <f t="shared" si="86"/>
        <v>572.28000784280198</v>
      </c>
      <c r="BH117" s="248">
        <f t="shared" si="87"/>
        <v>4.5459049321272505E-4</v>
      </c>
      <c r="BI117" s="249">
        <f t="shared" si="88"/>
        <v>3.1639609247348496E-4</v>
      </c>
      <c r="BJ117" s="2"/>
      <c r="BK117" s="238">
        <v>100</v>
      </c>
      <c r="BM117" s="2"/>
      <c r="BN117" s="219" t="s">
        <v>103</v>
      </c>
      <c r="BO117" s="2"/>
      <c r="BP117" s="304" t="s">
        <v>238</v>
      </c>
      <c r="BQ117" s="2"/>
      <c r="BR117" s="220">
        <f t="shared" si="93"/>
        <v>0.34444733406378375</v>
      </c>
      <c r="BS117" s="2"/>
      <c r="BT117" s="220">
        <f t="shared" si="94"/>
        <v>0.7438000542403973</v>
      </c>
      <c r="BV117" s="220">
        <f t="shared" si="95"/>
        <v>0.19450651834359892</v>
      </c>
      <c r="BX117" s="98">
        <f t="shared" si="119"/>
        <v>35.30591512547992</v>
      </c>
      <c r="BY117" s="196">
        <f t="shared" si="120"/>
        <v>111.3121918431509</v>
      </c>
      <c r="BZ117" s="196">
        <f t="shared" si="91"/>
        <v>146.61810696863083</v>
      </c>
      <c r="CA117" s="196"/>
      <c r="CB117" s="196">
        <f t="shared" si="96"/>
        <v>425.66190087417112</v>
      </c>
      <c r="CC117" s="196"/>
      <c r="CD117" s="196">
        <f t="shared" si="97"/>
        <v>572.28000784280198</v>
      </c>
      <c r="CE117" s="222">
        <f t="shared" si="98"/>
        <v>1</v>
      </c>
      <c r="CF117" s="196"/>
      <c r="CK117" s="219" t="s">
        <v>103</v>
      </c>
      <c r="CL117" s="231">
        <v>572.28000784280198</v>
      </c>
      <c r="CM117" s="1" t="s">
        <v>238</v>
      </c>
      <c r="CO117" s="226">
        <v>100</v>
      </c>
      <c r="CP117" s="309">
        <v>1</v>
      </c>
      <c r="CQ117" s="310" t="s">
        <v>101</v>
      </c>
      <c r="CR117" s="229">
        <v>251645.43776380879</v>
      </c>
      <c r="CS117" s="230">
        <f t="shared" si="92"/>
        <v>0.13912705687094201</v>
      </c>
      <c r="CT117" s="301" t="s">
        <v>100</v>
      </c>
      <c r="DF117" s="268"/>
      <c r="DG117" s="268"/>
      <c r="DH117" s="268"/>
      <c r="DI117" s="268"/>
      <c r="DJ117" s="268"/>
      <c r="DK117" s="268"/>
      <c r="DL117" s="268"/>
      <c r="DM117" s="268"/>
      <c r="DN117" s="268"/>
      <c r="DO117" s="268"/>
      <c r="DP117" s="268"/>
      <c r="DQ117" s="268"/>
      <c r="DR117" s="268"/>
      <c r="DS117" s="268"/>
      <c r="DT117" s="268"/>
      <c r="DU117" s="268"/>
      <c r="DV117" s="268"/>
      <c r="DW117" s="268"/>
      <c r="DX117" s="268"/>
      <c r="DY117" s="268"/>
      <c r="DZ117" s="268"/>
      <c r="EA117" s="268"/>
      <c r="EB117" s="268"/>
    </row>
    <row r="118" spans="2:132" ht="14" customHeight="1">
      <c r="B118" s="238">
        <v>101</v>
      </c>
      <c r="C118" s="261"/>
      <c r="D118" s="262" t="s">
        <v>240</v>
      </c>
      <c r="F118" s="240">
        <f>'[4]Oil Emissions'!$FA$129</f>
        <v>220.27060727589031</v>
      </c>
      <c r="G118" s="202">
        <f t="shared" si="102"/>
        <v>3.892050640826508E-4</v>
      </c>
      <c r="H118" s="203">
        <f t="shared" si="103"/>
        <v>3.5121337149080403</v>
      </c>
      <c r="I118" s="203">
        <f t="shared" si="104"/>
        <v>0.84420757392001922</v>
      </c>
      <c r="J118" s="203">
        <f t="shared" si="105"/>
        <v>0.42369315391908263</v>
      </c>
      <c r="K118" s="203"/>
      <c r="L118" s="203">
        <f t="shared" si="106"/>
        <v>11.863408309734314</v>
      </c>
      <c r="M118" s="241">
        <f t="shared" si="107"/>
        <v>236.49035687445269</v>
      </c>
      <c r="N118" s="205"/>
      <c r="O118" s="205"/>
      <c r="P118" s="238">
        <v>101</v>
      </c>
      <c r="Q118" s="205"/>
      <c r="R118" s="262" t="s">
        <v>240</v>
      </c>
      <c r="S118" s="205"/>
      <c r="T118" s="240">
        <f>'[5]Gas Emissions'!$ET$132</f>
        <v>243.60571493525845</v>
      </c>
      <c r="U118" s="202">
        <f t="shared" si="108"/>
        <v>1.0589967973546367E-3</v>
      </c>
      <c r="V118" s="242">
        <f t="shared" si="109"/>
        <v>0.42279321092664263</v>
      </c>
      <c r="W118" s="243">
        <f t="shared" si="110"/>
        <v>6.9509785819612899</v>
      </c>
      <c r="X118" s="243">
        <f t="shared" si="111"/>
        <v>2.4064133804456991</v>
      </c>
      <c r="Y118" s="203">
        <f t="shared" si="112"/>
        <v>67.379574652479576</v>
      </c>
      <c r="Z118" s="203">
        <f t="shared" si="113"/>
        <v>13.949931746094308</v>
      </c>
      <c r="AA118" s="241">
        <f t="shared" si="114"/>
        <v>332.30899312672028</v>
      </c>
      <c r="AB118" s="210"/>
      <c r="AC118" s="210"/>
      <c r="AD118" s="238">
        <v>101</v>
      </c>
      <c r="AE118" s="210"/>
      <c r="AF118" s="262" t="s">
        <v>240</v>
      </c>
      <c r="AG118" s="210"/>
      <c r="AH118" s="240"/>
      <c r="AI118" s="244"/>
      <c r="AJ118" s="203"/>
      <c r="AK118" s="203"/>
      <c r="AL118" s="241"/>
      <c r="AM118" s="210"/>
      <c r="AN118" s="210"/>
      <c r="AO118" s="240"/>
      <c r="AP118" s="245"/>
      <c r="AQ118" s="213"/>
      <c r="AR118" s="213"/>
      <c r="AS118" s="238">
        <v>101</v>
      </c>
      <c r="AT118" s="213"/>
      <c r="AU118" s="262" t="s">
        <v>240</v>
      </c>
      <c r="AV118" s="213"/>
      <c r="AW118" s="240">
        <f t="shared" si="82"/>
        <v>463.87632221114876</v>
      </c>
      <c r="AX118" s="203">
        <f t="shared" si="83"/>
        <v>126.59720036732494</v>
      </c>
      <c r="AY118" s="245">
        <f t="shared" si="84"/>
        <v>2.9796312847022198E-4</v>
      </c>
      <c r="AZ118" s="202"/>
      <c r="BA118" s="246">
        <f t="shared" si="115"/>
        <v>3.9349269258346831</v>
      </c>
      <c r="BB118" s="203">
        <f t="shared" si="115"/>
        <v>7.7951861558813089</v>
      </c>
      <c r="BC118" s="203">
        <f t="shared" si="116"/>
        <v>13.949931746094308</v>
      </c>
      <c r="BD118" s="203">
        <f t="shared" si="117"/>
        <v>2.8301065343647815</v>
      </c>
      <c r="BE118" s="247">
        <f t="shared" si="118"/>
        <v>79.242982962213887</v>
      </c>
      <c r="BF118" s="203"/>
      <c r="BG118" s="240">
        <f t="shared" si="86"/>
        <v>568.79935000117302</v>
      </c>
      <c r="BH118" s="248">
        <f t="shared" si="87"/>
        <v>4.5182563345308533E-4</v>
      </c>
      <c r="BI118" s="249">
        <f t="shared" si="88"/>
        <v>3.1447174333453849E-4</v>
      </c>
      <c r="BJ118" s="2"/>
      <c r="BK118" s="238">
        <v>101</v>
      </c>
      <c r="BM118" s="2"/>
      <c r="BN118" s="219" t="s">
        <v>103</v>
      </c>
      <c r="BO118" s="2"/>
      <c r="BP118" s="262" t="s">
        <v>240</v>
      </c>
      <c r="BQ118" s="2"/>
      <c r="BR118" s="220">
        <f t="shared" si="93"/>
        <v>0.22618750465617637</v>
      </c>
      <c r="BS118" s="2"/>
      <c r="BT118" s="220">
        <f t="shared" si="94"/>
        <v>0.81553595694192027</v>
      </c>
      <c r="BV118" s="220">
        <f t="shared" si="95"/>
        <v>0.13931623332911769</v>
      </c>
      <c r="BX118" s="98">
        <f t="shared" si="119"/>
        <v>25.680044827810299</v>
      </c>
      <c r="BY118" s="196">
        <f t="shared" si="120"/>
        <v>79.242982962213887</v>
      </c>
      <c r="BZ118" s="196">
        <f t="shared" si="91"/>
        <v>104.92302779002418</v>
      </c>
      <c r="CA118" s="196"/>
      <c r="CB118" s="196">
        <f t="shared" si="96"/>
        <v>463.87632221114876</v>
      </c>
      <c r="CC118" s="196"/>
      <c r="CD118" s="196">
        <f t="shared" si="97"/>
        <v>568.79935000117291</v>
      </c>
      <c r="CE118" s="222">
        <f t="shared" si="98"/>
        <v>1.0000000000000002</v>
      </c>
      <c r="CF118" s="196"/>
      <c r="CK118" s="219" t="s">
        <v>103</v>
      </c>
      <c r="CL118" s="231">
        <v>568.79935000117302</v>
      </c>
      <c r="CM118" s="1" t="s">
        <v>240</v>
      </c>
      <c r="CO118" s="226">
        <v>101</v>
      </c>
      <c r="CP118" s="311">
        <v>2</v>
      </c>
      <c r="CQ118" s="290" t="s">
        <v>101</v>
      </c>
      <c r="CR118" s="255">
        <v>134719.70072846417</v>
      </c>
      <c r="CS118" s="256">
        <f t="shared" si="92"/>
        <v>7.448239726276068E-2</v>
      </c>
      <c r="CT118" s="301" t="s">
        <v>106</v>
      </c>
      <c r="DF118" s="268"/>
      <c r="DG118" s="268"/>
      <c r="DH118" s="268"/>
      <c r="DI118" s="268"/>
      <c r="DJ118" s="268"/>
      <c r="DK118" s="268"/>
      <c r="DL118" s="268"/>
      <c r="DM118" s="268"/>
      <c r="DN118" s="268"/>
      <c r="DO118" s="268"/>
      <c r="DP118" s="268"/>
      <c r="DQ118" s="268"/>
      <c r="DR118" s="268"/>
      <c r="DS118" s="268"/>
      <c r="DT118" s="268"/>
      <c r="DU118" s="268"/>
      <c r="DV118" s="268"/>
      <c r="DW118" s="268"/>
      <c r="DX118" s="268"/>
      <c r="DY118" s="268"/>
      <c r="DZ118" s="268"/>
      <c r="EA118" s="268"/>
      <c r="EB118" s="268"/>
    </row>
    <row r="119" spans="2:132" ht="14" customHeight="1">
      <c r="B119" s="238">
        <v>102</v>
      </c>
      <c r="C119" s="261"/>
      <c r="D119" s="304" t="s">
        <v>241</v>
      </c>
      <c r="F119" s="240">
        <f>'[4]Oil Emissions'!$FA$115</f>
        <v>272.72183387583345</v>
      </c>
      <c r="G119" s="202">
        <f t="shared" si="102"/>
        <v>4.8188326233392949E-4</v>
      </c>
      <c r="H119" s="203">
        <f t="shared" si="103"/>
        <v>4.3484492070572518</v>
      </c>
      <c r="I119" s="203">
        <f t="shared" si="104"/>
        <v>1.0452317745824642</v>
      </c>
      <c r="J119" s="203">
        <f t="shared" si="105"/>
        <v>0.52458371712173302</v>
      </c>
      <c r="K119" s="203"/>
      <c r="L119" s="203">
        <f t="shared" si="106"/>
        <v>14.688344079408525</v>
      </c>
      <c r="M119" s="241">
        <f t="shared" si="107"/>
        <v>292.80385893688168</v>
      </c>
      <c r="N119" s="205"/>
      <c r="O119" s="205"/>
      <c r="P119" s="238">
        <v>102</v>
      </c>
      <c r="Q119" s="205"/>
      <c r="R119" s="304" t="s">
        <v>241</v>
      </c>
      <c r="S119" s="205"/>
      <c r="T119" s="240">
        <f>'[5]Gas Emissions'!$ET$118</f>
        <v>166.87611058310571</v>
      </c>
      <c r="U119" s="202">
        <f t="shared" si="108"/>
        <v>7.2543974064595844E-4</v>
      </c>
      <c r="V119" s="242">
        <f t="shared" si="109"/>
        <v>0.28962410278072281</v>
      </c>
      <c r="W119" s="243">
        <f t="shared" si="110"/>
        <v>4.7615971193961713</v>
      </c>
      <c r="X119" s="243">
        <f t="shared" si="111"/>
        <v>1.6484543701720842</v>
      </c>
      <c r="Y119" s="203">
        <f t="shared" si="112"/>
        <v>46.156722364818357</v>
      </c>
      <c r="Z119" s="203">
        <f t="shared" si="113"/>
        <v>9.5560580477624857</v>
      </c>
      <c r="AA119" s="241">
        <f t="shared" si="114"/>
        <v>227.64011221786348</v>
      </c>
      <c r="AB119" s="210"/>
      <c r="AC119" s="210"/>
      <c r="AD119" s="238">
        <v>102</v>
      </c>
      <c r="AE119" s="210"/>
      <c r="AF119" s="304" t="s">
        <v>241</v>
      </c>
      <c r="AG119" s="210"/>
      <c r="AH119" s="240"/>
      <c r="AI119" s="244"/>
      <c r="AJ119" s="203"/>
      <c r="AK119" s="203"/>
      <c r="AL119" s="241"/>
      <c r="AM119" s="210"/>
      <c r="AN119" s="210"/>
      <c r="AO119" s="240"/>
      <c r="AP119" s="245"/>
      <c r="AQ119" s="213"/>
      <c r="AR119" s="213"/>
      <c r="AS119" s="238">
        <v>102</v>
      </c>
      <c r="AT119" s="213"/>
      <c r="AU119" s="304" t="s">
        <v>241</v>
      </c>
      <c r="AV119" s="213"/>
      <c r="AW119" s="240">
        <f t="shared" si="82"/>
        <v>439.5979444589392</v>
      </c>
      <c r="AX119" s="203">
        <f t="shared" si="83"/>
        <v>119.97135096367498</v>
      </c>
      <c r="AY119" s="245">
        <f t="shared" si="84"/>
        <v>2.8236832217627759E-4</v>
      </c>
      <c r="AZ119" s="202"/>
      <c r="BA119" s="246">
        <f t="shared" si="115"/>
        <v>4.6380733098379743</v>
      </c>
      <c r="BB119" s="203">
        <f t="shared" si="115"/>
        <v>5.8068288939786354</v>
      </c>
      <c r="BC119" s="203">
        <f t="shared" si="116"/>
        <v>9.5560580477624857</v>
      </c>
      <c r="BD119" s="203">
        <f t="shared" si="117"/>
        <v>2.1730380872938171</v>
      </c>
      <c r="BE119" s="247">
        <f t="shared" si="118"/>
        <v>60.84506644422688</v>
      </c>
      <c r="BF119" s="203"/>
      <c r="BG119" s="240">
        <f t="shared" si="86"/>
        <v>520.44397115474521</v>
      </c>
      <c r="BH119" s="248">
        <f t="shared" si="87"/>
        <v>4.1341454933685684E-4</v>
      </c>
      <c r="BI119" s="249">
        <f t="shared" si="88"/>
        <v>2.8773753506688336E-4</v>
      </c>
      <c r="BJ119" s="2"/>
      <c r="BK119" s="238">
        <v>102</v>
      </c>
      <c r="BM119" s="2"/>
      <c r="BN119" s="219" t="s">
        <v>103</v>
      </c>
      <c r="BO119" s="2"/>
      <c r="BP119" s="304" t="s">
        <v>241</v>
      </c>
      <c r="BQ119" s="2"/>
      <c r="BR119" s="220">
        <f t="shared" si="93"/>
        <v>0.18390901894528178</v>
      </c>
      <c r="BS119" s="2"/>
      <c r="BT119" s="220">
        <f t="shared" si="94"/>
        <v>0.84465950001029444</v>
      </c>
      <c r="BV119" s="220">
        <f t="shared" si="95"/>
        <v>0.11690992655602428</v>
      </c>
      <c r="BX119" s="98">
        <f t="shared" si="119"/>
        <v>20.000960251579095</v>
      </c>
      <c r="BY119" s="196">
        <f t="shared" si="120"/>
        <v>60.84506644422688</v>
      </c>
      <c r="BZ119" s="196">
        <f t="shared" si="91"/>
        <v>80.846026695805975</v>
      </c>
      <c r="CA119" s="196"/>
      <c r="CB119" s="196">
        <f t="shared" si="96"/>
        <v>439.5979444589392</v>
      </c>
      <c r="CC119" s="196"/>
      <c r="CD119" s="196">
        <f t="shared" si="97"/>
        <v>520.44397115474521</v>
      </c>
      <c r="CE119" s="222">
        <f t="shared" si="98"/>
        <v>1</v>
      </c>
      <c r="CF119" s="196"/>
      <c r="CK119" s="219" t="s">
        <v>103</v>
      </c>
      <c r="CL119" s="231">
        <v>520.44397115474521</v>
      </c>
      <c r="CM119" s="1" t="s">
        <v>241</v>
      </c>
      <c r="CO119" s="265">
        <v>102</v>
      </c>
      <c r="CP119" s="311">
        <v>3</v>
      </c>
      <c r="CQ119" s="290" t="s">
        <v>101</v>
      </c>
      <c r="CR119" s="255">
        <v>27352.653198441341</v>
      </c>
      <c r="CS119" s="256">
        <f t="shared" si="92"/>
        <v>1.5122444384159632E-2</v>
      </c>
      <c r="CT119" s="231" t="s">
        <v>130</v>
      </c>
      <c r="DF119" s="268"/>
      <c r="DG119" s="268"/>
      <c r="DH119" s="268"/>
      <c r="DI119" s="268"/>
      <c r="DJ119" s="268"/>
      <c r="DK119" s="268"/>
      <c r="DL119" s="268"/>
      <c r="DM119" s="268"/>
      <c r="DN119" s="268"/>
      <c r="DO119" s="268"/>
      <c r="DP119" s="268"/>
      <c r="DQ119" s="268"/>
      <c r="DR119" s="268"/>
      <c r="DS119" s="268"/>
      <c r="DT119" s="268"/>
      <c r="DU119" s="268"/>
      <c r="DV119" s="268"/>
      <c r="DW119" s="268"/>
      <c r="DX119" s="268"/>
      <c r="DY119" s="268"/>
      <c r="DZ119" s="268"/>
      <c r="EA119" s="268"/>
      <c r="EB119" s="268"/>
    </row>
    <row r="120" spans="2:132" ht="14" customHeight="1">
      <c r="B120" s="238">
        <v>103</v>
      </c>
      <c r="C120" s="261"/>
      <c r="D120" s="293" t="s">
        <v>242</v>
      </c>
      <c r="F120" s="240"/>
      <c r="G120" s="202"/>
      <c r="H120" s="203"/>
      <c r="I120" s="203"/>
      <c r="J120" s="203"/>
      <c r="K120" s="203"/>
      <c r="L120" s="203"/>
      <c r="M120" s="241"/>
      <c r="N120" s="205"/>
      <c r="O120" s="205"/>
      <c r="P120" s="238">
        <v>103</v>
      </c>
      <c r="Q120" s="205"/>
      <c r="R120" s="293" t="s">
        <v>242</v>
      </c>
      <c r="S120" s="205"/>
      <c r="T120" s="240"/>
      <c r="U120" s="202"/>
      <c r="V120" s="242"/>
      <c r="W120" s="243"/>
      <c r="X120" s="243"/>
      <c r="Y120" s="203"/>
      <c r="Z120" s="203"/>
      <c r="AA120" s="241"/>
      <c r="AB120" s="210"/>
      <c r="AC120" s="210"/>
      <c r="AD120" s="238">
        <v>103</v>
      </c>
      <c r="AE120" s="210"/>
      <c r="AF120" s="293" t="s">
        <v>242</v>
      </c>
      <c r="AG120" s="210"/>
      <c r="AH120" s="240"/>
      <c r="AI120" s="244"/>
      <c r="AJ120" s="203"/>
      <c r="AK120" s="203"/>
      <c r="AL120" s="241"/>
      <c r="AM120" s="210"/>
      <c r="AN120" s="210"/>
      <c r="AO120" s="240">
        <f>'[3]Cement process emissions'!$CU$33</f>
        <v>517.76443063532918</v>
      </c>
      <c r="AP120" s="245">
        <f>AO120/$AO$133</f>
        <v>1.2969544668938201E-2</v>
      </c>
      <c r="AQ120" s="213"/>
      <c r="AR120" s="213"/>
      <c r="AS120" s="238">
        <v>103</v>
      </c>
      <c r="AT120" s="213"/>
      <c r="AU120" s="293" t="s">
        <v>242</v>
      </c>
      <c r="AV120" s="213"/>
      <c r="AW120" s="240">
        <f t="shared" si="82"/>
        <v>517.76443063532918</v>
      </c>
      <c r="AX120" s="203">
        <f t="shared" si="83"/>
        <v>141.30388689763419</v>
      </c>
      <c r="AY120" s="245">
        <f t="shared" si="84"/>
        <v>3.3257724564885778E-4</v>
      </c>
      <c r="AZ120" s="202"/>
      <c r="BA120" s="246"/>
      <c r="BB120" s="203"/>
      <c r="BC120" s="203"/>
      <c r="BD120" s="203"/>
      <c r="BE120" s="247"/>
      <c r="BF120" s="203"/>
      <c r="BG120" s="240">
        <f t="shared" si="86"/>
        <v>517.76443063532918</v>
      </c>
      <c r="BH120" s="248">
        <f t="shared" si="87"/>
        <v>4.1128605693871001E-4</v>
      </c>
      <c r="BI120" s="249">
        <f t="shared" si="88"/>
        <v>2.8625609916426749E-4</v>
      </c>
      <c r="BJ120" s="2"/>
      <c r="BK120" s="238">
        <v>103</v>
      </c>
      <c r="BM120" s="2"/>
      <c r="BN120" s="219" t="s">
        <v>103</v>
      </c>
      <c r="BO120" s="2"/>
      <c r="BP120" s="293" t="s">
        <v>242</v>
      </c>
      <c r="BQ120" s="2"/>
      <c r="BR120" s="220">
        <f t="shared" si="93"/>
        <v>0</v>
      </c>
      <c r="BS120" s="2"/>
      <c r="BT120" s="220">
        <f t="shared" si="94"/>
        <v>1</v>
      </c>
      <c r="BV120" s="220">
        <f t="shared" si="95"/>
        <v>0</v>
      </c>
      <c r="BX120" s="98"/>
      <c r="BY120" s="196"/>
      <c r="BZ120" s="196"/>
      <c r="CA120" s="196"/>
      <c r="CB120" s="196">
        <f t="shared" si="96"/>
        <v>517.76443063532918</v>
      </c>
      <c r="CC120" s="196"/>
      <c r="CD120" s="196">
        <f t="shared" si="97"/>
        <v>517.76443063532918</v>
      </c>
      <c r="CE120" s="222">
        <f t="shared" si="98"/>
        <v>1</v>
      </c>
      <c r="CF120" s="196"/>
      <c r="CK120" s="219" t="s">
        <v>103</v>
      </c>
      <c r="CL120" s="231">
        <v>517.76443063532918</v>
      </c>
      <c r="CM120" s="1" t="s">
        <v>242</v>
      </c>
      <c r="CO120" s="226">
        <v>103</v>
      </c>
      <c r="CP120" s="311">
        <v>4</v>
      </c>
      <c r="CQ120" s="290" t="s">
        <v>101</v>
      </c>
      <c r="CR120" s="255">
        <v>19653.945079540321</v>
      </c>
      <c r="CS120" s="256">
        <f t="shared" si="92"/>
        <v>1.086606440839212E-2</v>
      </c>
      <c r="CT120" s="231" t="s">
        <v>143</v>
      </c>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8"/>
      <c r="EB120" s="268"/>
    </row>
    <row r="121" spans="2:132" ht="14" customHeight="1">
      <c r="B121" s="238">
        <v>104</v>
      </c>
      <c r="C121" s="261"/>
      <c r="D121" s="312" t="s">
        <v>244</v>
      </c>
      <c r="F121" s="240">
        <f>'[4]Oil Emissions'!$FA$51</f>
        <v>31.044662997499739</v>
      </c>
      <c r="G121" s="202">
        <f>F121/$F$133</f>
        <v>5.485407336364437E-5</v>
      </c>
      <c r="H121" s="203">
        <f>F121*$H$13/10^3</f>
        <v>0.49499571881105503</v>
      </c>
      <c r="I121" s="203">
        <f>F121*$I$13/10^3</f>
        <v>0.11898155617039718</v>
      </c>
      <c r="J121" s="203">
        <f>F121*$J$13/10^3</f>
        <v>5.9714781470098628E-2</v>
      </c>
      <c r="K121" s="203"/>
      <c r="L121" s="203">
        <f>J121*$L$16</f>
        <v>1.6720138811627616</v>
      </c>
      <c r="M121" s="241">
        <f>F121+H121+I121+L121</f>
        <v>33.330654153643948</v>
      </c>
      <c r="N121" s="205"/>
      <c r="O121" s="205"/>
      <c r="P121" s="238">
        <v>104</v>
      </c>
      <c r="Q121" s="313"/>
      <c r="R121" s="312" t="s">
        <v>244</v>
      </c>
      <c r="S121" s="205"/>
      <c r="T121" s="240">
        <f>'[5]Gas Emissions'!$ET$54</f>
        <v>312.1321301729231</v>
      </c>
      <c r="U121" s="202">
        <f>T121/$T$133</f>
        <v>1.3568931512647538E-3</v>
      </c>
      <c r="V121" s="242">
        <f>T121*$V$13/10^3</f>
        <v>0.54172516266400017</v>
      </c>
      <c r="W121" s="243">
        <f>T121*$W$13/10^3</f>
        <v>8.9062924987229835</v>
      </c>
      <c r="X121" s="243">
        <f>T121*$X$13/10^3</f>
        <v>3.0833387250983049</v>
      </c>
      <c r="Y121" s="203">
        <f>X121*$Y$16</f>
        <v>86.333484302752538</v>
      </c>
      <c r="Z121" s="203">
        <f>T121*$Z$13/10^3</f>
        <v>17.87405485471675</v>
      </c>
      <c r="AA121" s="241">
        <f>T121+V121+W121+Y121+Z121</f>
        <v>425.78768699177937</v>
      </c>
      <c r="AB121" s="210"/>
      <c r="AC121" s="210"/>
      <c r="AD121" s="238">
        <v>104</v>
      </c>
      <c r="AE121" s="314"/>
      <c r="AF121" s="312" t="s">
        <v>244</v>
      </c>
      <c r="AG121" s="210"/>
      <c r="AH121" s="240"/>
      <c r="AI121" s="244"/>
      <c r="AJ121" s="203"/>
      <c r="AK121" s="203"/>
      <c r="AL121" s="241"/>
      <c r="AM121" s="210"/>
      <c r="AN121" s="210"/>
      <c r="AO121" s="240"/>
      <c r="AP121" s="245"/>
      <c r="AQ121" s="213"/>
      <c r="AR121" s="213"/>
      <c r="AS121" s="238">
        <v>104</v>
      </c>
      <c r="AT121" s="315"/>
      <c r="AU121" s="312" t="s">
        <v>244</v>
      </c>
      <c r="AV121" s="213"/>
      <c r="AW121" s="240">
        <f t="shared" si="82"/>
        <v>343.17679317042285</v>
      </c>
      <c r="AX121" s="203">
        <f t="shared" si="83"/>
        <v>93.656906304945025</v>
      </c>
      <c r="AY121" s="245">
        <f t="shared" si="84"/>
        <v>2.2043382258448875E-4</v>
      </c>
      <c r="AZ121" s="202"/>
      <c r="BA121" s="246">
        <f t="shared" ref="BA121:BB123" si="121">H121+V121</f>
        <v>1.0367208814750553</v>
      </c>
      <c r="BB121" s="203">
        <f t="shared" si="121"/>
        <v>9.0252740548933801</v>
      </c>
      <c r="BC121" s="203">
        <f>Z121</f>
        <v>17.87405485471675</v>
      </c>
      <c r="BD121" s="203">
        <f>J121+X121+AJ121</f>
        <v>3.1430535065684033</v>
      </c>
      <c r="BE121" s="247">
        <f>BD121*$BD$16</f>
        <v>88.005498183915293</v>
      </c>
      <c r="BF121" s="203"/>
      <c r="BG121" s="240">
        <f>M121+AA121+AL121+AO121</f>
        <v>459.1183411454233</v>
      </c>
      <c r="BH121" s="248">
        <f t="shared" si="87"/>
        <v>3.6470054917877952E-4</v>
      </c>
      <c r="BI121" s="249">
        <f t="shared" si="88"/>
        <v>2.5383247209506281E-4</v>
      </c>
      <c r="BJ121" s="2"/>
      <c r="BK121" s="238">
        <v>104</v>
      </c>
      <c r="BM121" s="2"/>
      <c r="BN121" s="219" t="s">
        <v>103</v>
      </c>
      <c r="BO121" s="2"/>
      <c r="BP121" s="312" t="s">
        <v>244</v>
      </c>
      <c r="BQ121" s="2"/>
      <c r="BR121" s="220">
        <f t="shared" si="93"/>
        <v>0.33784786816113022</v>
      </c>
      <c r="BS121" s="2"/>
      <c r="BT121" s="220">
        <f t="shared" si="94"/>
        <v>0.74746914338959813</v>
      </c>
      <c r="BV121" s="220">
        <f t="shared" si="95"/>
        <v>0.19168369088535284</v>
      </c>
      <c r="BX121" s="98">
        <f>BA121+BB121+BC121</f>
        <v>27.936049791085185</v>
      </c>
      <c r="BY121" s="196">
        <f>BE121</f>
        <v>88.005498183915293</v>
      </c>
      <c r="BZ121" s="196">
        <f>BX121+BY121</f>
        <v>115.94154797500047</v>
      </c>
      <c r="CA121" s="196"/>
      <c r="CB121" s="196">
        <f t="shared" si="96"/>
        <v>343.17679317042285</v>
      </c>
      <c r="CC121" s="196"/>
      <c r="CD121" s="196">
        <f t="shared" si="97"/>
        <v>459.1183411454233</v>
      </c>
      <c r="CE121" s="222">
        <f t="shared" si="98"/>
        <v>1</v>
      </c>
      <c r="CF121" s="196"/>
      <c r="CK121" s="219" t="s">
        <v>103</v>
      </c>
      <c r="CL121" s="231">
        <v>459.1183411454233</v>
      </c>
      <c r="CM121" s="1" t="s">
        <v>244</v>
      </c>
      <c r="CO121" s="226">
        <v>104</v>
      </c>
      <c r="CP121" s="311">
        <v>5</v>
      </c>
      <c r="CQ121" s="290" t="s">
        <v>101</v>
      </c>
      <c r="CR121" s="255">
        <v>9609.8348314229261</v>
      </c>
      <c r="CS121" s="256">
        <f t="shared" si="92"/>
        <v>5.3129834142537358E-3</v>
      </c>
      <c r="CT121" s="231" t="s">
        <v>174</v>
      </c>
      <c r="DF121" s="268"/>
      <c r="DG121" s="268"/>
      <c r="DH121" s="268"/>
      <c r="DI121" s="268"/>
      <c r="DJ121" s="268"/>
      <c r="DK121" s="268"/>
      <c r="DL121" s="268"/>
      <c r="DM121" s="268"/>
      <c r="DN121" s="268"/>
      <c r="DO121" s="268"/>
      <c r="DP121" s="268"/>
      <c r="DQ121" s="268"/>
      <c r="DR121" s="268"/>
      <c r="DS121" s="268"/>
      <c r="DT121" s="268"/>
      <c r="DU121" s="268"/>
      <c r="DV121" s="268"/>
      <c r="DW121" s="268"/>
      <c r="DX121" s="268"/>
      <c r="DY121" s="268"/>
      <c r="DZ121" s="268"/>
      <c r="EA121" s="268"/>
      <c r="EB121" s="268"/>
    </row>
    <row r="122" spans="2:132" ht="14" customHeight="1">
      <c r="B122" s="238">
        <v>105</v>
      </c>
      <c r="C122" s="261"/>
      <c r="D122" s="304" t="s">
        <v>245</v>
      </c>
      <c r="F122" s="240">
        <f>'[4]Oil Emissions'!$FA$89</f>
        <v>164.23421766489332</v>
      </c>
      <c r="G122" s="202">
        <f>F122/$F$133</f>
        <v>2.9019209599203419E-4</v>
      </c>
      <c r="H122" s="203">
        <f>F122*$H$13/10^3</f>
        <v>2.6186541188400874</v>
      </c>
      <c r="I122" s="203">
        <f>F122*$I$13/10^3</f>
        <v>0.62944290281941584</v>
      </c>
      <c r="J122" s="203">
        <f>F122*$J$13/10^3</f>
        <v>0.31590648668215743</v>
      </c>
      <c r="K122" s="203"/>
      <c r="L122" s="203">
        <f>J122*$L$16</f>
        <v>8.8453816271004087</v>
      </c>
      <c r="M122" s="241">
        <f>F122+H122+I122+L122</f>
        <v>176.32769631365323</v>
      </c>
      <c r="N122" s="205"/>
      <c r="O122" s="205"/>
      <c r="P122" s="238">
        <v>105</v>
      </c>
      <c r="Q122" s="313"/>
      <c r="R122" s="304" t="s">
        <v>245</v>
      </c>
      <c r="S122" s="205"/>
      <c r="T122" s="240">
        <f>'[5]Gas Emissions'!$ET$92</f>
        <v>119.64894313658023</v>
      </c>
      <c r="U122" s="202">
        <f>T122/$T$133</f>
        <v>5.2013495505300381E-4</v>
      </c>
      <c r="V122" s="242">
        <f>T122*$V$13/10^3</f>
        <v>0.20765835015873155</v>
      </c>
      <c r="W122" s="243">
        <f>T122*$W$13/10^3</f>
        <v>3.4140300908691863</v>
      </c>
      <c r="X122" s="243">
        <f>T122*$X$13/10^3</f>
        <v>1.1819296513489976</v>
      </c>
      <c r="Y122" s="203">
        <f>X122*$Y$16</f>
        <v>33.094030237771932</v>
      </c>
      <c r="Z122" s="203">
        <f>T122*$Z$13/10^3</f>
        <v>6.8516232909034906</v>
      </c>
      <c r="AA122" s="241">
        <f>T122+V122+W122+Y122+Z122</f>
        <v>163.21628510628358</v>
      </c>
      <c r="AB122" s="210"/>
      <c r="AC122" s="210"/>
      <c r="AD122" s="238">
        <v>105</v>
      </c>
      <c r="AE122" s="314"/>
      <c r="AF122" s="304" t="s">
        <v>245</v>
      </c>
      <c r="AG122" s="210"/>
      <c r="AH122" s="240"/>
      <c r="AI122" s="244"/>
      <c r="AJ122" s="203"/>
      <c r="AK122" s="203"/>
      <c r="AL122" s="241"/>
      <c r="AM122" s="210"/>
      <c r="AN122" s="210"/>
      <c r="AO122" s="240"/>
      <c r="AP122" s="245"/>
      <c r="AQ122" s="213"/>
      <c r="AR122" s="213"/>
      <c r="AS122" s="238">
        <v>105</v>
      </c>
      <c r="AT122" s="315"/>
      <c r="AU122" s="304" t="s">
        <v>245</v>
      </c>
      <c r="AV122" s="213"/>
      <c r="AW122" s="240">
        <f t="shared" si="82"/>
        <v>283.88316080147354</v>
      </c>
      <c r="AX122" s="203">
        <f t="shared" si="83"/>
        <v>77.47498992314361</v>
      </c>
      <c r="AY122" s="245">
        <f t="shared" si="84"/>
        <v>1.8234755830869866E-4</v>
      </c>
      <c r="AZ122" s="202"/>
      <c r="BA122" s="246">
        <f t="shared" si="121"/>
        <v>2.826312468998819</v>
      </c>
      <c r="BB122" s="203">
        <f t="shared" si="121"/>
        <v>4.043472993688602</v>
      </c>
      <c r="BC122" s="203">
        <f>Z122</f>
        <v>6.8516232909034906</v>
      </c>
      <c r="BD122" s="203">
        <f>J122+X122+AJ122</f>
        <v>1.4978361380311551</v>
      </c>
      <c r="BE122" s="247">
        <f>BD122*$BD$16</f>
        <v>41.939411864872341</v>
      </c>
      <c r="BF122" s="203"/>
      <c r="BG122" s="240">
        <f t="shared" si="86"/>
        <v>339.54398141993681</v>
      </c>
      <c r="BH122" s="248">
        <f t="shared" si="87"/>
        <v>2.69716683906072E-4</v>
      </c>
      <c r="BI122" s="249">
        <f t="shared" si="88"/>
        <v>1.8772347010533234E-4</v>
      </c>
      <c r="BJ122" s="2"/>
      <c r="BK122" s="238">
        <v>105</v>
      </c>
      <c r="BM122" s="2"/>
      <c r="BN122" s="219" t="s">
        <v>103</v>
      </c>
      <c r="BO122" s="2"/>
      <c r="BP122" s="304" t="s">
        <v>245</v>
      </c>
      <c r="BQ122" s="2"/>
      <c r="BR122" s="220">
        <f t="shared" si="93"/>
        <v>0.1960694690777669</v>
      </c>
      <c r="BS122" s="2"/>
      <c r="BT122" s="220">
        <f t="shared" si="94"/>
        <v>0.83607183851206657</v>
      </c>
      <c r="BV122" s="220">
        <f t="shared" si="95"/>
        <v>0.12351687604500065</v>
      </c>
      <c r="BX122" s="98">
        <f>BA122+BB122+BC122</f>
        <v>13.721408753590911</v>
      </c>
      <c r="BY122" s="196">
        <f>BE122</f>
        <v>41.939411864872341</v>
      </c>
      <c r="BZ122" s="196">
        <f>BX122+BY122</f>
        <v>55.660820618463248</v>
      </c>
      <c r="CA122" s="196"/>
      <c r="CB122" s="196">
        <f t="shared" si="96"/>
        <v>283.88316080147354</v>
      </c>
      <c r="CC122" s="196"/>
      <c r="CD122" s="196">
        <f t="shared" si="97"/>
        <v>339.54398141993681</v>
      </c>
      <c r="CE122" s="222">
        <f t="shared" si="98"/>
        <v>1</v>
      </c>
      <c r="CF122" s="196"/>
      <c r="CK122" s="219" t="s">
        <v>103</v>
      </c>
      <c r="CL122" s="231">
        <v>339.54398141993681</v>
      </c>
      <c r="CM122" s="1" t="s">
        <v>245</v>
      </c>
      <c r="CO122" s="265">
        <v>105</v>
      </c>
      <c r="CP122" s="311">
        <v>6</v>
      </c>
      <c r="CQ122" s="290" t="s">
        <v>101</v>
      </c>
      <c r="CR122" s="255">
        <v>6745.3436960102008</v>
      </c>
      <c r="CS122" s="256">
        <f t="shared" si="92"/>
        <v>3.7292939794509126E-3</v>
      </c>
      <c r="CT122" s="231" t="s">
        <v>206</v>
      </c>
      <c r="DF122" s="268"/>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68"/>
      <c r="EB122" s="268"/>
    </row>
    <row r="123" spans="2:132" ht="14" customHeight="1">
      <c r="B123" s="238">
        <v>106</v>
      </c>
      <c r="C123" s="261"/>
      <c r="D123" s="239" t="s">
        <v>247</v>
      </c>
      <c r="F123" s="240">
        <f>'[4]Oil Emissions'!$FA$17</f>
        <v>52.718207244228758</v>
      </c>
      <c r="G123" s="202">
        <f>F123/$F$133</f>
        <v>9.3149937173021708E-5</v>
      </c>
      <c r="H123" s="203">
        <f>F123*$H$13/10^3</f>
        <v>0.84057240020253521</v>
      </c>
      <c r="I123" s="203">
        <f>F123*$I$13/10^3</f>
        <v>0.20204742879434753</v>
      </c>
      <c r="J123" s="203">
        <f>F123*$J$13/10^3</f>
        <v>0.10140410367276423</v>
      </c>
      <c r="K123" s="203"/>
      <c r="L123" s="203">
        <f>J123*$L$16</f>
        <v>2.8393149028373985</v>
      </c>
      <c r="M123" s="241">
        <f>F123+H123+I123+L123</f>
        <v>56.600141976063036</v>
      </c>
      <c r="N123" s="205"/>
      <c r="O123" s="205"/>
      <c r="P123" s="238">
        <v>106</v>
      </c>
      <c r="Q123" s="313"/>
      <c r="R123" s="239" t="s">
        <v>247</v>
      </c>
      <c r="S123" s="205"/>
      <c r="T123" s="240">
        <f>'[5]Gas Emissions'!$ET$18</f>
        <v>151.00377830146795</v>
      </c>
      <c r="U123" s="202">
        <f>T123/$T$133</f>
        <v>6.5643992651076794E-4</v>
      </c>
      <c r="V123" s="242">
        <f>T123*$V$13/10^3</f>
        <v>0.26207666066906427</v>
      </c>
      <c r="W123" s="243">
        <f>T123*$W$13/10^3</f>
        <v>4.3087003482150923</v>
      </c>
      <c r="X123" s="243">
        <f>T123*$X$13/10^3</f>
        <v>1.4916625116905857</v>
      </c>
      <c r="Y123" s="203">
        <f>X123*$Y$16</f>
        <v>41.766550327336404</v>
      </c>
      <c r="Z123" s="203">
        <f>T123*$Z$13/10^3</f>
        <v>8.6471386817327485</v>
      </c>
      <c r="AA123" s="241">
        <f>T123+V123+W123+Y123+Z123</f>
        <v>205.98824431942126</v>
      </c>
      <c r="AB123" s="210"/>
      <c r="AC123" s="210"/>
      <c r="AD123" s="238">
        <v>106</v>
      </c>
      <c r="AE123" s="314"/>
      <c r="AF123" s="239" t="s">
        <v>247</v>
      </c>
      <c r="AG123" s="210"/>
      <c r="AH123" s="240"/>
      <c r="AI123" s="244"/>
      <c r="AJ123" s="203"/>
      <c r="AK123" s="203"/>
      <c r="AL123" s="241"/>
      <c r="AM123" s="210"/>
      <c r="AN123" s="210"/>
      <c r="AO123" s="240"/>
      <c r="AP123" s="245"/>
      <c r="AQ123" s="213"/>
      <c r="AR123" s="213"/>
      <c r="AS123" s="238">
        <v>106</v>
      </c>
      <c r="AT123" s="315"/>
      <c r="AU123" s="239" t="s">
        <v>247</v>
      </c>
      <c r="AV123" s="213"/>
      <c r="AW123" s="240">
        <f t="shared" si="82"/>
        <v>203.7219855456967</v>
      </c>
      <c r="AX123" s="203">
        <f t="shared" si="83"/>
        <v>55.59808032542427</v>
      </c>
      <c r="AY123" s="245">
        <f t="shared" si="84"/>
        <v>1.3085737996286595E-4</v>
      </c>
      <c r="AZ123" s="202"/>
      <c r="BA123" s="246">
        <f t="shared" si="121"/>
        <v>1.1026490608715995</v>
      </c>
      <c r="BB123" s="203">
        <f t="shared" si="121"/>
        <v>4.5107477770094402</v>
      </c>
      <c r="BC123" s="203">
        <f>Z123</f>
        <v>8.6471386817327485</v>
      </c>
      <c r="BD123" s="203">
        <f>J123+X123+AJ123</f>
        <v>1.5930666153633499</v>
      </c>
      <c r="BE123" s="247">
        <f>BD123*$BD$16</f>
        <v>44.605865230173798</v>
      </c>
      <c r="BF123" s="203"/>
      <c r="BG123" s="240">
        <f t="shared" si="86"/>
        <v>262.58838629548427</v>
      </c>
      <c r="BH123" s="248">
        <f t="shared" si="87"/>
        <v>2.0858702453709904E-4</v>
      </c>
      <c r="BI123" s="249">
        <f t="shared" si="88"/>
        <v>1.4517707802861216E-4</v>
      </c>
      <c r="BJ123" s="2"/>
      <c r="BK123" s="238">
        <v>106</v>
      </c>
      <c r="BM123" s="2"/>
      <c r="BN123" s="219" t="s">
        <v>103</v>
      </c>
      <c r="BO123" s="2"/>
      <c r="BP123" s="239" t="s">
        <v>247</v>
      </c>
      <c r="BQ123" s="2"/>
      <c r="BR123" s="220">
        <f t="shared" si="93"/>
        <v>0.28895457990018125</v>
      </c>
      <c r="BS123" s="2"/>
      <c r="BT123" s="220">
        <f t="shared" si="94"/>
        <v>0.7758225274915751</v>
      </c>
      <c r="BV123" s="220">
        <f t="shared" si="95"/>
        <v>0.16986990879322406</v>
      </c>
      <c r="BX123" s="98">
        <f>BA123+BB123+BC123</f>
        <v>14.260535519613789</v>
      </c>
      <c r="BY123" s="196">
        <f>BE123</f>
        <v>44.605865230173798</v>
      </c>
      <c r="BZ123" s="196">
        <f>BX123+BY123</f>
        <v>58.866400749787587</v>
      </c>
      <c r="CA123" s="196"/>
      <c r="CB123" s="196">
        <f t="shared" si="96"/>
        <v>203.7219855456967</v>
      </c>
      <c r="CC123" s="196"/>
      <c r="CD123" s="196">
        <f t="shared" si="97"/>
        <v>262.58838629548427</v>
      </c>
      <c r="CE123" s="222">
        <f t="shared" si="98"/>
        <v>1</v>
      </c>
      <c r="CF123" s="196"/>
      <c r="CK123" s="219" t="s">
        <v>103</v>
      </c>
      <c r="CL123" s="231">
        <v>262.58838629548427</v>
      </c>
      <c r="CM123" s="1" t="s">
        <v>247</v>
      </c>
      <c r="CO123" s="226">
        <v>106</v>
      </c>
      <c r="CP123" s="311">
        <v>7</v>
      </c>
      <c r="CQ123" s="290" t="s">
        <v>101</v>
      </c>
      <c r="CR123" s="255">
        <v>4777.0863563934945</v>
      </c>
      <c r="CS123" s="256">
        <f t="shared" si="92"/>
        <v>2.6411047666485598E-3</v>
      </c>
      <c r="CT123" s="231" t="s">
        <v>222</v>
      </c>
      <c r="DF123" s="268"/>
      <c r="DG123" s="268"/>
      <c r="DH123" s="268"/>
      <c r="DI123" s="268"/>
      <c r="DJ123" s="268"/>
      <c r="DK123" s="268"/>
      <c r="DL123" s="268"/>
      <c r="DM123" s="268"/>
      <c r="DN123" s="268"/>
      <c r="DO123" s="268"/>
      <c r="DP123" s="268"/>
      <c r="DQ123" s="268"/>
      <c r="DR123" s="268"/>
      <c r="DS123" s="268"/>
      <c r="DT123" s="268"/>
      <c r="DU123" s="268"/>
      <c r="DV123" s="268"/>
      <c r="DW123" s="268"/>
      <c r="DX123" s="268"/>
      <c r="DY123" s="268"/>
      <c r="DZ123" s="268"/>
      <c r="EA123" s="268"/>
      <c r="EB123" s="268"/>
    </row>
    <row r="124" spans="2:132" ht="14" customHeight="1">
      <c r="B124" s="238">
        <v>107</v>
      </c>
      <c r="C124" s="261"/>
      <c r="D124" s="239" t="s">
        <v>249</v>
      </c>
      <c r="F124" s="240"/>
      <c r="G124" s="202"/>
      <c r="H124" s="203"/>
      <c r="I124" s="203"/>
      <c r="J124" s="203"/>
      <c r="K124" s="203"/>
      <c r="L124" s="203"/>
      <c r="M124" s="241"/>
      <c r="N124" s="205"/>
      <c r="O124" s="205"/>
      <c r="P124" s="238">
        <v>107</v>
      </c>
      <c r="Q124" s="261"/>
      <c r="R124" s="239" t="s">
        <v>249</v>
      </c>
      <c r="S124" s="205"/>
      <c r="T124" s="240"/>
      <c r="U124" s="202"/>
      <c r="V124" s="242"/>
      <c r="W124" s="243"/>
      <c r="X124" s="243"/>
      <c r="Y124" s="203"/>
      <c r="Z124" s="203"/>
      <c r="AA124" s="241"/>
      <c r="AB124" s="210"/>
      <c r="AC124" s="210"/>
      <c r="AD124" s="238">
        <v>107</v>
      </c>
      <c r="AE124" s="261"/>
      <c r="AF124" s="239" t="s">
        <v>249</v>
      </c>
      <c r="AG124" s="210"/>
      <c r="AH124" s="240">
        <f>'[2]Coal Emissions'!$GE$103</f>
        <v>231.96448643721283</v>
      </c>
      <c r="AI124" s="244">
        <f>AH124/$AH$133</f>
        <v>3.0487939517071454E-4</v>
      </c>
      <c r="AJ124" s="203">
        <f>AH124*$AJ$13/10^3</f>
        <v>0.93588818646102223</v>
      </c>
      <c r="AK124" s="203">
        <f>AJ124*$AK$16</f>
        <v>26.204869220908623</v>
      </c>
      <c r="AL124" s="241">
        <f>AH124+AK124</f>
        <v>258.16935565812145</v>
      </c>
      <c r="AM124" s="210"/>
      <c r="AN124" s="210"/>
      <c r="AO124" s="240"/>
      <c r="AP124" s="245"/>
      <c r="AQ124" s="213"/>
      <c r="AR124" s="213"/>
      <c r="AS124" s="238">
        <v>107</v>
      </c>
      <c r="AT124" s="261"/>
      <c r="AU124" s="239" t="s">
        <v>249</v>
      </c>
      <c r="AV124" s="213"/>
      <c r="AW124" s="240">
        <f t="shared" si="82"/>
        <v>231.96448643721283</v>
      </c>
      <c r="AX124" s="203">
        <f t="shared" si="83"/>
        <v>63.30578467039868</v>
      </c>
      <c r="AY124" s="245">
        <f t="shared" si="84"/>
        <v>1.4899847386769499E-4</v>
      </c>
      <c r="AZ124" s="202"/>
      <c r="BA124" s="246"/>
      <c r="BB124" s="203"/>
      <c r="BC124" s="203"/>
      <c r="BD124" s="203">
        <f>J124+X124+AJ124</f>
        <v>0.93588818646102223</v>
      </c>
      <c r="BE124" s="247">
        <f>BD124*$BD$16</f>
        <v>26.204869220908623</v>
      </c>
      <c r="BF124" s="203"/>
      <c r="BG124" s="240">
        <f t="shared" si="86"/>
        <v>258.16935565812145</v>
      </c>
      <c r="BH124" s="248">
        <f t="shared" si="87"/>
        <v>2.0507676856199828E-4</v>
      </c>
      <c r="BI124" s="249">
        <f t="shared" si="88"/>
        <v>1.4273393130494349E-4</v>
      </c>
      <c r="BJ124" s="2"/>
      <c r="BK124" s="238">
        <v>107</v>
      </c>
      <c r="BM124" s="2"/>
      <c r="BN124" s="219" t="s">
        <v>103</v>
      </c>
      <c r="BO124" s="2"/>
      <c r="BP124" s="239" t="s">
        <v>249</v>
      </c>
      <c r="BQ124" s="2"/>
      <c r="BR124" s="220">
        <f t="shared" si="93"/>
        <v>0.11296931536113243</v>
      </c>
      <c r="BS124" s="2"/>
      <c r="BT124" s="220">
        <f t="shared" si="94"/>
        <v>0.89849736753571097</v>
      </c>
      <c r="BV124" s="220">
        <f t="shared" si="95"/>
        <v>0.10150263246428905</v>
      </c>
      <c r="BX124" s="98"/>
      <c r="BY124" s="196">
        <f>BE124</f>
        <v>26.204869220908623</v>
      </c>
      <c r="BZ124" s="196">
        <f>BX124+BY124</f>
        <v>26.204869220908623</v>
      </c>
      <c r="CA124" s="196"/>
      <c r="CB124" s="196">
        <f t="shared" si="96"/>
        <v>231.96448643721283</v>
      </c>
      <c r="CC124" s="196"/>
      <c r="CD124" s="196">
        <f t="shared" si="97"/>
        <v>258.16935565812145</v>
      </c>
      <c r="CE124" s="222">
        <f t="shared" si="98"/>
        <v>1</v>
      </c>
      <c r="CF124" s="196"/>
      <c r="CK124" s="219" t="s">
        <v>103</v>
      </c>
      <c r="CL124" s="231">
        <v>258.16935565812145</v>
      </c>
      <c r="CM124" s="1" t="s">
        <v>249</v>
      </c>
      <c r="CO124" s="226">
        <v>107</v>
      </c>
      <c r="CP124" s="311">
        <v>8</v>
      </c>
      <c r="CQ124" s="290" t="s">
        <v>101</v>
      </c>
      <c r="CR124" s="255">
        <v>3925.8924845949232</v>
      </c>
      <c r="CS124" s="256">
        <f t="shared" si="92"/>
        <v>2.17050573945273E-3</v>
      </c>
      <c r="CT124" s="231" t="s">
        <v>225</v>
      </c>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68"/>
      <c r="EB124" s="268"/>
    </row>
    <row r="125" spans="2:132" ht="14" customHeight="1" thickBot="1">
      <c r="B125" s="316">
        <v>108</v>
      </c>
      <c r="C125" s="261"/>
      <c r="D125" s="317" t="s">
        <v>251</v>
      </c>
      <c r="F125" s="318"/>
      <c r="G125" s="319"/>
      <c r="H125" s="320"/>
      <c r="I125" s="320"/>
      <c r="J125" s="320"/>
      <c r="K125" s="320"/>
      <c r="L125" s="320"/>
      <c r="M125" s="321"/>
      <c r="N125" s="205"/>
      <c r="O125" s="205"/>
      <c r="P125" s="316">
        <v>108</v>
      </c>
      <c r="Q125" s="313"/>
      <c r="R125" s="317" t="s">
        <v>251</v>
      </c>
      <c r="S125" s="205"/>
      <c r="T125" s="318"/>
      <c r="U125" s="319"/>
      <c r="V125" s="322"/>
      <c r="W125" s="323"/>
      <c r="X125" s="323"/>
      <c r="Y125" s="320"/>
      <c r="Z125" s="320"/>
      <c r="AA125" s="321"/>
      <c r="AB125" s="210"/>
      <c r="AC125" s="210"/>
      <c r="AD125" s="316">
        <v>108</v>
      </c>
      <c r="AE125" s="314"/>
      <c r="AF125" s="317" t="s">
        <v>251</v>
      </c>
      <c r="AG125" s="210"/>
      <c r="AH125" s="318">
        <f>'[2]Coal Emissions'!$GE$97</f>
        <v>225.55353620554703</v>
      </c>
      <c r="AI125" s="324">
        <f>AH125/$AH$133</f>
        <v>2.9645324917259051E-4</v>
      </c>
      <c r="AJ125" s="320">
        <f>AH125*$AJ$13/10^3</f>
        <v>0.91002244865796578</v>
      </c>
      <c r="AK125" s="320">
        <f>AJ125*$AK$16</f>
        <v>25.480628562423043</v>
      </c>
      <c r="AL125" s="321">
        <f>AH125+AK125</f>
        <v>251.03416476797008</v>
      </c>
      <c r="AM125" s="210"/>
      <c r="AN125" s="210"/>
      <c r="AO125" s="318"/>
      <c r="AP125" s="325"/>
      <c r="AQ125" s="213"/>
      <c r="AR125" s="213"/>
      <c r="AS125" s="316">
        <v>108</v>
      </c>
      <c r="AT125" s="315"/>
      <c r="AU125" s="317" t="s">
        <v>251</v>
      </c>
      <c r="AV125" s="213"/>
      <c r="AW125" s="318">
        <f t="shared" si="82"/>
        <v>225.55353620554703</v>
      </c>
      <c r="AX125" s="320">
        <f t="shared" si="83"/>
        <v>61.556162384970385</v>
      </c>
      <c r="AY125" s="325">
        <f t="shared" si="84"/>
        <v>1.4488050815996366E-4</v>
      </c>
      <c r="AZ125" s="319"/>
      <c r="BA125" s="326"/>
      <c r="BB125" s="320"/>
      <c r="BC125" s="320"/>
      <c r="BD125" s="320">
        <f>J125+X125+AJ125</f>
        <v>0.91002244865796578</v>
      </c>
      <c r="BE125" s="327">
        <f>BD125*$BD$16</f>
        <v>25.480628562423043</v>
      </c>
      <c r="BF125" s="320"/>
      <c r="BG125" s="318">
        <f t="shared" si="86"/>
        <v>251.03416476797008</v>
      </c>
      <c r="BH125" s="328">
        <f t="shared" si="87"/>
        <v>1.994089313119299E-4</v>
      </c>
      <c r="BI125" s="329">
        <f t="shared" si="88"/>
        <v>1.387891027494151E-4</v>
      </c>
      <c r="BJ125" s="2"/>
      <c r="BK125" s="316">
        <v>108</v>
      </c>
      <c r="BM125" s="2"/>
      <c r="BN125" s="219" t="s">
        <v>103</v>
      </c>
      <c r="BO125" s="2"/>
      <c r="BP125" s="317" t="s">
        <v>251</v>
      </c>
      <c r="BQ125" s="2"/>
      <c r="BR125" s="220">
        <f t="shared" si="93"/>
        <v>0.11296931536113243</v>
      </c>
      <c r="BS125" s="2"/>
      <c r="BT125" s="220">
        <f t="shared" si="94"/>
        <v>0.89849736753571097</v>
      </c>
      <c r="BV125" s="220">
        <f t="shared" si="95"/>
        <v>0.10150263246428903</v>
      </c>
      <c r="BX125" s="98"/>
      <c r="BY125" s="196">
        <f>BE125</f>
        <v>25.480628562423043</v>
      </c>
      <c r="BZ125" s="196">
        <f>BX125+BY125</f>
        <v>25.480628562423043</v>
      </c>
      <c r="CA125" s="196"/>
      <c r="CB125" s="196">
        <f t="shared" si="96"/>
        <v>225.55353620554703</v>
      </c>
      <c r="CC125" s="196"/>
      <c r="CD125" s="196">
        <f t="shared" si="97"/>
        <v>251.03416476797008</v>
      </c>
      <c r="CE125" s="222">
        <f t="shared" si="98"/>
        <v>1</v>
      </c>
      <c r="CF125" s="196"/>
      <c r="CK125" s="219" t="s">
        <v>103</v>
      </c>
      <c r="CL125" s="231">
        <v>251.03416476797008</v>
      </c>
      <c r="CM125" s="1" t="s">
        <v>251</v>
      </c>
      <c r="CO125" s="265">
        <v>108</v>
      </c>
      <c r="CP125" s="330">
        <v>9</v>
      </c>
      <c r="CQ125" s="331" t="s">
        <v>101</v>
      </c>
      <c r="CR125" s="332">
        <v>2637.7334599141218</v>
      </c>
      <c r="CS125" s="296">
        <f t="shared" si="92"/>
        <v>1.4583220595968107E-3</v>
      </c>
      <c r="CT125" s="231" t="s">
        <v>250</v>
      </c>
      <c r="DF125" s="268"/>
      <c r="DG125" s="268"/>
      <c r="DH125" s="268"/>
      <c r="DI125" s="268"/>
      <c r="DJ125" s="268"/>
      <c r="DK125" s="268"/>
      <c r="DL125" s="268"/>
      <c r="DM125" s="268"/>
      <c r="DN125" s="268"/>
      <c r="DO125" s="268"/>
      <c r="DP125" s="268"/>
      <c r="DQ125" s="268"/>
      <c r="DR125" s="268"/>
      <c r="DS125" s="268"/>
      <c r="DT125" s="268"/>
      <c r="DU125" s="268"/>
      <c r="DV125" s="268"/>
      <c r="DW125" s="268"/>
      <c r="DX125" s="268"/>
      <c r="DY125" s="268"/>
      <c r="DZ125" s="268"/>
      <c r="EA125" s="268"/>
      <c r="EB125" s="268"/>
    </row>
    <row r="126" spans="2:132" ht="10" customHeight="1">
      <c r="C126" s="333"/>
      <c r="G126" s="334"/>
      <c r="Y126" s="3"/>
      <c r="Z126" s="3"/>
      <c r="AA126" s="205"/>
      <c r="AB126" s="335"/>
      <c r="AC126" s="335"/>
      <c r="AD126" s="335"/>
      <c r="AE126" s="335"/>
      <c r="AF126" s="335"/>
      <c r="AG126" s="335"/>
      <c r="AH126" s="3"/>
      <c r="AI126" s="334"/>
      <c r="AJ126" s="3"/>
      <c r="AK126" s="3"/>
      <c r="AL126" s="205"/>
      <c r="AM126" s="335"/>
      <c r="AN126" s="335"/>
      <c r="AO126" s="3"/>
      <c r="AP126" s="334"/>
      <c r="AQ126" s="336"/>
      <c r="AR126" s="336"/>
      <c r="AS126" s="337"/>
      <c r="AT126" s="336"/>
      <c r="AU126" s="336"/>
      <c r="AV126" s="336"/>
      <c r="AW126" s="3"/>
      <c r="AX126" s="205"/>
      <c r="AY126" s="334"/>
      <c r="AZ126" s="334"/>
      <c r="BA126" s="3"/>
      <c r="BB126" s="3"/>
      <c r="BC126" s="3"/>
      <c r="BD126" s="3"/>
      <c r="BE126" s="3"/>
      <c r="BF126" s="3"/>
      <c r="BG126" s="205"/>
      <c r="BH126" s="3"/>
      <c r="BI126" s="3"/>
      <c r="BJ126" s="2"/>
      <c r="BK126" s="2"/>
      <c r="BL126" s="2"/>
      <c r="BM126" s="2"/>
      <c r="BN126" s="219"/>
      <c r="BO126" s="2"/>
      <c r="BQ126" s="2"/>
      <c r="BR126" s="2"/>
      <c r="BS126" s="2"/>
      <c r="BX126" s="98"/>
      <c r="BY126" s="196"/>
      <c r="BZ126" s="196"/>
      <c r="CA126" s="196"/>
      <c r="CB126" s="196"/>
      <c r="CC126" s="196"/>
      <c r="CD126" s="196"/>
      <c r="CE126" s="222"/>
      <c r="CF126" s="19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268"/>
    </row>
    <row r="127" spans="2:132" ht="20" customHeight="1">
      <c r="D127" s="338" t="s">
        <v>273</v>
      </c>
      <c r="E127" s="339" t="s">
        <v>274</v>
      </c>
      <c r="F127" s="340">
        <f>SUM(F18:F126)</f>
        <v>446764.4803881949</v>
      </c>
      <c r="G127" s="341">
        <f>SUM(G18:G126)</f>
        <v>0.78940626881529541</v>
      </c>
      <c r="H127" s="342">
        <f>SUM(H18:H126)</f>
        <v>7123.495111762456</v>
      </c>
      <c r="I127" s="342">
        <f>SUM(I18:I126)</f>
        <v>1712.2663925366974</v>
      </c>
      <c r="J127" s="342">
        <f>SUM(J18:J126)</f>
        <v>859.35683428523134</v>
      </c>
      <c r="K127" s="342"/>
      <c r="L127" s="342">
        <f>SUM(L18:L126)</f>
        <v>24061.991359986481</v>
      </c>
      <c r="M127" s="343">
        <f>F127+H127+I127+L127</f>
        <v>479662.23325248051</v>
      </c>
      <c r="N127" s="21"/>
      <c r="O127" s="21"/>
      <c r="P127" s="21"/>
      <c r="Q127" s="21"/>
      <c r="R127" s="338" t="s">
        <v>273</v>
      </c>
      <c r="S127" s="339" t="s">
        <v>274</v>
      </c>
      <c r="T127" s="340">
        <f>SUM(T18:T126)</f>
        <v>164090.50120904204</v>
      </c>
      <c r="U127" s="341">
        <f>SUM(U18:U126)</f>
        <v>0.71333020780269796</v>
      </c>
      <c r="V127" s="342">
        <f>SUM(V18:V125)</f>
        <v>284.78950055490606</v>
      </c>
      <c r="W127" s="342">
        <f>SUM(W18:W125)</f>
        <v>4682.1133063749039</v>
      </c>
      <c r="X127" s="342">
        <f>SUM(X18:X125)</f>
        <v>1620.937250254666</v>
      </c>
      <c r="Y127" s="342">
        <f>SUM(Y18:Y125)</f>
        <v>45386.243007130659</v>
      </c>
      <c r="Z127" s="342">
        <f>SUM(Z18:Z125)</f>
        <v>9396.5418367007096</v>
      </c>
      <c r="AA127" s="343">
        <f>T127+V127+W127+Y127+Z127</f>
        <v>223840.18885980322</v>
      </c>
      <c r="AB127" s="21" t="s">
        <v>275</v>
      </c>
      <c r="AC127" s="21"/>
      <c r="AD127" s="21"/>
      <c r="AE127" s="21"/>
      <c r="AF127" s="338" t="s">
        <v>273</v>
      </c>
      <c r="AG127" s="339" t="s">
        <v>274</v>
      </c>
      <c r="AH127" s="340">
        <f>SUM(AH18:AH126)</f>
        <v>477138.56937311502</v>
      </c>
      <c r="AI127" s="341">
        <f>SUM(AI18:AI126)</f>
        <v>0.62712064539444268</v>
      </c>
      <c r="AJ127" s="342">
        <f>SUM(AJ18:AJ125)</f>
        <v>1925.0720540882505</v>
      </c>
      <c r="AK127" s="344">
        <f>SUM(AK18:AK125)</f>
        <v>53902.017514470994</v>
      </c>
      <c r="AL127" s="343">
        <f>AH127+AK127</f>
        <v>531040.58688758605</v>
      </c>
      <c r="AM127" s="21"/>
      <c r="AN127" s="339" t="s">
        <v>274</v>
      </c>
      <c r="AO127" s="340">
        <f>SUM(AO18:AO126)</f>
        <v>24348.270926224759</v>
      </c>
      <c r="AP127" s="345">
        <f>SUM(AP18:AP126)</f>
        <v>0.60990282202582424</v>
      </c>
      <c r="AQ127" s="21" t="s">
        <v>96</v>
      </c>
      <c r="AR127" s="21"/>
      <c r="AS127" s="346"/>
      <c r="AT127" s="21"/>
      <c r="AU127" s="338" t="s">
        <v>273</v>
      </c>
      <c r="AV127" s="21"/>
      <c r="AW127" s="340">
        <f>SUM(AW18:AW126)</f>
        <v>1112341.8218965766</v>
      </c>
      <c r="AX127" s="342">
        <f>AW127/3.664191</f>
        <v>303570.9169900195</v>
      </c>
      <c r="AY127" s="347">
        <f>SUM(AY18:AY126)</f>
        <v>0.71449400047132805</v>
      </c>
      <c r="AZ127" s="341"/>
      <c r="BA127" s="342">
        <f t="shared" ref="BA127:BI127" si="122">SUM(BA18:BA125)</f>
        <v>7408.2846123173631</v>
      </c>
      <c r="BB127" s="342">
        <f t="shared" si="122"/>
        <v>6394.3796989115954</v>
      </c>
      <c r="BC127" s="342">
        <f t="shared" si="122"/>
        <v>9396.5418367007096</v>
      </c>
      <c r="BD127" s="342">
        <f t="shared" si="122"/>
        <v>4405.3661386281537</v>
      </c>
      <c r="BE127" s="342">
        <f t="shared" si="122"/>
        <v>123350.25188158812</v>
      </c>
      <c r="BF127" s="342">
        <f t="shared" si="122"/>
        <v>0</v>
      </c>
      <c r="BG127" s="342">
        <f t="shared" si="122"/>
        <v>1258891.2799260945</v>
      </c>
      <c r="BH127" s="348">
        <f t="shared" si="122"/>
        <v>1.0000000000000002</v>
      </c>
      <c r="BI127" s="349">
        <f t="shared" si="122"/>
        <v>0.69600243999257594</v>
      </c>
      <c r="BJ127" s="2"/>
      <c r="BK127" s="2"/>
      <c r="BL127" s="2"/>
      <c r="BM127" s="2"/>
      <c r="BN127" s="219"/>
      <c r="BO127" s="2"/>
      <c r="BP127" s="338" t="s">
        <v>273</v>
      </c>
      <c r="BQ127" s="221"/>
      <c r="BR127" s="350">
        <f>(BA127+BB127+BC127+BE127)/AW127</f>
        <v>0.13174858226551844</v>
      </c>
      <c r="BS127" s="2"/>
      <c r="BT127" s="350">
        <f>AW127/(BA127+BB127+BC127+BE127+AW127)</f>
        <v>0.88358847156513698</v>
      </c>
      <c r="BX127" s="351">
        <f>BA127+BB127+BC127</f>
        <v>23199.206147929668</v>
      </c>
      <c r="BY127" s="352">
        <f>BE127</f>
        <v>123350.25188158812</v>
      </c>
      <c r="BZ127" s="352">
        <f t="shared" si="91"/>
        <v>146549.45802951779</v>
      </c>
      <c r="CA127" s="259"/>
      <c r="CB127" s="259">
        <f>SUM(CB18:CB126)</f>
        <v>1112341.8218965766</v>
      </c>
      <c r="CC127" s="259"/>
      <c r="CD127" s="259">
        <f>SUM(CD18:CD126)</f>
        <v>1258891.2799260947</v>
      </c>
      <c r="CE127" s="353"/>
      <c r="CF127" s="259"/>
      <c r="CL127" s="287">
        <f>SUM(CL18:CL126)</f>
        <v>1258891.2799260945</v>
      </c>
      <c r="CP127" s="158">
        <v>108</v>
      </c>
      <c r="CR127" s="287">
        <f>SUM(CR18:CR126)</f>
        <v>1258891.2799260952</v>
      </c>
      <c r="CS127" s="354">
        <f>SUM(CS18:CS126)</f>
        <v>0.69600243999257605</v>
      </c>
      <c r="DF127" s="268"/>
      <c r="DG127" s="268"/>
      <c r="DH127" s="268"/>
      <c r="DI127" s="268"/>
      <c r="DJ127" s="268"/>
      <c r="DK127" s="268"/>
      <c r="DL127" s="268"/>
      <c r="DM127" s="268"/>
      <c r="DN127" s="268"/>
      <c r="DO127" s="268"/>
      <c r="DP127" s="268"/>
      <c r="DQ127" s="268"/>
      <c r="DR127" s="268"/>
      <c r="DS127" s="268"/>
      <c r="DT127" s="268"/>
      <c r="DU127" s="268"/>
      <c r="DV127" s="268"/>
      <c r="DW127" s="268"/>
      <c r="DX127" s="268"/>
      <c r="DY127" s="268"/>
      <c r="DZ127" s="268"/>
      <c r="EA127" s="268"/>
      <c r="EB127" s="268"/>
    </row>
    <row r="128" spans="2:132" s="67" customFormat="1" ht="12" customHeight="1">
      <c r="D128" s="123"/>
      <c r="E128" s="96"/>
      <c r="F128" s="355">
        <f>SUM(F17:F125)</f>
        <v>446764.4803881949</v>
      </c>
      <c r="G128" s="356" t="s">
        <v>276</v>
      </c>
      <c r="H128" s="221">
        <f>H127/$F$127</f>
        <v>1.5944631734315207E-2</v>
      </c>
      <c r="I128" s="221">
        <f>I127/$F$127</f>
        <v>3.8325929381156361E-3</v>
      </c>
      <c r="J128" s="122"/>
      <c r="K128" s="122"/>
      <c r="L128" s="221">
        <f>L127/$F$127</f>
        <v>5.3858335691948811E-2</v>
      </c>
      <c r="M128" s="357">
        <f>SUM(M17:M125)</f>
        <v>479662.23325248092</v>
      </c>
      <c r="O128" s="122"/>
      <c r="P128" s="122"/>
      <c r="Q128" s="122"/>
      <c r="R128" s="123"/>
      <c r="S128" s="122"/>
      <c r="T128" s="358">
        <f>SUM(T17:T125)</f>
        <v>164090.50120904204</v>
      </c>
      <c r="U128" s="359" t="s">
        <v>276</v>
      </c>
      <c r="V128" s="221">
        <f>V127/$T$127</f>
        <v>1.7355635972621005E-3</v>
      </c>
      <c r="W128" s="221">
        <f>W127/$T$127</f>
        <v>2.8533725425155206E-2</v>
      </c>
      <c r="X128" s="122"/>
      <c r="Y128" s="221">
        <f>Y127/$T$127</f>
        <v>0.27659275017577739</v>
      </c>
      <c r="Z128" s="221"/>
      <c r="AA128" s="357">
        <f>SUM(AA17:AA125)</f>
        <v>223840.18885980331</v>
      </c>
      <c r="AB128" s="122" t="s">
        <v>276</v>
      </c>
      <c r="AC128" s="122"/>
      <c r="AD128" s="122"/>
      <c r="AE128" s="122"/>
      <c r="AF128" s="123"/>
      <c r="AG128" s="122"/>
      <c r="AH128" s="357">
        <f>SUM(AH17:AH125)</f>
        <v>477138.56937311502</v>
      </c>
      <c r="AI128" s="122" t="s">
        <v>276</v>
      </c>
      <c r="AJ128" s="122"/>
      <c r="AK128" s="122"/>
      <c r="AL128" s="357">
        <f>SUM(AL17:AL125)</f>
        <v>531040.58688758616</v>
      </c>
      <c r="AM128" s="122" t="s">
        <v>276</v>
      </c>
      <c r="AN128" s="123"/>
      <c r="AO128" s="357">
        <f>SUM(AO17:AO125)</f>
        <v>24348.270926224759</v>
      </c>
      <c r="AP128" s="122" t="s">
        <v>276</v>
      </c>
      <c r="AQ128" s="123"/>
      <c r="AR128" s="123"/>
      <c r="AS128" s="123"/>
      <c r="AT128" s="123"/>
      <c r="AU128" s="123"/>
      <c r="AV128" s="123"/>
      <c r="AW128" s="360">
        <f>F127+T127+AH127+AO127</f>
        <v>1112341.8218965768</v>
      </c>
      <c r="AX128" s="361" t="s">
        <v>277</v>
      </c>
      <c r="AY128" s="122"/>
      <c r="AZ128" s="122"/>
      <c r="BA128" s="362" t="s">
        <v>37</v>
      </c>
      <c r="BB128" s="362" t="s">
        <v>34</v>
      </c>
      <c r="BC128" s="362" t="s">
        <v>38</v>
      </c>
      <c r="BD128" s="363">
        <f>BA127+BB127+BC127+BE127</f>
        <v>146549.45802951779</v>
      </c>
      <c r="BE128" s="364" t="s">
        <v>278</v>
      </c>
      <c r="BF128" s="122"/>
      <c r="BG128" s="357"/>
      <c r="BH128" s="122"/>
      <c r="BI128" s="122"/>
      <c r="BJ128" s="96"/>
      <c r="BK128" s="96"/>
      <c r="BL128" s="96"/>
      <c r="BM128" s="96"/>
      <c r="BN128" s="365"/>
      <c r="BO128" s="96"/>
      <c r="BP128" s="123"/>
      <c r="BQ128" s="96"/>
      <c r="BR128" s="96"/>
      <c r="BS128" s="96"/>
      <c r="BT128" s="5"/>
      <c r="BU128" s="5"/>
      <c r="BV128" s="5"/>
      <c r="BW128" s="5"/>
      <c r="BX128" s="96"/>
      <c r="CA128" s="366"/>
      <c r="CB128" s="366"/>
      <c r="CC128" s="366"/>
      <c r="CD128" s="366"/>
      <c r="CE128" s="367"/>
      <c r="CF128" s="366"/>
      <c r="CO128" s="7"/>
      <c r="DE128" s="8"/>
    </row>
    <row r="129" spans="1:109" s="67" customFormat="1" ht="12" customHeight="1">
      <c r="A129" s="368"/>
      <c r="B129" s="368"/>
      <c r="C129" s="368"/>
      <c r="D129" s="369"/>
      <c r="E129" s="370"/>
      <c r="F129" s="371" t="s">
        <v>90</v>
      </c>
      <c r="N129" s="372"/>
      <c r="O129" s="85"/>
      <c r="P129" s="372"/>
      <c r="Q129" s="372"/>
      <c r="R129" s="373"/>
      <c r="S129" s="372"/>
      <c r="T129" s="374" t="s">
        <v>90</v>
      </c>
      <c r="V129" s="372"/>
      <c r="W129" s="372"/>
      <c r="AA129" s="375"/>
      <c r="AB129" s="375"/>
      <c r="AC129" s="373"/>
      <c r="AD129" s="373"/>
      <c r="AE129" s="373"/>
      <c r="AF129" s="373"/>
      <c r="AG129" s="372"/>
      <c r="AH129" s="374" t="s">
        <v>90</v>
      </c>
      <c r="AJ129" s="376"/>
      <c r="AM129" s="377"/>
      <c r="AN129" s="378"/>
      <c r="AO129" s="374" t="s">
        <v>90</v>
      </c>
      <c r="AR129" s="369"/>
      <c r="AS129" s="379"/>
      <c r="AT129" s="369"/>
      <c r="AU129" s="369"/>
      <c r="AV129"/>
      <c r="AX129" s="21"/>
      <c r="AY129" s="21"/>
      <c r="AZ129"/>
      <c r="BA129" s="21"/>
      <c r="BB129" s="21"/>
      <c r="BC129" s="21"/>
      <c r="BD129" s="21"/>
      <c r="BE129" s="21"/>
      <c r="BF129" s="21"/>
      <c r="BG129" s="21"/>
      <c r="BH129" s="21"/>
      <c r="BI129" s="380"/>
      <c r="BJ129" s="380"/>
      <c r="BK129" s="96"/>
      <c r="BL129" s="96"/>
      <c r="BM129" s="96"/>
      <c r="BN129" s="365"/>
      <c r="BO129" s="96"/>
      <c r="BP129" s="123"/>
      <c r="BQ129" s="96"/>
      <c r="BR129" s="96"/>
      <c r="BS129" s="96"/>
      <c r="BT129" s="5"/>
      <c r="BU129" s="5"/>
      <c r="BV129" s="5"/>
      <c r="BW129" s="5"/>
      <c r="BX129" s="96"/>
      <c r="CA129" s="366"/>
      <c r="CB129" s="366"/>
      <c r="CC129" s="366"/>
      <c r="CD129" s="366"/>
      <c r="CE129" s="367"/>
      <c r="CF129" s="366"/>
      <c r="CO129" s="7"/>
      <c r="CS129" s="381" t="s">
        <v>279</v>
      </c>
      <c r="CT129" s="381" t="s">
        <v>213</v>
      </c>
      <c r="DE129" s="8"/>
    </row>
    <row r="130" spans="1:109" s="67" customFormat="1" ht="18" customHeight="1">
      <c r="D130" s="382"/>
      <c r="E130" s="96"/>
      <c r="F130" s="383" t="s">
        <v>280</v>
      </c>
      <c r="G130" s="384"/>
      <c r="H130" s="372"/>
      <c r="I130" s="383" t="s">
        <v>37</v>
      </c>
      <c r="J130" s="384"/>
      <c r="K130" s="373"/>
      <c r="L130" s="385" t="s">
        <v>281</v>
      </c>
      <c r="M130" s="386"/>
      <c r="N130" s="122"/>
      <c r="O130" s="122"/>
      <c r="P130" s="122"/>
      <c r="Q130" s="122"/>
      <c r="R130" s="382"/>
      <c r="S130" s="122"/>
      <c r="T130" s="387" t="s">
        <v>282</v>
      </c>
      <c r="U130" s="388"/>
      <c r="V130" s="122"/>
      <c r="W130" s="383" t="s">
        <v>34</v>
      </c>
      <c r="X130" s="384"/>
      <c r="Z130" s="385" t="s">
        <v>283</v>
      </c>
      <c r="AA130" s="386"/>
      <c r="AB130" s="122"/>
      <c r="AC130" s="122"/>
      <c r="AD130" s="122"/>
      <c r="AE130" s="122"/>
      <c r="AF130" s="382"/>
      <c r="AG130" s="122"/>
      <c r="AH130" s="387" t="s">
        <v>284</v>
      </c>
      <c r="AI130" s="388"/>
      <c r="AJ130" s="372"/>
      <c r="AK130" s="385" t="s">
        <v>285</v>
      </c>
      <c r="AL130" s="389"/>
      <c r="AM130" s="122"/>
      <c r="AN130" s="123"/>
      <c r="AO130" s="387" t="s">
        <v>41</v>
      </c>
      <c r="AP130" s="390"/>
      <c r="AQ130" s="380"/>
      <c r="AR130" s="21"/>
      <c r="AS130" s="346"/>
      <c r="AT130" s="21"/>
      <c r="AU130" s="382"/>
      <c r="AV130"/>
      <c r="AW130" s="391"/>
      <c r="AX130" s="392" t="s">
        <v>286</v>
      </c>
      <c r="AY130" s="393"/>
      <c r="AZ130"/>
      <c r="BA130" s="368"/>
      <c r="BB130" s="394" t="s">
        <v>287</v>
      </c>
      <c r="BC130" s="395"/>
      <c r="BD130" s="396"/>
      <c r="BE130" s="397"/>
      <c r="BF130" s="368"/>
      <c r="BG130" s="394" t="s">
        <v>288</v>
      </c>
      <c r="BH130" s="398"/>
      <c r="BI130" s="399"/>
      <c r="BJ130" s="96"/>
      <c r="BK130" s="96"/>
      <c r="BL130" s="96"/>
      <c r="BM130" s="96"/>
      <c r="BN130" s="365"/>
      <c r="BO130" s="96"/>
      <c r="BP130" s="382"/>
      <c r="BQ130" s="96"/>
      <c r="BR130" s="96"/>
      <c r="BS130" s="96"/>
      <c r="BT130" s="5"/>
      <c r="BU130" s="5"/>
      <c r="BV130" s="5"/>
      <c r="BW130" s="5"/>
      <c r="BX130" s="96"/>
      <c r="CA130" s="366"/>
      <c r="CB130" s="366"/>
      <c r="CC130" s="366"/>
      <c r="CD130" s="366"/>
      <c r="CE130" s="367"/>
      <c r="CF130" s="366"/>
      <c r="CO130" s="7"/>
      <c r="CQ130" s="67" t="s">
        <v>289</v>
      </c>
      <c r="CR130" s="158">
        <f>SUM(CR18:CR81)</f>
        <v>400620.87417547288</v>
      </c>
      <c r="CS130" s="221">
        <f>CR130/CR135</f>
        <v>0.31823309968355001</v>
      </c>
      <c r="CT130" s="221">
        <f>CR130/BG133</f>
        <v>0.22149101386615144</v>
      </c>
      <c r="DE130" s="8"/>
    </row>
    <row r="131" spans="1:109" ht="16" customHeight="1">
      <c r="D131" s="400" t="s">
        <v>290</v>
      </c>
      <c r="E131" s="339" t="s">
        <v>274</v>
      </c>
      <c r="F131" s="401">
        <f>'[4]Oil Emissions'!$FA$160</f>
        <v>446764.48038819514</v>
      </c>
      <c r="G131" s="402" t="s">
        <v>291</v>
      </c>
      <c r="H131" s="335"/>
      <c r="I131" s="401">
        <f>H127+V127</f>
        <v>7408.2846123173622</v>
      </c>
      <c r="J131" s="402" t="s">
        <v>291</v>
      </c>
      <c r="K131" s="403" t="s">
        <v>274</v>
      </c>
      <c r="L131" s="201">
        <f>L127</f>
        <v>24061.991359986481</v>
      </c>
      <c r="M131" s="402" t="s">
        <v>292</v>
      </c>
      <c r="N131" s="403" t="s">
        <v>274</v>
      </c>
      <c r="O131" s="404"/>
      <c r="P131" s="404"/>
      <c r="Q131" s="404"/>
      <c r="R131" s="400" t="s">
        <v>290</v>
      </c>
      <c r="S131" s="339" t="s">
        <v>274</v>
      </c>
      <c r="T131" s="401">
        <f>'[5]Gas Emissions'!$ET$165</f>
        <v>164090.50120904212</v>
      </c>
      <c r="U131" s="402" t="s">
        <v>291</v>
      </c>
      <c r="V131" s="405"/>
      <c r="W131" s="201">
        <f>I127+W127</f>
        <v>6394.3796989116017</v>
      </c>
      <c r="X131" s="402" t="s">
        <v>291</v>
      </c>
      <c r="Z131" s="201">
        <f>Y127</f>
        <v>45386.243007130659</v>
      </c>
      <c r="AA131" s="402" t="s">
        <v>292</v>
      </c>
      <c r="AB131" s="403" t="s">
        <v>274</v>
      </c>
      <c r="AC131" s="404"/>
      <c r="AD131" s="404"/>
      <c r="AE131" s="404"/>
      <c r="AF131" s="400" t="s">
        <v>290</v>
      </c>
      <c r="AG131" s="339" t="s">
        <v>274</v>
      </c>
      <c r="AH131" s="401">
        <f>'[2]Coal Emissions'!$GE$107</f>
        <v>477138.5693731152</v>
      </c>
      <c r="AI131" s="402" t="s">
        <v>292</v>
      </c>
      <c r="AK131" s="201">
        <f>AK127</f>
        <v>53902.017514470994</v>
      </c>
      <c r="AL131" s="402" t="s">
        <v>292</v>
      </c>
      <c r="AM131" s="339" t="s">
        <v>274</v>
      </c>
      <c r="AN131" s="339" t="s">
        <v>274</v>
      </c>
      <c r="AO131" s="401">
        <f>'[3]Cement process emissions'!$CU$36</f>
        <v>24348.270926224763</v>
      </c>
      <c r="AP131" s="402" t="s">
        <v>292</v>
      </c>
      <c r="AQ131" s="406"/>
      <c r="AR131" s="406"/>
      <c r="AS131" s="407"/>
      <c r="AT131" s="406"/>
      <c r="AU131" s="400" t="s">
        <v>290</v>
      </c>
      <c r="AV131" s="339" t="s">
        <v>274</v>
      </c>
      <c r="AW131" s="201">
        <f>BE127</f>
        <v>123350.25188158812</v>
      </c>
      <c r="AX131" s="408" t="s">
        <v>292</v>
      </c>
      <c r="AY131" s="409"/>
      <c r="AZ131"/>
      <c r="BA131" s="287"/>
      <c r="BB131" s="410">
        <f>AW127+BA127+BB127+BC127</f>
        <v>1135541.0280445062</v>
      </c>
      <c r="BC131" s="411"/>
      <c r="BD131" s="408" t="s">
        <v>290</v>
      </c>
      <c r="BE131" s="412"/>
      <c r="BF131" s="339" t="s">
        <v>274</v>
      </c>
      <c r="BG131" s="413">
        <f>BG127</f>
        <v>1258891.2799260945</v>
      </c>
      <c r="BH131" s="408" t="s">
        <v>293</v>
      </c>
      <c r="BI131" s="414"/>
      <c r="BJ131" s="403" t="s">
        <v>274</v>
      </c>
      <c r="BK131" s="21"/>
      <c r="BL131" s="21"/>
      <c r="BM131" s="21"/>
      <c r="BN131" s="415"/>
      <c r="BO131" s="21"/>
      <c r="BP131" s="416" t="s">
        <v>290</v>
      </c>
      <c r="BQ131" s="21"/>
      <c r="BR131" s="2"/>
      <c r="BS131" s="2"/>
      <c r="CQ131" s="67" t="s">
        <v>294</v>
      </c>
      <c r="CR131" s="158">
        <f>SUM(CR82:CR116)</f>
        <v>397202.77815203212</v>
      </c>
      <c r="CS131" s="221">
        <f>CR131/CR135</f>
        <v>0.31551793588986526</v>
      </c>
      <c r="CT131" s="221">
        <f>CR131/BG133</f>
        <v>0.21960125324076735</v>
      </c>
    </row>
    <row r="132" spans="1:109" ht="10" customHeight="1">
      <c r="D132" s="417"/>
      <c r="F132" s="418"/>
      <c r="G132" s="419"/>
      <c r="H132" s="335"/>
      <c r="I132" s="418"/>
      <c r="J132" s="419"/>
      <c r="K132" s="420"/>
      <c r="L132" s="421" t="s">
        <v>295</v>
      </c>
      <c r="M132" s="422"/>
      <c r="N132" s="420"/>
      <c r="O132" s="335"/>
      <c r="P132" s="335"/>
      <c r="Q132" s="335"/>
      <c r="R132" s="417"/>
      <c r="S132" s="423"/>
      <c r="T132" s="418"/>
      <c r="U132" s="419"/>
      <c r="V132" s="188"/>
      <c r="W132" s="418"/>
      <c r="X132" s="424"/>
      <c r="Z132" s="421" t="s">
        <v>295</v>
      </c>
      <c r="AA132" s="422"/>
      <c r="AB132" s="420"/>
      <c r="AC132" s="335"/>
      <c r="AD132" s="335"/>
      <c r="AE132" s="335"/>
      <c r="AF132" s="417"/>
      <c r="AG132" s="335"/>
      <c r="AH132" s="425"/>
      <c r="AI132" s="419"/>
      <c r="AK132" s="374" t="s">
        <v>296</v>
      </c>
      <c r="AL132" s="424"/>
      <c r="AM132" s="420"/>
      <c r="AN132" s="188"/>
      <c r="AP132" s="419"/>
      <c r="AQ132" s="426"/>
      <c r="AR132" s="426"/>
      <c r="AS132" s="427"/>
      <c r="AT132" s="426"/>
      <c r="AU132" s="417"/>
      <c r="AV132" s="420"/>
      <c r="AW132" s="421" t="s">
        <v>295</v>
      </c>
      <c r="AX132" s="428"/>
      <c r="AY132" s="429"/>
      <c r="BB132" s="430"/>
      <c r="BC132" s="431"/>
      <c r="BD132" s="432"/>
      <c r="BE132" s="433"/>
      <c r="BF132" s="420"/>
      <c r="BG132" s="434"/>
      <c r="BH132" s="432"/>
      <c r="BI132" s="435"/>
      <c r="BJ132" s="420"/>
      <c r="BK132" s="21"/>
      <c r="BL132" s="21"/>
      <c r="BM132" s="21"/>
      <c r="BN132" s="415"/>
      <c r="BO132" s="21"/>
      <c r="BP132" s="417"/>
      <c r="BQ132" s="21"/>
      <c r="BR132" s="2"/>
      <c r="BS132" s="2"/>
      <c r="CQ132" s="67"/>
      <c r="CR132" s="67"/>
      <c r="CS132" s="221"/>
      <c r="CT132" s="221"/>
    </row>
    <row r="133" spans="1:109" ht="16" customHeight="1">
      <c r="D133" s="436" t="s">
        <v>297</v>
      </c>
      <c r="E133" s="339" t="s">
        <v>274</v>
      </c>
      <c r="F133" s="437">
        <f>'[4]Oil Emissions'!$FA$164</f>
        <v>565950.00323303626</v>
      </c>
      <c r="G133" s="419" t="s">
        <v>298</v>
      </c>
      <c r="H133" s="335"/>
      <c r="I133" s="438">
        <f>'[6]Sum Oil, Gas, Coal, &amp; Cement'!$IC$75</f>
        <v>16807.644116999993</v>
      </c>
      <c r="J133" s="419" t="s">
        <v>299</v>
      </c>
      <c r="K133" s="403" t="s">
        <v>274</v>
      </c>
      <c r="L133" s="240">
        <f>'[1]General Non-CO2 data'!$U$687</f>
        <v>32337.053549406519</v>
      </c>
      <c r="M133" s="419" t="s">
        <v>300</v>
      </c>
      <c r="N133" s="403" t="s">
        <v>274</v>
      </c>
      <c r="O133" s="404"/>
      <c r="P133" s="404"/>
      <c r="Q133" s="404"/>
      <c r="R133" s="436" t="s">
        <v>297</v>
      </c>
      <c r="S133" s="339" t="s">
        <v>274</v>
      </c>
      <c r="T133" s="437">
        <f>'[5]Gas Emissions'!$ET$169</f>
        <v>230034.42082524049</v>
      </c>
      <c r="U133" s="419" t="s">
        <v>301</v>
      </c>
      <c r="V133" s="405"/>
      <c r="W133" s="439" t="s">
        <v>302</v>
      </c>
      <c r="X133" s="419" t="s">
        <v>299</v>
      </c>
      <c r="Z133" s="240">
        <f>'[1]General Non-CO2 data'!$V$687</f>
        <v>73818.054687071359</v>
      </c>
      <c r="AA133" s="419" t="s">
        <v>300</v>
      </c>
      <c r="AB133" s="403" t="s">
        <v>274</v>
      </c>
      <c r="AC133" s="404"/>
      <c r="AD133" s="404"/>
      <c r="AE133" s="404"/>
      <c r="AF133" s="436" t="s">
        <v>297</v>
      </c>
      <c r="AG133" s="339" t="s">
        <v>274</v>
      </c>
      <c r="AH133" s="437">
        <f>'[2]Coal Emissions'!$GE$111</f>
        <v>760840.15552223974</v>
      </c>
      <c r="AI133" s="419" t="s">
        <v>303</v>
      </c>
      <c r="AK133" s="240">
        <f>'[1]General Non-CO2 data'!$Z$687</f>
        <v>89036.60798579274</v>
      </c>
      <c r="AL133" s="419" t="s">
        <v>300</v>
      </c>
      <c r="AM133" s="339" t="s">
        <v>274</v>
      </c>
      <c r="AN133" s="339" t="s">
        <v>274</v>
      </c>
      <c r="AO133" s="437">
        <f>'[3]Cement process emissions'!$CU$40</f>
        <v>39921.558069449005</v>
      </c>
      <c r="AP133" s="419" t="s">
        <v>304</v>
      </c>
      <c r="AQ133" s="406"/>
      <c r="AR133" s="406"/>
      <c r="AS133" s="407"/>
      <c r="AT133" s="406"/>
      <c r="AU133" s="436" t="s">
        <v>297</v>
      </c>
      <c r="AV133" s="339" t="s">
        <v>274</v>
      </c>
      <c r="AW133" s="240">
        <f>'[1]General Non-CO2 data'!$P$687</f>
        <v>195191.7162222706</v>
      </c>
      <c r="AX133" s="432" t="s">
        <v>300</v>
      </c>
      <c r="AY133" s="429"/>
      <c r="BB133" s="430">
        <f>F133+T133+AH133+AO133+I133</f>
        <v>1613553.7817669655</v>
      </c>
      <c r="BC133" s="431"/>
      <c r="BD133" s="432" t="s">
        <v>305</v>
      </c>
      <c r="BE133" s="433"/>
      <c r="BF133" s="339" t="s">
        <v>274</v>
      </c>
      <c r="BG133" s="440">
        <f>BB133+AW133</f>
        <v>1808745.4979892361</v>
      </c>
      <c r="BH133" s="432" t="s">
        <v>306</v>
      </c>
      <c r="BI133" s="435"/>
      <c r="BJ133" s="403" t="s">
        <v>274</v>
      </c>
      <c r="BK133" s="441"/>
      <c r="BL133" s="21"/>
      <c r="BM133" s="21"/>
      <c r="BN133" s="415"/>
      <c r="BO133" s="21"/>
      <c r="BP133" s="442" t="s">
        <v>297</v>
      </c>
      <c r="BQ133" s="21"/>
      <c r="BR133" s="2"/>
      <c r="BS133" s="2"/>
      <c r="CQ133" s="67" t="s">
        <v>307</v>
      </c>
      <c r="CR133" s="158">
        <f>SUM(CR117:CR125)</f>
        <v>461067.62759859022</v>
      </c>
      <c r="CS133" s="221">
        <f>CR133/CR135</f>
        <v>0.36624896442658478</v>
      </c>
      <c r="CT133" s="221">
        <f>CR133/BG133</f>
        <v>0.25491017288565715</v>
      </c>
    </row>
    <row r="134" spans="1:109" ht="10" customHeight="1">
      <c r="D134" s="417"/>
      <c r="F134" s="443" t="s">
        <v>308</v>
      </c>
      <c r="G134" s="419"/>
      <c r="H134" s="335"/>
      <c r="I134" s="444" t="s">
        <v>309</v>
      </c>
      <c r="J134" s="419"/>
      <c r="K134" s="420"/>
      <c r="L134" s="445" t="s">
        <v>310</v>
      </c>
      <c r="M134" s="424"/>
      <c r="N134" s="420"/>
      <c r="O134" s="335"/>
      <c r="P134" s="335"/>
      <c r="Q134" s="335"/>
      <c r="R134" s="417"/>
      <c r="T134" s="443" t="s">
        <v>311</v>
      </c>
      <c r="U134" s="419"/>
      <c r="V134" s="188"/>
      <c r="W134" s="418"/>
      <c r="X134" s="424"/>
      <c r="Z134" s="445" t="s">
        <v>310</v>
      </c>
      <c r="AA134" s="424"/>
      <c r="AB134" s="420"/>
      <c r="AC134" s="335"/>
      <c r="AD134" s="335"/>
      <c r="AE134" s="335"/>
      <c r="AF134" s="417"/>
      <c r="AG134" s="335"/>
      <c r="AH134" s="444" t="s">
        <v>312</v>
      </c>
      <c r="AI134" s="419"/>
      <c r="AK134" s="446" t="s">
        <v>313</v>
      </c>
      <c r="AL134" s="424"/>
      <c r="AM134" s="420"/>
      <c r="AN134" s="188"/>
      <c r="AO134" s="444" t="s">
        <v>314</v>
      </c>
      <c r="AP134" s="419"/>
      <c r="AQ134" s="426"/>
      <c r="AR134" s="426"/>
      <c r="AS134" s="427"/>
      <c r="AT134" s="426"/>
      <c r="AU134" s="417"/>
      <c r="AV134" s="420"/>
      <c r="AW134" s="445" t="s">
        <v>310</v>
      </c>
      <c r="AX134" s="447"/>
      <c r="AY134" s="429"/>
      <c r="BB134" s="448"/>
      <c r="BC134" s="449"/>
      <c r="BD134" s="432"/>
      <c r="BE134" s="435"/>
      <c r="BF134" s="420"/>
      <c r="BG134" s="450"/>
      <c r="BH134" s="432"/>
      <c r="BI134" s="435"/>
      <c r="BJ134" s="420"/>
      <c r="BK134" s="21"/>
      <c r="BL134" s="21"/>
      <c r="BM134" s="21"/>
      <c r="BN134" s="415"/>
      <c r="BO134" s="21"/>
      <c r="BP134" s="417"/>
      <c r="BQ134" s="21"/>
      <c r="BR134" s="2"/>
      <c r="BS134" s="2"/>
      <c r="CT134" s="221"/>
    </row>
    <row r="135" spans="1:109" ht="16" customHeight="1">
      <c r="D135" s="400" t="s">
        <v>315</v>
      </c>
      <c r="E135" s="339" t="s">
        <v>274</v>
      </c>
      <c r="F135" s="451">
        <f>F127/F133</f>
        <v>0.7894062688152943</v>
      </c>
      <c r="G135" s="452" t="s">
        <v>316</v>
      </c>
      <c r="H135" s="335"/>
      <c r="I135" s="453">
        <f>BA127/I133</f>
        <v>0.44076876930207592</v>
      </c>
      <c r="J135" s="452" t="s">
        <v>316</v>
      </c>
      <c r="K135" s="403" t="s">
        <v>274</v>
      </c>
      <c r="L135" s="454">
        <f>L131/L133</f>
        <v>0.74409968500139034</v>
      </c>
      <c r="M135" s="452" t="s">
        <v>316</v>
      </c>
      <c r="N135" s="403" t="s">
        <v>274</v>
      </c>
      <c r="O135" s="404"/>
      <c r="P135" s="404"/>
      <c r="Q135" s="404"/>
      <c r="R135" s="400" t="s">
        <v>315</v>
      </c>
      <c r="S135" s="339" t="s">
        <v>274</v>
      </c>
      <c r="T135" s="451">
        <f>T127/T133</f>
        <v>0.71333020780269785</v>
      </c>
      <c r="U135" s="452" t="s">
        <v>316</v>
      </c>
      <c r="V135" s="455"/>
      <c r="W135" s="456" t="s">
        <v>317</v>
      </c>
      <c r="X135" s="452" t="s">
        <v>316</v>
      </c>
      <c r="Z135" s="454">
        <f>Z131/Z133</f>
        <v>0.6148393262262396</v>
      </c>
      <c r="AA135" s="452" t="s">
        <v>316</v>
      </c>
      <c r="AB135" s="403" t="s">
        <v>274</v>
      </c>
      <c r="AC135" s="404"/>
      <c r="AD135" s="404"/>
      <c r="AE135" s="404"/>
      <c r="AF135" s="400" t="s">
        <v>315</v>
      </c>
      <c r="AG135" s="339" t="s">
        <v>274</v>
      </c>
      <c r="AH135" s="453">
        <f>AH127/AH133</f>
        <v>0.62712064539444257</v>
      </c>
      <c r="AI135" s="452" t="s">
        <v>316</v>
      </c>
      <c r="AK135" s="451">
        <f>AK131/AK133</f>
        <v>0.60539163310300359</v>
      </c>
      <c r="AL135" s="452" t="s">
        <v>316</v>
      </c>
      <c r="AM135" s="339" t="s">
        <v>274</v>
      </c>
      <c r="AN135" s="339" t="s">
        <v>274</v>
      </c>
      <c r="AO135" s="451">
        <f>AO127/AO133</f>
        <v>0.60990282202582413</v>
      </c>
      <c r="AP135" s="452" t="s">
        <v>316</v>
      </c>
      <c r="AQ135" s="457"/>
      <c r="AR135" s="457"/>
      <c r="AS135" s="458"/>
      <c r="AT135" s="457"/>
      <c r="AU135" s="400" t="s">
        <v>315</v>
      </c>
      <c r="AV135" s="339" t="s">
        <v>274</v>
      </c>
      <c r="AW135" s="454">
        <f>AW131/AW133</f>
        <v>0.63194409203885238</v>
      </c>
      <c r="AX135" s="459" t="s">
        <v>316</v>
      </c>
      <c r="AY135" s="460"/>
      <c r="BB135" s="461">
        <f>BB131/BB133</f>
        <v>0.70375158291966033</v>
      </c>
      <c r="BC135" s="462"/>
      <c r="BD135" s="459" t="s">
        <v>32</v>
      </c>
      <c r="BE135" s="463"/>
      <c r="BF135" s="339" t="s">
        <v>274</v>
      </c>
      <c r="BG135" s="464">
        <f>BG131/BG133</f>
        <v>0.69600243999257549</v>
      </c>
      <c r="BH135" s="459" t="s">
        <v>318</v>
      </c>
      <c r="BI135" s="465"/>
      <c r="BJ135" s="403" t="s">
        <v>274</v>
      </c>
      <c r="BK135" s="441"/>
      <c r="BL135" s="441"/>
      <c r="BM135" s="441"/>
      <c r="BN135" s="415"/>
      <c r="BO135" s="21"/>
      <c r="BP135" s="416" t="s">
        <v>319</v>
      </c>
      <c r="BQ135" s="21"/>
      <c r="BR135" s="2"/>
      <c r="BS135" s="2"/>
      <c r="CQ135" s="67" t="s">
        <v>267</v>
      </c>
      <c r="CR135" s="158">
        <f>SUM(CR130:CR133)</f>
        <v>1258891.2799260952</v>
      </c>
      <c r="CS135" s="221">
        <f>SUM(CS130:CS133)</f>
        <v>1</v>
      </c>
      <c r="CT135" s="221">
        <f>SUM(CT130:CT133)</f>
        <v>0.69600243999257594</v>
      </c>
    </row>
    <row r="136" spans="1:109" ht="8" customHeight="1">
      <c r="Y136" s="3"/>
      <c r="Z136" s="3"/>
      <c r="AA136" s="3"/>
      <c r="AB136" s="335"/>
      <c r="AC136" s="335"/>
      <c r="AD136" s="335"/>
      <c r="AE136" s="335"/>
      <c r="AF136" s="335"/>
      <c r="AG136" s="335"/>
      <c r="AH136" s="3"/>
      <c r="AI136" s="3"/>
      <c r="AJ136" s="3"/>
      <c r="AM136" s="335"/>
      <c r="AN136" s="335"/>
      <c r="AO136" s="3"/>
      <c r="AP136" s="3"/>
      <c r="AQ136" s="335"/>
      <c r="AR136" s="335"/>
      <c r="AS136" s="123"/>
      <c r="AT136" s="335"/>
      <c r="AU136" s="335"/>
      <c r="AV136" s="335"/>
      <c r="AW136" s="3"/>
      <c r="AX136" s="3"/>
      <c r="AY136" s="3"/>
      <c r="AZ136" s="3"/>
      <c r="BA136" s="3"/>
      <c r="BB136" s="3"/>
      <c r="BC136" s="3"/>
      <c r="BD136" s="3"/>
      <c r="BE136" s="3"/>
      <c r="BF136" s="3"/>
      <c r="BG136" s="3"/>
      <c r="BH136" s="3"/>
      <c r="BI136" s="3"/>
      <c r="BJ136" s="2"/>
      <c r="BK136" s="2"/>
      <c r="BL136" s="2"/>
      <c r="BM136" s="2"/>
      <c r="BN136" s="219"/>
      <c r="BO136" s="2"/>
      <c r="BQ136" s="2"/>
      <c r="BR136" s="2"/>
      <c r="BS136" s="2"/>
    </row>
    <row r="137" spans="1:109">
      <c r="AZ137"/>
      <c r="BB137" s="287"/>
      <c r="BG137" s="287"/>
      <c r="CQ137" s="67" t="s">
        <v>320</v>
      </c>
      <c r="CR137" s="158">
        <f>BG133</f>
        <v>1808745.4979892361</v>
      </c>
      <c r="CT137" s="305">
        <f>CR137/CR137</f>
        <v>1</v>
      </c>
    </row>
    <row r="138" spans="1:109" ht="16">
      <c r="D138"/>
      <c r="E138"/>
      <c r="F138"/>
      <c r="AZ138"/>
      <c r="BA138" s="466">
        <f>F131+T131+AH131+AO131</f>
        <v>1112341.8218965773</v>
      </c>
      <c r="BB138" s="467" t="s">
        <v>321</v>
      </c>
      <c r="BC138" s="468"/>
      <c r="BD138" s="468"/>
      <c r="BE138" s="469"/>
      <c r="BG138" s="470">
        <f>BG127-AO127</f>
        <v>1234543.0089998697</v>
      </c>
      <c r="BH138" s="471" t="s">
        <v>322</v>
      </c>
      <c r="BI138" s="472"/>
      <c r="CQ138" s="67" t="s">
        <v>268</v>
      </c>
      <c r="CR138" s="158">
        <f>CR137-CR135</f>
        <v>549854.21806314099</v>
      </c>
      <c r="CS138" s="221">
        <f>CR138/CR137</f>
        <v>0.30399756000742412</v>
      </c>
      <c r="CT138" s="221">
        <f>CR138/CR137</f>
        <v>0.30399756000742412</v>
      </c>
    </row>
    <row r="139" spans="1:109" ht="11" customHeight="1">
      <c r="D139"/>
      <c r="E139"/>
      <c r="F139"/>
      <c r="AW139" s="287"/>
      <c r="AZ139"/>
      <c r="BA139" s="473"/>
      <c r="BB139" s="474"/>
      <c r="BC139" s="475"/>
      <c r="BD139" s="475"/>
      <c r="BE139" s="476"/>
      <c r="BJ139"/>
      <c r="BK139"/>
      <c r="BL139"/>
      <c r="BM139"/>
      <c r="BN139"/>
      <c r="BO139"/>
      <c r="BQ139"/>
      <c r="BR139" s="5"/>
      <c r="BS139" s="5"/>
      <c r="CQ139" s="67" t="s">
        <v>267</v>
      </c>
      <c r="CR139" s="158">
        <f>CR135</f>
        <v>1258891.2799260952</v>
      </c>
      <c r="CS139" s="221">
        <f>CR139/CR137</f>
        <v>0.69600243999257594</v>
      </c>
    </row>
    <row r="140" spans="1:109" ht="16">
      <c r="D140"/>
      <c r="E140"/>
      <c r="F140"/>
      <c r="AZ140"/>
      <c r="BA140" s="473">
        <f>F133+T133+AH133+AO133</f>
        <v>1596746.1376499655</v>
      </c>
      <c r="BB140" s="474" t="s">
        <v>323</v>
      </c>
      <c r="BC140" s="475"/>
      <c r="BD140" s="475"/>
      <c r="BE140" s="476"/>
      <c r="BJ140"/>
      <c r="BK140"/>
      <c r="BL140"/>
      <c r="BM140"/>
      <c r="BN140"/>
      <c r="BO140"/>
      <c r="BQ140"/>
      <c r="BR140" s="5"/>
      <c r="BS140" s="5"/>
    </row>
    <row r="141" spans="1:109" ht="11" customHeight="1">
      <c r="D141"/>
      <c r="E141"/>
      <c r="F141"/>
      <c r="AZ141"/>
      <c r="BA141" s="477"/>
      <c r="BB141" s="474"/>
      <c r="BC141" s="478"/>
      <c r="BD141" s="478"/>
      <c r="BE141" s="476"/>
    </row>
    <row r="142" spans="1:109" ht="16">
      <c r="D142"/>
      <c r="E142"/>
      <c r="F142"/>
      <c r="AZ142"/>
      <c r="BA142" s="479">
        <f>AW127/BA140</f>
        <v>0.69663035072919099</v>
      </c>
      <c r="BB142" s="480" t="s">
        <v>324</v>
      </c>
      <c r="BC142" s="481"/>
      <c r="BD142" s="481"/>
      <c r="BE142" s="482"/>
    </row>
    <row r="143" spans="1:109">
      <c r="D143"/>
      <c r="E143"/>
      <c r="F143"/>
      <c r="AZ143"/>
    </row>
    <row r="144" spans="1:109" ht="16">
      <c r="D144"/>
      <c r="E144"/>
      <c r="F144"/>
      <c r="AZ144"/>
      <c r="BB144" s="483" t="s">
        <v>325</v>
      </c>
      <c r="BC144" s="484"/>
      <c r="BD144" s="484"/>
      <c r="BE144" s="485"/>
    </row>
    <row r="145" spans="4:61" ht="16">
      <c r="D145"/>
      <c r="E145"/>
      <c r="F145"/>
      <c r="AZ145"/>
      <c r="BB145" s="201">
        <f>F127+T127+AH127</f>
        <v>1087993.550970352</v>
      </c>
      <c r="BC145" s="486"/>
      <c r="BD145" s="408" t="s">
        <v>290</v>
      </c>
      <c r="BE145" s="409"/>
    </row>
    <row r="146" spans="4:61" ht="16">
      <c r="D146"/>
      <c r="E146"/>
      <c r="F146"/>
      <c r="BB146" s="240"/>
      <c r="BC146" s="333"/>
      <c r="BD146" s="432"/>
      <c r="BE146" s="429"/>
    </row>
    <row r="147" spans="4:61" ht="16">
      <c r="D147"/>
      <c r="E147"/>
      <c r="F147"/>
      <c r="BB147" s="487">
        <f>F133+T133+AH133</f>
        <v>1556824.5795805166</v>
      </c>
      <c r="BC147" s="333"/>
      <c r="BD147" s="432" t="s">
        <v>305</v>
      </c>
      <c r="BE147" s="429"/>
      <c r="BF147"/>
      <c r="BG147"/>
      <c r="BH147"/>
      <c r="BI147"/>
    </row>
    <row r="148" spans="4:61" ht="16">
      <c r="BB148" s="240"/>
      <c r="BC148" s="333"/>
      <c r="BD148" s="432"/>
      <c r="BE148" s="429"/>
      <c r="BF148"/>
      <c r="BG148"/>
      <c r="BH148"/>
      <c r="BI148"/>
    </row>
    <row r="149" spans="4:61" ht="16">
      <c r="BB149" s="488">
        <f>BB145/BB147</f>
        <v>0.69885429947638023</v>
      </c>
      <c r="BC149" s="489"/>
      <c r="BD149" s="459" t="s">
        <v>32</v>
      </c>
      <c r="BE149" s="460"/>
      <c r="BF149"/>
      <c r="BG149"/>
      <c r="BH149"/>
      <c r="BI149"/>
    </row>
    <row r="150" spans="4:61">
      <c r="BF150"/>
      <c r="BG150"/>
      <c r="BH150"/>
      <c r="BI150"/>
    </row>
    <row r="151" spans="4:61">
      <c r="BB151" s="67"/>
      <c r="BG151" s="67"/>
      <c r="BH151" s="67"/>
    </row>
    <row r="152" spans="4:61">
      <c r="BB152"/>
      <c r="BC152"/>
      <c r="BD152"/>
      <c r="BE152"/>
      <c r="BF152"/>
      <c r="BG152"/>
      <c r="BH152"/>
      <c r="BI152"/>
    </row>
    <row r="153" spans="4:61" ht="16" customHeight="1">
      <c r="AU153" s="4" t="s">
        <v>326</v>
      </c>
      <c r="AW153" s="287">
        <f>AW20+AW21+AW22+AW23+AW24+AW25+AW26+AW28+AW29+AW32+AW33+AW34+AW35+AW36+AW37+AW38+AW39+AW40+AW41+AW42</f>
        <v>471179.86860969628</v>
      </c>
      <c r="BA153" s="287">
        <f>BA20+BA21+BA22+BA23+BA24+BA25+BA26+BA28+BA29+BA32+BA33+BA34+BA35+BA36+BA37+BA38+BA39+BA40+BA41+BA42</f>
        <v>5116.7481796712273</v>
      </c>
      <c r="BB153" s="287">
        <f>BB20+BB21+BB22+BB23+BB24+BB25+BB26+BB28+BB29+BB32+BB33+BB34+BB35+BB36+BB37+BB38+BB39+BB40+BB41+BB42</f>
        <v>4186.3543031017607</v>
      </c>
      <c r="BC153" s="287">
        <f>BC20+BC21+BC22+BC23+BC24+BC25+BC26+BC28+BC29+BC32+BC33+BC34+BC35+BC36+BC37+BC38+BC39+BC40+BC41+BC42</f>
        <v>6021.3342239802541</v>
      </c>
      <c r="BD153" s="287">
        <f>BD20+BD21+BD22+BD23+BD24+BD25+BD26+BD28+BD29+BD32+BD33+BD34+BD35+BD36+BD37+BD38+BD39+BD40+BD41+BD42</f>
        <v>1862.1870195121573</v>
      </c>
      <c r="BE153" s="287">
        <f>BE20+BE21+BE22+BE23+BE24+BE25+BE26+BE28+BE29+BE32+BE33+BE34+BE35+BE36+BE37+BE38+BE39+BE40+BE41+BE42</f>
        <v>52141.236546340413</v>
      </c>
      <c r="BF153"/>
      <c r="BG153" s="287">
        <f>BG20+BG21+BG22+BG23+BG24+BG25+BG26+BG28+BG29+BG32+BG33+BG34+BG35+BG36+BG37+BG38+BG39+BG40+BG41+BG42</f>
        <v>538645.54186278989</v>
      </c>
      <c r="BH153"/>
      <c r="BI153"/>
    </row>
    <row r="154" spans="4:61">
      <c r="BB154"/>
      <c r="BC154"/>
      <c r="BD154"/>
      <c r="BE154"/>
      <c r="BF154"/>
      <c r="BG154"/>
      <c r="BH154"/>
      <c r="BI154"/>
    </row>
    <row r="155" spans="4:61">
      <c r="BB155" s="490">
        <f>BA153+BB153+BC153</f>
        <v>15324.436706753244</v>
      </c>
      <c r="BC155"/>
      <c r="BD155"/>
      <c r="BE155" s="490">
        <f>BE153</f>
        <v>52141.236546340413</v>
      </c>
      <c r="BF155"/>
      <c r="BG155"/>
      <c r="BH155"/>
      <c r="BI155"/>
    </row>
    <row r="156" spans="4:61">
      <c r="BB156"/>
      <c r="BC156"/>
      <c r="BD156"/>
      <c r="BE156"/>
      <c r="BF156"/>
      <c r="BG156"/>
      <c r="BH156"/>
      <c r="BI156"/>
    </row>
    <row r="157" spans="4:61">
      <c r="BB157"/>
      <c r="BC157"/>
      <c r="BD157"/>
      <c r="BE157"/>
      <c r="BF157"/>
      <c r="BG157"/>
      <c r="BH157"/>
      <c r="BI157"/>
    </row>
    <row r="158" spans="4:61">
      <c r="BB158" s="490">
        <f>BB133-I133</f>
        <v>1596746.1376499655</v>
      </c>
      <c r="BC158"/>
      <c r="BD158"/>
      <c r="BE158"/>
      <c r="BF158"/>
      <c r="BG158"/>
      <c r="BH158"/>
      <c r="BI158"/>
    </row>
    <row r="159" spans="4:61">
      <c r="BB159"/>
      <c r="BC159"/>
      <c r="BD159"/>
      <c r="BE159"/>
      <c r="BF159"/>
      <c r="BG159"/>
      <c r="BH159"/>
      <c r="BI159"/>
    </row>
    <row r="160" spans="4:61">
      <c r="BG160" s="67"/>
      <c r="BH160" s="67"/>
    </row>
    <row r="161" spans="59:60">
      <c r="BG161" s="67"/>
      <c r="BH161" s="67"/>
    </row>
  </sheetData>
  <printOptions horizontalCentered="1" verticalCentered="1" headings="1"/>
  <pageMargins left="0.25" right="0.25" top="0.25" bottom="0.25" header="0.5" footer="0.5"/>
  <pageSetup scale="37" pageOrder="overThenDown" orientation="portrait" cellComments="atEnd" horizontalDpi="4294967292" verticalDpi="4294967292"/>
  <headerFooter>
    <oddHeader>&amp;A</oddHeader>
    <oddFooter>&amp;F</oddFooter>
  </headerFooter>
  <colBreaks count="3" manualBreakCount="3">
    <brk id="14" max="135" man="1"/>
    <brk id="28" max="135" man="1"/>
    <brk id="43" max="135" man="1"/>
  </colBreaks>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20"/>
  <sheetViews>
    <sheetView workbookViewId="0">
      <selection activeCell="D12" sqref="D12"/>
    </sheetView>
  </sheetViews>
  <sheetFormatPr baseColWidth="10" defaultRowHeight="13" x14ac:dyDescent="0"/>
  <cols>
    <col min="1" max="2" width="4.7109375" style="491" customWidth="1"/>
    <col min="3" max="3" width="30" style="491" customWidth="1"/>
    <col min="4" max="12" width="12.7109375" style="491" customWidth="1"/>
    <col min="13" max="13" width="6" style="491" customWidth="1"/>
    <col min="14" max="15" width="10.7109375" style="491"/>
    <col min="16" max="16" width="4.7109375" style="491" customWidth="1"/>
    <col min="17" max="16384" width="10.7109375" style="491"/>
  </cols>
  <sheetData>
    <row r="2" spans="2:12" ht="25">
      <c r="D2" s="492"/>
      <c r="E2" s="493"/>
      <c r="F2" s="494"/>
      <c r="G2" s="495" t="s">
        <v>327</v>
      </c>
      <c r="H2" s="494"/>
      <c r="I2" s="494"/>
      <c r="J2" s="496"/>
    </row>
    <row r="3" spans="2:12">
      <c r="E3" s="28"/>
      <c r="F3" s="29"/>
      <c r="G3" s="30" t="s">
        <v>4</v>
      </c>
      <c r="H3" s="31"/>
      <c r="I3" s="28"/>
    </row>
    <row r="4" spans="2:12">
      <c r="E4" s="2"/>
      <c r="F4" s="34"/>
      <c r="G4" s="35" t="s">
        <v>328</v>
      </c>
      <c r="H4" s="36"/>
      <c r="I4" s="2"/>
    </row>
    <row r="5" spans="2:12">
      <c r="C5" s="497"/>
      <c r="F5" s="21"/>
      <c r="G5" s="498">
        <v>44005</v>
      </c>
      <c r="H5" s="21"/>
      <c r="I5" s="21"/>
    </row>
    <row r="7" spans="2:12">
      <c r="E7" s="21"/>
    </row>
    <row r="8" spans="2:12">
      <c r="D8" s="499" t="s">
        <v>64</v>
      </c>
      <c r="E8" s="500"/>
      <c r="F8" s="501"/>
      <c r="G8" s="502" t="s">
        <v>65</v>
      </c>
      <c r="H8" s="501"/>
      <c r="I8" s="501"/>
      <c r="J8" s="503"/>
      <c r="K8" s="504" t="s">
        <v>329</v>
      </c>
    </row>
    <row r="9" spans="2:12" ht="26">
      <c r="D9" s="505" t="s">
        <v>330</v>
      </c>
      <c r="E9" s="506" t="s">
        <v>37</v>
      </c>
      <c r="F9" s="506" t="s">
        <v>34</v>
      </c>
      <c r="G9" s="506" t="s">
        <v>38</v>
      </c>
      <c r="H9" s="506" t="s">
        <v>331</v>
      </c>
      <c r="I9" s="506" t="s">
        <v>35</v>
      </c>
      <c r="J9" s="507" t="s">
        <v>332</v>
      </c>
      <c r="K9" s="507" t="s">
        <v>42</v>
      </c>
      <c r="L9" s="507" t="s">
        <v>32</v>
      </c>
    </row>
    <row r="10" spans="2:12">
      <c r="D10" s="508" t="s">
        <v>47</v>
      </c>
      <c r="E10" s="508" t="s">
        <v>47</v>
      </c>
      <c r="F10" s="508" t="s">
        <v>47</v>
      </c>
      <c r="G10" s="508" t="s">
        <v>50</v>
      </c>
      <c r="H10" s="508"/>
      <c r="I10" s="508" t="s">
        <v>50</v>
      </c>
      <c r="J10" s="508" t="s">
        <v>50</v>
      </c>
      <c r="K10" s="508" t="s">
        <v>50</v>
      </c>
      <c r="L10" s="508" t="s">
        <v>48</v>
      </c>
    </row>
    <row r="11" spans="2:12" ht="11" customHeight="1"/>
    <row r="12" spans="2:12">
      <c r="B12" s="509">
        <v>1</v>
      </c>
      <c r="C12" s="510" t="s">
        <v>110</v>
      </c>
      <c r="D12" s="511">
        <f>'[7]Sum Ranking'!AW20</f>
        <v>56078.028975530557</v>
      </c>
      <c r="E12" s="511">
        <f>'[7]Sum Ranking'!BA20</f>
        <v>835.32165599530583</v>
      </c>
      <c r="F12" s="511">
        <f>'[7]Sum Ranking'!BB20</f>
        <v>317.18055302679829</v>
      </c>
      <c r="G12" s="511">
        <f>'[7]Sum Ranking'!BC20</f>
        <v>237.05973742815135</v>
      </c>
      <c r="H12" s="512">
        <f>SUM(E12:G12)</f>
        <v>1389.5619464502554</v>
      </c>
      <c r="I12" s="511">
        <f>'[7]Sum Ranking'!BE20</f>
        <v>3942.332135928667</v>
      </c>
      <c r="J12" s="511">
        <f>H12+I12</f>
        <v>5331.8940823789226</v>
      </c>
      <c r="K12" s="513">
        <f>D12+J12</f>
        <v>61409.92305790948</v>
      </c>
      <c r="L12" s="514">
        <f t="shared" ref="L12:L51" si="0">K12/$K$62</f>
        <v>3.3964860110145323E-2</v>
      </c>
    </row>
    <row r="13" spans="2:12">
      <c r="B13" s="515">
        <v>2</v>
      </c>
      <c r="C13" s="263" t="s">
        <v>104</v>
      </c>
      <c r="D13" s="516">
        <f>'[7]Sum Ranking'!AW21</f>
        <v>48888.703935933139</v>
      </c>
      <c r="E13" s="516">
        <f>'[7]Sum Ranking'!BA21</f>
        <v>629.78216831339171</v>
      </c>
      <c r="F13" s="516">
        <f>'[7]Sum Ranking'!BB21</f>
        <v>413.41252491825367</v>
      </c>
      <c r="G13" s="516">
        <f>'[7]Sum Ranking'!BC21</f>
        <v>533.6760911825944</v>
      </c>
      <c r="H13" s="517">
        <f t="shared" ref="H13:H50" si="1">SUM(E13:G13)</f>
        <v>1576.87078441424</v>
      </c>
      <c r="I13" s="516">
        <f>'[7]Sum Ranking'!BE21</f>
        <v>4773.0078342850084</v>
      </c>
      <c r="J13" s="516">
        <f t="shared" ref="J13:J51" si="2">H13+I13</f>
        <v>6349.8786186992484</v>
      </c>
      <c r="K13" s="518">
        <f t="shared" ref="K13:K51" si="3">D13+J13</f>
        <v>55238.58255463239</v>
      </c>
      <c r="L13" s="519">
        <f t="shared" si="0"/>
        <v>3.0551588989642216E-2</v>
      </c>
    </row>
    <row r="14" spans="2:12">
      <c r="B14" s="515">
        <v>3</v>
      </c>
      <c r="C14" s="263" t="s">
        <v>108</v>
      </c>
      <c r="D14" s="516">
        <f>'[7]Sum Ranking'!AW22</f>
        <v>45783.282228696553</v>
      </c>
      <c r="E14" s="516">
        <f>'[7]Sum Ranking'!BA22</f>
        <v>532.38422475760274</v>
      </c>
      <c r="F14" s="516">
        <f>'[7]Sum Ranking'!BB22</f>
        <v>477.4379438909865</v>
      </c>
      <c r="G14" s="516">
        <f>'[7]Sum Ranking'!BC22</f>
        <v>711.75688842223587</v>
      </c>
      <c r="H14" s="517">
        <f t="shared" si="1"/>
        <v>1721.579057070825</v>
      </c>
      <c r="I14" s="516">
        <f>'[7]Sum Ranking'!BE22</f>
        <v>5312.1157276234426</v>
      </c>
      <c r="J14" s="516">
        <f t="shared" si="2"/>
        <v>7033.6947846942676</v>
      </c>
      <c r="K14" s="518">
        <f t="shared" si="3"/>
        <v>52816.977013390817</v>
      </c>
      <c r="L14" s="519">
        <f t="shared" si="0"/>
        <v>2.9212237149506191E-2</v>
      </c>
    </row>
    <row r="15" spans="2:12">
      <c r="B15" s="515">
        <v>4</v>
      </c>
      <c r="C15" s="263" t="s">
        <v>117</v>
      </c>
      <c r="D15" s="516">
        <f>'[7]Sum Ranking'!AW23</f>
        <v>33435.092681723676</v>
      </c>
      <c r="E15" s="516">
        <f>'[7]Sum Ranking'!BA23</f>
        <v>99.757313671079345</v>
      </c>
      <c r="F15" s="516">
        <f>'[7]Sum Ranking'!BB23</f>
        <v>881.48652410112584</v>
      </c>
      <c r="G15" s="516">
        <f>'[7]Sum Ranking'!BC23</f>
        <v>1746.4684590100831</v>
      </c>
      <c r="H15" s="517">
        <f t="shared" si="1"/>
        <v>2727.7122967822884</v>
      </c>
      <c r="I15" s="516">
        <f>'[7]Sum Ranking'!BE23</f>
        <v>8593.7873294944293</v>
      </c>
      <c r="J15" s="516">
        <f t="shared" si="2"/>
        <v>11321.499626276718</v>
      </c>
      <c r="K15" s="518">
        <f t="shared" si="3"/>
        <v>44756.592308000392</v>
      </c>
      <c r="L15" s="519">
        <f t="shared" si="0"/>
        <v>2.4754165467925086E-2</v>
      </c>
    </row>
    <row r="16" spans="2:12">
      <c r="B16" s="515">
        <v>5</v>
      </c>
      <c r="C16" s="263" t="s">
        <v>112</v>
      </c>
      <c r="D16" s="516">
        <f>'[7]Sum Ranking'!AW24</f>
        <v>35916.638871473559</v>
      </c>
      <c r="E16" s="516">
        <f>'[7]Sum Ranking'!BA24</f>
        <v>460.67631349964785</v>
      </c>
      <c r="F16" s="516">
        <f>'[7]Sum Ranking'!BB24</f>
        <v>303.38713653467346</v>
      </c>
      <c r="G16" s="516">
        <f>'[7]Sum Ranking'!BC24</f>
        <v>392.37617761290272</v>
      </c>
      <c r="H16" s="517">
        <f t="shared" si="1"/>
        <v>1156.4396276472239</v>
      </c>
      <c r="I16" s="516">
        <f>'[7]Sum Ranking'!BE24</f>
        <v>3514.8654685147444</v>
      </c>
      <c r="J16" s="516">
        <f t="shared" si="2"/>
        <v>4671.3050961619683</v>
      </c>
      <c r="K16" s="518">
        <f t="shared" si="3"/>
        <v>40587.943967635525</v>
      </c>
      <c r="L16" s="519">
        <f t="shared" si="0"/>
        <v>2.2448551803576976E-2</v>
      </c>
    </row>
    <row r="17" spans="2:12">
      <c r="B17" s="515">
        <v>6</v>
      </c>
      <c r="C17" s="263" t="s">
        <v>333</v>
      </c>
      <c r="D17" s="516">
        <f>'[7]Sum Ranking'!AW25</f>
        <v>33539.998850497461</v>
      </c>
      <c r="E17" s="516">
        <f>'[7]Sum Ranking'!BA25</f>
        <v>389.27956490263711</v>
      </c>
      <c r="F17" s="516">
        <f>'[7]Sum Ranking'!BB25</f>
        <v>350.62479183245455</v>
      </c>
      <c r="G17" s="516">
        <f>'[7]Sum Ranking'!BC25</f>
        <v>523.53669528472983</v>
      </c>
      <c r="H17" s="517">
        <f t="shared" si="1"/>
        <v>1263.4410520198214</v>
      </c>
      <c r="I17" s="516">
        <f>'[7]Sum Ranking'!BE25</f>
        <v>3900.5711911176372</v>
      </c>
      <c r="J17" s="516">
        <f t="shared" si="2"/>
        <v>5164.0122431374584</v>
      </c>
      <c r="K17" s="518">
        <f t="shared" si="3"/>
        <v>38704.011093634923</v>
      </c>
      <c r="L17" s="519">
        <f t="shared" si="0"/>
        <v>2.1406578237480919E-2</v>
      </c>
    </row>
    <row r="18" spans="2:12">
      <c r="B18" s="515">
        <v>7</v>
      </c>
      <c r="C18" s="263" t="s">
        <v>127</v>
      </c>
      <c r="D18" s="516">
        <f>'[7]Sum Ranking'!AW26</f>
        <v>34250.380476466271</v>
      </c>
      <c r="E18" s="516">
        <f>'[7]Sum Ranking'!BA26</f>
        <v>458.64702657517739</v>
      </c>
      <c r="F18" s="516">
        <f>'[7]Sum Ranking'!BB26</f>
        <v>283.31342820382537</v>
      </c>
      <c r="G18" s="516">
        <f>'[7]Sum Ranking'!BC26</f>
        <v>352.48592382990637</v>
      </c>
      <c r="H18" s="517">
        <f t="shared" si="1"/>
        <v>1094.4463786089091</v>
      </c>
      <c r="I18" s="516">
        <f>'[7]Sum Ranking'!BE26</f>
        <v>3215.6907080936007</v>
      </c>
      <c r="J18" s="516">
        <f t="shared" si="2"/>
        <v>4310.1370867025098</v>
      </c>
      <c r="K18" s="518">
        <f t="shared" si="3"/>
        <v>38560.517563168782</v>
      </c>
      <c r="L18" s="519">
        <f t="shared" si="0"/>
        <v>2.1327214228436364E-2</v>
      </c>
    </row>
    <row r="19" spans="2:12">
      <c r="B19" s="515">
        <v>8</v>
      </c>
      <c r="C19" s="263" t="s">
        <v>133</v>
      </c>
      <c r="D19" s="516">
        <f>'[7]Sum Ranking'!AW28</f>
        <v>21870.080571209295</v>
      </c>
      <c r="E19" s="516"/>
      <c r="F19" s="516"/>
      <c r="G19" s="516"/>
      <c r="H19" s="517"/>
      <c r="I19" s="516">
        <f>'[7]Sum Ranking'!BE28</f>
        <v>2470.648029022318</v>
      </c>
      <c r="J19" s="516">
        <f t="shared" si="2"/>
        <v>2470.648029022318</v>
      </c>
      <c r="K19" s="518">
        <f t="shared" si="3"/>
        <v>24340.728600231614</v>
      </c>
      <c r="L19" s="519">
        <f t="shared" si="0"/>
        <v>1.3462473175650705E-2</v>
      </c>
    </row>
    <row r="20" spans="2:12">
      <c r="B20" s="515">
        <v>9</v>
      </c>
      <c r="C20" s="263" t="s">
        <v>137</v>
      </c>
      <c r="D20" s="516">
        <f>'[7]Sum Ranking'!AW29</f>
        <v>21396.777540537179</v>
      </c>
      <c r="E20" s="516">
        <f>'[7]Sum Ranking'!BA29</f>
        <v>287.37069285864573</v>
      </c>
      <c r="F20" s="516">
        <f>'[7]Sum Ranking'!BB29</f>
        <v>175.51930330473505</v>
      </c>
      <c r="G20" s="516">
        <f>'[7]Sum Ranking'!BC29</f>
        <v>216.79294475500652</v>
      </c>
      <c r="H20" s="517">
        <f t="shared" si="1"/>
        <v>679.68294091838732</v>
      </c>
      <c r="I20" s="516">
        <f>'[7]Sum Ranking'!BE29</f>
        <v>1995.6283413760905</v>
      </c>
      <c r="J20" s="516">
        <f t="shared" si="2"/>
        <v>2675.3112822944777</v>
      </c>
      <c r="K20" s="518">
        <f t="shared" si="3"/>
        <v>24072.088822831658</v>
      </c>
      <c r="L20" s="519">
        <f t="shared" si="0"/>
        <v>1.3313892750776929E-2</v>
      </c>
    </row>
    <row r="21" spans="2:12">
      <c r="B21" s="515">
        <v>10</v>
      </c>
      <c r="C21" s="263" t="s">
        <v>116</v>
      </c>
      <c r="D21" s="516">
        <f>'[7]Sum Ranking'!AW32</f>
        <v>16127.665125784832</v>
      </c>
      <c r="E21" s="516">
        <f>'[7]Sum Ranking'!BA32</f>
        <v>172.82426746540671</v>
      </c>
      <c r="F21" s="516">
        <f>'[7]Sum Ranking'!BB32</f>
        <v>208.40259948817544</v>
      </c>
      <c r="G21" s="516">
        <f>'[7]Sum Ranking'!BC32</f>
        <v>339.84234658463004</v>
      </c>
      <c r="H21" s="517">
        <f t="shared" si="1"/>
        <v>721.06921353821213</v>
      </c>
      <c r="I21" s="516">
        <f>'[7]Sum Ranking'!BE32</f>
        <v>2190.4532152164138</v>
      </c>
      <c r="J21" s="516">
        <f t="shared" si="2"/>
        <v>2911.5224287546262</v>
      </c>
      <c r="K21" s="518">
        <f t="shared" si="3"/>
        <v>19039.187554539458</v>
      </c>
      <c r="L21" s="519">
        <f t="shared" si="0"/>
        <v>1.0530274419835207E-2</v>
      </c>
    </row>
    <row r="22" spans="2:12">
      <c r="B22" s="515">
        <v>11</v>
      </c>
      <c r="C22" s="263" t="s">
        <v>119</v>
      </c>
      <c r="D22" s="516">
        <f>'[7]Sum Ranking'!AW33</f>
        <v>14867.304065516932</v>
      </c>
      <c r="E22" s="516"/>
      <c r="F22" s="516"/>
      <c r="G22" s="516"/>
      <c r="H22" s="517"/>
      <c r="I22" s="516">
        <f>'[7]Sum Ranking'!BE33</f>
        <v>1679.5491615472286</v>
      </c>
      <c r="J22" s="516">
        <f t="shared" si="2"/>
        <v>1679.5491615472286</v>
      </c>
      <c r="K22" s="518">
        <f t="shared" si="3"/>
        <v>16546.853227064159</v>
      </c>
      <c r="L22" s="519">
        <f t="shared" si="0"/>
        <v>9.1518036033095933E-3</v>
      </c>
    </row>
    <row r="23" spans="2:12">
      <c r="B23" s="515">
        <v>12</v>
      </c>
      <c r="C23" s="263" t="s">
        <v>150</v>
      </c>
      <c r="D23" s="516">
        <f>'[7]Sum Ranking'!AW34</f>
        <v>14525.223598419208</v>
      </c>
      <c r="E23" s="516">
        <f>'[7]Sum Ranking'!BA34</f>
        <v>186.5778100039843</v>
      </c>
      <c r="F23" s="516">
        <f>'[7]Sum Ranking'!BB34</f>
        <v>133.93497932177556</v>
      </c>
      <c r="G23" s="516">
        <f>'[7]Sum Ranking'!BC34</f>
        <v>181.44260567796525</v>
      </c>
      <c r="H23" s="517">
        <f t="shared" si="1"/>
        <v>501.95539500372513</v>
      </c>
      <c r="I23" s="516">
        <f>'[7]Sum Ranking'!BE34</f>
        <v>1488.0399086428667</v>
      </c>
      <c r="J23" s="516">
        <f t="shared" si="2"/>
        <v>1989.9953036465918</v>
      </c>
      <c r="K23" s="518">
        <f t="shared" si="3"/>
        <v>16515.218902065801</v>
      </c>
      <c r="L23" s="519">
        <f t="shared" si="0"/>
        <v>9.1343071569741224E-3</v>
      </c>
    </row>
    <row r="24" spans="2:12">
      <c r="B24" s="515">
        <v>13</v>
      </c>
      <c r="C24" s="263" t="s">
        <v>153</v>
      </c>
      <c r="D24" s="516">
        <f>'[7]Sum Ranking'!AW35</f>
        <v>14672.095021369625</v>
      </c>
      <c r="E24" s="516">
        <f>'[7]Sum Ranking'!BA35</f>
        <v>208.91569354395153</v>
      </c>
      <c r="F24" s="516">
        <f>'[7]Sum Ranking'!BB35</f>
        <v>99.736580308217071</v>
      </c>
      <c r="G24" s="516">
        <f>'[7]Sum Ranking'!BC35</f>
        <v>100.85584065825938</v>
      </c>
      <c r="H24" s="517">
        <f t="shared" si="1"/>
        <v>409.50811451042796</v>
      </c>
      <c r="I24" s="516">
        <f>'[7]Sum Ranking'!BE35</f>
        <v>1182.501485167661</v>
      </c>
      <c r="J24" s="516">
        <f t="shared" si="2"/>
        <v>1592.009599678089</v>
      </c>
      <c r="K24" s="518">
        <f t="shared" si="3"/>
        <v>16264.104621047714</v>
      </c>
      <c r="L24" s="519">
        <f t="shared" si="0"/>
        <v>8.9954198078009903E-3</v>
      </c>
    </row>
    <row r="25" spans="2:12">
      <c r="B25" s="515">
        <v>14</v>
      </c>
      <c r="C25" s="263" t="s">
        <v>334</v>
      </c>
      <c r="D25" s="516">
        <f>'[7]Sum Ranking'!AW36</f>
        <v>13128.915130956029</v>
      </c>
      <c r="E25" s="516">
        <f>'[7]Sum Ranking'!BA36</f>
        <v>167.15903824373814</v>
      </c>
      <c r="F25" s="516">
        <f>'[7]Sum Ranking'!BB36</f>
        <v>123.63798798630825</v>
      </c>
      <c r="G25" s="516">
        <f>'[7]Sum Ranking'!BC36</f>
        <v>169.97748121796067</v>
      </c>
      <c r="H25" s="517">
        <f t="shared" si="1"/>
        <v>460.77450744800706</v>
      </c>
      <c r="I25" s="516">
        <f>'[7]Sum Ranking'!BE36</f>
        <v>1368.2425390509159</v>
      </c>
      <c r="J25" s="516">
        <f t="shared" si="2"/>
        <v>1829.0170464989228</v>
      </c>
      <c r="K25" s="518">
        <f t="shared" si="3"/>
        <v>14957.932177454952</v>
      </c>
      <c r="L25" s="519">
        <f t="shared" si="0"/>
        <v>8.2729964254345985E-3</v>
      </c>
    </row>
    <row r="26" spans="2:12">
      <c r="B26" s="515">
        <v>15</v>
      </c>
      <c r="C26" s="263" t="s">
        <v>158</v>
      </c>
      <c r="D26" s="516">
        <f>'[7]Sum Ranking'!AW37</f>
        <v>12938.332429690025</v>
      </c>
      <c r="E26" s="516">
        <f>'[7]Sum Ranking'!BA37</f>
        <v>174.6630425478516</v>
      </c>
      <c r="F26" s="516">
        <f>'[7]Sum Ranking'!BB37</f>
        <v>104.57993588741209</v>
      </c>
      <c r="G26" s="516">
        <f>'[7]Sum Ranking'!BC37</f>
        <v>127.48873035240932</v>
      </c>
      <c r="H26" s="517">
        <f t="shared" si="1"/>
        <v>406.73170878767303</v>
      </c>
      <c r="I26" s="516">
        <f>'[7]Sum Ranking'!BE37</f>
        <v>1192.7146740424716</v>
      </c>
      <c r="J26" s="516">
        <f t="shared" si="2"/>
        <v>1599.4463828301446</v>
      </c>
      <c r="K26" s="518">
        <f t="shared" si="3"/>
        <v>14537.77881252017</v>
      </c>
      <c r="L26" s="519">
        <f t="shared" si="0"/>
        <v>8.040616224414647E-3</v>
      </c>
    </row>
    <row r="27" spans="2:12">
      <c r="B27" s="515">
        <v>16</v>
      </c>
      <c r="C27" s="263" t="s">
        <v>161</v>
      </c>
      <c r="D27" s="516">
        <f>'[7]Sum Ranking'!AW38</f>
        <v>13038.612472660414</v>
      </c>
      <c r="E27" s="516">
        <f>'[7]Sum Ranking'!BA38</f>
        <v>197.15255412790063</v>
      </c>
      <c r="F27" s="516">
        <f>'[7]Sum Ranking'!BB38</f>
        <v>68.647948570816808</v>
      </c>
      <c r="G27" s="516">
        <f>'[7]Sum Ranking'!BC38</f>
        <v>43.296972339143998</v>
      </c>
      <c r="H27" s="517">
        <f t="shared" si="1"/>
        <v>309.09747503786144</v>
      </c>
      <c r="I27" s="516">
        <f>'[7]Sum Ranking'!BE38</f>
        <v>870.64500753964751</v>
      </c>
      <c r="J27" s="516">
        <f t="shared" si="2"/>
        <v>1179.742482577509</v>
      </c>
      <c r="K27" s="518">
        <f t="shared" si="3"/>
        <v>14218.354955237923</v>
      </c>
      <c r="L27" s="519">
        <f t="shared" si="0"/>
        <v>7.8639479257391412E-3</v>
      </c>
    </row>
    <row r="28" spans="2:12">
      <c r="B28" s="515">
        <v>17</v>
      </c>
      <c r="C28" s="263" t="s">
        <v>164</v>
      </c>
      <c r="D28" s="516">
        <f>'[7]Sum Ranking'!AW39</f>
        <v>12250.767143180994</v>
      </c>
      <c r="E28" s="516">
        <f>'[7]Sum Ranking'!BA39</f>
        <v>191.00064911493868</v>
      </c>
      <c r="F28" s="516">
        <f>'[7]Sum Ranking'!BB39</f>
        <v>54.485276611759168</v>
      </c>
      <c r="G28" s="516">
        <f>'[7]Sum Ranking'!BC39</f>
        <v>17.463847066757111</v>
      </c>
      <c r="H28" s="517">
        <f t="shared" si="1"/>
        <v>262.94977279345494</v>
      </c>
      <c r="I28" s="516">
        <f>'[7]Sum Ranking'!BE39</f>
        <v>727.73296050675276</v>
      </c>
      <c r="J28" s="516">
        <f t="shared" si="2"/>
        <v>990.6827333002077</v>
      </c>
      <c r="K28" s="518">
        <f t="shared" si="3"/>
        <v>13241.449876481201</v>
      </c>
      <c r="L28" s="519">
        <f t="shared" si="0"/>
        <v>7.3236371308603825E-3</v>
      </c>
    </row>
    <row r="29" spans="2:12">
      <c r="B29" s="515">
        <v>18</v>
      </c>
      <c r="C29" s="263" t="s">
        <v>167</v>
      </c>
      <c r="D29" s="516">
        <f>'[7]Sum Ranking'!AW40</f>
        <v>10561.34578421327</v>
      </c>
      <c r="E29" s="516">
        <f>'[7]Sum Ranking'!BA40</f>
        <v>99.41727636571548</v>
      </c>
      <c r="F29" s="516">
        <f>'[7]Sum Ranking'!BB40</f>
        <v>160.39171885241566</v>
      </c>
      <c r="G29" s="516">
        <f>'[7]Sum Ranking'!BC40</f>
        <v>277.99629631081814</v>
      </c>
      <c r="H29" s="517">
        <f t="shared" si="1"/>
        <v>537.80529152894928</v>
      </c>
      <c r="I29" s="516">
        <f>'[7]Sum Ranking'!BE40</f>
        <v>1650.105355955842</v>
      </c>
      <c r="J29" s="516">
        <f t="shared" si="2"/>
        <v>2187.9106474847913</v>
      </c>
      <c r="K29" s="518">
        <f t="shared" si="3"/>
        <v>12749.256431698061</v>
      </c>
      <c r="L29" s="519">
        <f t="shared" si="0"/>
        <v>7.0514126976295262E-3</v>
      </c>
    </row>
    <row r="30" spans="2:12">
      <c r="B30" s="515">
        <v>19</v>
      </c>
      <c r="C30" s="263" t="s">
        <v>125</v>
      </c>
      <c r="D30" s="516">
        <f>'[7]Sum Ranking'!AW41</f>
        <v>9025.8244171495644</v>
      </c>
      <c r="E30" s="516">
        <f>'[7]Sum Ranking'!BA41</f>
        <v>25.541230631023407</v>
      </c>
      <c r="F30" s="516">
        <f>'[7]Sum Ranking'!BB41</f>
        <v>25.610218745376201</v>
      </c>
      <c r="G30" s="516">
        <f>'[7]Sum Ranking'!BC41</f>
        <v>39.655977312233659</v>
      </c>
      <c r="H30" s="517">
        <f t="shared" si="1"/>
        <v>90.807426688633271</v>
      </c>
      <c r="I30" s="516">
        <f>'[7]Sum Ranking'!BE41</f>
        <v>1042.7191535487268</v>
      </c>
      <c r="J30" s="516">
        <f t="shared" si="2"/>
        <v>1133.5265802373601</v>
      </c>
      <c r="K30" s="518">
        <f t="shared" si="3"/>
        <v>10159.350997386924</v>
      </c>
      <c r="L30" s="519">
        <f t="shared" si="0"/>
        <v>5.6189768404484109E-3</v>
      </c>
    </row>
    <row r="31" spans="2:12">
      <c r="B31" s="515">
        <v>20</v>
      </c>
      <c r="C31" s="263" t="s">
        <v>128</v>
      </c>
      <c r="D31" s="516">
        <f>'[7]Sum Ranking'!AW42</f>
        <v>8884.7992886876164</v>
      </c>
      <c r="E31" s="516">
        <f>'[7]Sum Ranking'!BA42</f>
        <v>0.27765705322946982</v>
      </c>
      <c r="F31" s="516">
        <f>'[7]Sum Ranking'!BB42</f>
        <v>4.5648515166517081</v>
      </c>
      <c r="G31" s="516">
        <f>'[7]Sum Ranking'!BC42</f>
        <v>9.1612089344661207</v>
      </c>
      <c r="H31" s="517">
        <f t="shared" si="1"/>
        <v>14.0037175043473</v>
      </c>
      <c r="I31" s="516">
        <f>'[7]Sum Ranking'!BE42</f>
        <v>1029.8863196659411</v>
      </c>
      <c r="J31" s="516">
        <f t="shared" si="2"/>
        <v>1043.8900371702885</v>
      </c>
      <c r="K31" s="518">
        <f t="shared" si="3"/>
        <v>9928.6893258579039</v>
      </c>
      <c r="L31" s="519">
        <f t="shared" si="0"/>
        <v>5.4914015070797687E-3</v>
      </c>
    </row>
    <row r="32" spans="2:12">
      <c r="B32" s="515">
        <v>21</v>
      </c>
      <c r="C32" s="263" t="s">
        <v>163</v>
      </c>
      <c r="D32" s="516">
        <f>'[7]Sum Ranking'!AW44</f>
        <v>8216.1061915266728</v>
      </c>
      <c r="E32" s="516">
        <f>'[7]Sum Ranking'!BA44</f>
        <v>114.43385079682385</v>
      </c>
      <c r="F32" s="516">
        <f>'[7]Sum Ranking'!BB44</f>
        <v>60.292533282918754</v>
      </c>
      <c r="G32" s="516">
        <f>'[7]Sum Ranking'!BC44</f>
        <v>66.774962461612432</v>
      </c>
      <c r="H32" s="517">
        <f t="shared" si="1"/>
        <v>241.50134654135505</v>
      </c>
      <c r="I32" s="516">
        <f>'[7]Sum Ranking'!BE44</f>
        <v>702.23236747353678</v>
      </c>
      <c r="J32" s="516">
        <f t="shared" si="2"/>
        <v>943.7337140148918</v>
      </c>
      <c r="K32" s="518">
        <f t="shared" si="3"/>
        <v>9159.8399055415648</v>
      </c>
      <c r="L32" s="519">
        <f t="shared" si="0"/>
        <v>5.0661630161898605E-3</v>
      </c>
    </row>
    <row r="33" spans="2:12">
      <c r="B33" s="515">
        <v>22</v>
      </c>
      <c r="C33" s="258" t="s">
        <v>179</v>
      </c>
      <c r="D33" s="516">
        <f>'[7]Sum Ranking'!AW45</f>
        <v>8111.8276650627477</v>
      </c>
      <c r="E33" s="516">
        <f>'[7]Sum Ranking'!BA45</f>
        <v>114.45136212811566</v>
      </c>
      <c r="F33" s="516">
        <f>'[7]Sum Ranking'!BB45</f>
        <v>56.972016373293442</v>
      </c>
      <c r="G33" s="516">
        <f>'[7]Sum Ranking'!BC45</f>
        <v>60.003562737261305</v>
      </c>
      <c r="H33" s="517">
        <f t="shared" si="1"/>
        <v>231.42694123867039</v>
      </c>
      <c r="I33" s="516">
        <f>'[7]Sum Ranking'!BE45</f>
        <v>670.27819828100746</v>
      </c>
      <c r="J33" s="516">
        <f t="shared" si="2"/>
        <v>901.70513951967791</v>
      </c>
      <c r="K33" s="518">
        <f t="shared" si="3"/>
        <v>9013.5328045824263</v>
      </c>
      <c r="L33" s="519">
        <f t="shared" si="0"/>
        <v>4.9852428656709941E-3</v>
      </c>
    </row>
    <row r="34" spans="2:12">
      <c r="B34" s="515">
        <v>23</v>
      </c>
      <c r="C34" s="263" t="s">
        <v>131</v>
      </c>
      <c r="D34" s="516">
        <f>'[7]Sum Ranking'!AW46</f>
        <v>7301.5344479673804</v>
      </c>
      <c r="E34" s="516">
        <f>'[7]Sum Ranking'!BA46</f>
        <v>102.10606694350719</v>
      </c>
      <c r="F34" s="516">
        <f>'[7]Sum Ranking'!BB46</f>
        <v>52.867722726269342</v>
      </c>
      <c r="G34" s="516">
        <f>'[7]Sum Ranking'!BC46</f>
        <v>57.688125284556946</v>
      </c>
      <c r="H34" s="517">
        <f t="shared" si="1"/>
        <v>212.66191495433347</v>
      </c>
      <c r="I34" s="516">
        <f>'[7]Sum Ranking'!BE46</f>
        <v>617.63107485233229</v>
      </c>
      <c r="J34" s="516">
        <f t="shared" si="2"/>
        <v>830.29298980666579</v>
      </c>
      <c r="K34" s="518">
        <f t="shared" si="3"/>
        <v>8131.8274377740463</v>
      </c>
      <c r="L34" s="519">
        <f t="shared" si="0"/>
        <v>4.4975855303284471E-3</v>
      </c>
    </row>
    <row r="35" spans="2:12">
      <c r="B35" s="515">
        <v>24</v>
      </c>
      <c r="C35" s="263" t="s">
        <v>135</v>
      </c>
      <c r="D35" s="516">
        <f>'[7]Sum Ranking'!AW47</f>
        <v>6802.6208663618781</v>
      </c>
      <c r="E35" s="516">
        <f>'[7]Sum Ranking'!BA47</f>
        <v>71.098790496100705</v>
      </c>
      <c r="F35" s="516">
        <f>'[7]Sum Ranking'!BB47</f>
        <v>91.029822512993718</v>
      </c>
      <c r="G35" s="516">
        <f>'[7]Sum Ranking'!BC47</f>
        <v>150.59181405908069</v>
      </c>
      <c r="H35" s="517">
        <f t="shared" si="1"/>
        <v>312.72042706817513</v>
      </c>
      <c r="I35" s="516">
        <f>'[7]Sum Ranking'!BE47</f>
        <v>952.11675453831197</v>
      </c>
      <c r="J35" s="516">
        <f t="shared" si="2"/>
        <v>1264.8371816064871</v>
      </c>
      <c r="K35" s="518">
        <f t="shared" si="3"/>
        <v>8067.4580479683655</v>
      </c>
      <c r="L35" s="519">
        <f t="shared" si="0"/>
        <v>4.4619838358260179E-3</v>
      </c>
    </row>
    <row r="36" spans="2:12">
      <c r="B36" s="515">
        <v>25</v>
      </c>
      <c r="C36" s="263" t="s">
        <v>138</v>
      </c>
      <c r="D36" s="516">
        <f>'[7]Sum Ranking'!AW48</f>
        <v>6975.2090346765663</v>
      </c>
      <c r="E36" s="516"/>
      <c r="F36" s="516"/>
      <c r="G36" s="516"/>
      <c r="H36" s="517"/>
      <c r="I36" s="516">
        <f>'[7]Sum Ranking'!BE48</f>
        <v>787.98458914819707</v>
      </c>
      <c r="J36" s="516">
        <f t="shared" si="2"/>
        <v>787.98458914819707</v>
      </c>
      <c r="K36" s="518">
        <f t="shared" si="3"/>
        <v>7763.1936238247636</v>
      </c>
      <c r="L36" s="519">
        <f t="shared" si="0"/>
        <v>4.2936999805802435E-3</v>
      </c>
    </row>
    <row r="37" spans="2:12">
      <c r="B37" s="515">
        <v>26</v>
      </c>
      <c r="C37" s="263" t="s">
        <v>188</v>
      </c>
      <c r="D37" s="516">
        <f>'[7]Sum Ranking'!AW49</f>
        <v>6384.0446439382185</v>
      </c>
      <c r="E37" s="516">
        <f>'[7]Sum Ranking'!BA49</f>
        <v>59.567471688930581</v>
      </c>
      <c r="F37" s="516">
        <f>'[7]Sum Ranking'!BB49</f>
        <v>97.869507483445886</v>
      </c>
      <c r="G37" s="516">
        <f>'[7]Sum Ranking'!BC49</f>
        <v>170.16726221228203</v>
      </c>
      <c r="H37" s="517">
        <f t="shared" si="1"/>
        <v>327.60424138465851</v>
      </c>
      <c r="I37" s="516">
        <f>'[7]Sum Ranking'!BE49</f>
        <v>1005.7132085326248</v>
      </c>
      <c r="J37" s="516">
        <f t="shared" si="2"/>
        <v>1333.3174499172833</v>
      </c>
      <c r="K37" s="518">
        <f t="shared" si="3"/>
        <v>7717.3620938555014</v>
      </c>
      <c r="L37" s="519">
        <f t="shared" si="0"/>
        <v>4.2683512840418682E-3</v>
      </c>
    </row>
    <row r="38" spans="2:12">
      <c r="B38" s="515">
        <v>27</v>
      </c>
      <c r="C38" s="263" t="s">
        <v>191</v>
      </c>
      <c r="D38" s="516">
        <f>'[7]Sum Ranking'!AW50</f>
        <v>6756.2456738355686</v>
      </c>
      <c r="E38" s="516">
        <f>'[7]Sum Ranking'!BA50</f>
        <v>85.816765781975477</v>
      </c>
      <c r="F38" s="516">
        <f>'[7]Sum Ranking'!BB50</f>
        <v>63.980826392328986</v>
      </c>
      <c r="G38" s="516">
        <f>'[7]Sum Ranking'!BC50</f>
        <v>88.296445702881314</v>
      </c>
      <c r="H38" s="517">
        <f t="shared" si="1"/>
        <v>238.09403787718577</v>
      </c>
      <c r="I38" s="516">
        <f>'[7]Sum Ranking'!BE50</f>
        <v>707.3162416064547</v>
      </c>
      <c r="J38" s="516">
        <f t="shared" si="2"/>
        <v>945.41027948364047</v>
      </c>
      <c r="K38" s="518">
        <f t="shared" si="3"/>
        <v>7701.6559533192094</v>
      </c>
      <c r="L38" s="519">
        <f t="shared" si="0"/>
        <v>4.2596644653711728E-3</v>
      </c>
    </row>
    <row r="39" spans="2:12">
      <c r="B39" s="515">
        <v>28</v>
      </c>
      <c r="C39" s="263" t="s">
        <v>194</v>
      </c>
      <c r="D39" s="516">
        <f>'[7]Sum Ranking'!AW51</f>
        <v>7007.5918132001034</v>
      </c>
      <c r="E39" s="516">
        <f>'[7]Sum Ranking'!BA51</f>
        <v>105.19107245901058</v>
      </c>
      <c r="F39" s="516">
        <f>'[7]Sum Ranking'!BB51</f>
        <v>38.230592902708267</v>
      </c>
      <c r="G39" s="516">
        <f>'[7]Sum Ranking'!BC51</f>
        <v>26.366713294897579</v>
      </c>
      <c r="H39" s="517">
        <f t="shared" si="1"/>
        <v>169.78837865661643</v>
      </c>
      <c r="I39" s="516">
        <f>'[7]Sum Ranking'!BE51</f>
        <v>479.9726744016105</v>
      </c>
      <c r="J39" s="516">
        <f t="shared" si="2"/>
        <v>649.76105305822693</v>
      </c>
      <c r="K39" s="518">
        <f t="shared" si="3"/>
        <v>7657.3528662583303</v>
      </c>
      <c r="L39" s="519">
        <f t="shared" si="0"/>
        <v>4.235161126504401E-3</v>
      </c>
    </row>
    <row r="40" spans="2:12">
      <c r="B40" s="515">
        <v>29</v>
      </c>
      <c r="C40" s="263" t="s">
        <v>197</v>
      </c>
      <c r="D40" s="516">
        <f>'[7]Sum Ranking'!AW52</f>
        <v>6348.5799950820838</v>
      </c>
      <c r="E40" s="516">
        <f>'[7]Sum Ranking'!BA52</f>
        <v>66.626683220491486</v>
      </c>
      <c r="F40" s="516">
        <f>'[7]Sum Ranking'!BB52</f>
        <v>84.478790759097819</v>
      </c>
      <c r="G40" s="516">
        <f>'[7]Sum Ranking'!BC52</f>
        <v>139.43880432342016</v>
      </c>
      <c r="H40" s="517">
        <f t="shared" si="1"/>
        <v>290.54427830300949</v>
      </c>
      <c r="I40" s="516">
        <f>'[7]Sum Ranking'!BE52</f>
        <v>884.2823446597705</v>
      </c>
      <c r="J40" s="516">
        <f t="shared" si="2"/>
        <v>1174.82662296278</v>
      </c>
      <c r="K40" s="518">
        <f t="shared" si="3"/>
        <v>7523.4066180448635</v>
      </c>
      <c r="L40" s="519">
        <f t="shared" si="0"/>
        <v>4.1610775687289077E-3</v>
      </c>
    </row>
    <row r="41" spans="2:12">
      <c r="B41" s="515">
        <v>30</v>
      </c>
      <c r="C41" s="263" t="s">
        <v>141</v>
      </c>
      <c r="D41" s="516">
        <f>'[7]Sum Ranking'!AW53</f>
        <v>6607.9431932768712</v>
      </c>
      <c r="E41" s="516"/>
      <c r="F41" s="516"/>
      <c r="G41" s="516"/>
      <c r="H41" s="517"/>
      <c r="I41" s="516">
        <f>'[7]Sum Ranking'!BE53</f>
        <v>746.49481848974335</v>
      </c>
      <c r="J41" s="516">
        <f t="shared" si="2"/>
        <v>746.49481848974335</v>
      </c>
      <c r="K41" s="518">
        <f t="shared" si="3"/>
        <v>7354.4380117666142</v>
      </c>
      <c r="L41" s="519">
        <f t="shared" si="0"/>
        <v>4.0676236969525974E-3</v>
      </c>
    </row>
    <row r="42" spans="2:12">
      <c r="B42" s="515">
        <v>31</v>
      </c>
      <c r="C42" s="263" t="s">
        <v>144</v>
      </c>
      <c r="D42" s="516">
        <f>'[7]Sum Ranking'!AW54</f>
        <v>6530.6522789369683</v>
      </c>
      <c r="E42" s="516"/>
      <c r="F42" s="516"/>
      <c r="G42" s="516"/>
      <c r="H42" s="517"/>
      <c r="I42" s="516">
        <f>'[7]Sum Ranking'!BE54</f>
        <v>737.76331681312854</v>
      </c>
      <c r="J42" s="516">
        <f t="shared" si="2"/>
        <v>737.76331681312854</v>
      </c>
      <c r="K42" s="518">
        <f t="shared" si="3"/>
        <v>7268.4155957500971</v>
      </c>
      <c r="L42" s="519">
        <f t="shared" si="0"/>
        <v>4.0200460550854598E-3</v>
      </c>
    </row>
    <row r="43" spans="2:12">
      <c r="B43" s="515">
        <v>32</v>
      </c>
      <c r="C43" s="520" t="s">
        <v>335</v>
      </c>
      <c r="D43" s="516">
        <f>'[7]Sum Ranking'!AW55</f>
        <v>6088.9438079363454</v>
      </c>
      <c r="E43" s="516"/>
      <c r="F43" s="516"/>
      <c r="G43" s="516"/>
      <c r="H43" s="517"/>
      <c r="I43" s="516">
        <f>'[7]Sum Ranking'!BE55</f>
        <v>687.86381325497564</v>
      </c>
      <c r="J43" s="516">
        <f t="shared" si="2"/>
        <v>687.86381325497564</v>
      </c>
      <c r="K43" s="518">
        <f t="shared" si="3"/>
        <v>6776.8076211913212</v>
      </c>
      <c r="L43" s="519">
        <f t="shared" si="0"/>
        <v>3.7481454362037997E-3</v>
      </c>
    </row>
    <row r="44" spans="2:12">
      <c r="B44" s="515">
        <v>33</v>
      </c>
      <c r="C44" s="263" t="s">
        <v>209</v>
      </c>
      <c r="D44" s="516">
        <f>'[7]Sum Ranking'!AW57</f>
        <v>5681.0608506868402</v>
      </c>
      <c r="E44" s="516">
        <f>'[7]Sum Ranking'!BA57</f>
        <v>65.918731536648551</v>
      </c>
      <c r="F44" s="516">
        <f>'[7]Sum Ranking'!BB57</f>
        <v>64.648708660976794</v>
      </c>
      <c r="G44" s="516">
        <f>'[7]Sum Ranking'!BC57</f>
        <v>99.397873747690184</v>
      </c>
      <c r="H44" s="517">
        <f t="shared" si="1"/>
        <v>229.96531394531553</v>
      </c>
      <c r="I44" s="516">
        <f>'[7]Sum Ranking'!BE57</f>
        <v>692.58846956979789</v>
      </c>
      <c r="J44" s="516">
        <f t="shared" si="2"/>
        <v>922.55378351511342</v>
      </c>
      <c r="K44" s="518">
        <f t="shared" si="3"/>
        <v>6603.6146342019538</v>
      </c>
      <c r="L44" s="519">
        <f t="shared" si="0"/>
        <v>3.6523551260676849E-3</v>
      </c>
    </row>
    <row r="45" spans="2:12">
      <c r="B45" s="515">
        <v>34</v>
      </c>
      <c r="C45" s="263" t="s">
        <v>148</v>
      </c>
      <c r="D45" s="516">
        <f>'[7]Sum Ranking'!AW58</f>
        <v>5922.6094649234128</v>
      </c>
      <c r="E45" s="516">
        <f>'[7]Sum Ranking'!BA58</f>
        <v>86.100423658977206</v>
      </c>
      <c r="F45" s="516">
        <f>'[7]Sum Ranking'!BB58</f>
        <v>37.185791140511427</v>
      </c>
      <c r="G45" s="516">
        <f>'[7]Sum Ranking'!BC58</f>
        <v>33.584694844820788</v>
      </c>
      <c r="H45" s="517">
        <f t="shared" si="1"/>
        <v>156.87090964430942</v>
      </c>
      <c r="I45" s="516">
        <f>'[7]Sum Ranking'!BE58</f>
        <v>449.61224793849919</v>
      </c>
      <c r="J45" s="516">
        <f t="shared" si="2"/>
        <v>606.48315758280864</v>
      </c>
      <c r="K45" s="518">
        <f t="shared" si="3"/>
        <v>6529.0926225062212</v>
      </c>
      <c r="L45" s="519">
        <f t="shared" si="0"/>
        <v>3.6111381764879678E-3</v>
      </c>
    </row>
    <row r="46" spans="2:12">
      <c r="B46" s="515">
        <v>35</v>
      </c>
      <c r="C46" s="263" t="s">
        <v>151</v>
      </c>
      <c r="D46" s="516">
        <f>'[7]Sum Ranking'!AW59</f>
        <v>5317.7465159161502</v>
      </c>
      <c r="E46" s="516">
        <f>'[7]Sum Ranking'!BA59</f>
        <v>49.011008990204942</v>
      </c>
      <c r="F46" s="516">
        <f>'[7]Sum Ranking'!BB59</f>
        <v>62.512646697232917</v>
      </c>
      <c r="G46" s="516">
        <f>'[7]Sum Ranking'!BC59</f>
        <v>103.32464786862103</v>
      </c>
      <c r="H46" s="517">
        <f t="shared" si="1"/>
        <v>214.84830355605891</v>
      </c>
      <c r="I46" s="516">
        <f>'[7]Sum Ranking'!BE59</f>
        <v>725.8878231349006</v>
      </c>
      <c r="J46" s="516">
        <f t="shared" si="2"/>
        <v>940.73612669095951</v>
      </c>
      <c r="K46" s="518">
        <f t="shared" si="3"/>
        <v>6258.4826426071095</v>
      </c>
      <c r="L46" s="519">
        <f t="shared" si="0"/>
        <v>3.461468063678752E-3</v>
      </c>
    </row>
    <row r="47" spans="2:12">
      <c r="B47" s="515">
        <v>36</v>
      </c>
      <c r="C47" s="263" t="s">
        <v>154</v>
      </c>
      <c r="D47" s="516">
        <f>'[7]Sum Ranking'!AW60</f>
        <v>5342.0466155312879</v>
      </c>
      <c r="E47" s="516">
        <f>'[7]Sum Ranking'!BA60</f>
        <v>48.841876456680779</v>
      </c>
      <c r="F47" s="516">
        <f>'[7]Sum Ranking'!BB60</f>
        <v>29.211522870095941</v>
      </c>
      <c r="G47" s="516">
        <f>'[7]Sum Ranking'!BC60</f>
        <v>35.583748642628649</v>
      </c>
      <c r="H47" s="517">
        <f t="shared" si="1"/>
        <v>113.63714796940536</v>
      </c>
      <c r="I47" s="516">
        <f>'[7]Sum Ranking'!BE60</f>
        <v>528.09035429556116</v>
      </c>
      <c r="J47" s="516">
        <f t="shared" si="2"/>
        <v>641.72750226496646</v>
      </c>
      <c r="K47" s="518">
        <f t="shared" si="3"/>
        <v>5983.7741177962544</v>
      </c>
      <c r="L47" s="519">
        <f t="shared" si="0"/>
        <v>3.3095311103061437E-3</v>
      </c>
    </row>
    <row r="48" spans="2:12">
      <c r="B48" s="515">
        <v>37</v>
      </c>
      <c r="C48" s="263" t="s">
        <v>156</v>
      </c>
      <c r="D48" s="516">
        <f>'[7]Sum Ranking'!AW61</f>
        <v>5348.3151729646761</v>
      </c>
      <c r="E48" s="516"/>
      <c r="F48" s="516"/>
      <c r="G48" s="516"/>
      <c r="H48" s="517"/>
      <c r="I48" s="516">
        <f>'[7]Sum Ranking'!BE61</f>
        <v>604.19550342537605</v>
      </c>
      <c r="J48" s="516">
        <f t="shared" si="2"/>
        <v>604.19550342537605</v>
      </c>
      <c r="K48" s="518">
        <f t="shared" si="3"/>
        <v>5952.5106763900521</v>
      </c>
      <c r="L48" s="519">
        <f t="shared" si="0"/>
        <v>3.2922397938372717E-3</v>
      </c>
    </row>
    <row r="49" spans="2:12">
      <c r="B49" s="515">
        <v>38</v>
      </c>
      <c r="C49" s="263" t="s">
        <v>217</v>
      </c>
      <c r="D49" s="516">
        <f>'[7]Sum Ranking'!AW62</f>
        <v>4669.1788612011887</v>
      </c>
      <c r="E49" s="516">
        <f>'[7]Sum Ranking'!BA62</f>
        <v>55.327014559261045</v>
      </c>
      <c r="F49" s="516">
        <f>'[7]Sum Ranking'!BB62</f>
        <v>51.135688643782956</v>
      </c>
      <c r="G49" s="516">
        <f>'[7]Sum Ranking'!BC62</f>
        <v>77.061409528719977</v>
      </c>
      <c r="H49" s="517">
        <f t="shared" si="1"/>
        <v>183.52411273176398</v>
      </c>
      <c r="I49" s="516">
        <f>'[7]Sum Ranking'!BE62</f>
        <v>551.21072398564434</v>
      </c>
      <c r="J49" s="516">
        <f t="shared" si="2"/>
        <v>734.73483671740837</v>
      </c>
      <c r="K49" s="518">
        <f t="shared" si="3"/>
        <v>5403.9136979185969</v>
      </c>
      <c r="L49" s="519">
        <f t="shared" si="0"/>
        <v>2.9888194555140911E-3</v>
      </c>
    </row>
    <row r="50" spans="2:12">
      <c r="B50" s="515">
        <v>39</v>
      </c>
      <c r="C50" s="263" t="s">
        <v>336</v>
      </c>
      <c r="D50" s="516">
        <f>'[7]Sum Ranking'!AW63</f>
        <v>4465.6677224177984</v>
      </c>
      <c r="E50" s="516">
        <f>'[7]Sum Ranking'!BA63</f>
        <v>45.893716373109321</v>
      </c>
      <c r="F50" s="516">
        <f>'[7]Sum Ranking'!BB63</f>
        <v>61.11364554878255</v>
      </c>
      <c r="G50" s="516">
        <f>'[7]Sum Ranking'!BC63</f>
        <v>102.00141534105008</v>
      </c>
      <c r="H50" s="517">
        <f t="shared" si="1"/>
        <v>209.00877726294195</v>
      </c>
      <c r="I50" s="516">
        <f>'[7]Sum Ranking'!BE63</f>
        <v>637.25610192234763</v>
      </c>
      <c r="J50" s="516">
        <f t="shared" si="2"/>
        <v>846.2648791852896</v>
      </c>
      <c r="K50" s="518">
        <f t="shared" si="3"/>
        <v>5311.9326016030882</v>
      </c>
      <c r="L50" s="519">
        <f t="shared" si="0"/>
        <v>2.9379461615321395E-3</v>
      </c>
    </row>
    <row r="51" spans="2:12">
      <c r="B51" s="521">
        <v>40</v>
      </c>
      <c r="C51" s="283" t="s">
        <v>162</v>
      </c>
      <c r="D51" s="522">
        <f>'[7]Sum Ranking'!AW64</f>
        <v>4521.399324437898</v>
      </c>
      <c r="E51" s="522"/>
      <c r="F51" s="522"/>
      <c r="G51" s="522"/>
      <c r="H51" s="523"/>
      <c r="I51" s="522">
        <f>'[7]Sum Ranking'!BE64</f>
        <v>510.77938615603603</v>
      </c>
      <c r="J51" s="522">
        <f t="shared" si="2"/>
        <v>510.77938615603603</v>
      </c>
      <c r="K51" s="524">
        <f t="shared" si="3"/>
        <v>5032.1787105939338</v>
      </c>
      <c r="L51" s="525">
        <f t="shared" si="0"/>
        <v>2.7832186956723536E-3</v>
      </c>
    </row>
    <row r="52" spans="2:12">
      <c r="B52" s="231"/>
      <c r="C52" s="257"/>
      <c r="D52" s="516"/>
      <c r="E52" s="516"/>
      <c r="F52" s="516"/>
      <c r="G52" s="516"/>
      <c r="H52" s="516"/>
      <c r="I52" s="516"/>
      <c r="J52" s="516"/>
      <c r="K52" s="516"/>
      <c r="L52" s="526"/>
    </row>
    <row r="53" spans="2:12" ht="11" customHeight="1">
      <c r="C53" s="527"/>
      <c r="D53" s="527"/>
      <c r="E53" s="527"/>
      <c r="F53" s="527"/>
      <c r="G53" s="527"/>
      <c r="H53" s="527"/>
      <c r="I53" s="527"/>
      <c r="J53" s="527"/>
      <c r="K53" s="527"/>
      <c r="L53" s="527"/>
    </row>
    <row r="54" spans="2:12">
      <c r="C54" s="491" t="s">
        <v>337</v>
      </c>
      <c r="D54" s="527">
        <f>SUM(D12:D21)</f>
        <v>347286.64925785252</v>
      </c>
      <c r="E54" s="527">
        <f t="shared" ref="E54:L54" si="4">SUM(E12:E21)</f>
        <v>3866.0432280388941</v>
      </c>
      <c r="F54" s="527">
        <f t="shared" si="4"/>
        <v>3410.764805301028</v>
      </c>
      <c r="G54" s="527">
        <f t="shared" si="4"/>
        <v>5053.9952641102409</v>
      </c>
      <c r="H54" s="527">
        <f t="shared" si="4"/>
        <v>12330.803297450162</v>
      </c>
      <c r="I54" s="527">
        <f t="shared" si="4"/>
        <v>39909.099980672356</v>
      </c>
      <c r="J54" s="527">
        <f t="shared" si="4"/>
        <v>52239.903278122511</v>
      </c>
      <c r="K54" s="527">
        <f t="shared" si="4"/>
        <v>399526.55253597506</v>
      </c>
      <c r="L54" s="528">
        <f t="shared" si="4"/>
        <v>0.22097183633297587</v>
      </c>
    </row>
    <row r="55" spans="2:12" ht="11" customHeight="1">
      <c r="D55" s="527"/>
      <c r="E55" s="527"/>
      <c r="F55" s="527"/>
      <c r="G55" s="527"/>
      <c r="H55" s="527"/>
      <c r="I55" s="527"/>
      <c r="J55" s="527"/>
      <c r="K55" s="527"/>
      <c r="L55" s="528"/>
    </row>
    <row r="56" spans="2:12">
      <c r="C56" s="491" t="s">
        <v>338</v>
      </c>
      <c r="D56" s="527">
        <f>SUM(D12:D31)</f>
        <v>471179.86860969628</v>
      </c>
      <c r="E56" s="527">
        <f t="shared" ref="E56:L56" si="5">SUM(E12:E31)</f>
        <v>5116.7481796712273</v>
      </c>
      <c r="F56" s="527">
        <f t="shared" si="5"/>
        <v>4186.3543031017607</v>
      </c>
      <c r="G56" s="527">
        <f t="shared" si="5"/>
        <v>6021.3342239802541</v>
      </c>
      <c r="H56" s="527">
        <f t="shared" si="5"/>
        <v>15324.436706753238</v>
      </c>
      <c r="I56" s="527">
        <f t="shared" si="5"/>
        <v>52141.236546340413</v>
      </c>
      <c r="J56" s="527">
        <f t="shared" si="5"/>
        <v>67465.673253093642</v>
      </c>
      <c r="K56" s="527">
        <f t="shared" si="5"/>
        <v>538645.54186278989</v>
      </c>
      <c r="L56" s="528">
        <f t="shared" si="5"/>
        <v>0.29791635565266711</v>
      </c>
    </row>
    <row r="57" spans="2:12" ht="11" customHeight="1">
      <c r="D57" s="527"/>
      <c r="E57" s="527"/>
      <c r="F57" s="527"/>
      <c r="G57" s="527"/>
      <c r="H57" s="527"/>
      <c r="I57" s="527"/>
      <c r="J57" s="527"/>
      <c r="K57" s="527"/>
      <c r="L57" s="528"/>
    </row>
    <row r="58" spans="2:12">
      <c r="C58" s="491" t="s">
        <v>339</v>
      </c>
      <c r="D58" s="529">
        <f>SUM(D12:D51)</f>
        <v>595579.19274957699</v>
      </c>
      <c r="E58" s="529">
        <f t="shared" ref="E58:L58" si="6">SUM(E12:E51)</f>
        <v>6187.1330147610652</v>
      </c>
      <c r="F58" s="529">
        <f t="shared" si="6"/>
        <v>5037.8841190962003</v>
      </c>
      <c r="G58" s="529">
        <f t="shared" si="6"/>
        <v>7231.6157040297794</v>
      </c>
      <c r="H58" s="529">
        <f t="shared" si="6"/>
        <v>18456.632837887038</v>
      </c>
      <c r="I58" s="529">
        <f t="shared" si="6"/>
        <v>65820.506558820271</v>
      </c>
      <c r="J58" s="529">
        <f>SUM(J12:J51)</f>
        <v>84277.139396707309</v>
      </c>
      <c r="K58" s="529">
        <f t="shared" si="6"/>
        <v>679856.33214628405</v>
      </c>
      <c r="L58" s="528">
        <f t="shared" si="6"/>
        <v>0.37601781709724719</v>
      </c>
    </row>
    <row r="59" spans="2:12" ht="11" customHeight="1"/>
    <row r="60" spans="2:12">
      <c r="C60" s="491" t="s">
        <v>340</v>
      </c>
      <c r="D60" s="527">
        <f>'[7]Sum Ranking'!AW127</f>
        <v>1112341.8218965766</v>
      </c>
      <c r="E60" s="527">
        <f>'[7]Sum Ranking'!BA127</f>
        <v>7408.2846123173631</v>
      </c>
      <c r="F60" s="527">
        <f>'[7]Sum Ranking'!BB127</f>
        <v>6394.3796989115954</v>
      </c>
      <c r="G60" s="527">
        <f>'[7]Sum Ranking'!BC127</f>
        <v>9396.5418367007096</v>
      </c>
      <c r="H60" s="527">
        <f>E60+F60+G60</f>
        <v>23199.206147929668</v>
      </c>
      <c r="I60" s="527">
        <f>'[7]Sum Ranking'!BE127</f>
        <v>123350.25188158812</v>
      </c>
      <c r="J60" s="527">
        <f>'[7]Sum Ranking'!BA127+'[7]Sum Ranking'!BB127+'[7]Sum Ranking'!BC127+'[7]Sum Ranking'!BE127</f>
        <v>146549.45802951779</v>
      </c>
      <c r="K60" s="527">
        <f>'[7]Sum Ranking'!BG127</f>
        <v>1258891.2799260945</v>
      </c>
      <c r="L60" s="530">
        <f>K60/$K$62</f>
        <v>0.69627291628831367</v>
      </c>
    </row>
    <row r="61" spans="2:12" ht="11" customHeight="1">
      <c r="D61" s="527"/>
      <c r="E61" s="527"/>
      <c r="F61" s="527"/>
      <c r="G61" s="527"/>
      <c r="H61" s="527"/>
      <c r="I61" s="527"/>
      <c r="J61" s="527"/>
      <c r="K61" s="527"/>
      <c r="L61" s="527"/>
    </row>
    <row r="62" spans="2:12">
      <c r="C62" s="491" t="s">
        <v>320</v>
      </c>
      <c r="D62" s="527">
        <f>'[7]Sum Ranking'!BB133</f>
        <v>1612851.1509870163</v>
      </c>
      <c r="E62" s="527">
        <f>'[7]Sum Ranking'!I133</f>
        <v>16105.013337050867</v>
      </c>
      <c r="F62" s="527" t="s">
        <v>317</v>
      </c>
      <c r="G62" s="527" t="s">
        <v>317</v>
      </c>
      <c r="H62" s="527"/>
      <c r="I62" s="527">
        <f>'[7]Sum Ranking'!AW133</f>
        <v>195191.7162222706</v>
      </c>
      <c r="J62" s="527"/>
      <c r="K62" s="527">
        <f>'[7]Sum Ranking'!BG133</f>
        <v>1808042.8672092869</v>
      </c>
      <c r="L62" s="530">
        <f>K62/$K$62</f>
        <v>1</v>
      </c>
    </row>
    <row r="64" spans="2:12">
      <c r="C64" s="531" t="s">
        <v>341</v>
      </c>
      <c r="D64" s="532">
        <f>SUM(D13+D14+D16+D17+D21+D22)</f>
        <v>195123.59307790251</v>
      </c>
      <c r="E64" s="532">
        <f t="shared" ref="E64:K64" si="7">SUM(E13+E14+E16+E17+E21+E22)</f>
        <v>2184.946538938686</v>
      </c>
      <c r="F64" s="532">
        <f t="shared" si="7"/>
        <v>1753.2649966645436</v>
      </c>
      <c r="G64" s="532">
        <f t="shared" si="7"/>
        <v>2501.1881990870925</v>
      </c>
      <c r="H64" s="532">
        <f t="shared" si="7"/>
        <v>6439.3997346903234</v>
      </c>
      <c r="I64" s="532">
        <f t="shared" si="7"/>
        <v>21370.562598304474</v>
      </c>
      <c r="J64" s="532">
        <f t="shared" si="7"/>
        <v>27809.962332994794</v>
      </c>
      <c r="K64" s="532">
        <f t="shared" si="7"/>
        <v>222933.55541089727</v>
      </c>
      <c r="L64" s="533">
        <f>K64/K62</f>
        <v>0.1233010342033511</v>
      </c>
    </row>
    <row r="65" spans="2:12">
      <c r="L65" s="534"/>
    </row>
    <row r="66" spans="2:12">
      <c r="L66" s="530"/>
    </row>
    <row r="67" spans="2:12">
      <c r="L67" s="530"/>
    </row>
    <row r="68" spans="2:12">
      <c r="L68" s="530"/>
    </row>
    <row r="69" spans="2:12">
      <c r="L69" s="530"/>
    </row>
    <row r="70" spans="2:12">
      <c r="L70" s="530"/>
    </row>
    <row r="71" spans="2:12" ht="18">
      <c r="C71" s="535"/>
      <c r="D71" s="536" t="s">
        <v>342</v>
      </c>
      <c r="E71" s="493"/>
      <c r="F71" s="537"/>
      <c r="H71" s="535"/>
      <c r="I71" s="535"/>
      <c r="J71" s="538" t="s">
        <v>343</v>
      </c>
      <c r="K71" s="493"/>
      <c r="L71" s="537"/>
    </row>
    <row r="73" spans="2:12">
      <c r="D73" s="539" t="s">
        <v>344</v>
      </c>
      <c r="E73" s="539" t="s">
        <v>70</v>
      </c>
      <c r="F73" s="539" t="s">
        <v>345</v>
      </c>
      <c r="I73" s="540"/>
      <c r="J73" s="539" t="s">
        <v>346</v>
      </c>
      <c r="K73" s="539" t="s">
        <v>347</v>
      </c>
      <c r="L73" s="539" t="s">
        <v>345</v>
      </c>
    </row>
    <row r="74" spans="2:12">
      <c r="B74" s="541">
        <v>1</v>
      </c>
      <c r="C74" s="510" t="s">
        <v>105</v>
      </c>
      <c r="D74" s="542">
        <f>D12+H12</f>
        <v>57467.590921980809</v>
      </c>
      <c r="E74" s="542">
        <f>I12</f>
        <v>3942.332135928667</v>
      </c>
      <c r="F74" s="543">
        <f>K12/$K$62</f>
        <v>3.3964860110145323E-2</v>
      </c>
      <c r="H74" s="541">
        <v>1</v>
      </c>
      <c r="I74" s="510" t="s">
        <v>105</v>
      </c>
      <c r="J74" s="511">
        <f t="shared" ref="J74:J93" si="8">D12</f>
        <v>56078.028975530557</v>
      </c>
      <c r="K74" s="511">
        <f t="shared" ref="K74:K93" si="9">J12</f>
        <v>5331.8940823789226</v>
      </c>
      <c r="L74" s="544">
        <f>J74+K74</f>
        <v>61409.92305790948</v>
      </c>
    </row>
    <row r="75" spans="2:12">
      <c r="B75" s="545">
        <v>2</v>
      </c>
      <c r="C75" s="263" t="s">
        <v>109</v>
      </c>
      <c r="D75" s="546">
        <f>D13</f>
        <v>48888.703935933139</v>
      </c>
      <c r="E75" s="546">
        <f>I13</f>
        <v>4773.0078342850084</v>
      </c>
      <c r="F75" s="547">
        <f t="shared" ref="F75:F93" si="10">K13/$K$62</f>
        <v>3.0551588989642216E-2</v>
      </c>
      <c r="H75" s="545">
        <v>2</v>
      </c>
      <c r="I75" s="263" t="s">
        <v>109</v>
      </c>
      <c r="J75" s="516">
        <f t="shared" si="8"/>
        <v>48888.703935933139</v>
      </c>
      <c r="K75" s="516">
        <f t="shared" si="9"/>
        <v>6349.8786186992484</v>
      </c>
      <c r="L75" s="548">
        <f t="shared" ref="L75:L93" si="11">J75+K75</f>
        <v>55238.58255463239</v>
      </c>
    </row>
    <row r="76" spans="2:12">
      <c r="B76" s="545">
        <v>3</v>
      </c>
      <c r="C76" s="263" t="s">
        <v>113</v>
      </c>
      <c r="D76" s="546">
        <f t="shared" ref="D76:D93" si="12">D14</f>
        <v>45783.282228696553</v>
      </c>
      <c r="E76" s="546">
        <f t="shared" ref="E76:E93" si="13">I14</f>
        <v>5312.1157276234426</v>
      </c>
      <c r="F76" s="547">
        <f t="shared" si="10"/>
        <v>2.9212237149506191E-2</v>
      </c>
      <c r="H76" s="545">
        <v>3</v>
      </c>
      <c r="I76" s="263" t="s">
        <v>113</v>
      </c>
      <c r="J76" s="516">
        <f t="shared" si="8"/>
        <v>45783.282228696553</v>
      </c>
      <c r="K76" s="516">
        <f t="shared" si="9"/>
        <v>7033.6947846942676</v>
      </c>
      <c r="L76" s="548">
        <f t="shared" si="11"/>
        <v>52816.977013390817</v>
      </c>
    </row>
    <row r="77" spans="2:12">
      <c r="B77" s="545">
        <v>4</v>
      </c>
      <c r="C77" s="263" t="s">
        <v>115</v>
      </c>
      <c r="D77" s="546">
        <f t="shared" si="12"/>
        <v>33435.092681723676</v>
      </c>
      <c r="E77" s="546">
        <f t="shared" si="13"/>
        <v>8593.7873294944293</v>
      </c>
      <c r="F77" s="547">
        <f t="shared" si="10"/>
        <v>2.4754165467925086E-2</v>
      </c>
      <c r="H77" s="545">
        <v>4</v>
      </c>
      <c r="I77" s="263" t="s">
        <v>115</v>
      </c>
      <c r="J77" s="516">
        <f t="shared" si="8"/>
        <v>33435.092681723676</v>
      </c>
      <c r="K77" s="516">
        <f t="shared" si="9"/>
        <v>11321.499626276718</v>
      </c>
      <c r="L77" s="548">
        <f t="shared" si="11"/>
        <v>44756.592308000392</v>
      </c>
    </row>
    <row r="78" spans="2:12">
      <c r="B78" s="545">
        <v>5</v>
      </c>
      <c r="C78" s="263" t="s">
        <v>81</v>
      </c>
      <c r="D78" s="546">
        <f t="shared" si="12"/>
        <v>35916.638871473559</v>
      </c>
      <c r="E78" s="546">
        <f t="shared" si="13"/>
        <v>3514.8654685147444</v>
      </c>
      <c r="F78" s="547">
        <f t="shared" si="10"/>
        <v>2.2448551803576976E-2</v>
      </c>
      <c r="H78" s="545">
        <v>5</v>
      </c>
      <c r="I78" s="263" t="s">
        <v>81</v>
      </c>
      <c r="J78" s="516">
        <f t="shared" si="8"/>
        <v>35916.638871473559</v>
      </c>
      <c r="K78" s="516">
        <f t="shared" si="9"/>
        <v>4671.3050961619683</v>
      </c>
      <c r="L78" s="548">
        <f t="shared" si="11"/>
        <v>40587.943967635525</v>
      </c>
    </row>
    <row r="79" spans="2:12">
      <c r="B79" s="545">
        <v>6</v>
      </c>
      <c r="C79" s="263" t="s">
        <v>120</v>
      </c>
      <c r="D79" s="546">
        <f t="shared" si="12"/>
        <v>33539.998850497461</v>
      </c>
      <c r="E79" s="546">
        <f t="shared" si="13"/>
        <v>3900.5711911176372</v>
      </c>
      <c r="F79" s="547">
        <f t="shared" si="10"/>
        <v>2.1406578237480919E-2</v>
      </c>
      <c r="H79" s="545">
        <v>6</v>
      </c>
      <c r="I79" s="263" t="s">
        <v>120</v>
      </c>
      <c r="J79" s="516">
        <f t="shared" si="8"/>
        <v>33539.998850497461</v>
      </c>
      <c r="K79" s="516">
        <f t="shared" si="9"/>
        <v>5164.0122431374584</v>
      </c>
      <c r="L79" s="548">
        <f t="shared" si="11"/>
        <v>38704.011093634923</v>
      </c>
    </row>
    <row r="80" spans="2:12">
      <c r="B80" s="545">
        <v>7</v>
      </c>
      <c r="C80" s="263" t="s">
        <v>348</v>
      </c>
      <c r="D80" s="546">
        <f t="shared" si="12"/>
        <v>34250.380476466271</v>
      </c>
      <c r="E80" s="546">
        <f t="shared" si="13"/>
        <v>3215.6907080936007</v>
      </c>
      <c r="F80" s="547">
        <f t="shared" si="10"/>
        <v>2.1327214228436364E-2</v>
      </c>
      <c r="H80" s="545">
        <v>7</v>
      </c>
      <c r="I80" s="263" t="s">
        <v>348</v>
      </c>
      <c r="J80" s="516">
        <f t="shared" si="8"/>
        <v>34250.380476466271</v>
      </c>
      <c r="K80" s="516">
        <f t="shared" si="9"/>
        <v>4310.1370867025098</v>
      </c>
      <c r="L80" s="548">
        <f t="shared" si="11"/>
        <v>38560.517563168782</v>
      </c>
    </row>
    <row r="81" spans="2:15">
      <c r="B81" s="545">
        <v>8</v>
      </c>
      <c r="C81" s="263" t="s">
        <v>126</v>
      </c>
      <c r="D81" s="546">
        <f t="shared" si="12"/>
        <v>21870.080571209295</v>
      </c>
      <c r="E81" s="546">
        <f t="shared" si="13"/>
        <v>2470.648029022318</v>
      </c>
      <c r="F81" s="547">
        <f t="shared" si="10"/>
        <v>1.3462473175650705E-2</v>
      </c>
      <c r="H81" s="545">
        <v>8</v>
      </c>
      <c r="I81" s="263" t="s">
        <v>126</v>
      </c>
      <c r="J81" s="516">
        <f t="shared" si="8"/>
        <v>21870.080571209295</v>
      </c>
      <c r="K81" s="516">
        <f t="shared" si="9"/>
        <v>2470.648029022318</v>
      </c>
      <c r="L81" s="548">
        <f t="shared" si="11"/>
        <v>24340.728600231614</v>
      </c>
    </row>
    <row r="82" spans="2:15">
      <c r="B82" s="545">
        <v>9</v>
      </c>
      <c r="C82" s="263" t="s">
        <v>129</v>
      </c>
      <c r="D82" s="546">
        <f t="shared" si="12"/>
        <v>21396.777540537179</v>
      </c>
      <c r="E82" s="546">
        <f t="shared" si="13"/>
        <v>1995.6283413760905</v>
      </c>
      <c r="F82" s="547">
        <f t="shared" si="10"/>
        <v>1.3313892750776929E-2</v>
      </c>
      <c r="H82" s="545">
        <v>9</v>
      </c>
      <c r="I82" s="263" t="s">
        <v>129</v>
      </c>
      <c r="J82" s="516">
        <f t="shared" si="8"/>
        <v>21396.777540537179</v>
      </c>
      <c r="K82" s="516">
        <f t="shared" si="9"/>
        <v>2675.3112822944777</v>
      </c>
      <c r="L82" s="548">
        <f t="shared" si="11"/>
        <v>24072.088822831658</v>
      </c>
    </row>
    <row r="83" spans="2:15">
      <c r="B83" s="545">
        <v>10</v>
      </c>
      <c r="C83" s="263" t="s">
        <v>132</v>
      </c>
      <c r="D83" s="546">
        <f t="shared" si="12"/>
        <v>16127.665125784832</v>
      </c>
      <c r="E83" s="546">
        <f t="shared" si="13"/>
        <v>2190.4532152164138</v>
      </c>
      <c r="F83" s="547">
        <f t="shared" si="10"/>
        <v>1.0530274419835207E-2</v>
      </c>
      <c r="H83" s="545">
        <v>10</v>
      </c>
      <c r="I83" s="263" t="s">
        <v>132</v>
      </c>
      <c r="J83" s="516">
        <f t="shared" si="8"/>
        <v>16127.665125784832</v>
      </c>
      <c r="K83" s="516">
        <f t="shared" si="9"/>
        <v>2911.5224287546262</v>
      </c>
      <c r="L83" s="548">
        <f t="shared" si="11"/>
        <v>19039.187554539458</v>
      </c>
    </row>
    <row r="84" spans="2:15">
      <c r="B84" s="545">
        <v>11</v>
      </c>
      <c r="C84" s="263" t="s">
        <v>349</v>
      </c>
      <c r="D84" s="546">
        <f t="shared" si="12"/>
        <v>14867.304065516932</v>
      </c>
      <c r="E84" s="546">
        <f t="shared" si="13"/>
        <v>1679.5491615472286</v>
      </c>
      <c r="F84" s="547">
        <f t="shared" si="10"/>
        <v>9.1518036033095933E-3</v>
      </c>
      <c r="H84" s="545">
        <v>11</v>
      </c>
      <c r="I84" s="263" t="s">
        <v>349</v>
      </c>
      <c r="J84" s="516">
        <f t="shared" si="8"/>
        <v>14867.304065516932</v>
      </c>
      <c r="K84" s="516">
        <f t="shared" si="9"/>
        <v>1679.5491615472286</v>
      </c>
      <c r="L84" s="548">
        <f t="shared" si="11"/>
        <v>16546.853227064159</v>
      </c>
    </row>
    <row r="85" spans="2:15">
      <c r="B85" s="545">
        <v>12</v>
      </c>
      <c r="C85" s="263" t="s">
        <v>139</v>
      </c>
      <c r="D85" s="546">
        <f t="shared" si="12"/>
        <v>14525.223598419208</v>
      </c>
      <c r="E85" s="546">
        <f t="shared" si="13"/>
        <v>1488.0399086428667</v>
      </c>
      <c r="F85" s="547">
        <f t="shared" si="10"/>
        <v>9.1343071569741224E-3</v>
      </c>
      <c r="H85" s="545">
        <v>12</v>
      </c>
      <c r="I85" s="263" t="s">
        <v>139</v>
      </c>
      <c r="J85" s="516">
        <f t="shared" si="8"/>
        <v>14525.223598419208</v>
      </c>
      <c r="K85" s="516">
        <f t="shared" si="9"/>
        <v>1989.9953036465918</v>
      </c>
      <c r="L85" s="548">
        <f t="shared" si="11"/>
        <v>16515.218902065801</v>
      </c>
    </row>
    <row r="86" spans="2:15">
      <c r="B86" s="545">
        <v>13</v>
      </c>
      <c r="C86" s="263" t="s">
        <v>350</v>
      </c>
      <c r="D86" s="546">
        <f t="shared" si="12"/>
        <v>14672.095021369625</v>
      </c>
      <c r="E86" s="546">
        <f t="shared" si="13"/>
        <v>1182.501485167661</v>
      </c>
      <c r="F86" s="547">
        <f t="shared" si="10"/>
        <v>8.9954198078009903E-3</v>
      </c>
      <c r="H86" s="545">
        <v>13</v>
      </c>
      <c r="I86" s="263" t="s">
        <v>350</v>
      </c>
      <c r="J86" s="516">
        <f t="shared" si="8"/>
        <v>14672.095021369625</v>
      </c>
      <c r="K86" s="516">
        <f t="shared" si="9"/>
        <v>1592.009599678089</v>
      </c>
      <c r="L86" s="548">
        <f t="shared" si="11"/>
        <v>16264.104621047714</v>
      </c>
    </row>
    <row r="87" spans="2:15">
      <c r="B87" s="545">
        <v>14</v>
      </c>
      <c r="C87" s="263" t="s">
        <v>145</v>
      </c>
      <c r="D87" s="546">
        <f t="shared" si="12"/>
        <v>13128.915130956029</v>
      </c>
      <c r="E87" s="546">
        <f t="shared" si="13"/>
        <v>1368.2425390509159</v>
      </c>
      <c r="F87" s="547">
        <f t="shared" si="10"/>
        <v>8.2729964254345985E-3</v>
      </c>
      <c r="H87" s="545">
        <v>14</v>
      </c>
      <c r="I87" s="263" t="s">
        <v>145</v>
      </c>
      <c r="J87" s="516">
        <f t="shared" si="8"/>
        <v>13128.915130956029</v>
      </c>
      <c r="K87" s="516">
        <f t="shared" si="9"/>
        <v>1829.0170464989228</v>
      </c>
      <c r="L87" s="548">
        <f t="shared" si="11"/>
        <v>14957.932177454952</v>
      </c>
    </row>
    <row r="88" spans="2:15">
      <c r="B88" s="545">
        <v>15</v>
      </c>
      <c r="C88" s="263" t="s">
        <v>147</v>
      </c>
      <c r="D88" s="546">
        <f t="shared" si="12"/>
        <v>12938.332429690025</v>
      </c>
      <c r="E88" s="546">
        <f t="shared" si="13"/>
        <v>1192.7146740424716</v>
      </c>
      <c r="F88" s="547">
        <f t="shared" si="10"/>
        <v>8.040616224414647E-3</v>
      </c>
      <c r="H88" s="545">
        <v>15</v>
      </c>
      <c r="I88" s="263" t="s">
        <v>147</v>
      </c>
      <c r="J88" s="516">
        <f t="shared" si="8"/>
        <v>12938.332429690025</v>
      </c>
      <c r="K88" s="516">
        <f t="shared" si="9"/>
        <v>1599.4463828301446</v>
      </c>
      <c r="L88" s="548">
        <f t="shared" si="11"/>
        <v>14537.77881252017</v>
      </c>
    </row>
    <row r="89" spans="2:15">
      <c r="B89" s="545">
        <v>16</v>
      </c>
      <c r="C89" s="263" t="s">
        <v>149</v>
      </c>
      <c r="D89" s="546">
        <f t="shared" si="12"/>
        <v>13038.612472660414</v>
      </c>
      <c r="E89" s="546">
        <f t="shared" si="13"/>
        <v>870.64500753964751</v>
      </c>
      <c r="F89" s="547">
        <f t="shared" si="10"/>
        <v>7.8639479257391412E-3</v>
      </c>
      <c r="H89" s="545">
        <v>16</v>
      </c>
      <c r="I89" s="263" t="s">
        <v>149</v>
      </c>
      <c r="J89" s="516">
        <f t="shared" si="8"/>
        <v>13038.612472660414</v>
      </c>
      <c r="K89" s="516">
        <f t="shared" si="9"/>
        <v>1179.742482577509</v>
      </c>
      <c r="L89" s="548">
        <f t="shared" si="11"/>
        <v>14218.354955237923</v>
      </c>
    </row>
    <row r="90" spans="2:15">
      <c r="B90" s="545">
        <v>17</v>
      </c>
      <c r="C90" s="263" t="s">
        <v>152</v>
      </c>
      <c r="D90" s="546">
        <f t="shared" si="12"/>
        <v>12250.767143180994</v>
      </c>
      <c r="E90" s="546">
        <f t="shared" si="13"/>
        <v>727.73296050675276</v>
      </c>
      <c r="F90" s="547">
        <f t="shared" si="10"/>
        <v>7.3236371308603825E-3</v>
      </c>
      <c r="H90" s="545">
        <v>17</v>
      </c>
      <c r="I90" s="263" t="s">
        <v>152</v>
      </c>
      <c r="J90" s="516">
        <f t="shared" si="8"/>
        <v>12250.767143180994</v>
      </c>
      <c r="K90" s="516">
        <f t="shared" si="9"/>
        <v>990.6827333002077</v>
      </c>
      <c r="L90" s="548">
        <f t="shared" si="11"/>
        <v>13241.449876481201</v>
      </c>
    </row>
    <row r="91" spans="2:15">
      <c r="B91" s="545">
        <v>18</v>
      </c>
      <c r="C91" s="263" t="s">
        <v>155</v>
      </c>
      <c r="D91" s="546">
        <f t="shared" si="12"/>
        <v>10561.34578421327</v>
      </c>
      <c r="E91" s="546">
        <f t="shared" si="13"/>
        <v>1650.105355955842</v>
      </c>
      <c r="F91" s="547">
        <f t="shared" si="10"/>
        <v>7.0514126976295262E-3</v>
      </c>
      <c r="H91" s="545">
        <v>18</v>
      </c>
      <c r="I91" s="263" t="s">
        <v>155</v>
      </c>
      <c r="J91" s="516">
        <f t="shared" si="8"/>
        <v>10561.34578421327</v>
      </c>
      <c r="K91" s="516">
        <f t="shared" si="9"/>
        <v>2187.9106474847913</v>
      </c>
      <c r="L91" s="548">
        <f t="shared" si="11"/>
        <v>12749.256431698061</v>
      </c>
    </row>
    <row r="92" spans="2:15">
      <c r="B92" s="545">
        <v>19</v>
      </c>
      <c r="C92" s="263" t="s">
        <v>351</v>
      </c>
      <c r="D92" s="546">
        <f t="shared" si="12"/>
        <v>9025.8244171495644</v>
      </c>
      <c r="E92" s="546">
        <f t="shared" si="13"/>
        <v>1042.7191535487268</v>
      </c>
      <c r="F92" s="547">
        <f t="shared" si="10"/>
        <v>5.6189768404484109E-3</v>
      </c>
      <c r="H92" s="545">
        <v>19</v>
      </c>
      <c r="I92" s="263" t="s">
        <v>351</v>
      </c>
      <c r="J92" s="516">
        <f t="shared" si="8"/>
        <v>9025.8244171495644</v>
      </c>
      <c r="K92" s="516">
        <f t="shared" si="9"/>
        <v>1133.5265802373601</v>
      </c>
      <c r="L92" s="548">
        <f t="shared" si="11"/>
        <v>10159.350997386924</v>
      </c>
    </row>
    <row r="93" spans="2:15">
      <c r="B93" s="549">
        <v>20</v>
      </c>
      <c r="C93" s="283" t="s">
        <v>352</v>
      </c>
      <c r="D93" s="546">
        <f t="shared" si="12"/>
        <v>8884.7992886876164</v>
      </c>
      <c r="E93" s="546">
        <f t="shared" si="13"/>
        <v>1029.8863196659411</v>
      </c>
      <c r="F93" s="550">
        <f t="shared" si="10"/>
        <v>5.4914015070797687E-3</v>
      </c>
      <c r="H93" s="549">
        <v>20</v>
      </c>
      <c r="I93" s="283" t="s">
        <v>352</v>
      </c>
      <c r="J93" s="522">
        <f t="shared" si="8"/>
        <v>8884.7992886876164</v>
      </c>
      <c r="K93" s="522">
        <f t="shared" si="9"/>
        <v>1043.8900371702885</v>
      </c>
      <c r="L93" s="551">
        <f t="shared" si="11"/>
        <v>9928.6893258579039</v>
      </c>
    </row>
    <row r="94" spans="2:15">
      <c r="H94" s="552" t="s">
        <v>353</v>
      </c>
      <c r="I94" s="553"/>
      <c r="J94" s="554">
        <f>SUM(J74:J93)</f>
        <v>471179.86860969628</v>
      </c>
      <c r="K94" s="554">
        <f>SUM(K74:K93)</f>
        <v>67465.673253093642</v>
      </c>
      <c r="L94" s="554">
        <f>SUM(L74:L93)</f>
        <v>538645.54186278989</v>
      </c>
      <c r="M94" s="555">
        <f>L94/'[7]Sum Ranking'!BG133</f>
        <v>0.29791635565266711</v>
      </c>
      <c r="N94" s="553" t="s">
        <v>354</v>
      </c>
      <c r="O94" s="556"/>
    </row>
    <row r="96" spans="2:15">
      <c r="J96" s="491" t="s">
        <v>355</v>
      </c>
    </row>
    <row r="98" spans="8:12" ht="16">
      <c r="H98" s="535"/>
      <c r="I98" s="535"/>
      <c r="J98" s="538" t="s">
        <v>343</v>
      </c>
      <c r="K98" s="493"/>
      <c r="L98" s="537"/>
    </row>
    <row r="100" spans="8:12">
      <c r="I100" s="540"/>
      <c r="J100" s="539" t="s">
        <v>346</v>
      </c>
      <c r="K100" s="539" t="s">
        <v>347</v>
      </c>
      <c r="L100" s="539" t="s">
        <v>345</v>
      </c>
    </row>
    <row r="101" spans="8:12">
      <c r="H101" s="541">
        <v>15</v>
      </c>
      <c r="I101" s="510" t="s">
        <v>147</v>
      </c>
      <c r="J101" s="511">
        <v>12938.332429690025</v>
      </c>
      <c r="K101" s="511">
        <v>1599.4463828301446</v>
      </c>
      <c r="L101" s="544">
        <v>14537.77881252017</v>
      </c>
    </row>
    <row r="102" spans="8:12">
      <c r="H102" s="545">
        <v>19</v>
      </c>
      <c r="I102" s="263" t="s">
        <v>351</v>
      </c>
      <c r="J102" s="516">
        <v>9025.8244171495644</v>
      </c>
      <c r="K102" s="516">
        <v>1133.5265802373601</v>
      </c>
      <c r="L102" s="548">
        <v>10159.350997386924</v>
      </c>
    </row>
    <row r="103" spans="8:12">
      <c r="H103" s="545">
        <v>5</v>
      </c>
      <c r="I103" s="263" t="s">
        <v>81</v>
      </c>
      <c r="J103" s="516">
        <v>35916.638871473559</v>
      </c>
      <c r="K103" s="516">
        <v>4671.3050961619683</v>
      </c>
      <c r="L103" s="548">
        <v>40587.943967635525</v>
      </c>
    </row>
    <row r="104" spans="8:12">
      <c r="H104" s="545">
        <v>2</v>
      </c>
      <c r="I104" s="263" t="s">
        <v>109</v>
      </c>
      <c r="J104" s="516">
        <v>48888.703935933139</v>
      </c>
      <c r="K104" s="516">
        <v>6349.8786186992484</v>
      </c>
      <c r="L104" s="548">
        <v>55238.58255463239</v>
      </c>
    </row>
    <row r="105" spans="8:12">
      <c r="H105" s="545">
        <v>8</v>
      </c>
      <c r="I105" s="263" t="s">
        <v>126</v>
      </c>
      <c r="J105" s="516">
        <v>21870.080571209295</v>
      </c>
      <c r="K105" s="516">
        <v>2470.648029022318</v>
      </c>
      <c r="L105" s="548">
        <v>24340.728600231614</v>
      </c>
    </row>
    <row r="106" spans="8:12">
      <c r="H106" s="545">
        <v>10</v>
      </c>
      <c r="I106" s="263" t="s">
        <v>132</v>
      </c>
      <c r="J106" s="516">
        <v>16127.665125784832</v>
      </c>
      <c r="K106" s="516">
        <v>2911.5224287546262</v>
      </c>
      <c r="L106" s="548">
        <v>19039.187554539458</v>
      </c>
    </row>
    <row r="107" spans="8:12">
      <c r="H107" s="545">
        <v>20</v>
      </c>
      <c r="I107" s="263" t="s">
        <v>352</v>
      </c>
      <c r="J107" s="516">
        <v>8884.7992886876164</v>
      </c>
      <c r="K107" s="516">
        <v>1043.8900371702885</v>
      </c>
      <c r="L107" s="548">
        <v>9928.6893258579039</v>
      </c>
    </row>
    <row r="108" spans="8:12">
      <c r="H108" s="545">
        <v>3</v>
      </c>
      <c r="I108" s="263" t="s">
        <v>113</v>
      </c>
      <c r="J108" s="516">
        <v>45783.282228696553</v>
      </c>
      <c r="K108" s="516">
        <v>7033.6947846942676</v>
      </c>
      <c r="L108" s="548">
        <v>52816.977013390817</v>
      </c>
    </row>
    <row r="109" spans="8:12">
      <c r="H109" s="545">
        <v>4</v>
      </c>
      <c r="I109" s="263" t="s">
        <v>115</v>
      </c>
      <c r="J109" s="516">
        <v>33435.092681723676</v>
      </c>
      <c r="K109" s="516">
        <v>11321.499626276718</v>
      </c>
      <c r="L109" s="548">
        <v>44756.592308000392</v>
      </c>
    </row>
    <row r="110" spans="8:12">
      <c r="H110" s="545">
        <v>17</v>
      </c>
      <c r="I110" s="263" t="s">
        <v>152</v>
      </c>
      <c r="J110" s="516">
        <v>12250.767143180994</v>
      </c>
      <c r="K110" s="516">
        <v>990.6827333002077</v>
      </c>
      <c r="L110" s="548">
        <v>13241.449876481201</v>
      </c>
    </row>
    <row r="111" spans="8:12">
      <c r="H111" s="545">
        <v>16</v>
      </c>
      <c r="I111" s="263" t="s">
        <v>149</v>
      </c>
      <c r="J111" s="516">
        <v>13038.612472660414</v>
      </c>
      <c r="K111" s="516">
        <v>1179.742482577509</v>
      </c>
      <c r="L111" s="548">
        <v>14218.354955237923</v>
      </c>
    </row>
    <row r="112" spans="8:12">
      <c r="H112" s="545">
        <v>7</v>
      </c>
      <c r="I112" s="263" t="s">
        <v>348</v>
      </c>
      <c r="J112" s="516">
        <v>34250.380476466271</v>
      </c>
      <c r="K112" s="516">
        <v>4310.1370867025098</v>
      </c>
      <c r="L112" s="548">
        <v>38560.517563168782</v>
      </c>
    </row>
    <row r="113" spans="8:12">
      <c r="H113" s="545">
        <v>11</v>
      </c>
      <c r="I113" s="263" t="s">
        <v>349</v>
      </c>
      <c r="J113" s="516">
        <v>14867.304065516932</v>
      </c>
      <c r="K113" s="516">
        <v>1679.5491615472286</v>
      </c>
      <c r="L113" s="548">
        <v>16546.853227064159</v>
      </c>
    </row>
    <row r="114" spans="8:12">
      <c r="H114" s="545">
        <v>9</v>
      </c>
      <c r="I114" s="263" t="s">
        <v>129</v>
      </c>
      <c r="J114" s="516">
        <v>21396.777540537179</v>
      </c>
      <c r="K114" s="516">
        <v>2675.3112822944777</v>
      </c>
      <c r="L114" s="548">
        <v>24072.088822831658</v>
      </c>
    </row>
    <row r="115" spans="8:12">
      <c r="H115" s="545">
        <v>12</v>
      </c>
      <c r="I115" s="263" t="s">
        <v>139</v>
      </c>
      <c r="J115" s="516">
        <v>14525.223598419208</v>
      </c>
      <c r="K115" s="516">
        <v>1989.9953036465918</v>
      </c>
      <c r="L115" s="548">
        <v>16515.218902065801</v>
      </c>
    </row>
    <row r="116" spans="8:12">
      <c r="H116" s="545">
        <v>13</v>
      </c>
      <c r="I116" s="263" t="s">
        <v>350</v>
      </c>
      <c r="J116" s="516">
        <v>14672.095021369625</v>
      </c>
      <c r="K116" s="516">
        <v>1592.009599678089</v>
      </c>
      <c r="L116" s="548">
        <v>16264.104621047714</v>
      </c>
    </row>
    <row r="117" spans="8:12">
      <c r="H117" s="545">
        <v>6</v>
      </c>
      <c r="I117" s="263" t="s">
        <v>120</v>
      </c>
      <c r="J117" s="516">
        <v>33539.998850497461</v>
      </c>
      <c r="K117" s="516">
        <v>5164.0122431374584</v>
      </c>
      <c r="L117" s="548">
        <v>38704.011093634923</v>
      </c>
    </row>
    <row r="118" spans="8:12">
      <c r="H118" s="545">
        <v>1</v>
      </c>
      <c r="I118" s="263" t="s">
        <v>105</v>
      </c>
      <c r="J118" s="516">
        <v>56078.028975530557</v>
      </c>
      <c r="K118" s="516">
        <v>5331.8940823789226</v>
      </c>
      <c r="L118" s="548">
        <v>61409.92305790948</v>
      </c>
    </row>
    <row r="119" spans="8:12">
      <c r="H119" s="545">
        <v>18</v>
      </c>
      <c r="I119" s="263" t="s">
        <v>155</v>
      </c>
      <c r="J119" s="516">
        <v>10561.34578421327</v>
      </c>
      <c r="K119" s="516">
        <v>2187.9106474847913</v>
      </c>
      <c r="L119" s="548">
        <v>12749.256431698061</v>
      </c>
    </row>
    <row r="120" spans="8:12">
      <c r="H120" s="549">
        <v>14</v>
      </c>
      <c r="I120" s="283" t="s">
        <v>145</v>
      </c>
      <c r="J120" s="522">
        <v>13128.915130956029</v>
      </c>
      <c r="K120" s="522">
        <v>1829.0170464989228</v>
      </c>
      <c r="L120" s="551">
        <v>14957.932177454952</v>
      </c>
    </row>
  </sheetData>
  <printOptions horizontalCentered="1" verticalCentered="1" headings="1"/>
  <pageMargins left="0.25" right="0.25" top="0.75" bottom="0.75" header="0.5" footer="0.5"/>
  <pageSetup scale="50" orientation="portrait" cellComments="atEnd" horizontalDpi="4294967292" verticalDpi="4294967292"/>
  <headerFooter>
    <oddHeader>&amp;A</oddHeader>
    <oddFooter>&amp;F</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Charts</vt:lpstr>
      </vt:variant>
      <vt:variant>
        <vt:i4>2</vt:i4>
      </vt:variant>
    </vt:vector>
  </HeadingPairs>
  <TitlesOfParts>
    <vt:vector size="5" baseType="lpstr">
      <vt:lpstr>Sum Oil, Gas, Coal, &amp; Cement</vt:lpstr>
      <vt:lpstr>Sum Ranking</vt:lpstr>
      <vt:lpstr>Data for Chart Top 20 source</vt:lpstr>
      <vt:lpstr>CDIAC &amp; CME 1810-2018 </vt:lpstr>
      <vt:lpstr>Chart Top20 MtCO2e Oct20</vt:lpstr>
    </vt:vector>
  </TitlesOfParts>
  <Company>Climate Mitigation Services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Heede</dc:creator>
  <cp:lastModifiedBy>Rick Heede</cp:lastModifiedBy>
  <dcterms:created xsi:type="dcterms:W3CDTF">2021-05-14T16:25:53Z</dcterms:created>
  <dcterms:modified xsi:type="dcterms:W3CDTF">2021-05-14T18:08:53Z</dcterms:modified>
</cp:coreProperties>
</file>