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_projects\mta\mta_casinos\documents\"/>
    </mc:Choice>
  </mc:AlternateContent>
  <xr:revisionPtr revIDLastSave="0" documentId="13_ncr:1_{92E87C00-ED85-4763-8138-556C3CF916ED}" xr6:coauthVersionLast="47" xr6:coauthVersionMax="47" xr10:uidLastSave="{00000000-0000-0000-0000-000000000000}"/>
  <bookViews>
    <workbookView xWindow="2282" yWindow="0" windowWidth="35701" windowHeight="18842" activeTab="3" xr2:uid="{60F08B9F-99E0-43BF-9FF8-14BC6D9259EB}"/>
  </bookViews>
  <sheets>
    <sheet name="tax_calc" sheetId="7" r:id="rId1"/>
    <sheet name="ResortsWorldExecSum" sheetId="2" r:id="rId2"/>
    <sheet name="Revenue" sheetId="3" r:id="rId3"/>
    <sheet name="taxes" sheetId="5" r:id="rId4"/>
    <sheet name="Sheet4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5" l="1"/>
  <c r="I34" i="5" s="1"/>
  <c r="M26" i="5"/>
  <c r="M34" i="5" s="1"/>
  <c r="J7" i="5"/>
  <c r="J26" i="5" s="1"/>
  <c r="J34" i="5" s="1"/>
  <c r="N7" i="5"/>
  <c r="N26" i="5" s="1"/>
  <c r="N34" i="5" s="1"/>
  <c r="Q26" i="5"/>
  <c r="Q34" i="5" s="1"/>
  <c r="T25" i="5"/>
  <c r="Q25" i="5"/>
  <c r="Q33" i="5" s="1"/>
  <c r="Q24" i="5"/>
  <c r="Q32" i="5" s="1"/>
  <c r="Q23" i="5"/>
  <c r="Q31" i="5" s="1"/>
  <c r="Q22" i="5"/>
  <c r="Q30" i="5" s="1"/>
  <c r="Q21" i="5"/>
  <c r="Q29" i="5" s="1"/>
  <c r="X29" i="5" s="1"/>
  <c r="Q20" i="5"/>
  <c r="Q28" i="5" s="1"/>
  <c r="Q15" i="5"/>
  <c r="Q16" i="5" s="1"/>
  <c r="H29" i="5"/>
  <c r="H30" i="5" s="1"/>
  <c r="H31" i="5" s="1"/>
  <c r="H32" i="5" s="1"/>
  <c r="H33" i="5" s="1"/>
  <c r="H21" i="5"/>
  <c r="H22" i="5" s="1"/>
  <c r="H23" i="5" s="1"/>
  <c r="H24" i="5" s="1"/>
  <c r="H25" i="5" s="1"/>
  <c r="C21" i="2"/>
  <c r="R7" i="5"/>
  <c r="R25" i="5" s="1"/>
  <c r="R33" i="5" s="1"/>
  <c r="Y33" i="5" s="1"/>
  <c r="C19" i="2"/>
  <c r="D19" i="2" s="1"/>
  <c r="G21" i="7"/>
  <c r="G19" i="7"/>
  <c r="G18" i="7"/>
  <c r="G17" i="7"/>
  <c r="G16" i="7"/>
  <c r="G14" i="7"/>
  <c r="E10" i="7"/>
  <c r="G8" i="7"/>
  <c r="G7" i="7"/>
  <c r="G6" i="7"/>
  <c r="G5" i="7"/>
  <c r="R26" i="5" l="1"/>
  <c r="R34" i="5" s="1"/>
  <c r="Y34" i="5" s="1"/>
  <c r="O34" i="5"/>
  <c r="X34" i="5"/>
  <c r="K34" i="5"/>
  <c r="R20" i="5"/>
  <c r="R28" i="5" s="1"/>
  <c r="R24" i="5"/>
  <c r="R32" i="5" s="1"/>
  <c r="Y32" i="5" s="1"/>
  <c r="X32" i="5"/>
  <c r="R15" i="5"/>
  <c r="R16" i="5" s="1"/>
  <c r="R23" i="5"/>
  <c r="R31" i="5" s="1"/>
  <c r="Y31" i="5" s="1"/>
  <c r="R21" i="5"/>
  <c r="R29" i="5" s="1"/>
  <c r="Y29" i="5" s="1"/>
  <c r="X30" i="5"/>
  <c r="R22" i="5"/>
  <c r="R30" i="5" s="1"/>
  <c r="Y30" i="5" s="1"/>
  <c r="X31" i="5"/>
  <c r="X33" i="5"/>
  <c r="S33" i="5"/>
  <c r="S34" i="5"/>
  <c r="S28" i="5"/>
  <c r="C20" i="2"/>
  <c r="D20" i="2" s="1"/>
  <c r="D21" i="2" s="1"/>
  <c r="G10" i="7"/>
  <c r="S30" i="5" l="1"/>
  <c r="Z30" i="5" s="1"/>
  <c r="S29" i="5"/>
  <c r="Z29" i="5" s="1"/>
  <c r="S32" i="5"/>
  <c r="Z32" i="5" s="1"/>
  <c r="S31" i="5"/>
  <c r="Z31" i="5" s="1"/>
  <c r="Z34" i="5"/>
  <c r="Z33" i="5"/>
  <c r="T33" i="5"/>
  <c r="AA31" i="5" l="1"/>
  <c r="T31" i="5"/>
</calcChain>
</file>

<file path=xl/sharedStrings.xml><?xml version="1.0" encoding="utf-8"?>
<sst xmlns="http://schemas.openxmlformats.org/spreadsheetml/2006/main" count="164" uniqueCount="114">
  <si>
    <t>slots</t>
  </si>
  <si>
    <t>table</t>
  </si>
  <si>
    <t>sports</t>
  </si>
  <si>
    <t>ggr</t>
  </si>
  <si>
    <t>poker</t>
  </si>
  <si>
    <t>tax</t>
  </si>
  <si>
    <t>ucf</t>
  </si>
  <si>
    <t>ppa</t>
  </si>
  <si>
    <t>Educ/Prop tax relief</t>
  </si>
  <si>
    <t>sum</t>
  </si>
  <si>
    <t>Host muni</t>
  </si>
  <si>
    <t>Host county</t>
  </si>
  <si>
    <t>Rest of region per capita</t>
  </si>
  <si>
    <t>checksum</t>
  </si>
  <si>
    <t>1 casino</t>
  </si>
  <si>
    <t>GGR</t>
  </si>
  <si>
    <t>3.3 to 3.7</t>
  </si>
  <si>
    <t>$ billions</t>
  </si>
  <si>
    <t>2 casinos</t>
  </si>
  <si>
    <t>3 casinos</t>
  </si>
  <si>
    <t>2.7 to 3.1</t>
  </si>
  <si>
    <t>NonGaming</t>
  </si>
  <si>
    <t>rates</t>
  </si>
  <si>
    <t>min</t>
  </si>
  <si>
    <t>rw</t>
  </si>
  <si>
    <t>license</t>
  </si>
  <si>
    <t>other</t>
  </si>
  <si>
    <t>Taxes</t>
  </si>
  <si>
    <t>Open 1st phase June 2026</t>
  </si>
  <si>
    <t>Lead of 4 years over "greenfield" developments</t>
  </si>
  <si>
    <t>% slots</t>
  </si>
  <si>
    <t>target</t>
  </si>
  <si>
    <t>estimated</t>
  </si>
  <si>
    <t>just under 50%</t>
  </si>
  <si>
    <t>This suggests upstate casinos currently generate only $0.2 billion!?</t>
  </si>
  <si>
    <t>2 greenfields will open june 2030</t>
  </si>
  <si>
    <t>NYSGC pays to Commercial Gaming Revenue Fund (SFL 97-nnnn) taxes and fees paid by a gaming facility licensed…</t>
  </si>
  <si>
    <t>a</t>
  </si>
  <si>
    <t>b</t>
  </si>
  <si>
    <t>RPWBL sec 1352 amended 202x</t>
  </si>
  <si>
    <t>licensed under title 2 or 2A in zone 2</t>
  </si>
  <si>
    <t>not 1321-a(2), in NYC</t>
  </si>
  <si>
    <t>50% of taxes to SCF in Gaming Commission, paid monthly without approp, to MTA CGRF per PAL 1270j</t>
  </si>
  <si>
    <t>50% to CGRF SFL sec 97-nnnn by approp for K12 ed or RPT relief</t>
  </si>
  <si>
    <t>c</t>
  </si>
  <si>
    <t>outside nyc</t>
  </si>
  <si>
    <t>d</t>
  </si>
  <si>
    <t>e</t>
  </si>
  <si>
    <t>1321-a(2) lic under title 2-a, loc Not in NYC</t>
  </si>
  <si>
    <t>1321-a(2) lic under title 2-a, loc IN NYC</t>
  </si>
  <si>
    <t>(i)  80% taxes per (d)(i)</t>
  </si>
  <si>
    <t>REVENUES dist:</t>
  </si>
  <si>
    <t>(ii) 20% taxes to SCF of NYSGC until educ hold harmless met, then without approp to MTA CGRF PAL 1270j until educ aid hold harmless is met</t>
  </si>
  <si>
    <t>(iii) when HH met, all to MTA until it gets same as HH amount; then 50% to MTA</t>
  </si>
  <si>
    <t>Note: NYC is Zone 1</t>
  </si>
  <si>
    <t>licenses</t>
  </si>
  <si>
    <t>f</t>
  </si>
  <si>
    <t>muni approped vlt aid 2023</t>
  </si>
  <si>
    <t>muni held harmless dn't understand details</t>
  </si>
  <si>
    <t>Bally's</t>
  </si>
  <si>
    <t>Resort World NYC</t>
  </si>
  <si>
    <t>Metropolitan</t>
  </si>
  <si>
    <t>Start</t>
  </si>
  <si>
    <t>Fully operational</t>
  </si>
  <si>
    <t>GGR when fully operational</t>
  </si>
  <si>
    <t>Source</t>
  </si>
  <si>
    <t>over $1 billion</t>
  </si>
  <si>
    <t>Direct gaming taxes when fully operational</t>
  </si>
  <si>
    <t>App ES</t>
  </si>
  <si>
    <t>over $200m</t>
  </si>
  <si>
    <t>License fee</t>
  </si>
  <si>
    <t>assumed</t>
  </si>
  <si>
    <t>Tax rates</t>
  </si>
  <si>
    <t>Slot machines</t>
  </si>
  <si>
    <t>Possible phase in</t>
  </si>
  <si>
    <t>Scenario</t>
  </si>
  <si>
    <t>Other gaming (e.g., table games)</t>
  </si>
  <si>
    <t>source</t>
  </si>
  <si>
    <t>App exec summ?</t>
  </si>
  <si>
    <t>When paid</t>
  </si>
  <si>
    <t>inferred from prior license fees</t>
  </si>
  <si>
    <t>Amount ($ millions)</t>
  </si>
  <si>
    <t>same</t>
  </si>
  <si>
    <t>Operational timeline</t>
  </si>
  <si>
    <t>Gaming tax revenue</t>
  </si>
  <si>
    <t>GGR shares</t>
  </si>
  <si>
    <t>Slots</t>
  </si>
  <si>
    <t>Table</t>
  </si>
  <si>
    <t>Total</t>
  </si>
  <si>
    <t>inferred from Executive summary</t>
  </si>
  <si>
    <t>Application</t>
  </si>
  <si>
    <t>GGR breakdown</t>
  </si>
  <si>
    <t>RWNYC executive summary</t>
  </si>
  <si>
    <t>assumed / calculated</t>
  </si>
  <si>
    <t>GGR when fully operational ($ millions)</t>
  </si>
  <si>
    <t>tax rates</t>
  </si>
  <si>
    <t>tax rev</t>
  </si>
  <si>
    <t>Taxes: direct gaming taxes when fully operational ($ millions)</t>
  </si>
  <si>
    <t>Year when fully operational</t>
  </si>
  <si>
    <t>only 1 casino</t>
  </si>
  <si>
    <t>Constructed / assumed GGR by year</t>
  </si>
  <si>
    <t>Implied direct gaming taxes by year</t>
  </si>
  <si>
    <t>PR</t>
  </si>
  <si>
    <t>Exec summ</t>
  </si>
  <si>
    <t>use rwnyc, m par, bally's column</t>
  </si>
  <si>
    <t>All casinos combined</t>
  </si>
  <si>
    <t>Key assumptions</t>
  </si>
  <si>
    <t>Notes:</t>
  </si>
  <si>
    <t>a, b</t>
  </si>
  <si>
    <t>b) target $11.5b GGR sum over 4 years, not sure which 4 years</t>
  </si>
  <si>
    <t>a) target GGR $4,000 in 2031; seems like this should be lower because other casinos will be online</t>
  </si>
  <si>
    <t>d) target 1,700 in 2031 from Exec Summ</t>
  </si>
  <si>
    <t>c) target $1.9b 2026-2029, from Press Release</t>
  </si>
  <si>
    <t>Reverse engineering the Resorts World statements (amounts in $ millions)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</si>
</sst>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0000%"/>
    <numFmt numFmtId="167" formatCode="_(* #,##0.0_);_(* \(#,##0.0\);_(* &quot;-&quot;??_);_(@_)"/>
    <numFmt numFmtId="169" formatCode="_(&quot;$&quot;* #,##0_);_(&quot;$&quot;* \(#,##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">
    <xf numFmtId="0" fontId="0" fillId="0" borderId="0" xfId="0"/>
    <xf numFmtId="164" fontId="0" fillId="0" borderId="0" xfId="2" applyNumberFormat="1" applyFont="1"/>
    <xf numFmtId="165" fontId="0" fillId="0" borderId="0" xfId="1" applyNumberFormat="1" applyFont="1"/>
    <xf numFmtId="166" fontId="0" fillId="0" borderId="0" xfId="2" applyNumberFormat="1" applyFont="1"/>
    <xf numFmtId="43" fontId="0" fillId="0" borderId="0" xfId="0" applyNumberFormat="1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0" fillId="2" borderId="0" xfId="0" applyFill="1"/>
    <xf numFmtId="9" fontId="0" fillId="2" borderId="0" xfId="0" applyNumberFormat="1" applyFill="1"/>
    <xf numFmtId="0" fontId="0" fillId="3" borderId="0" xfId="0" applyFill="1"/>
    <xf numFmtId="0" fontId="2" fillId="3" borderId="0" xfId="0" applyFont="1" applyFill="1"/>
    <xf numFmtId="6" fontId="0" fillId="0" borderId="0" xfId="0" applyNumberFormat="1"/>
    <xf numFmtId="167" fontId="0" fillId="0" borderId="0" xfId="1" applyNumberFormat="1" applyFont="1"/>
    <xf numFmtId="0" fontId="0" fillId="0" borderId="0" xfId="0" applyAlignment="1">
      <alignment wrapText="1"/>
    </xf>
    <xf numFmtId="169" fontId="0" fillId="0" borderId="0" xfId="3" applyNumberFormat="1" applyFont="1"/>
    <xf numFmtId="0" fontId="0" fillId="0" borderId="0" xfId="0" applyAlignment="1">
      <alignment vertical="center"/>
    </xf>
    <xf numFmtId="165" fontId="0" fillId="0" borderId="0" xfId="0" applyNumberFormat="1"/>
    <xf numFmtId="165" fontId="3" fillId="0" borderId="0" xfId="1" applyNumberFormat="1" applyFont="1"/>
    <xf numFmtId="165" fontId="0" fillId="3" borderId="0" xfId="0" applyNumberFormat="1" applyFill="1"/>
    <xf numFmtId="0" fontId="2" fillId="4" borderId="0" xfId="0" applyFont="1" applyFill="1"/>
    <xf numFmtId="0" fontId="0" fillId="4" borderId="0" xfId="0" applyFill="1"/>
    <xf numFmtId="165" fontId="3" fillId="5" borderId="0" xfId="1" applyNumberFormat="1" applyFont="1" applyFill="1"/>
    <xf numFmtId="165" fontId="2" fillId="3" borderId="0" xfId="0" applyNumberFormat="1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17253</xdr:colOff>
      <xdr:row>1</xdr:row>
      <xdr:rowOff>17253</xdr:rowOff>
    </xdr:from>
    <xdr:to>
      <xdr:col>29</xdr:col>
      <xdr:colOff>431321</xdr:colOff>
      <xdr:row>47</xdr:row>
      <xdr:rowOff>56783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BFADC1-726C-82B7-0C69-8181494A8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85472" y="198408"/>
          <a:ext cx="12215004" cy="83726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577970</xdr:colOff>
      <xdr:row>2</xdr:row>
      <xdr:rowOff>146650</xdr:rowOff>
    </xdr:from>
    <xdr:to>
      <xdr:col>21</xdr:col>
      <xdr:colOff>239033</xdr:colOff>
      <xdr:row>19</xdr:row>
      <xdr:rowOff>38448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2EA2A-DDC9-0750-2723-6D81E765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67887" y="508959"/>
          <a:ext cx="7114286" cy="2971429"/>
        </a:xfrm>
        <a:prstGeom prst="rect">
          <a:avLst/>
        </a:prstGeom>
      </xdr:spPr>
    </xdr:pic>
    <xdr:clientData/>
  </xdr:twoCellAnchor>
  <xdr:twoCellAnchor editAs="oneCell">
    <xdr:from>
      <xdr:col>22</xdr:col>
      <xdr:colOff>215660</xdr:colOff>
      <xdr:row>3</xdr:row>
      <xdr:rowOff>77637</xdr:rowOff>
    </xdr:from>
    <xdr:to>
      <xdr:col>44</xdr:col>
      <xdr:colOff>399038</xdr:colOff>
      <xdr:row>13</xdr:row>
      <xdr:rowOff>113709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48D518-A8F3-3FBE-0CB6-5F0875FB77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79902" y="621101"/>
          <a:ext cx="13847619" cy="1847619"/>
        </a:xfrm>
        <a:prstGeom prst="rect">
          <a:avLst/>
        </a:prstGeom>
      </xdr:spPr>
    </xdr:pic>
    <xdr:clientData/>
  </xdr:twoCellAnchor>
  <xdr:twoCellAnchor editAs="oneCell">
    <xdr:from>
      <xdr:col>10</xdr:col>
      <xdr:colOff>215660</xdr:colOff>
      <xdr:row>22</xdr:row>
      <xdr:rowOff>86264</xdr:rowOff>
    </xdr:from>
    <xdr:to>
      <xdr:col>32</xdr:col>
      <xdr:colOff>46657</xdr:colOff>
      <xdr:row>35</xdr:row>
      <xdr:rowOff>178872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8BC11E-341D-D703-D808-3FD40970E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6679" y="4071668"/>
          <a:ext cx="13495238" cy="244761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38</xdr:row>
      <xdr:rowOff>0</xdr:rowOff>
    </xdr:from>
    <xdr:to>
      <xdr:col>32</xdr:col>
      <xdr:colOff>547337</xdr:colOff>
      <xdr:row>53</xdr:row>
      <xdr:rowOff>158869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20A00B-B8B0-6DA4-9CA3-497A53D25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32121" y="6883879"/>
          <a:ext cx="13590476" cy="28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32</xdr:col>
      <xdr:colOff>383378</xdr:colOff>
      <xdr:row>69</xdr:row>
      <xdr:rowOff>63632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C1DABD-BB03-226A-2A24-C40655B75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11019" y="9782355"/>
          <a:ext cx="14047619" cy="27809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491706</xdr:colOff>
      <xdr:row>0</xdr:row>
      <xdr:rowOff>0</xdr:rowOff>
    </xdr:from>
    <xdr:to>
      <xdr:col>30</xdr:col>
      <xdr:colOff>6551</xdr:colOff>
      <xdr:row>21</xdr:row>
      <xdr:rowOff>52894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38A6DD-0480-8A44-06EA-4CF222A3D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28212" y="0"/>
          <a:ext cx="5104762" cy="3857143"/>
        </a:xfrm>
        <a:prstGeom prst="rect">
          <a:avLst/>
        </a:prstGeom>
      </xdr:spPr>
    </xdr:pic>
    <xdr:clientData/>
  </xdr:twoCellAnchor>
  <xdr:twoCellAnchor editAs="oneCell">
    <xdr:from>
      <xdr:col>21</xdr:col>
      <xdr:colOff>163903</xdr:colOff>
      <xdr:row>25</xdr:row>
      <xdr:rowOff>94890</xdr:rowOff>
    </xdr:from>
    <xdr:to>
      <xdr:col>34</xdr:col>
      <xdr:colOff>156246</xdr:colOff>
      <xdr:row>60</xdr:row>
      <xdr:rowOff>78284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717C78-54EE-C8BE-B66A-DACB708F3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00409" y="4623758"/>
          <a:ext cx="8066667" cy="6323809"/>
        </a:xfrm>
        <a:prstGeom prst="rect">
          <a:avLst/>
        </a:prstGeom>
      </xdr:spPr>
    </xdr:pic>
    <xdr:clientData/>
  </xdr:twoCellAnchor>
  <xdr:twoCellAnchor editAs="oneCell">
    <xdr:from>
      <xdr:col>22</xdr:col>
      <xdr:colOff>448574</xdr:colOff>
      <xdr:row>22</xdr:row>
      <xdr:rowOff>94891</xdr:rowOff>
    </xdr:from>
    <xdr:to>
      <xdr:col>35</xdr:col>
      <xdr:colOff>88536</xdr:colOff>
      <xdr:row>30</xdr:row>
      <xdr:rowOff>7558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06637D-0975-3269-7DC9-3EFEA5AF9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932325" y="4080295"/>
          <a:ext cx="7714286" cy="1361905"/>
        </a:xfrm>
        <a:prstGeom prst="rect">
          <a:avLst/>
        </a:prstGeom>
      </xdr:spPr>
    </xdr:pic>
    <xdr:clientData/>
  </xdr:twoCellAnchor>
  <xdr:twoCellAnchor editAs="oneCell">
    <xdr:from>
      <xdr:col>22</xdr:col>
      <xdr:colOff>379561</xdr:colOff>
      <xdr:row>25</xdr:row>
      <xdr:rowOff>120771</xdr:rowOff>
    </xdr:from>
    <xdr:to>
      <xdr:col>35</xdr:col>
      <xdr:colOff>524285</xdr:colOff>
      <xdr:row>67</xdr:row>
      <xdr:rowOff>45606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DBEE00-5B81-7458-B8BB-60C4B0DAC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037169" y="4649639"/>
          <a:ext cx="8219048" cy="7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405442</xdr:colOff>
      <xdr:row>17</xdr:row>
      <xdr:rowOff>163901</xdr:rowOff>
    </xdr:from>
    <xdr:to>
      <xdr:col>8</xdr:col>
      <xdr:colOff>548023</xdr:colOff>
      <xdr:row>46</xdr:row>
      <xdr:rowOff>53271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6E37B14-1EB0-E2B5-5C8A-448C17498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05442" y="3243531"/>
          <a:ext cx="8104762" cy="5142857"/>
        </a:xfrm>
        <a:prstGeom prst="rect">
          <a:avLst/>
        </a:prstGeom>
      </xdr:spPr>
    </xdr:pic>
    <xdr:clientData/>
  </xdr:twoCellAnchor>
  <xdr:twoCellAnchor editAs="oneCell">
    <xdr:from>
      <xdr:col>8</xdr:col>
      <xdr:colOff>353682</xdr:colOff>
      <xdr:row>17</xdr:row>
      <xdr:rowOff>172529</xdr:rowOff>
    </xdr:from>
    <xdr:to>
      <xdr:col>20</xdr:col>
      <xdr:colOff>367126</xdr:colOff>
      <xdr:row>46</xdr:row>
      <xdr:rowOff>147613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EEA64A7-C533-AA2E-9078-E7B3073DD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315863" y="3252159"/>
          <a:ext cx="7466667" cy="5228571"/>
        </a:xfrm>
        <a:prstGeom prst="rect">
          <a:avLst/>
        </a:prstGeom>
      </xdr:spPr>
    </xdr:pic>
    <xdr:clientData/>
  </xdr:twoCellAnchor>
  <xdr:twoCellAnchor editAs="oneCell">
    <xdr:from>
      <xdr:col>9</xdr:col>
      <xdr:colOff>362309</xdr:colOff>
      <xdr:row>13</xdr:row>
      <xdr:rowOff>0</xdr:rowOff>
    </xdr:from>
    <xdr:to>
      <xdr:col>21</xdr:col>
      <xdr:colOff>490038</xdr:colOff>
      <xdr:row>29</xdr:row>
      <xdr:rowOff>34857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7AE252E-121E-6C15-7873-F77093809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45592" y="2355011"/>
          <a:ext cx="7580952" cy="29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189781</xdr:colOff>
      <xdr:row>44</xdr:row>
      <xdr:rowOff>69011</xdr:rowOff>
    </xdr:from>
    <xdr:to>
      <xdr:col>21</xdr:col>
      <xdr:colOff>423979</xdr:colOff>
      <xdr:row>51</xdr:row>
      <xdr:rowOff>77118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49D2CA-2213-FEFC-F1BC-E503D228B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43072" y="7134045"/>
          <a:ext cx="6971428" cy="1276190"/>
        </a:xfrm>
        <a:prstGeom prst="rect">
          <a:avLst/>
        </a:prstGeom>
      </xdr:spPr>
    </xdr:pic>
    <xdr:clientData/>
  </xdr:twoCellAnchor>
  <xdr:twoCellAnchor editAs="oneCell">
    <xdr:from>
      <xdr:col>7</xdr:col>
      <xdr:colOff>2</xdr:colOff>
      <xdr:row>53</xdr:row>
      <xdr:rowOff>112700</xdr:rowOff>
    </xdr:from>
    <xdr:to>
      <xdr:col>18</xdr:col>
      <xdr:colOff>267418</xdr:colOff>
      <xdr:row>65</xdr:row>
      <xdr:rowOff>26813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FE9A817-D2F9-477A-107E-EBE547489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53293" y="8808126"/>
          <a:ext cx="4934306" cy="2087970"/>
        </a:xfrm>
        <a:prstGeom prst="rect">
          <a:avLst/>
        </a:prstGeom>
      </xdr:spPr>
    </xdr:pic>
    <xdr:clientData/>
  </xdr:twoCellAnchor>
  <xdr:twoCellAnchor editAs="oneCell">
    <xdr:from>
      <xdr:col>11</xdr:col>
      <xdr:colOff>405442</xdr:colOff>
      <xdr:row>53</xdr:row>
      <xdr:rowOff>135941</xdr:rowOff>
    </xdr:from>
    <xdr:to>
      <xdr:col>39</xdr:col>
      <xdr:colOff>33463</xdr:colOff>
      <xdr:row>64</xdr:row>
      <xdr:rowOff>50259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F3F496A-4283-39E8-4EE3-1D578F209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25623" y="8831367"/>
          <a:ext cx="10402414" cy="1907020"/>
        </a:xfrm>
        <a:prstGeom prst="rect">
          <a:avLst/>
        </a:prstGeom>
      </xdr:spPr>
    </xdr:pic>
    <xdr:clientData/>
  </xdr:twoCellAnchor>
  <xdr:twoCellAnchor editAs="oneCell">
    <xdr:from>
      <xdr:col>32</xdr:col>
      <xdr:colOff>595223</xdr:colOff>
      <xdr:row>41</xdr:row>
      <xdr:rowOff>146650</xdr:rowOff>
    </xdr:from>
    <xdr:to>
      <xdr:col>41</xdr:col>
      <xdr:colOff>186258</xdr:colOff>
      <xdr:row>52</xdr:row>
      <xdr:rowOff>144424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9FB5880-2B4C-0FD5-E0C5-27BFFC9E3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970151" y="7755148"/>
          <a:ext cx="5180952" cy="19904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7</xdr:col>
      <xdr:colOff>422694</xdr:colOff>
      <xdr:row>26</xdr:row>
      <xdr:rowOff>163902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BBD52BEF-0D87-918F-EE29-8E2362131D01}"/>
            </a:ext>
          </a:extLst>
        </xdr:cNvPr>
        <xdr:cNvSpPr>
          <a:spLocks noChangeAspect="1" noChangeArrowheads="1"/>
        </xdr:cNvSpPr>
      </xdr:nvSpPr>
      <xdr:spPr bwMode="auto">
        <a:xfrm>
          <a:off x="621102" y="724619"/>
          <a:ext cx="4149306" cy="4149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7</xdr:col>
      <xdr:colOff>276045</xdr:colOff>
      <xdr:row>26</xdr:row>
      <xdr:rowOff>17253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2004984B-DADD-4DF8-FF82-A6546EEC94CB}"/>
            </a:ext>
          </a:extLst>
        </xdr:cNvPr>
        <xdr:cNvSpPr>
          <a:spLocks noChangeAspect="1" noChangeArrowheads="1"/>
        </xdr:cNvSpPr>
      </xdr:nvSpPr>
      <xdr:spPr bwMode="auto">
        <a:xfrm>
          <a:off x="621102" y="724619"/>
          <a:ext cx="4002656" cy="4002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8</xdr:col>
      <xdr:colOff>509430</xdr:colOff>
      <xdr:row>55</xdr:row>
      <xdr:rowOff>18253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C9CDAF-FFE8-5E2A-CB0F-A24A10049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102" y="724619"/>
          <a:ext cx="4857143" cy="9257143"/>
        </a:xfrm>
        <a:prstGeom prst="rect">
          <a:avLst/>
        </a:prstGeom>
      </xdr:spPr>
    </xdr:pic>
    <xdr:clientData/>
  </xdr:twoCellAnchor>
  <xdr:twoCellAnchor editAs="oneCell">
    <xdr:from>
      <xdr:col>8</xdr:col>
      <xdr:colOff>552091</xdr:colOff>
      <xdr:row>3</xdr:row>
      <xdr:rowOff>163902</xdr:rowOff>
    </xdr:from>
    <xdr:to>
      <xdr:col>16</xdr:col>
      <xdr:colOff>488038</xdr:colOff>
      <xdr:row>48</xdr:row>
      <xdr:rowOff>173845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D05B14-1BD0-FEF3-CC6D-66F99262E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0906" y="707366"/>
          <a:ext cx="4904762" cy="81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0D67D-A79B-4048-A2E8-8AECC622CE43}">
  <dimension ref="D3:G21"/>
  <sheetViews>
    <sheetView workbookViewId="0">
      <selection activeCell="F36" sqref="F36"/>
    </sheetView>
  </sheetViews>
  <sheetFormatPr defaultRowHeight="14.3" x14ac:dyDescent="0.25"/>
  <cols>
    <col min="5" max="5" width="12.5" customWidth="1"/>
    <col min="7" max="7" width="13.75" style="2" bestFit="1" customWidth="1"/>
  </cols>
  <sheetData>
    <row r="3" spans="4:7" x14ac:dyDescent="0.25">
      <c r="E3" t="s">
        <v>3</v>
      </c>
      <c r="G3" s="2" t="s">
        <v>5</v>
      </c>
    </row>
    <row r="4" spans="4:7" x14ac:dyDescent="0.25">
      <c r="E4" s="5"/>
    </row>
    <row r="5" spans="4:7" x14ac:dyDescent="0.25">
      <c r="D5" t="s">
        <v>0</v>
      </c>
      <c r="E5" s="5">
        <v>60149451</v>
      </c>
      <c r="F5" s="1">
        <v>0.3</v>
      </c>
      <c r="G5" s="2">
        <f>+E5*F5</f>
        <v>18044835.300000001</v>
      </c>
    </row>
    <row r="6" spans="4:7" x14ac:dyDescent="0.25">
      <c r="D6" t="s">
        <v>1</v>
      </c>
      <c r="E6" s="5">
        <v>50409686</v>
      </c>
      <c r="F6" s="1">
        <v>0.1</v>
      </c>
      <c r="G6" s="2">
        <f t="shared" ref="G6:G8" si="0">+E6*F6</f>
        <v>5040968.6000000006</v>
      </c>
    </row>
    <row r="7" spans="4:7" x14ac:dyDescent="0.25">
      <c r="D7" t="s">
        <v>4</v>
      </c>
      <c r="E7" s="5">
        <v>2335693</v>
      </c>
      <c r="F7" s="1">
        <v>0.1</v>
      </c>
      <c r="G7" s="2">
        <f t="shared" si="0"/>
        <v>233569.30000000002</v>
      </c>
    </row>
    <row r="8" spans="4:7" x14ac:dyDescent="0.25">
      <c r="D8" t="s">
        <v>2</v>
      </c>
      <c r="E8" s="5">
        <v>-39935</v>
      </c>
      <c r="F8" s="1">
        <v>0.1</v>
      </c>
      <c r="G8" s="2">
        <f t="shared" si="0"/>
        <v>-3993.5</v>
      </c>
    </row>
    <row r="9" spans="4:7" x14ac:dyDescent="0.25">
      <c r="E9" s="5"/>
    </row>
    <row r="10" spans="4:7" x14ac:dyDescent="0.25">
      <c r="E10" s="5">
        <f>+SUM(E5:E8)</f>
        <v>112854895</v>
      </c>
      <c r="G10" s="2">
        <f>+SUM(G5:G8)</f>
        <v>23315379.700000003</v>
      </c>
    </row>
    <row r="11" spans="4:7" x14ac:dyDescent="0.25">
      <c r="E11" s="5"/>
    </row>
    <row r="12" spans="4:7" x14ac:dyDescent="0.25">
      <c r="E12" s="5"/>
      <c r="F12" t="s">
        <v>6</v>
      </c>
      <c r="G12" s="2">
        <v>109692</v>
      </c>
    </row>
    <row r="13" spans="4:7" x14ac:dyDescent="0.25">
      <c r="E13" s="5"/>
      <c r="F13" t="s">
        <v>7</v>
      </c>
      <c r="G13" s="2">
        <v>350364</v>
      </c>
    </row>
    <row r="14" spans="4:7" x14ac:dyDescent="0.25">
      <c r="E14" s="5"/>
      <c r="F14" t="s">
        <v>9</v>
      </c>
      <c r="G14" s="2">
        <f>+SUM(G10:G13)</f>
        <v>23775435.700000003</v>
      </c>
    </row>
    <row r="16" spans="4:7" x14ac:dyDescent="0.25">
      <c r="D16" t="s">
        <v>8</v>
      </c>
      <c r="F16" s="1">
        <v>0.8</v>
      </c>
      <c r="G16" s="2">
        <f>+F16*$G$14</f>
        <v>19020348.560000002</v>
      </c>
    </row>
    <row r="17" spans="4:7" x14ac:dyDescent="0.25">
      <c r="D17" t="s">
        <v>10</v>
      </c>
      <c r="F17" s="1">
        <v>0.05</v>
      </c>
      <c r="G17" s="2">
        <f t="shared" ref="G17:G19" si="1">+F17*$G$14</f>
        <v>1188771.7850000001</v>
      </c>
    </row>
    <row r="18" spans="4:7" x14ac:dyDescent="0.25">
      <c r="D18" t="s">
        <v>11</v>
      </c>
      <c r="F18" s="1">
        <v>0.05</v>
      </c>
      <c r="G18" s="2">
        <f t="shared" si="1"/>
        <v>1188771.7850000001</v>
      </c>
    </row>
    <row r="19" spans="4:7" x14ac:dyDescent="0.25">
      <c r="D19" t="s">
        <v>12</v>
      </c>
      <c r="F19" s="1">
        <v>0.1</v>
      </c>
      <c r="G19" s="2">
        <f t="shared" si="1"/>
        <v>2377543.5700000003</v>
      </c>
    </row>
    <row r="21" spans="4:7" x14ac:dyDescent="0.25">
      <c r="E21" t="s">
        <v>13</v>
      </c>
      <c r="G21" s="2">
        <f>+SUM(G16:G19)</f>
        <v>23775435.700000003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03AC-0103-4F16-9995-B8C83421BD06}">
  <dimension ref="A6:F43"/>
  <sheetViews>
    <sheetView workbookViewId="0">
      <selection activeCell="E27" sqref="E27"/>
    </sheetView>
  </sheetViews>
  <sheetFormatPr defaultRowHeight="14.3" x14ac:dyDescent="0.25"/>
  <sheetData>
    <row r="6" spans="1:6" x14ac:dyDescent="0.25">
      <c r="C6" t="s">
        <v>17</v>
      </c>
    </row>
    <row r="7" spans="1:6" x14ac:dyDescent="0.25">
      <c r="C7" t="s">
        <v>15</v>
      </c>
      <c r="D7" t="s">
        <v>15</v>
      </c>
      <c r="E7" t="s">
        <v>15</v>
      </c>
    </row>
    <row r="8" spans="1:6" x14ac:dyDescent="0.25">
      <c r="C8" t="s">
        <v>14</v>
      </c>
      <c r="D8" t="s">
        <v>18</v>
      </c>
      <c r="E8" t="s">
        <v>19</v>
      </c>
      <c r="F8" t="s">
        <v>21</v>
      </c>
    </row>
    <row r="10" spans="1:6" x14ac:dyDescent="0.25">
      <c r="B10">
        <v>2027</v>
      </c>
      <c r="C10">
        <v>1.5</v>
      </c>
    </row>
    <row r="11" spans="1:6" x14ac:dyDescent="0.25">
      <c r="B11">
        <v>2028</v>
      </c>
      <c r="C11">
        <v>2.5</v>
      </c>
    </row>
    <row r="12" spans="1:6" x14ac:dyDescent="0.25">
      <c r="B12">
        <v>2029</v>
      </c>
      <c r="C12">
        <v>3.5</v>
      </c>
    </row>
    <row r="13" spans="1:6" x14ac:dyDescent="0.25">
      <c r="B13">
        <v>2030</v>
      </c>
      <c r="C13">
        <v>4</v>
      </c>
    </row>
    <row r="14" spans="1:6" x14ac:dyDescent="0.25">
      <c r="A14" t="s">
        <v>15</v>
      </c>
      <c r="B14">
        <v>2031</v>
      </c>
      <c r="C14">
        <v>4</v>
      </c>
      <c r="D14" t="s">
        <v>16</v>
      </c>
      <c r="E14" t="s">
        <v>20</v>
      </c>
      <c r="F14">
        <v>0.6</v>
      </c>
    </row>
    <row r="15" spans="1:6" x14ac:dyDescent="0.25">
      <c r="E15">
        <v>2.9</v>
      </c>
    </row>
    <row r="16" spans="1:6" x14ac:dyDescent="0.25">
      <c r="A16" t="s">
        <v>27</v>
      </c>
      <c r="B16">
        <v>2031</v>
      </c>
    </row>
    <row r="18" spans="1:5" x14ac:dyDescent="0.25">
      <c r="B18" s="8" t="s">
        <v>30</v>
      </c>
      <c r="C18" s="9">
        <v>0.48</v>
      </c>
      <c r="D18" t="s">
        <v>33</v>
      </c>
    </row>
    <row r="19" spans="1:5" x14ac:dyDescent="0.25">
      <c r="A19" t="s">
        <v>0</v>
      </c>
      <c r="B19" s="6">
        <v>0.56000000000000005</v>
      </c>
      <c r="C19">
        <f>+C14*C18</f>
        <v>1.92</v>
      </c>
      <c r="D19">
        <f>+C19*B19</f>
        <v>1.0752000000000002</v>
      </c>
    </row>
    <row r="20" spans="1:5" x14ac:dyDescent="0.25">
      <c r="A20" t="s">
        <v>26</v>
      </c>
      <c r="B20" s="6">
        <v>0.3</v>
      </c>
      <c r="C20">
        <f>+C14-C19</f>
        <v>2.08</v>
      </c>
      <c r="D20">
        <f>+C20*B20</f>
        <v>0.624</v>
      </c>
    </row>
    <row r="21" spans="1:5" x14ac:dyDescent="0.25">
      <c r="C21">
        <f>+C19+C20</f>
        <v>4</v>
      </c>
      <c r="D21">
        <f>+D19+D20</f>
        <v>1.6992000000000003</v>
      </c>
      <c r="E21" t="s">
        <v>32</v>
      </c>
    </row>
    <row r="22" spans="1:5" x14ac:dyDescent="0.25">
      <c r="D22">
        <v>1.7</v>
      </c>
      <c r="E22" t="s">
        <v>31</v>
      </c>
    </row>
    <row r="23" spans="1:5" x14ac:dyDescent="0.25">
      <c r="B23" t="s">
        <v>95</v>
      </c>
      <c r="C23" t="s">
        <v>3</v>
      </c>
      <c r="D23" t="s">
        <v>96</v>
      </c>
    </row>
    <row r="24" spans="1:5" x14ac:dyDescent="0.25">
      <c r="A24" t="s">
        <v>28</v>
      </c>
    </row>
    <row r="25" spans="1:5" x14ac:dyDescent="0.25">
      <c r="A25" t="s">
        <v>29</v>
      </c>
    </row>
    <row r="29" spans="1:5" x14ac:dyDescent="0.25">
      <c r="C29" t="s">
        <v>23</v>
      </c>
      <c r="D29" t="s">
        <v>24</v>
      </c>
    </row>
    <row r="30" spans="1:5" x14ac:dyDescent="0.25">
      <c r="B30" t="s">
        <v>22</v>
      </c>
    </row>
    <row r="31" spans="1:5" x14ac:dyDescent="0.25">
      <c r="B31" t="s">
        <v>25</v>
      </c>
      <c r="C31">
        <v>500</v>
      </c>
      <c r="D31">
        <v>600</v>
      </c>
    </row>
    <row r="32" spans="1:5" x14ac:dyDescent="0.25">
      <c r="B32" t="s">
        <v>0</v>
      </c>
      <c r="C32" s="6">
        <v>0.25</v>
      </c>
      <c r="D32" s="6">
        <v>0.56000000000000005</v>
      </c>
    </row>
    <row r="33" spans="1:4" x14ac:dyDescent="0.25">
      <c r="B33" t="s">
        <v>26</v>
      </c>
      <c r="C33" s="6">
        <v>0.1</v>
      </c>
      <c r="D33" s="6">
        <v>0.3</v>
      </c>
    </row>
    <row r="37" spans="1:4" x14ac:dyDescent="0.25">
      <c r="A37" t="s">
        <v>34</v>
      </c>
    </row>
    <row r="39" spans="1:4" x14ac:dyDescent="0.25">
      <c r="A39" t="s">
        <v>35</v>
      </c>
    </row>
    <row r="42" spans="1:4" x14ac:dyDescent="0.25">
      <c r="B42" t="s">
        <v>0</v>
      </c>
      <c r="C42" t="s">
        <v>26</v>
      </c>
    </row>
    <row r="43" spans="1:4" x14ac:dyDescent="0.25">
      <c r="A43" t="s">
        <v>95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5F6D0-3A32-4500-A021-981FABFBFC32}">
  <dimension ref="A1:C29"/>
  <sheetViews>
    <sheetView workbookViewId="0">
      <selection activeCell="B15" sqref="B15"/>
    </sheetView>
  </sheetViews>
  <sheetFormatPr defaultRowHeight="14.3" x14ac:dyDescent="0.25"/>
  <cols>
    <col min="1" max="1" width="8.75" customWidth="1"/>
    <col min="2" max="2" width="40.25" customWidth="1"/>
    <col min="3" max="3" width="21.375" customWidth="1"/>
  </cols>
  <sheetData>
    <row r="1" spans="1:3" x14ac:dyDescent="0.25">
      <c r="B1" s="7" t="s">
        <v>54</v>
      </c>
    </row>
    <row r="2" spans="1:3" x14ac:dyDescent="0.25">
      <c r="A2" t="s">
        <v>39</v>
      </c>
      <c r="C2" s="2"/>
    </row>
    <row r="3" spans="1:3" x14ac:dyDescent="0.25">
      <c r="A3" t="s">
        <v>37</v>
      </c>
      <c r="B3" t="s">
        <v>40</v>
      </c>
      <c r="C3" t="s">
        <v>36</v>
      </c>
    </row>
    <row r="4" spans="1:3" x14ac:dyDescent="0.25">
      <c r="A4" t="s">
        <v>38</v>
      </c>
      <c r="B4" t="s">
        <v>41</v>
      </c>
      <c r="C4" s="2" t="s">
        <v>42</v>
      </c>
    </row>
    <row r="5" spans="1:3" x14ac:dyDescent="0.25">
      <c r="C5" s="1" t="s">
        <v>43</v>
      </c>
    </row>
    <row r="6" spans="1:3" x14ac:dyDescent="0.25">
      <c r="A6" t="s">
        <v>44</v>
      </c>
      <c r="B6" t="s">
        <v>45</v>
      </c>
      <c r="C6" s="3"/>
    </row>
    <row r="7" spans="1:3" x14ac:dyDescent="0.25">
      <c r="A7" t="s">
        <v>46</v>
      </c>
      <c r="B7" t="s">
        <v>48</v>
      </c>
    </row>
    <row r="8" spans="1:3" x14ac:dyDescent="0.25">
      <c r="A8" t="s">
        <v>47</v>
      </c>
      <c r="B8" t="s">
        <v>49</v>
      </c>
      <c r="C8" t="s">
        <v>51</v>
      </c>
    </row>
    <row r="9" spans="1:3" x14ac:dyDescent="0.25">
      <c r="C9" t="s">
        <v>50</v>
      </c>
    </row>
    <row r="10" spans="1:3" x14ac:dyDescent="0.25">
      <c r="C10" t="s">
        <v>52</v>
      </c>
    </row>
    <row r="11" spans="1:3" x14ac:dyDescent="0.25">
      <c r="C11" t="s">
        <v>53</v>
      </c>
    </row>
    <row r="12" spans="1:3" x14ac:dyDescent="0.25">
      <c r="A12" t="s">
        <v>56</v>
      </c>
      <c r="B12" t="s">
        <v>57</v>
      </c>
      <c r="C12" t="s">
        <v>58</v>
      </c>
    </row>
    <row r="14" spans="1:3" x14ac:dyDescent="0.25">
      <c r="B14" t="s">
        <v>55</v>
      </c>
    </row>
    <row r="15" spans="1:3" x14ac:dyDescent="0.25">
      <c r="C15" s="4"/>
    </row>
    <row r="21" spans="3:3" x14ac:dyDescent="0.25">
      <c r="C21" s="4"/>
    </row>
    <row r="26" spans="3:3" x14ac:dyDescent="0.25">
      <c r="C26" s="4"/>
    </row>
    <row r="27" spans="3:3" x14ac:dyDescent="0.25">
      <c r="C27" s="4"/>
    </row>
    <row r="28" spans="3:3" x14ac:dyDescent="0.25">
      <c r="C28" s="4"/>
    </row>
    <row r="29" spans="3:3" x14ac:dyDescent="0.25">
      <c r="C29" s="4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0FF9-B516-400E-8762-A08232952F10}">
  <dimension ref="B3:AH53"/>
  <sheetViews>
    <sheetView tabSelected="1" topLeftCell="C1" workbookViewId="0">
      <pane xSplit="6" ySplit="5" topLeftCell="I6" activePane="bottomRight" state="frozen"/>
      <selection activeCell="C1" sqref="C1"/>
      <selection pane="topRight" activeCell="I1" sqref="I1"/>
      <selection pane="bottomLeft" activeCell="C6" sqref="C6"/>
      <selection pane="bottomRight" activeCell="AI22" sqref="AI22"/>
    </sheetView>
  </sheetViews>
  <sheetFormatPr defaultRowHeight="14.3" x14ac:dyDescent="0.25"/>
  <cols>
    <col min="2" max="2" width="47" customWidth="1"/>
    <col min="3" max="3" width="27.875" customWidth="1"/>
    <col min="4" max="4" width="23" customWidth="1"/>
    <col min="5" max="5" width="22.25" customWidth="1"/>
    <col min="8" max="8" width="35.75" customWidth="1"/>
    <col min="9" max="9" width="10.625" customWidth="1"/>
    <col min="10" max="11" width="10.625" hidden="1" customWidth="1"/>
    <col min="12" max="12" width="6.625" hidden="1" customWidth="1"/>
    <col min="13" max="15" width="10.625" hidden="1" customWidth="1"/>
    <col min="16" max="16" width="6.625" hidden="1" customWidth="1"/>
    <col min="17" max="18" width="10.625" customWidth="1"/>
    <col min="19" max="19" width="12" customWidth="1"/>
    <col min="23" max="29" width="0" hidden="1" customWidth="1"/>
  </cols>
  <sheetData>
    <row r="3" spans="2:26" x14ac:dyDescent="0.25">
      <c r="H3" t="s">
        <v>113</v>
      </c>
      <c r="I3" s="7"/>
    </row>
    <row r="4" spans="2:26" x14ac:dyDescent="0.25">
      <c r="C4" s="7" t="s">
        <v>59</v>
      </c>
      <c r="D4" s="7" t="s">
        <v>61</v>
      </c>
      <c r="E4" s="7" t="s">
        <v>60</v>
      </c>
      <c r="I4" s="7" t="s">
        <v>59</v>
      </c>
      <c r="M4" s="7" t="s">
        <v>61</v>
      </c>
      <c r="Q4" s="7" t="s">
        <v>60</v>
      </c>
      <c r="X4" s="7" t="s">
        <v>105</v>
      </c>
    </row>
    <row r="5" spans="2:26" x14ac:dyDescent="0.25">
      <c r="I5" s="7" t="s">
        <v>86</v>
      </c>
      <c r="J5" s="7" t="s">
        <v>87</v>
      </c>
      <c r="K5" s="7" t="s">
        <v>88</v>
      </c>
      <c r="L5" s="7"/>
      <c r="M5" s="7" t="s">
        <v>86</v>
      </c>
      <c r="N5" s="7" t="s">
        <v>87</v>
      </c>
      <c r="O5" s="7" t="s">
        <v>88</v>
      </c>
      <c r="P5" s="7"/>
      <c r="Q5" s="7" t="s">
        <v>86</v>
      </c>
      <c r="R5" s="7" t="s">
        <v>87</v>
      </c>
      <c r="S5" s="7" t="s">
        <v>88</v>
      </c>
      <c r="X5" s="7" t="s">
        <v>86</v>
      </c>
      <c r="Y5" s="7" t="s">
        <v>87</v>
      </c>
      <c r="Z5" s="7" t="s">
        <v>88</v>
      </c>
    </row>
    <row r="6" spans="2:26" x14ac:dyDescent="0.25">
      <c r="B6" s="11" t="s">
        <v>70</v>
      </c>
      <c r="C6" s="10"/>
      <c r="D6" s="10"/>
      <c r="E6" s="10"/>
      <c r="H6" s="20" t="s">
        <v>106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X6" s="7"/>
      <c r="Y6" s="7"/>
      <c r="Z6" s="7"/>
    </row>
    <row r="7" spans="2:26" x14ac:dyDescent="0.25">
      <c r="B7" t="s">
        <v>81</v>
      </c>
      <c r="C7" s="12">
        <v>500</v>
      </c>
      <c r="D7" s="12">
        <v>500</v>
      </c>
      <c r="E7" s="12">
        <v>600</v>
      </c>
      <c r="H7" t="s">
        <v>91</v>
      </c>
      <c r="I7" s="6">
        <v>0.5</v>
      </c>
      <c r="J7" s="6">
        <f>+K7-I7</f>
        <v>0.5</v>
      </c>
      <c r="K7" s="6">
        <v>1</v>
      </c>
      <c r="M7" s="6">
        <v>0.5</v>
      </c>
      <c r="N7" s="6">
        <f>+O7-M7</f>
        <v>0.5</v>
      </c>
      <c r="O7" s="6">
        <v>1</v>
      </c>
      <c r="Q7" s="6">
        <v>0.48</v>
      </c>
      <c r="R7" s="6">
        <f>+S7-Q7</f>
        <v>0.52</v>
      </c>
      <c r="S7" s="6">
        <v>1</v>
      </c>
    </row>
    <row r="8" spans="2:26" x14ac:dyDescent="0.25">
      <c r="B8" t="s">
        <v>77</v>
      </c>
      <c r="C8" t="s">
        <v>71</v>
      </c>
      <c r="D8" t="s">
        <v>71</v>
      </c>
      <c r="H8" s="16" t="s">
        <v>65</v>
      </c>
      <c r="I8" t="s">
        <v>71</v>
      </c>
      <c r="M8" t="s">
        <v>71</v>
      </c>
      <c r="Q8" t="s">
        <v>89</v>
      </c>
    </row>
    <row r="10" spans="2:26" x14ac:dyDescent="0.25">
      <c r="B10" t="s">
        <v>79</v>
      </c>
      <c r="C10">
        <v>2026</v>
      </c>
      <c r="D10">
        <v>2026</v>
      </c>
      <c r="E10">
        <v>2026</v>
      </c>
      <c r="H10" t="s">
        <v>72</v>
      </c>
      <c r="I10" s="6">
        <v>0.25</v>
      </c>
      <c r="J10" s="6">
        <v>0.1</v>
      </c>
      <c r="M10" s="6">
        <v>0.25</v>
      </c>
      <c r="N10" s="6">
        <v>0.1</v>
      </c>
      <c r="Q10" s="6">
        <v>0.56000000000000005</v>
      </c>
      <c r="R10" s="6">
        <v>0.3</v>
      </c>
    </row>
    <row r="11" spans="2:26" x14ac:dyDescent="0.25">
      <c r="B11" t="s">
        <v>77</v>
      </c>
      <c r="C11" t="s">
        <v>80</v>
      </c>
      <c r="D11" t="s">
        <v>82</v>
      </c>
      <c r="E11" t="s">
        <v>82</v>
      </c>
      <c r="H11" s="16" t="s">
        <v>65</v>
      </c>
      <c r="I11" t="s">
        <v>71</v>
      </c>
      <c r="J11" t="s">
        <v>71</v>
      </c>
      <c r="M11" t="s">
        <v>71</v>
      </c>
      <c r="N11" t="s">
        <v>71</v>
      </c>
      <c r="Q11" t="s">
        <v>90</v>
      </c>
      <c r="R11" t="s">
        <v>90</v>
      </c>
    </row>
    <row r="13" spans="2:26" x14ac:dyDescent="0.25">
      <c r="B13" t="s">
        <v>84</v>
      </c>
      <c r="H13" t="s">
        <v>98</v>
      </c>
      <c r="I13">
        <v>2032</v>
      </c>
      <c r="J13">
        <v>2032</v>
      </c>
      <c r="K13">
        <v>2032</v>
      </c>
      <c r="M13">
        <v>2032</v>
      </c>
      <c r="N13">
        <v>2032</v>
      </c>
      <c r="O13">
        <v>2032</v>
      </c>
      <c r="Q13">
        <v>2031</v>
      </c>
      <c r="R13">
        <v>2031</v>
      </c>
      <c r="S13">
        <v>2031</v>
      </c>
    </row>
    <row r="14" spans="2:26" x14ac:dyDescent="0.25">
      <c r="H14" t="s">
        <v>75</v>
      </c>
      <c r="S14" t="s">
        <v>99</v>
      </c>
    </row>
    <row r="15" spans="2:26" x14ac:dyDescent="0.25">
      <c r="H15" t="s">
        <v>94</v>
      </c>
      <c r="Q15" s="15">
        <f>+$S15*Q$7</f>
        <v>1920</v>
      </c>
      <c r="R15" s="15">
        <f>+$S15*R$7</f>
        <v>2080</v>
      </c>
      <c r="S15" s="15">
        <v>4000</v>
      </c>
    </row>
    <row r="16" spans="2:26" x14ac:dyDescent="0.25">
      <c r="B16" s="11" t="s">
        <v>83</v>
      </c>
      <c r="C16" s="10"/>
      <c r="D16" s="10"/>
      <c r="E16" s="10"/>
      <c r="H16" t="s">
        <v>97</v>
      </c>
      <c r="Q16" s="15">
        <f>+Q15*Q$10</f>
        <v>1075.2</v>
      </c>
      <c r="R16" s="15">
        <f>+R15*R$10</f>
        <v>624</v>
      </c>
      <c r="S16" s="15">
        <v>1700</v>
      </c>
    </row>
    <row r="17" spans="2:27" ht="42.8" x14ac:dyDescent="0.25">
      <c r="B17" t="s">
        <v>62</v>
      </c>
      <c r="H17" s="16" t="s">
        <v>65</v>
      </c>
      <c r="Q17" s="14" t="s">
        <v>93</v>
      </c>
      <c r="R17" s="14" t="s">
        <v>93</v>
      </c>
      <c r="S17" s="14" t="s">
        <v>92</v>
      </c>
    </row>
    <row r="18" spans="2:27" x14ac:dyDescent="0.25">
      <c r="B18" t="s">
        <v>65</v>
      </c>
    </row>
    <row r="19" spans="2:27" x14ac:dyDescent="0.25">
      <c r="H19" s="20" t="s">
        <v>100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spans="2:27" x14ac:dyDescent="0.25">
      <c r="B20" t="s">
        <v>63</v>
      </c>
      <c r="H20">
        <v>2026</v>
      </c>
      <c r="Q20" s="2">
        <f>+$S20*Q$7</f>
        <v>0</v>
      </c>
      <c r="R20" s="2">
        <f>+$S20*R$7</f>
        <v>0</v>
      </c>
      <c r="S20" s="18">
        <v>0</v>
      </c>
    </row>
    <row r="21" spans="2:27" x14ac:dyDescent="0.25">
      <c r="H21">
        <f>+H20+1</f>
        <v>2027</v>
      </c>
      <c r="Q21" s="2">
        <f t="shared" ref="Q21:R26" si="0">+$S21*Q$7</f>
        <v>480</v>
      </c>
      <c r="R21" s="2">
        <f t="shared" si="0"/>
        <v>520</v>
      </c>
      <c r="S21" s="22">
        <v>1000</v>
      </c>
    </row>
    <row r="22" spans="2:27" x14ac:dyDescent="0.25">
      <c r="B22" t="s">
        <v>64</v>
      </c>
      <c r="C22" t="s">
        <v>66</v>
      </c>
      <c r="H22">
        <f t="shared" ref="H22:H25" si="1">+H21+1</f>
        <v>2028</v>
      </c>
      <c r="Q22" s="2">
        <f t="shared" si="0"/>
        <v>720</v>
      </c>
      <c r="R22" s="2">
        <f t="shared" si="0"/>
        <v>780</v>
      </c>
      <c r="S22" s="22">
        <v>1500</v>
      </c>
    </row>
    <row r="23" spans="2:27" x14ac:dyDescent="0.25">
      <c r="B23" t="s">
        <v>65</v>
      </c>
      <c r="C23" t="s">
        <v>68</v>
      </c>
      <c r="H23">
        <f t="shared" si="1"/>
        <v>2029</v>
      </c>
      <c r="Q23" s="2">
        <f t="shared" si="0"/>
        <v>960</v>
      </c>
      <c r="R23" s="2">
        <f t="shared" si="0"/>
        <v>1040</v>
      </c>
      <c r="S23" s="22">
        <v>2000</v>
      </c>
    </row>
    <row r="24" spans="2:27" x14ac:dyDescent="0.25">
      <c r="H24">
        <f t="shared" si="1"/>
        <v>2030</v>
      </c>
      <c r="Q24" s="2">
        <f t="shared" si="0"/>
        <v>1920</v>
      </c>
      <c r="R24" s="2">
        <f t="shared" si="0"/>
        <v>2080</v>
      </c>
      <c r="S24" s="22">
        <v>4000</v>
      </c>
    </row>
    <row r="25" spans="2:27" x14ac:dyDescent="0.25">
      <c r="B25" t="s">
        <v>67</v>
      </c>
      <c r="C25" t="s">
        <v>69</v>
      </c>
      <c r="H25">
        <f t="shared" si="1"/>
        <v>2031</v>
      </c>
      <c r="Q25" s="2">
        <f t="shared" si="0"/>
        <v>1920</v>
      </c>
      <c r="R25" s="2">
        <f t="shared" si="0"/>
        <v>2080</v>
      </c>
      <c r="S25" s="22">
        <v>4000</v>
      </c>
      <c r="T25" s="19">
        <f>+SUM(S22:S25)</f>
        <v>11500</v>
      </c>
      <c r="U25" s="23" t="s">
        <v>108</v>
      </c>
    </row>
    <row r="26" spans="2:27" x14ac:dyDescent="0.25">
      <c r="B26" t="s">
        <v>65</v>
      </c>
      <c r="C26" t="s">
        <v>68</v>
      </c>
      <c r="H26">
        <v>2032</v>
      </c>
      <c r="I26" s="2">
        <f>+$K26*I$7</f>
        <v>600</v>
      </c>
      <c r="J26" s="2">
        <f>+$K26*J$7</f>
        <v>600</v>
      </c>
      <c r="K26" s="2">
        <v>1200</v>
      </c>
      <c r="L26" s="2"/>
      <c r="M26" s="2">
        <f>+$O26*M$7</f>
        <v>1150</v>
      </c>
      <c r="N26" s="2">
        <f>+$O26*N$7</f>
        <v>1150</v>
      </c>
      <c r="O26" s="2">
        <v>2300</v>
      </c>
      <c r="Q26" s="2">
        <f t="shared" si="0"/>
        <v>1296</v>
      </c>
      <c r="R26" s="2">
        <f t="shared" si="0"/>
        <v>1404</v>
      </c>
      <c r="S26" s="22">
        <v>2700</v>
      </c>
    </row>
    <row r="27" spans="2:27" x14ac:dyDescent="0.25">
      <c r="H27" s="20" t="s">
        <v>101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</row>
    <row r="28" spans="2:27" x14ac:dyDescent="0.25">
      <c r="B28" t="s">
        <v>72</v>
      </c>
      <c r="H28">
        <v>2026</v>
      </c>
      <c r="Q28" s="2">
        <f t="shared" ref="Q28:R28" si="2">+Q20*Q$10</f>
        <v>0</v>
      </c>
      <c r="R28" s="2">
        <f t="shared" si="2"/>
        <v>0</v>
      </c>
      <c r="S28" s="17">
        <f t="shared" ref="S28:S32" si="3">+Q28+R28</f>
        <v>0</v>
      </c>
    </row>
    <row r="29" spans="2:27" x14ac:dyDescent="0.25">
      <c r="B29" t="s">
        <v>73</v>
      </c>
      <c r="C29" s="6">
        <v>0.25</v>
      </c>
      <c r="D29" s="6">
        <v>0.25</v>
      </c>
      <c r="E29" s="6">
        <v>0.56000000000000005</v>
      </c>
      <c r="H29">
        <f>+H28+1</f>
        <v>2027</v>
      </c>
      <c r="Q29" s="2">
        <f t="shared" ref="Q29:R29" si="4">+Q21*Q$10</f>
        <v>268.8</v>
      </c>
      <c r="R29" s="2">
        <f t="shared" si="4"/>
        <v>156</v>
      </c>
      <c r="S29" s="17">
        <f t="shared" si="3"/>
        <v>424.8</v>
      </c>
      <c r="X29" s="17">
        <f t="shared" ref="X29:X34" si="5">+I29+M29+Q29</f>
        <v>268.8</v>
      </c>
      <c r="Y29" s="17">
        <f t="shared" ref="Y29:Y34" si="6">+J29+N29+R29</f>
        <v>156</v>
      </c>
      <c r="Z29" s="17">
        <f t="shared" ref="Z29:Z34" si="7">+K29+O29+S29</f>
        <v>424.8</v>
      </c>
    </row>
    <row r="30" spans="2:27" x14ac:dyDescent="0.25">
      <c r="B30" t="s">
        <v>76</v>
      </c>
      <c r="C30" s="6">
        <v>0.1</v>
      </c>
      <c r="D30" s="6">
        <v>0.1</v>
      </c>
      <c r="E30" s="6">
        <v>0.3</v>
      </c>
      <c r="H30">
        <f t="shared" ref="H30:H33" si="8">+H29+1</f>
        <v>2028</v>
      </c>
      <c r="Q30" s="2">
        <f t="shared" ref="Q30:R30" si="9">+Q22*Q$10</f>
        <v>403.20000000000005</v>
      </c>
      <c r="R30" s="2">
        <f t="shared" si="9"/>
        <v>234</v>
      </c>
      <c r="S30" s="17">
        <f t="shared" si="3"/>
        <v>637.20000000000005</v>
      </c>
      <c r="X30" s="17">
        <f t="shared" si="5"/>
        <v>403.20000000000005</v>
      </c>
      <c r="Y30" s="17">
        <f t="shared" si="6"/>
        <v>234</v>
      </c>
      <c r="Z30" s="17">
        <f t="shared" si="7"/>
        <v>637.20000000000005</v>
      </c>
    </row>
    <row r="31" spans="2:27" x14ac:dyDescent="0.25">
      <c r="B31" t="s">
        <v>77</v>
      </c>
      <c r="C31" s="6" t="s">
        <v>71</v>
      </c>
      <c r="D31" s="6" t="s">
        <v>71</v>
      </c>
      <c r="E31" t="s">
        <v>78</v>
      </c>
      <c r="H31">
        <f t="shared" si="8"/>
        <v>2029</v>
      </c>
      <c r="Q31" s="2">
        <f t="shared" ref="Q31:R31" si="10">+Q23*Q$10</f>
        <v>537.6</v>
      </c>
      <c r="R31" s="2">
        <f t="shared" si="10"/>
        <v>312</v>
      </c>
      <c r="S31" s="17">
        <f t="shared" si="3"/>
        <v>849.6</v>
      </c>
      <c r="T31" s="19">
        <f>+SUM(S28:S31)</f>
        <v>1911.6</v>
      </c>
      <c r="U31" s="23" t="s">
        <v>44</v>
      </c>
      <c r="X31" s="17">
        <f t="shared" si="5"/>
        <v>537.6</v>
      </c>
      <c r="Y31" s="17">
        <f t="shared" si="6"/>
        <v>312</v>
      </c>
      <c r="Z31" s="17">
        <f t="shared" si="7"/>
        <v>849.6</v>
      </c>
      <c r="AA31" s="17">
        <f>+SUM(Z28:Z31)</f>
        <v>1911.6</v>
      </c>
    </row>
    <row r="32" spans="2:27" x14ac:dyDescent="0.25">
      <c r="C32" s="6"/>
      <c r="D32" s="6"/>
      <c r="H32">
        <f t="shared" si="8"/>
        <v>2030</v>
      </c>
      <c r="Q32" s="2">
        <f t="shared" ref="Q32:R32" si="11">+Q24*Q$10</f>
        <v>1075.2</v>
      </c>
      <c r="R32" s="2">
        <f t="shared" si="11"/>
        <v>624</v>
      </c>
      <c r="S32" s="17">
        <f t="shared" si="3"/>
        <v>1699.2</v>
      </c>
      <c r="X32" s="17">
        <f t="shared" si="5"/>
        <v>1075.2</v>
      </c>
      <c r="Y32" s="17">
        <f t="shared" si="6"/>
        <v>624</v>
      </c>
      <c r="Z32" s="17">
        <f t="shared" si="7"/>
        <v>1699.2</v>
      </c>
      <c r="AA32" s="17"/>
    </row>
    <row r="33" spans="2:34" x14ac:dyDescent="0.25">
      <c r="B33" t="s">
        <v>85</v>
      </c>
      <c r="C33" s="6"/>
      <c r="D33" s="6"/>
      <c r="H33">
        <f t="shared" si="8"/>
        <v>2031</v>
      </c>
      <c r="Q33" s="2">
        <f t="shared" ref="Q33:R34" si="12">+Q25*Q$10</f>
        <v>1075.2</v>
      </c>
      <c r="R33" s="2">
        <f>+R25*R$10</f>
        <v>624</v>
      </c>
      <c r="S33" s="17">
        <f>+Q33+R33</f>
        <v>1699.2</v>
      </c>
      <c r="T33" s="19">
        <f>+S33</f>
        <v>1699.2</v>
      </c>
      <c r="U33" s="23" t="s">
        <v>46</v>
      </c>
      <c r="X33" s="17">
        <f t="shared" si="5"/>
        <v>1075.2</v>
      </c>
      <c r="Y33" s="17">
        <f t="shared" si="6"/>
        <v>624</v>
      </c>
      <c r="Z33" s="17">
        <f t="shared" si="7"/>
        <v>1699.2</v>
      </c>
    </row>
    <row r="34" spans="2:34" x14ac:dyDescent="0.25">
      <c r="B34" t="s">
        <v>73</v>
      </c>
      <c r="C34" s="6"/>
      <c r="D34" s="6"/>
      <c r="H34">
        <v>2032</v>
      </c>
      <c r="I34" s="2">
        <f t="shared" ref="I34:J34" si="13">+I26*I$10</f>
        <v>150</v>
      </c>
      <c r="J34" s="2">
        <f t="shared" si="13"/>
        <v>60</v>
      </c>
      <c r="K34" s="17">
        <f>+I34+J34</f>
        <v>210</v>
      </c>
      <c r="M34" s="2">
        <f t="shared" ref="M34:N34" si="14">+M26*M$10</f>
        <v>287.5</v>
      </c>
      <c r="N34" s="2">
        <f t="shared" si="14"/>
        <v>115</v>
      </c>
      <c r="O34" s="17">
        <f>+M34+N34</f>
        <v>402.5</v>
      </c>
      <c r="Q34" s="2">
        <f t="shared" si="12"/>
        <v>725.7600000000001</v>
      </c>
      <c r="R34" s="2">
        <f>+R26*R$10</f>
        <v>421.2</v>
      </c>
      <c r="S34" s="17">
        <f>+Q34+R34</f>
        <v>1146.96</v>
      </c>
      <c r="X34" s="17">
        <f>+I34+M34+Q34</f>
        <v>1163.2600000000002</v>
      </c>
      <c r="Y34" s="17">
        <f>+J34+N34+R34</f>
        <v>596.20000000000005</v>
      </c>
      <c r="Z34" s="17">
        <f>+K34+O34+S34</f>
        <v>1759.46</v>
      </c>
    </row>
    <row r="35" spans="2:34" x14ac:dyDescent="0.25">
      <c r="B35" t="s">
        <v>76</v>
      </c>
      <c r="C35" s="6"/>
      <c r="D35" s="6"/>
    </row>
    <row r="36" spans="2:34" x14ac:dyDescent="0.25">
      <c r="C36" s="6"/>
      <c r="D36" s="6"/>
      <c r="H36" s="20" t="s">
        <v>107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spans="2:34" x14ac:dyDescent="0.25">
      <c r="C37" s="6"/>
      <c r="D37" s="6"/>
      <c r="H37" t="s">
        <v>110</v>
      </c>
    </row>
    <row r="38" spans="2:34" x14ac:dyDescent="0.25">
      <c r="C38" s="6"/>
      <c r="D38" s="6"/>
      <c r="H38" t="s">
        <v>109</v>
      </c>
    </row>
    <row r="39" spans="2:34" x14ac:dyDescent="0.25">
      <c r="C39" s="6"/>
      <c r="D39" s="6"/>
      <c r="H39" t="s">
        <v>112</v>
      </c>
    </row>
    <row r="40" spans="2:34" x14ac:dyDescent="0.25">
      <c r="C40" s="6"/>
      <c r="D40" s="6"/>
      <c r="H40" t="s">
        <v>111</v>
      </c>
    </row>
    <row r="41" spans="2:34" x14ac:dyDescent="0.25">
      <c r="C41" s="6"/>
      <c r="D41" s="6"/>
    </row>
    <row r="42" spans="2:34" x14ac:dyDescent="0.25">
      <c r="AH42" t="s">
        <v>104</v>
      </c>
    </row>
    <row r="43" spans="2:34" x14ac:dyDescent="0.25">
      <c r="B43" t="s">
        <v>74</v>
      </c>
    </row>
    <row r="44" spans="2:34" x14ac:dyDescent="0.25">
      <c r="B44" t="s">
        <v>75</v>
      </c>
      <c r="E44" t="s">
        <v>14</v>
      </c>
      <c r="H44" s="7" t="s">
        <v>102</v>
      </c>
    </row>
    <row r="45" spans="2:34" x14ac:dyDescent="0.25">
      <c r="B45">
        <v>2026</v>
      </c>
      <c r="E45" s="13">
        <v>0</v>
      </c>
    </row>
    <row r="46" spans="2:34" x14ac:dyDescent="0.25">
      <c r="B46">
        <v>2027</v>
      </c>
      <c r="E46" s="13">
        <v>1.5</v>
      </c>
    </row>
    <row r="47" spans="2:34" x14ac:dyDescent="0.25">
      <c r="B47">
        <v>2028</v>
      </c>
      <c r="E47" s="13">
        <v>2.5</v>
      </c>
    </row>
    <row r="48" spans="2:34" x14ac:dyDescent="0.25">
      <c r="B48">
        <v>2029</v>
      </c>
      <c r="E48" s="13">
        <v>3.5</v>
      </c>
    </row>
    <row r="49" spans="2:8" x14ac:dyDescent="0.25">
      <c r="B49">
        <v>2030</v>
      </c>
      <c r="E49" s="13">
        <v>4</v>
      </c>
    </row>
    <row r="50" spans="2:8" x14ac:dyDescent="0.25">
      <c r="B50">
        <v>2031</v>
      </c>
      <c r="E50" s="13">
        <v>4</v>
      </c>
    </row>
    <row r="52" spans="2:8" x14ac:dyDescent="0.25">
      <c r="B52" t="s">
        <v>86</v>
      </c>
    </row>
    <row r="53" spans="2:8" x14ac:dyDescent="0.25">
      <c r="H53" s="7" t="s">
        <v>103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3A5B-7F98-49ED-87F8-2394E995BBFC}">
  <dimension ref="A1"/>
  <sheetViews>
    <sheetView zoomScale="80" zoomScaleNormal="80" workbookViewId="0">
      <selection activeCell="S32" sqref="S32"/>
    </sheetView>
  </sheetViews>
  <sheetFormatPr defaultRowHeight="14.3" x14ac:dyDescent="0.2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tax_calc</vt:lpstr>
      <vt:lpstr>ResortsWorldExecSum</vt:lpstr>
      <vt:lpstr>Revenue</vt:lpstr>
      <vt:lpstr>taxes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Boyd</dc:creator>
  <cp:lastModifiedBy>Don Boyd</cp:lastModifiedBy>
  <cp:lastPrinted>2025-11-09T09:58:30Z</cp:lastPrinted>
  <dcterms:created xsi:type="dcterms:W3CDTF">2025-11-06T10:56:11Z</dcterms:created>
  <dcterms:modified xsi:type="dcterms:W3CDTF">2025-11-10T15:19:49Z</dcterms:modified>
</cp:coreProperties>
</file>