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ensions\MakePrototypes\Data\"/>
    </mc:Choice>
  </mc:AlternateContent>
  <bookViews>
    <workbookView xWindow="0" yWindow="0" windowWidth="28800" windowHeight="13335" activeTab="4"/>
  </bookViews>
  <sheets>
    <sheet name="TOC" sheetId="6" r:id="rId1"/>
    <sheet name="Notes" sheetId="1" r:id="rId2"/>
    <sheet name="PA-PSERS" sheetId="8" r:id="rId3"/>
    <sheet name="PA-PSERSTargets" sheetId="9" r:id="rId4"/>
    <sheet name="PA-PSERSSalaryGrowth" sheetId="13" r:id="rId5"/>
    <sheet name="CheckSalaryGrowth" sheetId="14" r:id="rId6"/>
    <sheet name="TestProbWF" sheetId="10" r:id="rId7"/>
    <sheet name="TestProbWFAndPay" sheetId="12" r:id="rId8"/>
    <sheet name="Answer Report 1" sheetId="11" r:id="rId9"/>
  </sheets>
  <definedNames>
    <definedName name="solver_adj" localSheetId="6" hidden="1">TestProbWF!$B$29:$H$35</definedName>
    <definedName name="solver_adj" localSheetId="7" hidden="1">TestProbWFAndPay!$B$78:$H$84,TestProbWFAndPay!$B$99:$H$105</definedName>
    <definedName name="solver_cvg" localSheetId="6" hidden="1">0.0001</definedName>
    <definedName name="solver_cvg" localSheetId="7" hidden="1">0.0001</definedName>
    <definedName name="solver_drv" localSheetId="6" hidden="1">2</definedName>
    <definedName name="solver_drv" localSheetId="7" hidden="1">2</definedName>
    <definedName name="solver_eng" localSheetId="6" hidden="1">1</definedName>
    <definedName name="solver_eng" localSheetId="7" hidden="1">1</definedName>
    <definedName name="solver_est" localSheetId="6" hidden="1">1</definedName>
    <definedName name="solver_est" localSheetId="7" hidden="1">1</definedName>
    <definedName name="solver_itr" localSheetId="6" hidden="1">2147483647</definedName>
    <definedName name="solver_itr" localSheetId="7" hidden="1">2147483647</definedName>
    <definedName name="solver_lhs1" localSheetId="6" hidden="1">TestProbWF!$B$36</definedName>
    <definedName name="solver_lhs1" localSheetId="7" hidden="1">TestProbWFAndPay!$B$106</definedName>
    <definedName name="solver_lhs10" localSheetId="6" hidden="1">TestProbWF!$F$36</definedName>
    <definedName name="solver_lhs10" localSheetId="7" hidden="1">TestProbWFAndPay!$C$85</definedName>
    <definedName name="solver_lhs11" localSheetId="6" hidden="1">TestProbWF!$G$36</definedName>
    <definedName name="solver_lhs11" localSheetId="7" hidden="1">TestProbWFAndPay!$C$89</definedName>
    <definedName name="solver_lhs12" localSheetId="6" hidden="1">TestProbWF!$H$36</definedName>
    <definedName name="solver_lhs12" localSheetId="7" hidden="1">TestProbWFAndPay!$C$90</definedName>
    <definedName name="solver_lhs13" localSheetId="6" hidden="1">TestProbWF!$I$29</definedName>
    <definedName name="solver_lhs13" localSheetId="7" hidden="1">TestProbWFAndPay!$D$106</definedName>
    <definedName name="solver_lhs14" localSheetId="6" hidden="1">TestProbWF!$I$30</definedName>
    <definedName name="solver_lhs14" localSheetId="7" hidden="1">TestProbWFAndPay!$D$110</definedName>
    <definedName name="solver_lhs15" localSheetId="6" hidden="1">TestProbWF!$I$31</definedName>
    <definedName name="solver_lhs15" localSheetId="7" hidden="1">TestProbWFAndPay!$D$111</definedName>
    <definedName name="solver_lhs16" localSheetId="6" hidden="1">TestProbWF!$I$32</definedName>
    <definedName name="solver_lhs16" localSheetId="7" hidden="1">TestProbWFAndPay!$D$85</definedName>
    <definedName name="solver_lhs17" localSheetId="6" hidden="1">TestProbWF!$I$33</definedName>
    <definedName name="solver_lhs17" localSheetId="7" hidden="1">TestProbWFAndPay!$D$91</definedName>
    <definedName name="solver_lhs18" localSheetId="6" hidden="1">TestProbWF!$I$34</definedName>
    <definedName name="solver_lhs18" localSheetId="7" hidden="1">TestProbWFAndPay!$E$106</definedName>
    <definedName name="solver_lhs19" localSheetId="6" hidden="1">TestProbWF!$I$35</definedName>
    <definedName name="solver_lhs19" localSheetId="7" hidden="1">TestProbWFAndPay!$E$85</definedName>
    <definedName name="solver_lhs2" localSheetId="6" hidden="1">TestProbWF!$B$42</definedName>
    <definedName name="solver_lhs2" localSheetId="7" hidden="1">TestProbWFAndPay!$B$110</definedName>
    <definedName name="solver_lhs20" localSheetId="7" hidden="1">TestProbWFAndPay!$F$106</definedName>
    <definedName name="solver_lhs21" localSheetId="7" hidden="1">TestProbWFAndPay!$F$85</definedName>
    <definedName name="solver_lhs22" localSheetId="7" hidden="1">TestProbWFAndPay!$G$106</definedName>
    <definedName name="solver_lhs23" localSheetId="7" hidden="1">TestProbWFAndPay!$G$85</definedName>
    <definedName name="solver_lhs24" localSheetId="7" hidden="1">TestProbWFAndPay!$H$106</definedName>
    <definedName name="solver_lhs25" localSheetId="7" hidden="1">TestProbWFAndPay!$H$85</definedName>
    <definedName name="solver_lhs26" localSheetId="7" hidden="1">TestProbWFAndPay!$I$100</definedName>
    <definedName name="solver_lhs27" localSheetId="7" hidden="1">TestProbWFAndPay!$I$101</definedName>
    <definedName name="solver_lhs28" localSheetId="7" hidden="1">TestProbWFAndPay!$I$102</definedName>
    <definedName name="solver_lhs29" localSheetId="7" hidden="1">TestProbWFAndPay!$I$103</definedName>
    <definedName name="solver_lhs3" localSheetId="6" hidden="1">TestProbWF!$B$43</definedName>
    <definedName name="solver_lhs3" localSheetId="7" hidden="1">TestProbWFAndPay!$B$111</definedName>
    <definedName name="solver_lhs30" localSheetId="7" hidden="1">TestProbWFAndPay!$I$104</definedName>
    <definedName name="solver_lhs31" localSheetId="7" hidden="1">TestProbWFAndPay!$I$105</definedName>
    <definedName name="solver_lhs32" localSheetId="7" hidden="1">TestProbWFAndPay!$I$78</definedName>
    <definedName name="solver_lhs33" localSheetId="7" hidden="1">TestProbWFAndPay!$I$79</definedName>
    <definedName name="solver_lhs34" localSheetId="7" hidden="1">TestProbWFAndPay!$I$80</definedName>
    <definedName name="solver_lhs35" localSheetId="7" hidden="1">TestProbWFAndPay!$I$81</definedName>
    <definedName name="solver_lhs36" localSheetId="7" hidden="1">TestProbWFAndPay!$I$82</definedName>
    <definedName name="solver_lhs37" localSheetId="7" hidden="1">TestProbWFAndPay!$I$83</definedName>
    <definedName name="solver_lhs38" localSheetId="7" hidden="1">TestProbWFAndPay!$I$84</definedName>
    <definedName name="solver_lhs39" localSheetId="7" hidden="1">TestProbWFAndPay!$I$99</definedName>
    <definedName name="solver_lhs4" localSheetId="6" hidden="1">TestProbWF!$C$36</definedName>
    <definedName name="solver_lhs4" localSheetId="7" hidden="1">TestProbWFAndPay!$B$85</definedName>
    <definedName name="solver_lhs5" localSheetId="6" hidden="1">TestProbWF!$C$42</definedName>
    <definedName name="solver_lhs5" localSheetId="7" hidden="1">TestProbWFAndPay!$B$89</definedName>
    <definedName name="solver_lhs6" localSheetId="6" hidden="1">TestProbWF!$C$43</definedName>
    <definedName name="solver_lhs6" localSheetId="7" hidden="1">TestProbWFAndPay!$B$90</definedName>
    <definedName name="solver_lhs7" localSheetId="6" hidden="1">TestProbWF!$D$36</definedName>
    <definedName name="solver_lhs7" localSheetId="7" hidden="1">TestProbWFAndPay!$C$106</definedName>
    <definedName name="solver_lhs8" localSheetId="6" hidden="1">TestProbWF!$D$44</definedName>
    <definedName name="solver_lhs8" localSheetId="7" hidden="1">TestProbWFAndPay!$C$110</definedName>
    <definedName name="solver_lhs9" localSheetId="6" hidden="1">TestProbWF!$E$36</definedName>
    <definedName name="solver_lhs9" localSheetId="7" hidden="1">TestProbWFAndPay!$C$111</definedName>
    <definedName name="solver_mip" localSheetId="6" hidden="1">2147483647</definedName>
    <definedName name="solver_mip" localSheetId="7" hidden="1">2147483647</definedName>
    <definedName name="solver_mni" localSheetId="6" hidden="1">30</definedName>
    <definedName name="solver_mni" localSheetId="7" hidden="1">30</definedName>
    <definedName name="solver_mrt" localSheetId="6" hidden="1">0.075</definedName>
    <definedName name="solver_mrt" localSheetId="7" hidden="1">0.075</definedName>
    <definedName name="solver_msl" localSheetId="6" hidden="1">2</definedName>
    <definedName name="solver_msl" localSheetId="7" hidden="1">2</definedName>
    <definedName name="solver_neg" localSheetId="6" hidden="1">1</definedName>
    <definedName name="solver_neg" localSheetId="7" hidden="1">1</definedName>
    <definedName name="solver_nod" localSheetId="6" hidden="1">2147483647</definedName>
    <definedName name="solver_nod" localSheetId="7" hidden="1">2147483647</definedName>
    <definedName name="solver_num" localSheetId="6" hidden="1">19</definedName>
    <definedName name="solver_num" localSheetId="7" hidden="1">39</definedName>
    <definedName name="solver_nwt" localSheetId="6" hidden="1">1</definedName>
    <definedName name="solver_nwt" localSheetId="7" hidden="1">1</definedName>
    <definedName name="solver_opt" localSheetId="6" hidden="1">TestProbWF!$AA$21</definedName>
    <definedName name="solver_opt" localSheetId="7" hidden="1">TestProbWFAndPay!$AB$21</definedName>
    <definedName name="solver_pre" localSheetId="6" hidden="1">0.000001</definedName>
    <definedName name="solver_pre" localSheetId="7" hidden="1">0.000001</definedName>
    <definedName name="solver_rbv" localSheetId="6" hidden="1">2</definedName>
    <definedName name="solver_rbv" localSheetId="7" hidden="1">2</definedName>
    <definedName name="solver_rel1" localSheetId="6" hidden="1">2</definedName>
    <definedName name="solver_rel1" localSheetId="7" hidden="1">2</definedName>
    <definedName name="solver_rel10" localSheetId="6" hidden="1">2</definedName>
    <definedName name="solver_rel10" localSheetId="7" hidden="1">2</definedName>
    <definedName name="solver_rel11" localSheetId="6" hidden="1">2</definedName>
    <definedName name="solver_rel11" localSheetId="7" hidden="1">2</definedName>
    <definedName name="solver_rel12" localSheetId="6" hidden="1">2</definedName>
    <definedName name="solver_rel12" localSheetId="7" hidden="1">2</definedName>
    <definedName name="solver_rel13" localSheetId="6" hidden="1">2</definedName>
    <definedName name="solver_rel13" localSheetId="7" hidden="1">2</definedName>
    <definedName name="solver_rel14" localSheetId="6" hidden="1">2</definedName>
    <definedName name="solver_rel14" localSheetId="7" hidden="1">2</definedName>
    <definedName name="solver_rel15" localSheetId="6" hidden="1">2</definedName>
    <definedName name="solver_rel15" localSheetId="7" hidden="1">2</definedName>
    <definedName name="solver_rel16" localSheetId="6" hidden="1">2</definedName>
    <definedName name="solver_rel16" localSheetId="7" hidden="1">2</definedName>
    <definedName name="solver_rel17" localSheetId="6" hidden="1">2</definedName>
    <definedName name="solver_rel17" localSheetId="7" hidden="1">2</definedName>
    <definedName name="solver_rel18" localSheetId="6" hidden="1">2</definedName>
    <definedName name="solver_rel18" localSheetId="7" hidden="1">2</definedName>
    <definedName name="solver_rel19" localSheetId="6" hidden="1">2</definedName>
    <definedName name="solver_rel19" localSheetId="7" hidden="1">2</definedName>
    <definedName name="solver_rel2" localSheetId="6" hidden="1">2</definedName>
    <definedName name="solver_rel2" localSheetId="7" hidden="1">2</definedName>
    <definedName name="solver_rel20" localSheetId="7" hidden="1">2</definedName>
    <definedName name="solver_rel21" localSheetId="7" hidden="1">2</definedName>
    <definedName name="solver_rel22" localSheetId="7" hidden="1">2</definedName>
    <definedName name="solver_rel23" localSheetId="7" hidden="1">2</definedName>
    <definedName name="solver_rel24" localSheetId="7" hidden="1">2</definedName>
    <definedName name="solver_rel25" localSheetId="7" hidden="1">2</definedName>
    <definedName name="solver_rel26" localSheetId="7" hidden="1">2</definedName>
    <definedName name="solver_rel27" localSheetId="7" hidden="1">2</definedName>
    <definedName name="solver_rel28" localSheetId="7" hidden="1">2</definedName>
    <definedName name="solver_rel29" localSheetId="7" hidden="1">2</definedName>
    <definedName name="solver_rel3" localSheetId="6" hidden="1">2</definedName>
    <definedName name="solver_rel3" localSheetId="7" hidden="1">2</definedName>
    <definedName name="solver_rel30" localSheetId="7" hidden="1">2</definedName>
    <definedName name="solver_rel31" localSheetId="7" hidden="1">2</definedName>
    <definedName name="solver_rel32" localSheetId="7" hidden="1">2</definedName>
    <definedName name="solver_rel33" localSheetId="7" hidden="1">2</definedName>
    <definedName name="solver_rel34" localSheetId="7" hidden="1">2</definedName>
    <definedName name="solver_rel35" localSheetId="7" hidden="1">2</definedName>
    <definedName name="solver_rel36" localSheetId="7" hidden="1">2</definedName>
    <definedName name="solver_rel37" localSheetId="7" hidden="1">2</definedName>
    <definedName name="solver_rel38" localSheetId="7" hidden="1">2</definedName>
    <definedName name="solver_rel39" localSheetId="7" hidden="1">2</definedName>
    <definedName name="solver_rel4" localSheetId="6" hidden="1">2</definedName>
    <definedName name="solver_rel4" localSheetId="7" hidden="1">2</definedName>
    <definedName name="solver_rel5" localSheetId="6" hidden="1">2</definedName>
    <definedName name="solver_rel5" localSheetId="7" hidden="1">2</definedName>
    <definedName name="solver_rel6" localSheetId="6" hidden="1">2</definedName>
    <definedName name="solver_rel6" localSheetId="7" hidden="1">2</definedName>
    <definedName name="solver_rel7" localSheetId="6" hidden="1">2</definedName>
    <definedName name="solver_rel7" localSheetId="7" hidden="1">2</definedName>
    <definedName name="solver_rel8" localSheetId="6" hidden="1">2</definedName>
    <definedName name="solver_rel8" localSheetId="7" hidden="1">2</definedName>
    <definedName name="solver_rel9" localSheetId="6" hidden="1">2</definedName>
    <definedName name="solver_rel9" localSheetId="7" hidden="1">2</definedName>
    <definedName name="solver_rhs1" localSheetId="6" hidden="1">TestProbWF!$B$21</definedName>
    <definedName name="solver_rhs1" localSheetId="7" hidden="1">TestProbWFAndPay!$B$42</definedName>
    <definedName name="solver_rhs10" localSheetId="6" hidden="1">TestProbWF!$F$21</definedName>
    <definedName name="solver_rhs10" localSheetId="7" hidden="1">TestProbWFAndPay!$C$21</definedName>
    <definedName name="solver_rhs11" localSheetId="6" hidden="1">TestProbWF!$G$21</definedName>
    <definedName name="solver_rhs11" localSheetId="7" hidden="1">TestProbWFAndPay!$C$5</definedName>
    <definedName name="solver_rhs12" localSheetId="6" hidden="1">TestProbWF!$H$21</definedName>
    <definedName name="solver_rhs12" localSheetId="7" hidden="1">TestProbWFAndPay!$C$6</definedName>
    <definedName name="solver_rhs13" localSheetId="6" hidden="1">TestProbWF!$I$14</definedName>
    <definedName name="solver_rhs13" localSheetId="7" hidden="1">TestProbWFAndPay!$D$42</definedName>
    <definedName name="solver_rhs14" localSheetId="6" hidden="1">TestProbWF!$I$15</definedName>
    <definedName name="solver_rhs14" localSheetId="7" hidden="1">TestProbWFAndPay!$D$26</definedName>
    <definedName name="solver_rhs15" localSheetId="6" hidden="1">TestProbWF!$I$16</definedName>
    <definedName name="solver_rhs15" localSheetId="7" hidden="1">TestProbWFAndPay!$D$27</definedName>
    <definedName name="solver_rhs16" localSheetId="6" hidden="1">TestProbWF!$I$17</definedName>
    <definedName name="solver_rhs16" localSheetId="7" hidden="1">TestProbWFAndPay!$D$21</definedName>
    <definedName name="solver_rhs17" localSheetId="6" hidden="1">TestProbWF!$I$18</definedName>
    <definedName name="solver_rhs17" localSheetId="7" hidden="1">TestProbWFAndPay!$D$7</definedName>
    <definedName name="solver_rhs18" localSheetId="6" hidden="1">TestProbWF!$I$19</definedName>
    <definedName name="solver_rhs18" localSheetId="7" hidden="1">TestProbWFAndPay!$E$42</definedName>
    <definedName name="solver_rhs19" localSheetId="6" hidden="1">TestProbWF!$I$20</definedName>
    <definedName name="solver_rhs19" localSheetId="7" hidden="1">TestProbWFAndPay!$E$21</definedName>
    <definedName name="solver_rhs2" localSheetId="6" hidden="1">TestProbWF!$B$5</definedName>
    <definedName name="solver_rhs2" localSheetId="7" hidden="1">TestProbWFAndPay!$B$26</definedName>
    <definedName name="solver_rhs20" localSheetId="7" hidden="1">TestProbWFAndPay!$F$42</definedName>
    <definedName name="solver_rhs21" localSheetId="7" hidden="1">TestProbWFAndPay!$F$21</definedName>
    <definedName name="solver_rhs22" localSheetId="7" hidden="1">TestProbWFAndPay!$G$42</definedName>
    <definedName name="solver_rhs23" localSheetId="7" hidden="1">TestProbWFAndPay!$G$21</definedName>
    <definedName name="solver_rhs24" localSheetId="7" hidden="1">TestProbWFAndPay!$H$42</definedName>
    <definedName name="solver_rhs25" localSheetId="7" hidden="1">TestProbWFAndPay!$H$21</definedName>
    <definedName name="solver_rhs26" localSheetId="7" hidden="1">TestProbWFAndPay!$I$36</definedName>
    <definedName name="solver_rhs27" localSheetId="7" hidden="1">TestProbWFAndPay!$I$37</definedName>
    <definedName name="solver_rhs28" localSheetId="7" hidden="1">TestProbWFAndPay!$I$38</definedName>
    <definedName name="solver_rhs29" localSheetId="7" hidden="1">TestProbWFAndPay!$I$39</definedName>
    <definedName name="solver_rhs3" localSheetId="6" hidden="1">TestProbWF!$B$6</definedName>
    <definedName name="solver_rhs3" localSheetId="7" hidden="1">TestProbWFAndPay!$B$27</definedName>
    <definedName name="solver_rhs30" localSheetId="7" hidden="1">TestProbWFAndPay!$I$40</definedName>
    <definedName name="solver_rhs31" localSheetId="7" hidden="1">TestProbWFAndPay!$I$41</definedName>
    <definedName name="solver_rhs32" localSheetId="7" hidden="1">TestProbWFAndPay!$I$14</definedName>
    <definedName name="solver_rhs33" localSheetId="7" hidden="1">TestProbWFAndPay!$I$15</definedName>
    <definedName name="solver_rhs34" localSheetId="7" hidden="1">TestProbWFAndPay!$I$16</definedName>
    <definedName name="solver_rhs35" localSheetId="7" hidden="1">TestProbWFAndPay!$I$17</definedName>
    <definedName name="solver_rhs36" localSheetId="7" hidden="1">TestProbWFAndPay!$I$18</definedName>
    <definedName name="solver_rhs37" localSheetId="7" hidden="1">TestProbWFAndPay!$I$19</definedName>
    <definedName name="solver_rhs38" localSheetId="7" hidden="1">TestProbWFAndPay!$I$20</definedName>
    <definedName name="solver_rhs39" localSheetId="7" hidden="1">TestProbWFAndPay!$I$35</definedName>
    <definedName name="solver_rhs4" localSheetId="6" hidden="1">TestProbWF!$C$21</definedName>
    <definedName name="solver_rhs4" localSheetId="7" hidden="1">TestProbWFAndPay!$B$21</definedName>
    <definedName name="solver_rhs5" localSheetId="6" hidden="1">TestProbWF!$C$5</definedName>
    <definedName name="solver_rhs5" localSheetId="7" hidden="1">TestProbWFAndPay!$B$5</definedName>
    <definedName name="solver_rhs6" localSheetId="6" hidden="1">TestProbWF!$C$6</definedName>
    <definedName name="solver_rhs6" localSheetId="7" hidden="1">TestProbWFAndPay!$B$6</definedName>
    <definedName name="solver_rhs7" localSheetId="6" hidden="1">TestProbWF!$D$21</definedName>
    <definedName name="solver_rhs7" localSheetId="7" hidden="1">TestProbWFAndPay!$C$42</definedName>
    <definedName name="solver_rhs8" localSheetId="6" hidden="1">TestProbWF!$D$7</definedName>
    <definedName name="solver_rhs8" localSheetId="7" hidden="1">TestProbWFAndPay!$C$26</definedName>
    <definedName name="solver_rhs9" localSheetId="6" hidden="1">TestProbWF!$E$21</definedName>
    <definedName name="solver_rhs9" localSheetId="7" hidden="1">TestProbWFAndPay!$C$27</definedName>
    <definedName name="solver_rlx" localSheetId="6" hidden="1">2</definedName>
    <definedName name="solver_rlx" localSheetId="7" hidden="1">2</definedName>
    <definedName name="solver_rsd" localSheetId="6" hidden="1">0</definedName>
    <definedName name="solver_rsd" localSheetId="7" hidden="1">0</definedName>
    <definedName name="solver_scl" localSheetId="6" hidden="1">2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ssz" localSheetId="6" hidden="1">100</definedName>
    <definedName name="solver_ssz" localSheetId="7" hidden="1">100</definedName>
    <definedName name="solver_tim" localSheetId="6" hidden="1">2147483647</definedName>
    <definedName name="solver_tim" localSheetId="7" hidden="1">2147483647</definedName>
    <definedName name="solver_tol" localSheetId="6" hidden="1">0.01</definedName>
    <definedName name="solver_tol" localSheetId="7" hidden="1">0.01</definedName>
    <definedName name="solver_typ" localSheetId="6" hidden="1">2</definedName>
    <definedName name="solver_typ" localSheetId="7" hidden="1">2</definedName>
    <definedName name="solver_val" localSheetId="6" hidden="1">0</definedName>
    <definedName name="solver_val" localSheetId="7" hidden="1">0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2" l="1"/>
  <c r="S19" i="12"/>
  <c r="S18" i="12"/>
  <c r="S17" i="12"/>
  <c r="S16" i="12"/>
  <c r="S15" i="12"/>
  <c r="S14" i="12"/>
  <c r="H127" i="12"/>
  <c r="G127" i="12"/>
  <c r="F127" i="12"/>
  <c r="E127" i="12"/>
  <c r="D127" i="12"/>
  <c r="C127" i="12"/>
  <c r="B127" i="12"/>
  <c r="H126" i="12"/>
  <c r="G126" i="12"/>
  <c r="F126" i="12"/>
  <c r="E126" i="12"/>
  <c r="D126" i="12"/>
  <c r="C126" i="12"/>
  <c r="B126" i="12"/>
  <c r="H125" i="12"/>
  <c r="G125" i="12"/>
  <c r="F125" i="12"/>
  <c r="E125" i="12"/>
  <c r="D125" i="12"/>
  <c r="C125" i="12"/>
  <c r="B125" i="12"/>
  <c r="H124" i="12"/>
  <c r="G124" i="12"/>
  <c r="F124" i="12"/>
  <c r="E124" i="12"/>
  <c r="D124" i="12"/>
  <c r="C124" i="12"/>
  <c r="B124" i="12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A122" i="12"/>
  <c r="A123" i="12" s="1"/>
  <c r="A124" i="12" s="1"/>
  <c r="A125" i="12" s="1"/>
  <c r="A126" i="12" s="1"/>
  <c r="A100" i="12"/>
  <c r="A101" i="12" s="1"/>
  <c r="A102" i="12" s="1"/>
  <c r="A103" i="12" s="1"/>
  <c r="A104" i="12" s="1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A60" i="12"/>
  <c r="A61" i="12" s="1"/>
  <c r="A62" i="12" s="1"/>
  <c r="A63" i="12" s="1"/>
  <c r="A64" i="12" s="1"/>
  <c r="AE36" i="12"/>
  <c r="AE37" i="12" s="1"/>
  <c r="AE38" i="12" s="1"/>
  <c r="AE39" i="12" s="1"/>
  <c r="AE40" i="12" s="1"/>
  <c r="AF35" i="12"/>
  <c r="AG35" i="12" s="1"/>
  <c r="AH35" i="12" s="1"/>
  <c r="AI35" i="12" s="1"/>
  <c r="AJ35" i="12" s="1"/>
  <c r="AK35" i="12" s="1"/>
  <c r="A36" i="12"/>
  <c r="A37" i="12" s="1"/>
  <c r="A38" i="12" s="1"/>
  <c r="A39" i="12" s="1"/>
  <c r="A40" i="12" s="1"/>
  <c r="I127" i="12" l="1"/>
  <c r="C134" i="12"/>
  <c r="D134" i="12"/>
  <c r="I125" i="12"/>
  <c r="C133" i="12"/>
  <c r="I123" i="12"/>
  <c r="C128" i="12"/>
  <c r="I122" i="12"/>
  <c r="G128" i="12"/>
  <c r="C132" i="12"/>
  <c r="B134" i="12"/>
  <c r="E128" i="12"/>
  <c r="D128" i="12"/>
  <c r="H128" i="12"/>
  <c r="D132" i="12"/>
  <c r="B128" i="12"/>
  <c r="B133" i="12"/>
  <c r="F128" i="12"/>
  <c r="I121" i="12"/>
  <c r="I124" i="12"/>
  <c r="D133" i="12"/>
  <c r="I126" i="12"/>
  <c r="J129" i="12"/>
  <c r="B132" i="12"/>
  <c r="D48" i="12"/>
  <c r="B49" i="12"/>
  <c r="C48" i="12"/>
  <c r="C50" i="12"/>
  <c r="B48" i="12"/>
  <c r="C49" i="12"/>
  <c r="C27" i="12" s="1"/>
  <c r="D50" i="12"/>
  <c r="I60" i="12"/>
  <c r="I36" i="12" s="1"/>
  <c r="I61" i="12"/>
  <c r="I63" i="12"/>
  <c r="I59" i="12"/>
  <c r="E66" i="12"/>
  <c r="G66" i="12"/>
  <c r="G42" i="12" s="1"/>
  <c r="I65" i="12"/>
  <c r="I41" i="12" s="1"/>
  <c r="F66" i="12"/>
  <c r="F42" i="12" s="1"/>
  <c r="I64" i="12"/>
  <c r="I40" i="12" s="1"/>
  <c r="D49" i="12"/>
  <c r="H66" i="12"/>
  <c r="I62" i="12"/>
  <c r="B50" i="12"/>
  <c r="B66" i="12"/>
  <c r="C66" i="12"/>
  <c r="D66" i="12"/>
  <c r="D42" i="12" s="1"/>
  <c r="J67" i="12"/>
  <c r="J43" i="12" s="1"/>
  <c r="AF36" i="12"/>
  <c r="AG36" i="12" s="1"/>
  <c r="AH36" i="12" s="1"/>
  <c r="AI36" i="12" s="1"/>
  <c r="AJ36" i="12" s="1"/>
  <c r="AK36" i="12" s="1"/>
  <c r="AF40" i="12"/>
  <c r="AE41" i="12"/>
  <c r="AF38" i="12"/>
  <c r="AG38" i="12" s="1"/>
  <c r="AH38" i="12" s="1"/>
  <c r="AI38" i="12" s="1"/>
  <c r="AJ38" i="12" s="1"/>
  <c r="AK38" i="12" s="1"/>
  <c r="AF37" i="12"/>
  <c r="AG37" i="12" s="1"/>
  <c r="AH37" i="12" s="1"/>
  <c r="AI37" i="12" s="1"/>
  <c r="AJ37" i="12" s="1"/>
  <c r="AK37" i="12" s="1"/>
  <c r="AF39" i="12"/>
  <c r="AG39" i="12" s="1"/>
  <c r="AH39" i="12" s="1"/>
  <c r="AI39" i="12" s="1"/>
  <c r="AJ39" i="12" s="1"/>
  <c r="AK39" i="12" s="1"/>
  <c r="D91" i="12"/>
  <c r="C91" i="12"/>
  <c r="B91" i="12"/>
  <c r="D90" i="12"/>
  <c r="C90" i="12"/>
  <c r="B90" i="12"/>
  <c r="D89" i="12"/>
  <c r="C89" i="12"/>
  <c r="B89" i="12"/>
  <c r="J86" i="12"/>
  <c r="H85" i="12"/>
  <c r="G85" i="12"/>
  <c r="F85" i="12"/>
  <c r="E85" i="12"/>
  <c r="D85" i="12"/>
  <c r="C85" i="12"/>
  <c r="B85" i="12"/>
  <c r="S84" i="12"/>
  <c r="R84" i="12"/>
  <c r="Q84" i="12"/>
  <c r="P84" i="12"/>
  <c r="O84" i="12"/>
  <c r="N84" i="12"/>
  <c r="M84" i="12"/>
  <c r="I84" i="12"/>
  <c r="S83" i="12"/>
  <c r="R83" i="12"/>
  <c r="Q83" i="12"/>
  <c r="P83" i="12"/>
  <c r="O83" i="12"/>
  <c r="N83" i="12"/>
  <c r="M83" i="12"/>
  <c r="I83" i="12"/>
  <c r="S82" i="12"/>
  <c r="R82" i="12"/>
  <c r="Q82" i="12"/>
  <c r="P82" i="12"/>
  <c r="O82" i="12"/>
  <c r="N82" i="12"/>
  <c r="M82" i="12"/>
  <c r="I82" i="12"/>
  <c r="S81" i="12"/>
  <c r="R81" i="12"/>
  <c r="Q81" i="12"/>
  <c r="P81" i="12"/>
  <c r="O81" i="12"/>
  <c r="N81" i="12"/>
  <c r="M81" i="12"/>
  <c r="I81" i="12"/>
  <c r="S80" i="12"/>
  <c r="R80" i="12"/>
  <c r="Q80" i="12"/>
  <c r="P80" i="12"/>
  <c r="O80" i="12"/>
  <c r="N80" i="12"/>
  <c r="M80" i="12"/>
  <c r="I80" i="12"/>
  <c r="S79" i="12"/>
  <c r="R79" i="12"/>
  <c r="Q79" i="12"/>
  <c r="P79" i="12"/>
  <c r="O79" i="12"/>
  <c r="N79" i="12"/>
  <c r="M79" i="12"/>
  <c r="I79" i="12"/>
  <c r="A79" i="12"/>
  <c r="A80" i="12" s="1"/>
  <c r="A81" i="12" s="1"/>
  <c r="A82" i="12" s="1"/>
  <c r="A83" i="12" s="1"/>
  <c r="S78" i="12"/>
  <c r="R78" i="12"/>
  <c r="Q78" i="12"/>
  <c r="P78" i="12"/>
  <c r="O78" i="12"/>
  <c r="N78" i="12"/>
  <c r="M78" i="12"/>
  <c r="I78" i="12"/>
  <c r="J22" i="12"/>
  <c r="H21" i="12"/>
  <c r="G21" i="12"/>
  <c r="F21" i="12"/>
  <c r="E21" i="12"/>
  <c r="D21" i="12"/>
  <c r="C21" i="12"/>
  <c r="B21" i="12"/>
  <c r="I20" i="12"/>
  <c r="I19" i="12"/>
  <c r="I18" i="12"/>
  <c r="I17" i="12"/>
  <c r="I16" i="12"/>
  <c r="I15" i="12"/>
  <c r="A15" i="12"/>
  <c r="A16" i="12" s="1"/>
  <c r="A17" i="12" s="1"/>
  <c r="A18" i="12" s="1"/>
  <c r="A19" i="12" s="1"/>
  <c r="I14" i="12"/>
  <c r="D7" i="12"/>
  <c r="R19" i="12" s="1"/>
  <c r="AA19" i="12" s="1"/>
  <c r="C7" i="12"/>
  <c r="O20" i="12" s="1"/>
  <c r="X20" i="12" s="1"/>
  <c r="B7" i="12"/>
  <c r="N20" i="12" s="1"/>
  <c r="W20" i="12" s="1"/>
  <c r="D6" i="12"/>
  <c r="Q18" i="12" s="1"/>
  <c r="Z18" i="12" s="1"/>
  <c r="C6" i="12"/>
  <c r="P18" i="12" s="1"/>
  <c r="Y18" i="12" s="1"/>
  <c r="B6" i="12"/>
  <c r="M18" i="12" s="1"/>
  <c r="V18" i="12" s="1"/>
  <c r="D5" i="12"/>
  <c r="R16" i="12" s="1"/>
  <c r="AA16" i="12" s="1"/>
  <c r="C5" i="12"/>
  <c r="P16" i="12" s="1"/>
  <c r="Y16" i="12" s="1"/>
  <c r="B5" i="12"/>
  <c r="M16" i="12" s="1"/>
  <c r="V16" i="12" s="1"/>
  <c r="Z20" i="10"/>
  <c r="Y20" i="10"/>
  <c r="X20" i="10"/>
  <c r="W20" i="10"/>
  <c r="V20" i="10"/>
  <c r="U20" i="10"/>
  <c r="T20" i="10"/>
  <c r="Z19" i="10"/>
  <c r="Y19" i="10"/>
  <c r="X19" i="10"/>
  <c r="W19" i="10"/>
  <c r="V19" i="10"/>
  <c r="U19" i="10"/>
  <c r="T19" i="10"/>
  <c r="Z18" i="10"/>
  <c r="Y18" i="10"/>
  <c r="X18" i="10"/>
  <c r="W18" i="10"/>
  <c r="V18" i="10"/>
  <c r="U18" i="10"/>
  <c r="T18" i="10"/>
  <c r="Z17" i="10"/>
  <c r="Y17" i="10"/>
  <c r="X17" i="10"/>
  <c r="W17" i="10"/>
  <c r="V17" i="10"/>
  <c r="U17" i="10"/>
  <c r="T17" i="10"/>
  <c r="Z16" i="10"/>
  <c r="Y16" i="10"/>
  <c r="X16" i="10"/>
  <c r="W16" i="10"/>
  <c r="V16" i="10"/>
  <c r="U16" i="10"/>
  <c r="T16" i="10"/>
  <c r="Z15" i="10"/>
  <c r="Y15" i="10"/>
  <c r="X15" i="10"/>
  <c r="W15" i="10"/>
  <c r="V15" i="10"/>
  <c r="U15" i="10"/>
  <c r="T15" i="10"/>
  <c r="Z14" i="10"/>
  <c r="Y14" i="10"/>
  <c r="X14" i="10"/>
  <c r="W14" i="10"/>
  <c r="V14" i="10"/>
  <c r="U14" i="10"/>
  <c r="T14" i="10"/>
  <c r="S21" i="10"/>
  <c r="R20" i="10"/>
  <c r="Q20" i="10"/>
  <c r="R19" i="10"/>
  <c r="Q19" i="10"/>
  <c r="P20" i="10"/>
  <c r="O20" i="10"/>
  <c r="P19" i="10"/>
  <c r="O19" i="10"/>
  <c r="R18" i="10"/>
  <c r="Q18" i="10"/>
  <c r="R17" i="10"/>
  <c r="Q17" i="10"/>
  <c r="P18" i="10"/>
  <c r="O18" i="10"/>
  <c r="P17" i="10"/>
  <c r="O17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R16" i="10"/>
  <c r="Q16" i="10"/>
  <c r="R15" i="10"/>
  <c r="Q15" i="10"/>
  <c r="R14" i="10"/>
  <c r="Q14" i="10"/>
  <c r="P16" i="10"/>
  <c r="O16" i="10"/>
  <c r="P15" i="10"/>
  <c r="O15" i="10"/>
  <c r="P14" i="10"/>
  <c r="O14" i="10"/>
  <c r="N16" i="10"/>
  <c r="M16" i="10"/>
  <c r="L16" i="10"/>
  <c r="N15" i="10"/>
  <c r="M15" i="10"/>
  <c r="L15" i="10"/>
  <c r="N14" i="10"/>
  <c r="M14" i="10"/>
  <c r="L14" i="10"/>
  <c r="S35" i="10"/>
  <c r="R35" i="10"/>
  <c r="Q35" i="10"/>
  <c r="P35" i="10"/>
  <c r="O35" i="10"/>
  <c r="N35" i="10"/>
  <c r="M35" i="10"/>
  <c r="S34" i="10"/>
  <c r="R34" i="10"/>
  <c r="Q34" i="10"/>
  <c r="P34" i="10"/>
  <c r="O34" i="10"/>
  <c r="N34" i="10"/>
  <c r="M34" i="10"/>
  <c r="S33" i="10"/>
  <c r="R33" i="10"/>
  <c r="Q33" i="10"/>
  <c r="P33" i="10"/>
  <c r="O33" i="10"/>
  <c r="N33" i="10"/>
  <c r="M33" i="10"/>
  <c r="S32" i="10"/>
  <c r="R32" i="10"/>
  <c r="Q32" i="10"/>
  <c r="P32" i="10"/>
  <c r="O32" i="10"/>
  <c r="N32" i="10"/>
  <c r="M32" i="10"/>
  <c r="S31" i="10"/>
  <c r="R31" i="10"/>
  <c r="Q31" i="10"/>
  <c r="P31" i="10"/>
  <c r="O31" i="10"/>
  <c r="N31" i="10"/>
  <c r="M31" i="10"/>
  <c r="S30" i="10"/>
  <c r="R30" i="10"/>
  <c r="Q30" i="10"/>
  <c r="P30" i="10"/>
  <c r="O30" i="10"/>
  <c r="N30" i="10"/>
  <c r="M30" i="10"/>
  <c r="S29" i="10"/>
  <c r="R29" i="10"/>
  <c r="Q29" i="10"/>
  <c r="P29" i="10"/>
  <c r="O29" i="10"/>
  <c r="N29" i="10"/>
  <c r="M29" i="10"/>
  <c r="D44" i="10"/>
  <c r="C44" i="10"/>
  <c r="N44" i="10" s="1"/>
  <c r="B44" i="10"/>
  <c r="M44" i="10" s="1"/>
  <c r="D42" i="10"/>
  <c r="O42" i="10" s="1"/>
  <c r="C42" i="10"/>
  <c r="N42" i="10" s="1"/>
  <c r="B42" i="10"/>
  <c r="M42" i="10" s="1"/>
  <c r="B43" i="10"/>
  <c r="C43" i="10"/>
  <c r="N43" i="10" s="1"/>
  <c r="D43" i="10"/>
  <c r="O43" i="10" s="1"/>
  <c r="J37" i="10"/>
  <c r="K38" i="10" s="1"/>
  <c r="K39" i="10" s="1"/>
  <c r="H36" i="10"/>
  <c r="S36" i="10" s="1"/>
  <c r="G36" i="10"/>
  <c r="R36" i="10" s="1"/>
  <c r="F36" i="10"/>
  <c r="Q36" i="10" s="1"/>
  <c r="E36" i="10"/>
  <c r="P36" i="10" s="1"/>
  <c r="D36" i="10"/>
  <c r="O36" i="10" s="1"/>
  <c r="C36" i="10"/>
  <c r="N36" i="10" s="1"/>
  <c r="B36" i="10"/>
  <c r="M36" i="10" s="1"/>
  <c r="I35" i="10"/>
  <c r="T35" i="10" s="1"/>
  <c r="I34" i="10"/>
  <c r="T34" i="10" s="1"/>
  <c r="I33" i="10"/>
  <c r="T33" i="10" s="1"/>
  <c r="I32" i="10"/>
  <c r="T32" i="10" s="1"/>
  <c r="I31" i="10"/>
  <c r="T31" i="10" s="1"/>
  <c r="A31" i="10"/>
  <c r="A32" i="10" s="1"/>
  <c r="A33" i="10" s="1"/>
  <c r="A34" i="10" s="1"/>
  <c r="I30" i="10"/>
  <c r="T30" i="10" s="1"/>
  <c r="A30" i="10"/>
  <c r="I29" i="10"/>
  <c r="T29" i="10" s="1"/>
  <c r="J22" i="10"/>
  <c r="J21" i="10"/>
  <c r="F9" i="10"/>
  <c r="F8" i="10"/>
  <c r="D6" i="10"/>
  <c r="C6" i="10"/>
  <c r="B6" i="10"/>
  <c r="D5" i="10"/>
  <c r="C5" i="10"/>
  <c r="B5" i="10"/>
  <c r="E5" i="10" s="1"/>
  <c r="I14" i="10"/>
  <c r="I15" i="10"/>
  <c r="E7" i="10"/>
  <c r="D7" i="10"/>
  <c r="C7" i="10"/>
  <c r="B7" i="10"/>
  <c r="H21" i="10"/>
  <c r="G21" i="10"/>
  <c r="F21" i="10"/>
  <c r="E21" i="10"/>
  <c r="D21" i="10"/>
  <c r="C21" i="10"/>
  <c r="B21" i="10"/>
  <c r="I20" i="10"/>
  <c r="I19" i="10"/>
  <c r="I18" i="10"/>
  <c r="I17" i="10"/>
  <c r="I16" i="10"/>
  <c r="I22" i="10" s="1"/>
  <c r="A16" i="10"/>
  <c r="A17" i="10" s="1"/>
  <c r="A18" i="10" s="1"/>
  <c r="A19" i="10" s="1"/>
  <c r="A15" i="10"/>
  <c r="C42" i="12" l="1"/>
  <c r="N19" i="12"/>
  <c r="W19" i="12" s="1"/>
  <c r="B42" i="12"/>
  <c r="O19" i="12"/>
  <c r="X19" i="12" s="1"/>
  <c r="P85" i="12"/>
  <c r="E42" i="12"/>
  <c r="P19" i="12"/>
  <c r="Y19" i="12" s="1"/>
  <c r="Q85" i="12"/>
  <c r="I38" i="12"/>
  <c r="I35" i="12"/>
  <c r="H42" i="12"/>
  <c r="I39" i="12"/>
  <c r="P20" i="12"/>
  <c r="Y20" i="12" s="1"/>
  <c r="I37" i="12"/>
  <c r="D111" i="12"/>
  <c r="C111" i="12"/>
  <c r="B112" i="12"/>
  <c r="D112" i="12"/>
  <c r="B111" i="12"/>
  <c r="C110" i="12"/>
  <c r="C112" i="12"/>
  <c r="D110" i="12"/>
  <c r="B110" i="12"/>
  <c r="I100" i="12"/>
  <c r="I105" i="12"/>
  <c r="I103" i="12"/>
  <c r="C135" i="12"/>
  <c r="C113" i="12" s="1"/>
  <c r="I101" i="12"/>
  <c r="E134" i="12"/>
  <c r="E112" i="12" s="1"/>
  <c r="C106" i="12"/>
  <c r="H106" i="12"/>
  <c r="G106" i="12"/>
  <c r="I104" i="12"/>
  <c r="E132" i="12"/>
  <c r="M85" i="12"/>
  <c r="J107" i="12"/>
  <c r="B106" i="12"/>
  <c r="I102" i="12"/>
  <c r="I99" i="12"/>
  <c r="F106" i="12"/>
  <c r="D135" i="12"/>
  <c r="D106" i="12"/>
  <c r="B135" i="12"/>
  <c r="E106" i="12"/>
  <c r="E133" i="12"/>
  <c r="E111" i="12" s="1"/>
  <c r="F136" i="12"/>
  <c r="N15" i="12"/>
  <c r="W15" i="12" s="1"/>
  <c r="B28" i="12"/>
  <c r="E50" i="12"/>
  <c r="C28" i="12"/>
  <c r="D28" i="12"/>
  <c r="C26" i="12"/>
  <c r="C51" i="12"/>
  <c r="B26" i="12"/>
  <c r="B51" i="12"/>
  <c r="F52" i="12"/>
  <c r="E48" i="12"/>
  <c r="E49" i="12"/>
  <c r="B27" i="12"/>
  <c r="N85" i="12"/>
  <c r="D27" i="12"/>
  <c r="D26" i="12"/>
  <c r="D51" i="12"/>
  <c r="F93" i="12"/>
  <c r="R85" i="12"/>
  <c r="C92" i="12"/>
  <c r="D92" i="12"/>
  <c r="N18" i="12"/>
  <c r="W18" i="12" s="1"/>
  <c r="S85" i="12"/>
  <c r="I67" i="12"/>
  <c r="L17" i="12"/>
  <c r="U17" i="12" s="1"/>
  <c r="T79" i="12"/>
  <c r="P14" i="12"/>
  <c r="O16" i="12"/>
  <c r="X16" i="12" s="1"/>
  <c r="P15" i="12"/>
  <c r="Y15" i="12" s="1"/>
  <c r="Q20" i="12"/>
  <c r="Z20" i="12" s="1"/>
  <c r="O85" i="12"/>
  <c r="Q15" i="12"/>
  <c r="Z15" i="12" s="1"/>
  <c r="R20" i="12"/>
  <c r="AA20" i="12" s="1"/>
  <c r="N14" i="12"/>
  <c r="T78" i="12"/>
  <c r="O14" i="12"/>
  <c r="N16" i="12"/>
  <c r="W16" i="12" s="1"/>
  <c r="O15" i="12"/>
  <c r="X15" i="12" s="1"/>
  <c r="N17" i="12"/>
  <c r="W17" i="12" s="1"/>
  <c r="Q14" i="12"/>
  <c r="B92" i="12"/>
  <c r="Q16" i="12"/>
  <c r="Z16" i="12" s="1"/>
  <c r="Q19" i="12"/>
  <c r="Z19" i="12" s="1"/>
  <c r="L18" i="12"/>
  <c r="U18" i="12" s="1"/>
  <c r="J21" i="12"/>
  <c r="J66" i="12"/>
  <c r="AG40" i="12"/>
  <c r="AF41" i="12"/>
  <c r="I22" i="12"/>
  <c r="T80" i="12"/>
  <c r="T81" i="12"/>
  <c r="T82" i="12"/>
  <c r="T83" i="12"/>
  <c r="T84" i="12"/>
  <c r="O17" i="12"/>
  <c r="X17" i="12" s="1"/>
  <c r="O18" i="12"/>
  <c r="X18" i="12" s="1"/>
  <c r="P17" i="12"/>
  <c r="Y17" i="12" s="1"/>
  <c r="Q17" i="12"/>
  <c r="Z17" i="12" s="1"/>
  <c r="F9" i="12"/>
  <c r="R14" i="12"/>
  <c r="R15" i="12"/>
  <c r="AA15" i="12" s="1"/>
  <c r="R17" i="12"/>
  <c r="AA17" i="12" s="1"/>
  <c r="R18" i="12"/>
  <c r="AA18" i="12" s="1"/>
  <c r="C8" i="12"/>
  <c r="D8" i="12"/>
  <c r="E6" i="12"/>
  <c r="L20" i="12"/>
  <c r="U20" i="12" s="1"/>
  <c r="E91" i="12"/>
  <c r="E5" i="12"/>
  <c r="E7" i="12"/>
  <c r="L14" i="12"/>
  <c r="L15" i="12"/>
  <c r="U15" i="12" s="1"/>
  <c r="L16" i="12"/>
  <c r="U16" i="12" s="1"/>
  <c r="L19" i="12"/>
  <c r="U19" i="12" s="1"/>
  <c r="M20" i="12"/>
  <c r="V20" i="12" s="1"/>
  <c r="E90" i="12"/>
  <c r="B8" i="12"/>
  <c r="M14" i="12"/>
  <c r="M15" i="12"/>
  <c r="V15" i="12" s="1"/>
  <c r="M17" i="12"/>
  <c r="V17" i="12" s="1"/>
  <c r="M19" i="12"/>
  <c r="V19" i="12" s="1"/>
  <c r="E89" i="12"/>
  <c r="AA21" i="10"/>
  <c r="E43" i="10"/>
  <c r="M43" i="10"/>
  <c r="E44" i="10"/>
  <c r="O44" i="10"/>
  <c r="D45" i="10"/>
  <c r="F46" i="10"/>
  <c r="C45" i="10"/>
  <c r="E42" i="10"/>
  <c r="B45" i="10"/>
  <c r="C8" i="10"/>
  <c r="B8" i="10"/>
  <c r="D8" i="10"/>
  <c r="E6" i="10"/>
  <c r="E9" i="10" s="1"/>
  <c r="W14" i="12" l="1"/>
  <c r="N21" i="12"/>
  <c r="D29" i="12"/>
  <c r="Z14" i="12"/>
  <c r="Q21" i="12"/>
  <c r="F114" i="12"/>
  <c r="L21" i="12"/>
  <c r="C29" i="12"/>
  <c r="V14" i="12"/>
  <c r="M21" i="12"/>
  <c r="B113" i="12"/>
  <c r="AA14" i="12"/>
  <c r="R21" i="12"/>
  <c r="X14" i="12"/>
  <c r="O21" i="12"/>
  <c r="E110" i="12"/>
  <c r="Y14" i="12"/>
  <c r="P21" i="12"/>
  <c r="D113" i="12"/>
  <c r="F135" i="12"/>
  <c r="E136" i="12"/>
  <c r="F92" i="12"/>
  <c r="E27" i="12"/>
  <c r="E52" i="12"/>
  <c r="E26" i="12"/>
  <c r="E28" i="12"/>
  <c r="F30" i="12"/>
  <c r="B29" i="12"/>
  <c r="F51" i="12"/>
  <c r="F29" i="12" s="1"/>
  <c r="E93" i="12"/>
  <c r="AH40" i="12"/>
  <c r="AG41" i="12"/>
  <c r="U14" i="12"/>
  <c r="T22" i="12"/>
  <c r="F8" i="12"/>
  <c r="E9" i="12"/>
  <c r="P45" i="10"/>
  <c r="E46" i="10"/>
  <c r="F45" i="10"/>
  <c r="E114" i="12" l="1"/>
  <c r="F113" i="12"/>
  <c r="AB21" i="12"/>
  <c r="E30" i="12"/>
  <c r="AI40" i="12"/>
  <c r="AH41" i="12"/>
  <c r="AJ40" i="12" l="1"/>
  <c r="AI41" i="12"/>
  <c r="AK40" i="12" l="1"/>
  <c r="AK41" i="12" s="1"/>
  <c r="AJ41" i="12"/>
</calcChain>
</file>

<file path=xl/sharedStrings.xml><?xml version="1.0" encoding="utf-8"?>
<sst xmlns="http://schemas.openxmlformats.org/spreadsheetml/2006/main" count="456" uniqueCount="174">
  <si>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</si>
  <si>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</si>
  <si>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</si>
  <si>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</si>
  <si>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</si>
  <si>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</si>
  <si>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TOC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</si>
  <si>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</si>
  <si>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</si>
  <si>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</si>
  <si>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</si>
  <si>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</si>
  <si>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</si>
  <si>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</si>
  <si>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</si>
  <si>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0-4</t>
  </si>
  <si>
    <t>15-19</t>
  </si>
  <si>
    <t>20-24</t>
  </si>
  <si>
    <t>25-29</t>
  </si>
  <si>
    <t>30-34</t>
  </si>
  <si>
    <t>35-39</t>
  </si>
  <si>
    <t>40+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</si>
  <si>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</si>
  <si>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</si>
  <si>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</si>
  <si>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</si>
  <si>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</si>
  <si>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</si>
  <si>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</si>
  <si>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</si>
  <si>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</si>
  <si>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PA-PSERS</t>
  </si>
  <si>
    <t>65-69</t>
  </si>
  <si>
    <t>70-74</t>
  </si>
  <si>
    <t>75-79</t>
  </si>
  <si>
    <t>80-84</t>
  </si>
  <si>
    <t>85-89</t>
  </si>
  <si>
    <t>Over 89</t>
  </si>
  <si>
    <t>&lt;50</t>
  </si>
  <si>
    <t>num</t>
  </si>
  <si>
    <t>bens</t>
  </si>
  <si>
    <t>age</t>
  </si>
  <si>
    <t>yos</t>
  </si>
  <si>
    <t>workforce</t>
  </si>
  <si>
    <t>avgpay</t>
  </si>
  <si>
    <t>Actives</t>
  </si>
  <si>
    <t>Retirees</t>
  </si>
  <si>
    <t>avgage</t>
  </si>
  <si>
    <t>p.31</t>
  </si>
  <si>
    <t>avgservice</t>
  </si>
  <si>
    <t>pp.42-43</t>
  </si>
  <si>
    <t>workers</t>
  </si>
  <si>
    <t>p.44-45</t>
  </si>
  <si>
    <t>sum</t>
  </si>
  <si>
    <t>targets: sum</t>
  </si>
  <si>
    <t>20-22</t>
  </si>
  <si>
    <t>0-2</t>
  </si>
  <si>
    <t>23-24</t>
  </si>
  <si>
    <t>25-26</t>
  </si>
  <si>
    <t xml:space="preserve"> 3-4</t>
  </si>
  <si>
    <t xml:space="preserve"> 5-6</t>
  </si>
  <si>
    <t>X's get filled in here</t>
  </si>
  <si>
    <t>diff</t>
  </si>
  <si>
    <t>sqr(diff) = objective function</t>
  </si>
  <si>
    <t>Microsoft Excel 15.0 Answer Report</t>
  </si>
  <si>
    <t>Worksheet: [MakePrototypes(2).xlsx]TestProb</t>
  </si>
  <si>
    <t>Report Created: 5/9/2015 12:58:40 PM</t>
  </si>
  <si>
    <t>Result: Solver found a solution.  All Constraints and optimality conditions are satisfied.</t>
  </si>
  <si>
    <t>Solver Engine</t>
  </si>
  <si>
    <t>Engine: GRG Nonlinear</t>
  </si>
  <si>
    <t>Solution Time: 0.14 Seconds.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</si>
  <si>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</si>
  <si>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</si>
  <si>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</si>
  <si>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</si>
  <si>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</si>
  <si>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</si>
  <si>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</si>
  <si>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</si>
  <si>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</si>
  <si>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</si>
  <si>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</si>
  <si>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</si>
  <si>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</si>
  <si>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</si>
  <si>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</si>
  <si>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</si>
  <si>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</si>
  <si>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$K$39</t>
  </si>
  <si>
    <t>$B$29</t>
  </si>
  <si>
    <t>Contin</t>
  </si>
  <si>
    <t>$C$29</t>
  </si>
  <si>
    <t>$D$29</t>
  </si>
  <si>
    <t>$E$29</t>
  </si>
  <si>
    <t>$F$29</t>
  </si>
  <si>
    <t>$G$29</t>
  </si>
  <si>
    <t>$H$29</t>
  </si>
  <si>
    <t>$B$30</t>
  </si>
  <si>
    <t>$C$30</t>
  </si>
  <si>
    <t>$D$30</t>
  </si>
  <si>
    <t>$E$30</t>
  </si>
  <si>
    <t>$F$30</t>
  </si>
  <si>
    <t>$G$30</t>
  </si>
  <si>
    <t>$H$30</t>
  </si>
  <si>
    <t>$B$31</t>
  </si>
  <si>
    <t>$C$31</t>
  </si>
  <si>
    <t>$D$31</t>
  </si>
  <si>
    <t>$E$31</t>
  </si>
  <si>
    <t>$F$31</t>
  </si>
  <si>
    <t>$G$31</t>
  </si>
  <si>
    <t>$H$31</t>
  </si>
  <si>
    <t>$B$32</t>
  </si>
  <si>
    <t>$C$32</t>
  </si>
  <si>
    <t>$D$32</t>
  </si>
  <si>
    <t>$E$32</t>
  </si>
  <si>
    <t>$F$32</t>
  </si>
  <si>
    <t>$G$32</t>
  </si>
  <si>
    <t>$H$32</t>
  </si>
  <si>
    <t>$B$33</t>
  </si>
  <si>
    <t>$C$33</t>
  </si>
  <si>
    <t>$D$33</t>
  </si>
  <si>
    <t>$E$33</t>
  </si>
  <si>
    <t>$F$33</t>
  </si>
  <si>
    <t>$G$33</t>
  </si>
  <si>
    <t>$H$33</t>
  </si>
  <si>
    <t>$B$34</t>
  </si>
  <si>
    <t>$C$34</t>
  </si>
  <si>
    <t>$D$34</t>
  </si>
  <si>
    <t>$E$34</t>
  </si>
  <si>
    <t>$F$34</t>
  </si>
  <si>
    <t>$G$34</t>
  </si>
  <si>
    <t>$H$34</t>
  </si>
  <si>
    <t>$B$35</t>
  </si>
  <si>
    <t>$C$35</t>
  </si>
  <si>
    <t>$D$35</t>
  </si>
  <si>
    <t>$E$35</t>
  </si>
  <si>
    <t>$F$35</t>
  </si>
  <si>
    <t>$G$35</t>
  </si>
  <si>
    <t>$H$35</t>
  </si>
  <si>
    <t>$G$36</t>
  </si>
  <si>
    <t>$G$36=$G$21</t>
  </si>
  <si>
    <t>Binding</t>
  </si>
  <si>
    <t>$H$36</t>
  </si>
  <si>
    <t>$H$36=$H$21</t>
  </si>
  <si>
    <t>$I$29</t>
  </si>
  <si>
    <t>$I$29=$I$14</t>
  </si>
  <si>
    <t>$I$30</t>
  </si>
  <si>
    <t>$I$30=$I$15</t>
  </si>
  <si>
    <t>$I$31</t>
  </si>
  <si>
    <t>$I$31=$I$16</t>
  </si>
  <si>
    <t>$I$32</t>
  </si>
  <si>
    <t>$I$32=$I$17</t>
  </si>
  <si>
    <t>$I$33</t>
  </si>
  <si>
    <t>$I$33=$I$18</t>
  </si>
  <si>
    <t>$I$34</t>
  </si>
  <si>
    <t>$I$34=$I$19</t>
  </si>
  <si>
    <t>$I$35</t>
  </si>
  <si>
    <t>$I$35=$I$20</t>
  </si>
  <si>
    <t>Diffs</t>
  </si>
  <si>
    <t>Initial guess - average</t>
  </si>
  <si>
    <t>Diff squared</t>
  </si>
  <si>
    <t>alternative objective</t>
  </si>
  <si>
    <t>Available actives matrix</t>
  </si>
  <si>
    <t>True actives matrix - we want to find the x's - the yellow box - 49 of them; blue cells are known constraints</t>
  </si>
  <si>
    <t>True average pay matrix - we want to find the x's - the yellow box - 49 of them; blue cells are known constraints</t>
  </si>
  <si>
    <t>True total pay matrix, here calc'd from number and average pay</t>
  </si>
  <si>
    <t>Available total pay matrix, here calc'd from known true</t>
  </si>
  <si>
    <t>Available average pay matrix, here calc'd from known true total pay matrix and known true numbers</t>
  </si>
  <si>
    <t>Solved-for actives matrix</t>
  </si>
  <si>
    <t>Solved-for average pay matrix</t>
  </si>
  <si>
    <t>Calculated total pay matrix</t>
  </si>
  <si>
    <t>targets</t>
  </si>
  <si>
    <t>initial sums (wrong)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</si>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</sst>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  <xf numFmtId="0" fontId="0" fillId="2" borderId="0" xfId="0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43" fontId="0" fillId="3" borderId="0" xfId="0" applyNumberFormat="1" applyFill="1"/>
    <xf numFmtId="43" fontId="0" fillId="3" borderId="0" xfId="2" applyFont="1" applyFill="1"/>
    <xf numFmtId="43" fontId="0" fillId="0" borderId="0" xfId="0" applyNumberFormat="1"/>
    <xf numFmtId="164" fontId="0" fillId="4" borderId="0" xfId="2" applyNumberFormat="1" applyFont="1" applyFill="1"/>
    <xf numFmtId="164" fontId="0" fillId="0" borderId="0" xfId="0" applyNumberFormat="1"/>
    <xf numFmtId="164" fontId="0" fillId="0" borderId="0" xfId="2" applyNumberFormat="1" applyFont="1"/>
    <xf numFmtId="164" fontId="0" fillId="5" borderId="0" xfId="0" applyNumberFormat="1" applyFill="1"/>
    <xf numFmtId="165" fontId="0" fillId="0" borderId="0" xfId="0" applyNumberFormat="1"/>
    <xf numFmtId="165" fontId="0" fillId="0" borderId="0" xfId="2" applyNumberFormat="1" applyFont="1"/>
    <xf numFmtId="165" fontId="0" fillId="2" borderId="0" xfId="2" applyNumberFormat="1" applyFont="1" applyFill="1"/>
    <xf numFmtId="165" fontId="0" fillId="3" borderId="0" xfId="2" applyNumberFormat="1" applyFont="1" applyFill="1"/>
    <xf numFmtId="0" fontId="5" fillId="0" borderId="0" xfId="0" applyFont="1"/>
    <xf numFmtId="165" fontId="0" fillId="0" borderId="0" xfId="2" applyNumberFormat="1" applyFont="1" applyFill="1"/>
    <xf numFmtId="0" fontId="6" fillId="0" borderId="0" xfId="0" applyFont="1"/>
    <xf numFmtId="165" fontId="0" fillId="4" borderId="0" xfId="2" applyNumberFormat="1" applyFont="1" applyFill="1"/>
    <xf numFmtId="164" fontId="0" fillId="7" borderId="0" xfId="2" applyNumberFormat="1" applyFont="1" applyFill="1"/>
    <xf numFmtId="165" fontId="0" fillId="5" borderId="0" xfId="2" applyNumberFormat="1" applyFont="1" applyFill="1"/>
    <xf numFmtId="165" fontId="0" fillId="6" borderId="0" xfId="2" applyNumberFormat="1" applyFont="1" applyFill="1"/>
    <xf numFmtId="2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19050</xdr:rowOff>
    </xdr:from>
    <xdr:to>
      <xdr:col>22</xdr:col>
      <xdr:colOff>589837</xdr:colOff>
      <xdr:row>44</xdr:row>
      <xdr:rowOff>160883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209550"/>
          <a:ext cx="5704762" cy="8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50</xdr:row>
      <xdr:rowOff>123825</xdr:rowOff>
    </xdr:from>
    <xdr:to>
      <xdr:col>17</xdr:col>
      <xdr:colOff>113573</xdr:colOff>
      <xdr:row>94</xdr:row>
      <xdr:rowOff>189444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648825"/>
          <a:ext cx="5819048" cy="8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17</xdr:col>
      <xdr:colOff>599390</xdr:colOff>
      <xdr:row>14</xdr:row>
      <xdr:rowOff>85500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62000"/>
          <a:ext cx="5476190" cy="1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18</xdr:col>
      <xdr:colOff>123124</xdr:colOff>
      <xdr:row>57</xdr:row>
      <xdr:rowOff>84690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857500"/>
          <a:ext cx="5609524" cy="827619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27</xdr:col>
      <xdr:colOff>294552</xdr:colOff>
      <xdr:row>58</xdr:row>
      <xdr:rowOff>27524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2857500"/>
          <a:ext cx="5780952" cy="84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19</xdr:col>
      <xdr:colOff>304076</xdr:colOff>
      <xdr:row>120</xdr:row>
      <xdr:rowOff>103714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14478000"/>
          <a:ext cx="5790476" cy="84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77</xdr:row>
      <xdr:rowOff>0</xdr:rowOff>
    </xdr:from>
    <xdr:to>
      <xdr:col>28</xdr:col>
      <xdr:colOff>580343</xdr:colOff>
      <xdr:row>120</xdr:row>
      <xdr:rowOff>141833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14668500"/>
          <a:ext cx="5457143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11</xdr:row>
      <xdr:rowOff>38100</xdr:rowOff>
    </xdr:from>
    <xdr:to>
      <xdr:col>16</xdr:col>
      <xdr:colOff>218273</xdr:colOff>
      <xdr:row>34</xdr:row>
      <xdr:rowOff>170886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2133600"/>
          <a:ext cx="6419048" cy="45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</xdr:colOff>
      <xdr:row>9</xdr:row>
      <xdr:rowOff>133350</xdr:rowOff>
    </xdr:from>
    <xdr:to>
      <xdr:col>10</xdr:col>
      <xdr:colOff>293973</xdr:colOff>
      <xdr:row>19</xdr:row>
      <xdr:rowOff>49530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2215" y="1847850"/>
          <a:ext cx="3907758" cy="18211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102</xdr:row>
      <xdr:rowOff>76200</xdr:rowOff>
    </xdr:from>
    <xdr:to>
      <xdr:col>23</xdr:col>
      <xdr:colOff>170433</xdr:colOff>
      <xdr:row>113</xdr:row>
      <xdr:rowOff>28319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19583400"/>
          <a:ext cx="8133333" cy="20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91</xdr:row>
      <xdr:rowOff>142875</xdr:rowOff>
    </xdr:from>
    <xdr:to>
      <xdr:col>17</xdr:col>
      <xdr:colOff>256586</xdr:colOff>
      <xdr:row>101</xdr:row>
      <xdr:rowOff>47399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17554575"/>
          <a:ext cx="4714286" cy="1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133</xdr:row>
      <xdr:rowOff>9525</xdr:rowOff>
    </xdr:from>
    <xdr:to>
      <xdr:col>17</xdr:col>
      <xdr:colOff>504138</xdr:colOff>
      <xdr:row>140</xdr:row>
      <xdr:rowOff>76025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2475" y="25422225"/>
          <a:ext cx="5495238" cy="14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63</xdr:row>
      <xdr:rowOff>47625</xdr:rowOff>
    </xdr:from>
    <xdr:to>
      <xdr:col>23</xdr:col>
      <xdr:colOff>541917</xdr:colOff>
      <xdr:row>74</xdr:row>
      <xdr:rowOff>123544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12049125"/>
          <a:ext cx="8066667" cy="22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85</xdr:row>
      <xdr:rowOff>57150</xdr:rowOff>
    </xdr:from>
    <xdr:to>
      <xdr:col>22</xdr:col>
      <xdr:colOff>380431</xdr:colOff>
      <xdr:row>92</xdr:row>
      <xdr:rowOff>56983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39625" y="16325850"/>
          <a:ext cx="4552381" cy="1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17</xdr:col>
      <xdr:colOff>66095</xdr:colOff>
      <xdr:row>121</xdr:row>
      <xdr:rowOff>9357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21793200"/>
          <a:ext cx="4638095" cy="1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51</xdr:row>
      <xdr:rowOff>133350</xdr:rowOff>
    </xdr:from>
    <xdr:to>
      <xdr:col>18</xdr:col>
      <xdr:colOff>608943</xdr:colOff>
      <xdr:row>62</xdr:row>
      <xdr:rowOff>37850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24975" y="9848850"/>
          <a:ext cx="5257143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9</v>
      </c>
      <c r="B2" s="1" t="s">
        <v>10</v>
      </c>
    </row>
    <row r="3" spans="1:2" x14ac:dyDescent="0.25">
      <c r="A3" s="3" t="s">
        <v>11</v>
      </c>
      <c r="B3" s="1" t="s">
        <v>12</v>
      </c>
    </row>
    <row r="4" spans="1:2" x14ac:dyDescent="0.25">
      <c r="A4" s="3" t="s">
        <v>13</v>
      </c>
      <c r="B4" s="1" t="s">
        <v>14</v>
      </c>
    </row>
    <row r="5" spans="1:2" x14ac:dyDescent="0.25">
      <c r="A5" s="3" t="s">
        <v>30</v>
      </c>
      <c r="B5" s="1" t="s">
        <v>31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PA-PSERS'!A1" display="PA-PS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6</v>
      </c>
    </row>
    <row r="6" spans="1:2" x14ac:dyDescent="0.25">
      <c r="A6" t="s">
        <v>1</v>
      </c>
    </row>
    <row r="7" spans="1:2" x14ac:dyDescent="0.25">
      <c r="A7" t="s">
        <v>3</v>
      </c>
      <c r="B7" s="1" t="s">
        <v>2</v>
      </c>
    </row>
    <row r="8" spans="1:2" x14ac:dyDescent="0.25">
      <c r="A8" t="s">
        <v>5</v>
      </c>
      <c r="B8" s="1" t="s">
        <v>4</v>
      </c>
    </row>
    <row r="10" spans="1:2" x14ac:dyDescent="0.25">
      <c r="A10" t="s">
        <v>0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L24" sqref="L24"/>
    </sheetView>
  </sheetViews>
  <sheetFormatPr defaultRowHeight="15" x14ac:dyDescent="0.25"/>
  <cols>
    <col min="4" max="4" width="15.42578125" bestFit="1" customWidth="1"/>
    <col min="5" max="10" width="15.28515625" bestFit="1" customWidth="1"/>
    <col min="11" max="12" width="14.28515625" bestFit="1" customWidth="1"/>
  </cols>
  <sheetData>
    <row r="1" spans="1:14" x14ac:dyDescent="0.25">
      <c r="A1" s="1" t="s">
        <v>6</v>
      </c>
    </row>
    <row r="3" spans="1:14" s="4" customFormat="1" x14ac:dyDescent="0.25">
      <c r="A3" s="9" t="s">
        <v>45</v>
      </c>
      <c r="D3" s="4" t="s">
        <v>42</v>
      </c>
    </row>
    <row r="4" spans="1:14" x14ac:dyDescent="0.25">
      <c r="C4" t="s">
        <v>41</v>
      </c>
      <c r="D4" t="s">
        <v>15</v>
      </c>
      <c r="E4" s="5" t="s">
        <v>27</v>
      </c>
      <c r="F4" s="5" t="s">
        <v>28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4" x14ac:dyDescent="0.25">
      <c r="A5">
        <v>1</v>
      </c>
      <c r="B5" t="s">
        <v>43</v>
      </c>
      <c r="C5" s="8">
        <v>25</v>
      </c>
      <c r="D5" s="6">
        <v>6983</v>
      </c>
      <c r="E5">
        <v>85</v>
      </c>
      <c r="M5" s="6"/>
    </row>
    <row r="6" spans="1:14" x14ac:dyDescent="0.25">
      <c r="A6">
        <v>1</v>
      </c>
      <c r="B6" t="s">
        <v>44</v>
      </c>
      <c r="C6" s="8">
        <v>25</v>
      </c>
      <c r="D6" s="7">
        <v>23980</v>
      </c>
      <c r="E6" s="7">
        <v>28988</v>
      </c>
      <c r="N6" s="7"/>
    </row>
    <row r="7" spans="1:14" x14ac:dyDescent="0.25">
      <c r="A7">
        <v>2</v>
      </c>
      <c r="B7" t="s">
        <v>43</v>
      </c>
      <c r="C7" t="s">
        <v>18</v>
      </c>
      <c r="D7" s="6">
        <v>17625</v>
      </c>
      <c r="E7" s="6">
        <v>8048</v>
      </c>
      <c r="F7">
        <v>38</v>
      </c>
      <c r="M7" s="6"/>
    </row>
    <row r="8" spans="1:14" x14ac:dyDescent="0.25">
      <c r="A8">
        <v>2</v>
      </c>
      <c r="B8" t="s">
        <v>44</v>
      </c>
      <c r="C8" t="s">
        <v>18</v>
      </c>
      <c r="D8" s="7">
        <v>34770</v>
      </c>
      <c r="E8" s="7">
        <v>49961</v>
      </c>
      <c r="F8" s="7">
        <v>45164</v>
      </c>
      <c r="N8" s="7"/>
    </row>
    <row r="9" spans="1:14" x14ac:dyDescent="0.25">
      <c r="A9">
        <v>3</v>
      </c>
      <c r="B9" t="s">
        <v>43</v>
      </c>
      <c r="C9" t="s">
        <v>19</v>
      </c>
      <c r="D9" s="6">
        <v>8260</v>
      </c>
      <c r="E9" s="6">
        <v>17685</v>
      </c>
      <c r="F9" s="6">
        <v>5157</v>
      </c>
      <c r="G9">
        <v>39</v>
      </c>
      <c r="M9" s="6"/>
    </row>
    <row r="10" spans="1:14" x14ac:dyDescent="0.25">
      <c r="A10">
        <v>3</v>
      </c>
      <c r="B10" t="s">
        <v>44</v>
      </c>
      <c r="C10" t="s">
        <v>19</v>
      </c>
      <c r="D10" s="7">
        <v>33022</v>
      </c>
      <c r="E10" s="7">
        <v>53801</v>
      </c>
      <c r="F10" s="7">
        <v>61797</v>
      </c>
      <c r="G10" s="7">
        <v>45332</v>
      </c>
      <c r="N10" s="7"/>
    </row>
    <row r="11" spans="1:14" x14ac:dyDescent="0.25">
      <c r="A11">
        <v>4</v>
      </c>
      <c r="B11" t="s">
        <v>43</v>
      </c>
      <c r="C11" t="s">
        <v>20</v>
      </c>
      <c r="D11" s="6">
        <v>6330</v>
      </c>
      <c r="E11" s="6">
        <v>7977</v>
      </c>
      <c r="F11" s="6">
        <v>12401</v>
      </c>
      <c r="G11" s="6">
        <v>3086</v>
      </c>
      <c r="H11">
        <v>37</v>
      </c>
      <c r="M11" s="6"/>
    </row>
    <row r="12" spans="1:14" x14ac:dyDescent="0.25">
      <c r="A12">
        <v>4</v>
      </c>
      <c r="B12" t="s">
        <v>44</v>
      </c>
      <c r="C12" t="s">
        <v>20</v>
      </c>
      <c r="D12" s="7">
        <v>26501</v>
      </c>
      <c r="E12" s="7">
        <v>50810</v>
      </c>
      <c r="F12" s="7">
        <v>65319</v>
      </c>
      <c r="G12" s="7">
        <v>73152</v>
      </c>
      <c r="H12" s="7">
        <v>52417</v>
      </c>
      <c r="N12" s="7"/>
    </row>
    <row r="13" spans="1:14" x14ac:dyDescent="0.25">
      <c r="A13">
        <v>5</v>
      </c>
      <c r="B13" t="s">
        <v>43</v>
      </c>
      <c r="C13" t="s">
        <v>22</v>
      </c>
      <c r="D13" s="6">
        <v>8227</v>
      </c>
      <c r="E13" s="6">
        <v>7423</v>
      </c>
      <c r="F13" s="6">
        <v>7890</v>
      </c>
      <c r="G13" s="6">
        <v>9878</v>
      </c>
      <c r="H13" s="6">
        <v>2469</v>
      </c>
      <c r="I13">
        <v>55</v>
      </c>
      <c r="M13" s="6"/>
    </row>
    <row r="14" spans="1:14" x14ac:dyDescent="0.25">
      <c r="A14">
        <v>5</v>
      </c>
      <c r="B14" t="s">
        <v>44</v>
      </c>
      <c r="C14" t="s">
        <v>22</v>
      </c>
      <c r="D14" s="7">
        <v>22021</v>
      </c>
      <c r="E14" s="7">
        <v>42132</v>
      </c>
      <c r="F14" s="7">
        <v>61343</v>
      </c>
      <c r="G14" s="7">
        <v>75476</v>
      </c>
      <c r="H14" s="7">
        <v>78915</v>
      </c>
      <c r="I14" s="7">
        <v>48611</v>
      </c>
      <c r="N14" s="7"/>
    </row>
    <row r="15" spans="1:14" x14ac:dyDescent="0.25">
      <c r="A15">
        <v>6</v>
      </c>
      <c r="B15" t="s">
        <v>43</v>
      </c>
      <c r="C15" t="s">
        <v>23</v>
      </c>
      <c r="D15" s="6">
        <v>8095</v>
      </c>
      <c r="E15" s="6">
        <v>8042</v>
      </c>
      <c r="F15" s="6">
        <v>6338</v>
      </c>
      <c r="G15" s="6">
        <v>4985</v>
      </c>
      <c r="H15" s="6">
        <v>5821</v>
      </c>
      <c r="I15" s="6">
        <v>2014</v>
      </c>
      <c r="J15">
        <v>76</v>
      </c>
      <c r="M15" s="6"/>
    </row>
    <row r="16" spans="1:14" x14ac:dyDescent="0.25">
      <c r="A16">
        <v>6</v>
      </c>
      <c r="B16" t="s">
        <v>44</v>
      </c>
      <c r="C16" t="s">
        <v>23</v>
      </c>
      <c r="D16" s="7">
        <v>20041</v>
      </c>
      <c r="E16" s="7">
        <v>35033</v>
      </c>
      <c r="F16" s="7">
        <v>48710</v>
      </c>
      <c r="G16" s="7">
        <v>67014</v>
      </c>
      <c r="H16" s="7">
        <v>77439</v>
      </c>
      <c r="I16" s="7">
        <v>75501</v>
      </c>
      <c r="J16" s="7">
        <v>51824</v>
      </c>
      <c r="N16" s="7"/>
    </row>
    <row r="17" spans="1:14" x14ac:dyDescent="0.25">
      <c r="A17">
        <v>7</v>
      </c>
      <c r="B17" t="s">
        <v>43</v>
      </c>
      <c r="C17" t="s">
        <v>24</v>
      </c>
      <c r="D17" s="6">
        <v>6565</v>
      </c>
      <c r="E17" s="6">
        <v>7849</v>
      </c>
      <c r="F17" s="6">
        <v>7857</v>
      </c>
      <c r="G17" s="6">
        <v>5195</v>
      </c>
      <c r="H17" s="6">
        <v>3817</v>
      </c>
      <c r="I17" s="6">
        <v>4646</v>
      </c>
      <c r="J17" s="6">
        <v>1804</v>
      </c>
      <c r="K17">
        <v>80</v>
      </c>
      <c r="M17" s="6"/>
    </row>
    <row r="18" spans="1:14" x14ac:dyDescent="0.25">
      <c r="A18">
        <v>7</v>
      </c>
      <c r="B18" t="s">
        <v>44</v>
      </c>
      <c r="C18" t="s">
        <v>24</v>
      </c>
      <c r="D18" s="7">
        <v>19696</v>
      </c>
      <c r="E18" s="7">
        <v>32259</v>
      </c>
      <c r="F18" s="7">
        <v>41249</v>
      </c>
      <c r="G18" s="7">
        <v>54147</v>
      </c>
      <c r="H18" s="7">
        <v>67945</v>
      </c>
      <c r="I18" s="7">
        <v>77166</v>
      </c>
      <c r="J18" s="7">
        <v>72154</v>
      </c>
      <c r="K18" s="7">
        <v>49319</v>
      </c>
      <c r="N18" s="7"/>
    </row>
    <row r="19" spans="1:14" x14ac:dyDescent="0.25">
      <c r="A19">
        <v>8</v>
      </c>
      <c r="B19" t="s">
        <v>43</v>
      </c>
      <c r="C19" t="s">
        <v>25</v>
      </c>
      <c r="D19" s="6">
        <v>4938</v>
      </c>
      <c r="E19" s="6">
        <v>5577</v>
      </c>
      <c r="F19" s="6">
        <v>6899</v>
      </c>
      <c r="G19" s="6">
        <v>6011</v>
      </c>
      <c r="H19" s="6">
        <v>4760</v>
      </c>
      <c r="I19" s="6">
        <v>3445</v>
      </c>
      <c r="J19" s="6">
        <v>3584</v>
      </c>
      <c r="K19">
        <v>999</v>
      </c>
      <c r="L19">
        <v>31</v>
      </c>
      <c r="M19" s="6"/>
    </row>
    <row r="20" spans="1:14" x14ac:dyDescent="0.25">
      <c r="A20">
        <v>8</v>
      </c>
      <c r="B20" t="s">
        <v>44</v>
      </c>
      <c r="C20" t="s">
        <v>25</v>
      </c>
      <c r="D20" s="7">
        <v>19592</v>
      </c>
      <c r="E20" s="7">
        <v>31363</v>
      </c>
      <c r="F20" s="7">
        <v>40274</v>
      </c>
      <c r="G20" s="7">
        <v>49709</v>
      </c>
      <c r="H20" s="7">
        <v>60247</v>
      </c>
      <c r="I20" s="7">
        <v>69449</v>
      </c>
      <c r="J20" s="7">
        <v>79201</v>
      </c>
      <c r="K20" s="7">
        <v>77412</v>
      </c>
      <c r="L20" s="7">
        <v>45563</v>
      </c>
      <c r="N20" s="7"/>
    </row>
    <row r="21" spans="1:14" x14ac:dyDescent="0.25">
      <c r="A21">
        <v>9</v>
      </c>
      <c r="B21" t="s">
        <v>43</v>
      </c>
      <c r="C21" t="s">
        <v>26</v>
      </c>
      <c r="D21" s="6">
        <v>2935</v>
      </c>
      <c r="E21" s="6">
        <v>3062</v>
      </c>
      <c r="F21" s="6">
        <v>3320</v>
      </c>
      <c r="G21" s="6">
        <v>3296</v>
      </c>
      <c r="H21" s="6">
        <v>3106</v>
      </c>
      <c r="I21" s="6">
        <v>2116</v>
      </c>
      <c r="J21">
        <v>920</v>
      </c>
      <c r="K21">
        <v>858</v>
      </c>
      <c r="L21">
        <v>246</v>
      </c>
      <c r="M21" s="6"/>
    </row>
    <row r="22" spans="1:14" x14ac:dyDescent="0.25">
      <c r="A22">
        <v>9</v>
      </c>
      <c r="B22" t="s">
        <v>44</v>
      </c>
      <c r="C22" t="s">
        <v>26</v>
      </c>
      <c r="D22" s="7">
        <v>17676</v>
      </c>
      <c r="E22" s="7">
        <v>30031</v>
      </c>
      <c r="F22" s="7">
        <v>40120</v>
      </c>
      <c r="G22" s="7">
        <v>48476</v>
      </c>
      <c r="H22" s="7">
        <v>56096</v>
      </c>
      <c r="I22" s="7">
        <v>61493</v>
      </c>
      <c r="J22" s="7">
        <v>70392</v>
      </c>
      <c r="K22" s="7">
        <v>83806</v>
      </c>
      <c r="L22" s="7">
        <v>82504</v>
      </c>
      <c r="N22" s="7"/>
    </row>
    <row r="23" spans="1:14" x14ac:dyDescent="0.25">
      <c r="A23">
        <v>10</v>
      </c>
      <c r="B23" t="s">
        <v>43</v>
      </c>
      <c r="C23" t="s">
        <v>29</v>
      </c>
      <c r="D23" s="6">
        <v>2408</v>
      </c>
      <c r="E23" s="6">
        <v>1786</v>
      </c>
      <c r="F23" s="6">
        <v>1350</v>
      </c>
      <c r="G23">
        <v>943</v>
      </c>
      <c r="H23">
        <v>763</v>
      </c>
      <c r="I23">
        <v>506</v>
      </c>
      <c r="J23">
        <v>312</v>
      </c>
      <c r="K23">
        <v>184</v>
      </c>
      <c r="L23">
        <v>196</v>
      </c>
      <c r="M23" s="6"/>
    </row>
    <row r="24" spans="1:14" x14ac:dyDescent="0.25">
      <c r="A24">
        <v>10</v>
      </c>
      <c r="B24" t="s">
        <v>44</v>
      </c>
      <c r="C24" t="s">
        <v>29</v>
      </c>
      <c r="D24" s="7">
        <v>13116</v>
      </c>
      <c r="E24" s="7">
        <v>21663</v>
      </c>
      <c r="F24" s="7">
        <v>31242</v>
      </c>
      <c r="G24" s="7">
        <v>37245</v>
      </c>
      <c r="H24" s="7">
        <v>43669</v>
      </c>
      <c r="I24" s="7">
        <v>46410</v>
      </c>
      <c r="J24" s="7">
        <v>49287</v>
      </c>
      <c r="K24" s="7">
        <v>56566</v>
      </c>
      <c r="L24" s="7">
        <v>79232</v>
      </c>
      <c r="N24" s="7"/>
    </row>
    <row r="25" spans="1:14" x14ac:dyDescent="0.25">
      <c r="D25" s="6"/>
      <c r="E25" s="6"/>
      <c r="F25" s="6"/>
      <c r="G25" s="6"/>
      <c r="H25" s="6"/>
      <c r="I25" s="6"/>
      <c r="J25" s="6"/>
      <c r="K25" s="6"/>
      <c r="M25" s="6"/>
    </row>
    <row r="26" spans="1:14" x14ac:dyDescent="0.25">
      <c r="N26" s="6"/>
    </row>
    <row r="27" spans="1:14" x14ac:dyDescent="0.25">
      <c r="M27" s="6"/>
    </row>
    <row r="28" spans="1:14" s="4" customFormat="1" x14ac:dyDescent="0.25">
      <c r="A28" s="9" t="s">
        <v>46</v>
      </c>
      <c r="D28" s="4" t="s">
        <v>42</v>
      </c>
    </row>
    <row r="29" spans="1:14" x14ac:dyDescent="0.25">
      <c r="C29" t="s">
        <v>41</v>
      </c>
      <c r="D29" t="s">
        <v>15</v>
      </c>
      <c r="E29" s="5" t="s">
        <v>27</v>
      </c>
      <c r="F29" s="5" t="s">
        <v>28</v>
      </c>
      <c r="G29" t="s">
        <v>16</v>
      </c>
      <c r="H29" t="s">
        <v>17</v>
      </c>
      <c r="I29" t="s">
        <v>18</v>
      </c>
      <c r="J29" t="s">
        <v>19</v>
      </c>
      <c r="K29" t="s">
        <v>20</v>
      </c>
      <c r="L29" t="s">
        <v>21</v>
      </c>
    </row>
    <row r="30" spans="1:14" x14ac:dyDescent="0.25">
      <c r="A30">
        <v>1</v>
      </c>
      <c r="B30" t="s">
        <v>39</v>
      </c>
      <c r="C30" t="s">
        <v>38</v>
      </c>
      <c r="E30" s="6">
        <v>3719</v>
      </c>
      <c r="F30" s="6">
        <v>1301</v>
      </c>
      <c r="G30">
        <v>362</v>
      </c>
      <c r="H30">
        <v>105</v>
      </c>
      <c r="I30">
        <v>18</v>
      </c>
      <c r="M30" s="6"/>
    </row>
    <row r="31" spans="1:14" x14ac:dyDescent="0.25">
      <c r="A31">
        <v>1</v>
      </c>
      <c r="B31" t="s">
        <v>40</v>
      </c>
      <c r="C31" t="s">
        <v>38</v>
      </c>
      <c r="E31" s="7">
        <v>860</v>
      </c>
      <c r="F31" s="7">
        <v>2441</v>
      </c>
      <c r="G31" s="7">
        <v>6133</v>
      </c>
      <c r="H31" s="7">
        <v>12404</v>
      </c>
      <c r="I31" s="7">
        <v>15970</v>
      </c>
      <c r="M31" s="7"/>
    </row>
    <row r="32" spans="1:14" x14ac:dyDescent="0.25">
      <c r="A32">
        <v>2</v>
      </c>
      <c r="B32" t="s">
        <v>39</v>
      </c>
      <c r="C32" t="s">
        <v>24</v>
      </c>
      <c r="E32" s="6">
        <v>1254</v>
      </c>
      <c r="F32" s="6">
        <v>1020</v>
      </c>
      <c r="G32">
        <v>416</v>
      </c>
      <c r="H32">
        <v>253</v>
      </c>
      <c r="I32">
        <v>142</v>
      </c>
      <c r="J32">
        <v>67</v>
      </c>
      <c r="K32">
        <v>12</v>
      </c>
      <c r="M32" s="6"/>
    </row>
    <row r="33" spans="1:13" x14ac:dyDescent="0.25">
      <c r="A33">
        <v>2</v>
      </c>
      <c r="B33" t="s">
        <v>40</v>
      </c>
      <c r="C33" t="s">
        <v>24</v>
      </c>
      <c r="E33" s="7">
        <v>1234</v>
      </c>
      <c r="F33" s="7">
        <v>2350</v>
      </c>
      <c r="G33" s="7">
        <v>5610</v>
      </c>
      <c r="H33" s="7">
        <v>11350</v>
      </c>
      <c r="I33" s="7">
        <v>22070</v>
      </c>
      <c r="J33" s="7">
        <v>32095</v>
      </c>
      <c r="K33" s="7">
        <v>35647</v>
      </c>
      <c r="M33" s="7"/>
    </row>
    <row r="34" spans="1:13" x14ac:dyDescent="0.25">
      <c r="A34">
        <v>3</v>
      </c>
      <c r="B34" t="s">
        <v>39</v>
      </c>
      <c r="C34" t="s">
        <v>25</v>
      </c>
      <c r="E34" s="6">
        <v>1179</v>
      </c>
      <c r="F34" s="6">
        <v>1527</v>
      </c>
      <c r="G34">
        <v>949</v>
      </c>
      <c r="H34">
        <v>677</v>
      </c>
      <c r="I34">
        <v>993</v>
      </c>
      <c r="J34" s="6">
        <v>3055</v>
      </c>
      <c r="K34" s="6">
        <v>1730</v>
      </c>
      <c r="L34">
        <v>8</v>
      </c>
      <c r="M34" s="6"/>
    </row>
    <row r="35" spans="1:13" x14ac:dyDescent="0.25">
      <c r="A35">
        <v>3</v>
      </c>
      <c r="B35" t="s">
        <v>40</v>
      </c>
      <c r="C35" t="s">
        <v>25</v>
      </c>
      <c r="E35" s="7">
        <v>1786</v>
      </c>
      <c r="F35" s="7">
        <v>2894</v>
      </c>
      <c r="G35" s="7">
        <v>7143</v>
      </c>
      <c r="H35" s="7">
        <v>13950</v>
      </c>
      <c r="I35" s="7">
        <v>31545</v>
      </c>
      <c r="J35" s="7">
        <v>48705</v>
      </c>
      <c r="K35" s="7">
        <v>58011</v>
      </c>
      <c r="L35" s="7">
        <v>39977</v>
      </c>
      <c r="M35" s="7"/>
    </row>
    <row r="36" spans="1:13" x14ac:dyDescent="0.25">
      <c r="A36">
        <v>4</v>
      </c>
      <c r="B36" t="s">
        <v>39</v>
      </c>
      <c r="C36" t="s">
        <v>26</v>
      </c>
      <c r="D36">
        <v>185</v>
      </c>
      <c r="E36" s="6">
        <v>1556</v>
      </c>
      <c r="F36" s="6">
        <v>3529</v>
      </c>
      <c r="G36" s="6">
        <v>2617</v>
      </c>
      <c r="H36" s="6">
        <v>2669</v>
      </c>
      <c r="I36" s="6">
        <v>4039</v>
      </c>
      <c r="J36" s="6">
        <v>10655</v>
      </c>
      <c r="K36" s="6">
        <v>10356</v>
      </c>
      <c r="L36">
        <v>500</v>
      </c>
      <c r="M36" s="6"/>
    </row>
    <row r="37" spans="1:13" x14ac:dyDescent="0.25">
      <c r="A37">
        <v>4</v>
      </c>
      <c r="B37" t="s">
        <v>40</v>
      </c>
      <c r="C37" t="s">
        <v>26</v>
      </c>
      <c r="D37" s="7">
        <v>3129</v>
      </c>
      <c r="E37" s="7">
        <v>3304</v>
      </c>
      <c r="F37" s="7">
        <v>4569</v>
      </c>
      <c r="G37" s="7">
        <v>11101</v>
      </c>
      <c r="H37" s="7">
        <v>20948</v>
      </c>
      <c r="I37" s="7">
        <v>33018</v>
      </c>
      <c r="J37" s="7">
        <v>46250</v>
      </c>
      <c r="K37" s="7">
        <v>58566</v>
      </c>
      <c r="L37" s="7">
        <v>67232</v>
      </c>
      <c r="M37" s="7"/>
    </row>
    <row r="38" spans="1:13" x14ac:dyDescent="0.25">
      <c r="A38">
        <v>5</v>
      </c>
      <c r="B38" t="s">
        <v>39</v>
      </c>
      <c r="C38" t="s">
        <v>32</v>
      </c>
      <c r="D38">
        <v>809</v>
      </c>
      <c r="E38" s="6">
        <v>2243</v>
      </c>
      <c r="F38" s="6">
        <v>4832</v>
      </c>
      <c r="G38" s="6">
        <v>3990</v>
      </c>
      <c r="H38" s="6">
        <v>4033</v>
      </c>
      <c r="I38" s="6">
        <v>5091</v>
      </c>
      <c r="J38" s="6">
        <v>13045</v>
      </c>
      <c r="K38" s="6">
        <v>10140</v>
      </c>
      <c r="L38" s="6">
        <v>1165</v>
      </c>
      <c r="M38" s="6"/>
    </row>
    <row r="39" spans="1:13" x14ac:dyDescent="0.25">
      <c r="A39">
        <v>5</v>
      </c>
      <c r="B39" t="s">
        <v>40</v>
      </c>
      <c r="C39" t="s">
        <v>32</v>
      </c>
      <c r="D39" s="7">
        <v>1390</v>
      </c>
      <c r="E39" s="7">
        <v>3755</v>
      </c>
      <c r="F39" s="7">
        <v>4856</v>
      </c>
      <c r="G39" s="7">
        <v>10880</v>
      </c>
      <c r="H39" s="7">
        <v>18883</v>
      </c>
      <c r="I39" s="7">
        <v>29109</v>
      </c>
      <c r="J39" s="7">
        <v>39631</v>
      </c>
      <c r="K39" s="7">
        <v>53953</v>
      </c>
      <c r="L39" s="7">
        <v>67105</v>
      </c>
      <c r="M39" s="7"/>
    </row>
    <row r="40" spans="1:13" x14ac:dyDescent="0.25">
      <c r="A40">
        <v>6</v>
      </c>
      <c r="B40" t="s">
        <v>39</v>
      </c>
      <c r="C40" t="s">
        <v>33</v>
      </c>
      <c r="D40" s="6">
        <v>1001</v>
      </c>
      <c r="E40" s="6">
        <v>1620</v>
      </c>
      <c r="F40" s="6">
        <v>3322</v>
      </c>
      <c r="G40" s="6">
        <v>3405</v>
      </c>
      <c r="H40" s="6">
        <v>3271</v>
      </c>
      <c r="I40" s="6">
        <v>3881</v>
      </c>
      <c r="J40" s="6">
        <v>8318</v>
      </c>
      <c r="K40" s="6">
        <v>5815</v>
      </c>
      <c r="L40">
        <v>937</v>
      </c>
      <c r="M40" s="6"/>
    </row>
    <row r="41" spans="1:13" x14ac:dyDescent="0.25">
      <c r="A41">
        <v>6</v>
      </c>
      <c r="B41" t="s">
        <v>40</v>
      </c>
      <c r="C41" t="s">
        <v>33</v>
      </c>
      <c r="D41" s="7">
        <v>1058</v>
      </c>
      <c r="E41" s="7">
        <v>3040</v>
      </c>
      <c r="F41" s="7">
        <v>4604</v>
      </c>
      <c r="G41" s="7">
        <v>9070</v>
      </c>
      <c r="H41" s="7">
        <v>15402</v>
      </c>
      <c r="I41" s="7">
        <v>23513</v>
      </c>
      <c r="J41" s="7">
        <v>33714</v>
      </c>
      <c r="K41" s="7">
        <v>43945</v>
      </c>
      <c r="L41" s="7">
        <v>58730</v>
      </c>
      <c r="M41" s="7"/>
    </row>
    <row r="42" spans="1:13" x14ac:dyDescent="0.25">
      <c r="A42">
        <v>7</v>
      </c>
      <c r="B42" t="s">
        <v>39</v>
      </c>
      <c r="C42" t="s">
        <v>34</v>
      </c>
      <c r="D42">
        <v>778</v>
      </c>
      <c r="E42" s="6">
        <v>1168</v>
      </c>
      <c r="F42" s="6">
        <v>2647</v>
      </c>
      <c r="G42" s="6">
        <v>2511</v>
      </c>
      <c r="H42" s="6">
        <v>2983</v>
      </c>
      <c r="I42" s="6">
        <v>3238</v>
      </c>
      <c r="J42" s="6">
        <v>4522</v>
      </c>
      <c r="K42" s="6">
        <v>3199</v>
      </c>
      <c r="L42">
        <v>991</v>
      </c>
      <c r="M42" s="6"/>
    </row>
    <row r="43" spans="1:13" x14ac:dyDescent="0.25">
      <c r="A43">
        <v>7</v>
      </c>
      <c r="B43" t="s">
        <v>40</v>
      </c>
      <c r="C43" t="s">
        <v>34</v>
      </c>
      <c r="D43" s="7">
        <v>774</v>
      </c>
      <c r="E43" s="7">
        <v>2377</v>
      </c>
      <c r="F43" s="7">
        <v>3844</v>
      </c>
      <c r="G43" s="7">
        <v>7145</v>
      </c>
      <c r="H43" s="7">
        <v>11914</v>
      </c>
      <c r="I43" s="7">
        <v>19428</v>
      </c>
      <c r="J43" s="7">
        <v>28993</v>
      </c>
      <c r="K43" s="7">
        <v>37189</v>
      </c>
      <c r="L43" s="7">
        <v>45339</v>
      </c>
      <c r="M43" s="7"/>
    </row>
    <row r="44" spans="1:13" x14ac:dyDescent="0.25">
      <c r="A44">
        <v>8</v>
      </c>
      <c r="B44" t="s">
        <v>39</v>
      </c>
      <c r="C44" t="s">
        <v>35</v>
      </c>
      <c r="D44">
        <v>568</v>
      </c>
      <c r="E44">
        <v>903</v>
      </c>
      <c r="F44" s="6">
        <v>2207</v>
      </c>
      <c r="G44" s="6">
        <v>2221</v>
      </c>
      <c r="H44" s="6">
        <v>2487</v>
      </c>
      <c r="I44" s="6">
        <v>2779</v>
      </c>
      <c r="J44" s="6">
        <v>2983</v>
      </c>
      <c r="K44" s="6">
        <v>2126</v>
      </c>
      <c r="L44">
        <v>938</v>
      </c>
      <c r="M44" s="6"/>
    </row>
    <row r="45" spans="1:13" x14ac:dyDescent="0.25">
      <c r="A45">
        <v>8</v>
      </c>
      <c r="B45" t="s">
        <v>40</v>
      </c>
      <c r="C45" t="s">
        <v>35</v>
      </c>
      <c r="D45" s="7">
        <v>712</v>
      </c>
      <c r="E45" s="7">
        <v>1889</v>
      </c>
      <c r="F45" s="7">
        <v>3451</v>
      </c>
      <c r="G45" s="7">
        <v>6215</v>
      </c>
      <c r="H45" s="7">
        <v>11104</v>
      </c>
      <c r="I45" s="7">
        <v>17263</v>
      </c>
      <c r="J45" s="7">
        <v>25193</v>
      </c>
      <c r="K45" s="7">
        <v>35025</v>
      </c>
      <c r="L45" s="7">
        <v>41551</v>
      </c>
      <c r="M45" s="7"/>
    </row>
    <row r="46" spans="1:13" x14ac:dyDescent="0.25">
      <c r="A46">
        <v>9</v>
      </c>
      <c r="B46" t="s">
        <v>39</v>
      </c>
      <c r="C46" t="s">
        <v>36</v>
      </c>
      <c r="D46">
        <v>419</v>
      </c>
      <c r="E46">
        <v>668</v>
      </c>
      <c r="F46" s="6">
        <v>1644</v>
      </c>
      <c r="G46" s="6">
        <v>1855</v>
      </c>
      <c r="H46" s="6">
        <v>1961</v>
      </c>
      <c r="I46" s="6">
        <v>1761</v>
      </c>
      <c r="J46" s="6">
        <v>1411</v>
      </c>
      <c r="K46" s="6">
        <v>1210</v>
      </c>
      <c r="L46">
        <v>562</v>
      </c>
      <c r="M46" s="6"/>
    </row>
    <row r="47" spans="1:13" x14ac:dyDescent="0.25">
      <c r="A47">
        <v>9</v>
      </c>
      <c r="B47" t="s">
        <v>40</v>
      </c>
      <c r="C47" t="s">
        <v>36</v>
      </c>
      <c r="D47" s="7">
        <v>816</v>
      </c>
      <c r="E47" s="7">
        <v>1641</v>
      </c>
      <c r="F47" s="7">
        <v>3312</v>
      </c>
      <c r="G47" s="7">
        <v>6358</v>
      </c>
      <c r="H47" s="7">
        <v>10759</v>
      </c>
      <c r="I47" s="7">
        <v>16314</v>
      </c>
      <c r="J47" s="7">
        <v>22055</v>
      </c>
      <c r="K47" s="7">
        <v>28162</v>
      </c>
      <c r="L47" s="7">
        <v>39014</v>
      </c>
      <c r="M47" s="7"/>
    </row>
    <row r="48" spans="1:13" x14ac:dyDescent="0.25">
      <c r="A48">
        <v>10</v>
      </c>
      <c r="B48" t="s">
        <v>39</v>
      </c>
      <c r="C48" t="s">
        <v>37</v>
      </c>
      <c r="D48">
        <v>291</v>
      </c>
      <c r="E48">
        <v>447</v>
      </c>
      <c r="F48" s="6">
        <v>1066</v>
      </c>
      <c r="G48" s="6">
        <v>1173</v>
      </c>
      <c r="H48" s="6">
        <v>1067</v>
      </c>
      <c r="I48">
        <v>955</v>
      </c>
      <c r="J48">
        <v>648</v>
      </c>
      <c r="K48">
        <v>689</v>
      </c>
      <c r="L48">
        <v>283</v>
      </c>
      <c r="M48" s="6"/>
    </row>
    <row r="49" spans="1:13" x14ac:dyDescent="0.25">
      <c r="A49">
        <v>10</v>
      </c>
      <c r="B49" t="s">
        <v>40</v>
      </c>
      <c r="C49" t="s">
        <v>37</v>
      </c>
      <c r="D49" s="7">
        <v>1445</v>
      </c>
      <c r="E49" s="7">
        <v>1700</v>
      </c>
      <c r="F49" s="7">
        <v>3474</v>
      </c>
      <c r="G49" s="7">
        <v>6294</v>
      </c>
      <c r="H49" s="7">
        <v>10021</v>
      </c>
      <c r="I49" s="7">
        <v>14187</v>
      </c>
      <c r="J49" s="7">
        <v>18510</v>
      </c>
      <c r="K49" s="7">
        <v>23076</v>
      </c>
      <c r="L49" s="7">
        <v>29362</v>
      </c>
      <c r="M49" s="7"/>
    </row>
    <row r="50" spans="1:13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D51" s="7"/>
      <c r="E51" s="7"/>
      <c r="F51" s="7"/>
      <c r="G51" s="7"/>
      <c r="H51" s="7"/>
      <c r="I51" s="7"/>
      <c r="J51" s="7"/>
      <c r="K51" s="7"/>
      <c r="L51" s="7"/>
      <c r="M51" s="7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F78" sqref="F78"/>
    </sheetView>
  </sheetViews>
  <sheetFormatPr defaultRowHeight="15" x14ac:dyDescent="0.25"/>
  <sheetData>
    <row r="1" spans="1:3" x14ac:dyDescent="0.25">
      <c r="A1" s="1" t="s">
        <v>6</v>
      </c>
    </row>
    <row r="2" spans="1:3" x14ac:dyDescent="0.25">
      <c r="A2" t="s">
        <v>47</v>
      </c>
      <c r="B2">
        <v>44.8</v>
      </c>
      <c r="C2" t="s">
        <v>48</v>
      </c>
    </row>
    <row r="3" spans="1:3" x14ac:dyDescent="0.25">
      <c r="A3" t="s">
        <v>49</v>
      </c>
      <c r="B3">
        <v>10.8</v>
      </c>
      <c r="C3" t="s">
        <v>48</v>
      </c>
    </row>
    <row r="5" spans="1:3" x14ac:dyDescent="0.25">
      <c r="A5" t="s">
        <v>41</v>
      </c>
      <c r="B5" t="s">
        <v>51</v>
      </c>
      <c r="C5" t="s">
        <v>50</v>
      </c>
    </row>
    <row r="6" spans="1:3" x14ac:dyDescent="0.25">
      <c r="A6">
        <v>17</v>
      </c>
      <c r="B6">
        <v>12</v>
      </c>
    </row>
    <row r="7" spans="1:3" x14ac:dyDescent="0.25">
      <c r="A7">
        <v>18</v>
      </c>
      <c r="B7">
        <v>32</v>
      </c>
    </row>
    <row r="8" spans="1:3" x14ac:dyDescent="0.25">
      <c r="A8">
        <v>19</v>
      </c>
      <c r="B8">
        <v>137</v>
      </c>
    </row>
    <row r="9" spans="1:3" x14ac:dyDescent="0.25">
      <c r="A9">
        <v>20</v>
      </c>
      <c r="B9">
        <v>294</v>
      </c>
    </row>
    <row r="10" spans="1:3" x14ac:dyDescent="0.25">
      <c r="A10">
        <v>21</v>
      </c>
      <c r="B10">
        <v>387</v>
      </c>
    </row>
    <row r="11" spans="1:3" x14ac:dyDescent="0.25">
      <c r="A11">
        <v>22</v>
      </c>
      <c r="B11">
        <v>808</v>
      </c>
    </row>
    <row r="12" spans="1:3" x14ac:dyDescent="0.25">
      <c r="A12">
        <v>23</v>
      </c>
      <c r="B12" s="6">
        <v>2225</v>
      </c>
    </row>
    <row r="13" spans="1:3" x14ac:dyDescent="0.25">
      <c r="A13">
        <v>24</v>
      </c>
      <c r="B13" s="6">
        <v>3173</v>
      </c>
    </row>
    <row r="14" spans="1:3" x14ac:dyDescent="0.25">
      <c r="A14">
        <v>25</v>
      </c>
      <c r="B14" s="6">
        <v>4044</v>
      </c>
    </row>
    <row r="15" spans="1:3" x14ac:dyDescent="0.25">
      <c r="A15">
        <v>26</v>
      </c>
      <c r="B15" s="6">
        <v>4819</v>
      </c>
    </row>
    <row r="16" spans="1:3" x14ac:dyDescent="0.25">
      <c r="A16">
        <v>27</v>
      </c>
      <c r="B16" s="6">
        <v>5316</v>
      </c>
    </row>
    <row r="17" spans="1:2" x14ac:dyDescent="0.25">
      <c r="A17">
        <v>28</v>
      </c>
      <c r="B17" s="6">
        <v>5724</v>
      </c>
    </row>
    <row r="18" spans="1:2" x14ac:dyDescent="0.25">
      <c r="A18">
        <v>29</v>
      </c>
      <c r="B18" s="6">
        <v>5808</v>
      </c>
    </row>
    <row r="19" spans="1:2" x14ac:dyDescent="0.25">
      <c r="A19">
        <v>30</v>
      </c>
      <c r="B19" s="6">
        <v>6023</v>
      </c>
    </row>
    <row r="20" spans="1:2" x14ac:dyDescent="0.25">
      <c r="A20">
        <v>31</v>
      </c>
      <c r="B20" s="6">
        <v>6263</v>
      </c>
    </row>
    <row r="21" spans="1:2" x14ac:dyDescent="0.25">
      <c r="A21">
        <v>32</v>
      </c>
      <c r="B21" s="6">
        <v>6313</v>
      </c>
    </row>
    <row r="22" spans="1:2" x14ac:dyDescent="0.25">
      <c r="A22">
        <v>33</v>
      </c>
      <c r="B22" s="6">
        <v>6330</v>
      </c>
    </row>
    <row r="23" spans="1:2" x14ac:dyDescent="0.25">
      <c r="A23">
        <v>34</v>
      </c>
      <c r="B23" s="6">
        <v>6212</v>
      </c>
    </row>
    <row r="24" spans="1:2" x14ac:dyDescent="0.25">
      <c r="A24">
        <v>35</v>
      </c>
      <c r="B24" s="6">
        <v>5942</v>
      </c>
    </row>
    <row r="25" spans="1:2" x14ac:dyDescent="0.25">
      <c r="A25">
        <v>36</v>
      </c>
      <c r="B25" s="6">
        <v>6036</v>
      </c>
    </row>
    <row r="26" spans="1:2" x14ac:dyDescent="0.25">
      <c r="A26">
        <v>37</v>
      </c>
      <c r="B26" s="6">
        <v>5896</v>
      </c>
    </row>
    <row r="27" spans="1:2" x14ac:dyDescent="0.25">
      <c r="A27">
        <v>38</v>
      </c>
      <c r="B27" s="6">
        <v>5993</v>
      </c>
    </row>
    <row r="28" spans="1:2" x14ac:dyDescent="0.25">
      <c r="A28">
        <v>39</v>
      </c>
      <c r="B28" s="6">
        <v>5964</v>
      </c>
    </row>
    <row r="29" spans="1:2" x14ac:dyDescent="0.25">
      <c r="A29">
        <v>40</v>
      </c>
      <c r="B29" s="6">
        <v>6390</v>
      </c>
    </row>
    <row r="30" spans="1:2" x14ac:dyDescent="0.25">
      <c r="A30">
        <v>41</v>
      </c>
      <c r="B30" s="6">
        <v>6971</v>
      </c>
    </row>
    <row r="31" spans="1:2" x14ac:dyDescent="0.25">
      <c r="A31">
        <v>42</v>
      </c>
      <c r="B31" s="6">
        <v>7764</v>
      </c>
    </row>
    <row r="32" spans="1:2" x14ac:dyDescent="0.25">
      <c r="A32">
        <v>43</v>
      </c>
      <c r="B32" s="6">
        <v>7535</v>
      </c>
    </row>
    <row r="33" spans="1:2" x14ac:dyDescent="0.25">
      <c r="A33">
        <v>44</v>
      </c>
      <c r="B33" s="6">
        <v>7282</v>
      </c>
    </row>
    <row r="34" spans="1:2" x14ac:dyDescent="0.25">
      <c r="A34">
        <v>45</v>
      </c>
      <c r="B34" s="6">
        <v>6958</v>
      </c>
    </row>
    <row r="35" spans="1:2" x14ac:dyDescent="0.25">
      <c r="A35">
        <v>46</v>
      </c>
      <c r="B35" s="6">
        <v>6902</v>
      </c>
    </row>
    <row r="36" spans="1:2" x14ac:dyDescent="0.25">
      <c r="A36">
        <v>47</v>
      </c>
      <c r="B36" s="6">
        <v>6884</v>
      </c>
    </row>
    <row r="37" spans="1:2" x14ac:dyDescent="0.25">
      <c r="A37">
        <v>48</v>
      </c>
      <c r="B37" s="6">
        <v>7182</v>
      </c>
    </row>
    <row r="38" spans="1:2" x14ac:dyDescent="0.25">
      <c r="A38">
        <v>49</v>
      </c>
      <c r="B38" s="6">
        <v>7445</v>
      </c>
    </row>
    <row r="39" spans="1:2" x14ac:dyDescent="0.25">
      <c r="A39">
        <v>50</v>
      </c>
      <c r="B39" s="6">
        <v>7253</v>
      </c>
    </row>
    <row r="40" spans="1:2" x14ac:dyDescent="0.25">
      <c r="A40">
        <v>51</v>
      </c>
      <c r="B40" s="6">
        <v>7433</v>
      </c>
    </row>
    <row r="41" spans="1:2" x14ac:dyDescent="0.25">
      <c r="A41">
        <v>52</v>
      </c>
      <c r="B41" s="6">
        <v>7834</v>
      </c>
    </row>
    <row r="42" spans="1:2" x14ac:dyDescent="0.25">
      <c r="A42">
        <v>53</v>
      </c>
      <c r="B42" s="6">
        <v>7543</v>
      </c>
    </row>
    <row r="43" spans="1:2" x14ac:dyDescent="0.25">
      <c r="A43">
        <v>54</v>
      </c>
      <c r="B43" s="6">
        <v>7750</v>
      </c>
    </row>
    <row r="44" spans="1:2" x14ac:dyDescent="0.25">
      <c r="A44">
        <v>55</v>
      </c>
      <c r="B44" s="6">
        <v>7778</v>
      </c>
    </row>
    <row r="45" spans="1:2" x14ac:dyDescent="0.25">
      <c r="A45">
        <v>56</v>
      </c>
      <c r="B45" s="6">
        <v>7751</v>
      </c>
    </row>
    <row r="46" spans="1:2" x14ac:dyDescent="0.25">
      <c r="A46">
        <v>57</v>
      </c>
      <c r="B46">
        <v>7182</v>
      </c>
    </row>
    <row r="47" spans="1:2" x14ac:dyDescent="0.25">
      <c r="A47">
        <v>58</v>
      </c>
      <c r="B47">
        <v>7018</v>
      </c>
    </row>
    <row r="48" spans="1:2" x14ac:dyDescent="0.25">
      <c r="A48">
        <v>59</v>
      </c>
      <c r="B48">
        <v>6515</v>
      </c>
    </row>
    <row r="49" spans="1:2" x14ac:dyDescent="0.25">
      <c r="A49">
        <v>60</v>
      </c>
      <c r="B49">
        <v>5859</v>
      </c>
    </row>
    <row r="50" spans="1:2" x14ac:dyDescent="0.25">
      <c r="A50">
        <v>61</v>
      </c>
      <c r="B50">
        <v>5158</v>
      </c>
    </row>
    <row r="51" spans="1:2" x14ac:dyDescent="0.25">
      <c r="A51">
        <v>62</v>
      </c>
      <c r="B51">
        <v>3595</v>
      </c>
    </row>
    <row r="52" spans="1:2" x14ac:dyDescent="0.25">
      <c r="A52">
        <v>63</v>
      </c>
      <c r="B52">
        <v>2926</v>
      </c>
    </row>
    <row r="53" spans="1:2" x14ac:dyDescent="0.25">
      <c r="A53">
        <v>64</v>
      </c>
      <c r="B53">
        <v>2321</v>
      </c>
    </row>
    <row r="54" spans="1:2" x14ac:dyDescent="0.25">
      <c r="A54">
        <v>65</v>
      </c>
      <c r="B54">
        <v>1712</v>
      </c>
    </row>
    <row r="55" spans="1:2" x14ac:dyDescent="0.25">
      <c r="A55">
        <v>66</v>
      </c>
      <c r="B55">
        <v>1499</v>
      </c>
    </row>
    <row r="56" spans="1:2" x14ac:dyDescent="0.25">
      <c r="A56">
        <v>67</v>
      </c>
      <c r="B56">
        <v>825</v>
      </c>
    </row>
    <row r="57" spans="1:2" x14ac:dyDescent="0.25">
      <c r="A57">
        <v>68</v>
      </c>
      <c r="B57">
        <v>786</v>
      </c>
    </row>
    <row r="58" spans="1:2" x14ac:dyDescent="0.25">
      <c r="A58">
        <v>69</v>
      </c>
      <c r="B58">
        <v>684</v>
      </c>
    </row>
    <row r="59" spans="1:2" x14ac:dyDescent="0.25">
      <c r="A59">
        <v>70</v>
      </c>
      <c r="B59">
        <v>593</v>
      </c>
    </row>
    <row r="60" spans="1:2" x14ac:dyDescent="0.25">
      <c r="A60">
        <v>71</v>
      </c>
      <c r="B60">
        <v>498</v>
      </c>
    </row>
    <row r="61" spans="1:2" x14ac:dyDescent="0.25">
      <c r="A61">
        <v>72</v>
      </c>
      <c r="B61">
        <v>341</v>
      </c>
    </row>
    <row r="62" spans="1:2" x14ac:dyDescent="0.25">
      <c r="A62">
        <v>73</v>
      </c>
      <c r="B62">
        <v>315</v>
      </c>
    </row>
    <row r="63" spans="1:2" x14ac:dyDescent="0.25">
      <c r="A63">
        <v>74</v>
      </c>
      <c r="B63">
        <v>260</v>
      </c>
    </row>
    <row r="64" spans="1:2" x14ac:dyDescent="0.25">
      <c r="A64">
        <v>75</v>
      </c>
      <c r="B64">
        <v>214</v>
      </c>
    </row>
    <row r="65" spans="1:3" x14ac:dyDescent="0.25">
      <c r="A65">
        <v>76</v>
      </c>
      <c r="B65">
        <v>173</v>
      </c>
    </row>
    <row r="66" spans="1:3" x14ac:dyDescent="0.25">
      <c r="A66">
        <v>77</v>
      </c>
      <c r="B66">
        <v>140</v>
      </c>
    </row>
    <row r="67" spans="1:3" x14ac:dyDescent="0.25">
      <c r="A67">
        <v>78</v>
      </c>
      <c r="B67">
        <v>114</v>
      </c>
    </row>
    <row r="68" spans="1:3" x14ac:dyDescent="0.25">
      <c r="A68">
        <v>79</v>
      </c>
      <c r="B68">
        <v>85</v>
      </c>
    </row>
    <row r="69" spans="1:3" x14ac:dyDescent="0.25">
      <c r="A69">
        <v>80</v>
      </c>
      <c r="B69">
        <v>53</v>
      </c>
    </row>
    <row r="70" spans="1:3" x14ac:dyDescent="0.25">
      <c r="A70">
        <v>81</v>
      </c>
      <c r="B70">
        <v>45</v>
      </c>
    </row>
    <row r="71" spans="1:3" x14ac:dyDescent="0.25">
      <c r="A71">
        <v>82</v>
      </c>
      <c r="B71">
        <v>33</v>
      </c>
    </row>
    <row r="72" spans="1:3" x14ac:dyDescent="0.25">
      <c r="A72">
        <v>83</v>
      </c>
      <c r="B72">
        <v>27</v>
      </c>
    </row>
    <row r="73" spans="1:3" x14ac:dyDescent="0.25">
      <c r="A73">
        <v>84</v>
      </c>
      <c r="B73">
        <v>15</v>
      </c>
    </row>
    <row r="74" spans="1:3" x14ac:dyDescent="0.25">
      <c r="A74">
        <v>85</v>
      </c>
      <c r="B74">
        <v>28</v>
      </c>
    </row>
    <row r="75" spans="1:3" x14ac:dyDescent="0.25">
      <c r="A75">
        <v>86</v>
      </c>
      <c r="B75">
        <v>6</v>
      </c>
    </row>
    <row r="76" spans="1:3" x14ac:dyDescent="0.25">
      <c r="A76">
        <v>87</v>
      </c>
      <c r="B76">
        <v>2</v>
      </c>
    </row>
    <row r="78" spans="1:3" x14ac:dyDescent="0.25">
      <c r="A78" t="s">
        <v>42</v>
      </c>
      <c r="B78" t="s">
        <v>51</v>
      </c>
      <c r="C78" t="s">
        <v>52</v>
      </c>
    </row>
    <row r="79" spans="1:3" x14ac:dyDescent="0.25">
      <c r="A79">
        <v>0</v>
      </c>
      <c r="B79">
        <v>15084</v>
      </c>
    </row>
    <row r="80" spans="1:3" x14ac:dyDescent="0.25">
      <c r="A80">
        <v>1</v>
      </c>
      <c r="B80">
        <v>18126</v>
      </c>
    </row>
    <row r="81" spans="1:2" x14ac:dyDescent="0.25">
      <c r="A81">
        <v>2</v>
      </c>
      <c r="B81">
        <v>12044</v>
      </c>
    </row>
    <row r="82" spans="1:2" x14ac:dyDescent="0.25">
      <c r="A82">
        <v>3</v>
      </c>
      <c r="B82">
        <v>13580</v>
      </c>
    </row>
    <row r="83" spans="1:2" x14ac:dyDescent="0.25">
      <c r="A83">
        <v>4</v>
      </c>
      <c r="B83">
        <v>13532</v>
      </c>
    </row>
    <row r="84" spans="1:2" x14ac:dyDescent="0.25">
      <c r="A84">
        <v>5</v>
      </c>
      <c r="B84">
        <v>14219</v>
      </c>
    </row>
    <row r="85" spans="1:2" x14ac:dyDescent="0.25">
      <c r="A85">
        <v>6</v>
      </c>
      <c r="B85">
        <v>14188</v>
      </c>
    </row>
    <row r="86" spans="1:2" x14ac:dyDescent="0.25">
      <c r="A86">
        <v>7</v>
      </c>
      <c r="B86">
        <v>14245</v>
      </c>
    </row>
    <row r="87" spans="1:2" x14ac:dyDescent="0.25">
      <c r="A87">
        <v>8</v>
      </c>
      <c r="B87">
        <v>12990</v>
      </c>
    </row>
    <row r="88" spans="1:2" x14ac:dyDescent="0.25">
      <c r="A88">
        <v>9</v>
      </c>
      <c r="B88">
        <v>11892</v>
      </c>
    </row>
    <row r="89" spans="1:2" x14ac:dyDescent="0.25">
      <c r="A89">
        <v>10</v>
      </c>
      <c r="B89">
        <v>10675</v>
      </c>
    </row>
    <row r="90" spans="1:2" x14ac:dyDescent="0.25">
      <c r="A90">
        <v>11</v>
      </c>
      <c r="B90">
        <v>10548</v>
      </c>
    </row>
    <row r="91" spans="1:2" x14ac:dyDescent="0.25">
      <c r="A91">
        <v>12</v>
      </c>
      <c r="B91">
        <v>10202</v>
      </c>
    </row>
    <row r="92" spans="1:2" x14ac:dyDescent="0.25">
      <c r="A92">
        <v>13</v>
      </c>
      <c r="B92">
        <v>9740</v>
      </c>
    </row>
    <row r="93" spans="1:2" x14ac:dyDescent="0.25">
      <c r="A93">
        <v>14</v>
      </c>
      <c r="B93">
        <v>10085</v>
      </c>
    </row>
    <row r="94" spans="1:2" x14ac:dyDescent="0.25">
      <c r="A94">
        <v>15</v>
      </c>
      <c r="B94">
        <v>8337</v>
      </c>
    </row>
    <row r="95" spans="1:2" x14ac:dyDescent="0.25">
      <c r="A95">
        <v>16</v>
      </c>
      <c r="B95">
        <v>7784</v>
      </c>
    </row>
    <row r="96" spans="1:2" x14ac:dyDescent="0.25">
      <c r="A96">
        <v>17</v>
      </c>
      <c r="B96">
        <v>6462</v>
      </c>
    </row>
    <row r="97" spans="1:2" x14ac:dyDescent="0.25">
      <c r="A97">
        <v>18</v>
      </c>
      <c r="B97">
        <v>5717</v>
      </c>
    </row>
    <row r="98" spans="1:2" x14ac:dyDescent="0.25">
      <c r="A98">
        <v>19</v>
      </c>
      <c r="B98">
        <v>5133</v>
      </c>
    </row>
    <row r="99" spans="1:2" x14ac:dyDescent="0.25">
      <c r="A99">
        <v>20</v>
      </c>
      <c r="B99">
        <v>5432</v>
      </c>
    </row>
    <row r="100" spans="1:2" x14ac:dyDescent="0.25">
      <c r="A100">
        <v>21</v>
      </c>
      <c r="B100">
        <v>4214</v>
      </c>
    </row>
    <row r="101" spans="1:2" x14ac:dyDescent="0.25">
      <c r="A101">
        <v>22</v>
      </c>
      <c r="B101">
        <v>3700</v>
      </c>
    </row>
    <row r="102" spans="1:2" x14ac:dyDescent="0.25">
      <c r="A102">
        <v>23</v>
      </c>
      <c r="B102">
        <v>3766</v>
      </c>
    </row>
    <row r="103" spans="1:2" x14ac:dyDescent="0.25">
      <c r="A103">
        <v>24</v>
      </c>
      <c r="B103">
        <v>3661</v>
      </c>
    </row>
    <row r="104" spans="1:2" x14ac:dyDescent="0.25">
      <c r="A104">
        <v>25</v>
      </c>
      <c r="B104">
        <v>3284</v>
      </c>
    </row>
    <row r="105" spans="1:2" x14ac:dyDescent="0.25">
      <c r="A105">
        <v>26</v>
      </c>
      <c r="B105">
        <v>2884</v>
      </c>
    </row>
    <row r="106" spans="1:2" x14ac:dyDescent="0.25">
      <c r="A106">
        <v>27</v>
      </c>
      <c r="B106">
        <v>2578</v>
      </c>
    </row>
    <row r="107" spans="1:2" x14ac:dyDescent="0.25">
      <c r="A107">
        <v>28</v>
      </c>
      <c r="B107">
        <v>2200</v>
      </c>
    </row>
    <row r="108" spans="1:2" x14ac:dyDescent="0.25">
      <c r="A108">
        <v>29</v>
      </c>
      <c r="B108">
        <v>1836</v>
      </c>
    </row>
    <row r="109" spans="1:2" x14ac:dyDescent="0.25">
      <c r="A109">
        <v>30</v>
      </c>
      <c r="B109">
        <v>1576</v>
      </c>
    </row>
    <row r="110" spans="1:2" x14ac:dyDescent="0.25">
      <c r="A110">
        <v>31</v>
      </c>
      <c r="B110">
        <v>1343</v>
      </c>
    </row>
    <row r="111" spans="1:2" x14ac:dyDescent="0.25">
      <c r="A111">
        <v>32</v>
      </c>
      <c r="B111">
        <v>1345</v>
      </c>
    </row>
    <row r="112" spans="1:2" x14ac:dyDescent="0.25">
      <c r="A112">
        <v>33</v>
      </c>
      <c r="B112">
        <v>1317</v>
      </c>
    </row>
    <row r="113" spans="1:2" x14ac:dyDescent="0.25">
      <c r="A113">
        <v>34</v>
      </c>
      <c r="B113">
        <v>1115</v>
      </c>
    </row>
    <row r="114" spans="1:2" x14ac:dyDescent="0.25">
      <c r="A114">
        <v>35</v>
      </c>
      <c r="B114">
        <v>695</v>
      </c>
    </row>
    <row r="115" spans="1:2" x14ac:dyDescent="0.25">
      <c r="A115">
        <v>36</v>
      </c>
      <c r="B115">
        <v>479</v>
      </c>
    </row>
    <row r="116" spans="1:2" x14ac:dyDescent="0.25">
      <c r="A116">
        <v>37</v>
      </c>
      <c r="B116">
        <v>408</v>
      </c>
    </row>
    <row r="117" spans="1:2" x14ac:dyDescent="0.25">
      <c r="A117">
        <v>38</v>
      </c>
      <c r="B117">
        <v>294</v>
      </c>
    </row>
    <row r="118" spans="1:2" x14ac:dyDescent="0.25">
      <c r="A118">
        <v>39</v>
      </c>
      <c r="B118">
        <v>245</v>
      </c>
    </row>
    <row r="119" spans="1:2" x14ac:dyDescent="0.25">
      <c r="A119">
        <v>40</v>
      </c>
      <c r="B119">
        <v>148</v>
      </c>
    </row>
    <row r="120" spans="1:2" x14ac:dyDescent="0.25">
      <c r="A120">
        <v>41</v>
      </c>
      <c r="B120">
        <v>104</v>
      </c>
    </row>
    <row r="121" spans="1:2" x14ac:dyDescent="0.25">
      <c r="A121">
        <v>42</v>
      </c>
      <c r="B121">
        <v>61</v>
      </c>
    </row>
    <row r="122" spans="1:2" x14ac:dyDescent="0.25">
      <c r="A122">
        <v>43</v>
      </c>
      <c r="B122">
        <v>46</v>
      </c>
    </row>
    <row r="123" spans="1:2" x14ac:dyDescent="0.25">
      <c r="A123">
        <v>44</v>
      </c>
      <c r="B123">
        <v>30</v>
      </c>
    </row>
    <row r="124" spans="1:2" x14ac:dyDescent="0.25">
      <c r="A124">
        <v>45</v>
      </c>
      <c r="B124">
        <v>20</v>
      </c>
    </row>
    <row r="125" spans="1:2" x14ac:dyDescent="0.25">
      <c r="A125">
        <v>46</v>
      </c>
      <c r="B125">
        <v>13</v>
      </c>
    </row>
    <row r="126" spans="1:2" x14ac:dyDescent="0.25">
      <c r="A126">
        <v>47</v>
      </c>
      <c r="B126">
        <v>14</v>
      </c>
    </row>
    <row r="127" spans="1:2" x14ac:dyDescent="0.25">
      <c r="A127">
        <v>48</v>
      </c>
      <c r="B127">
        <v>10</v>
      </c>
    </row>
    <row r="128" spans="1:2" x14ac:dyDescent="0.25">
      <c r="A128">
        <v>49</v>
      </c>
      <c r="B128">
        <v>5</v>
      </c>
    </row>
    <row r="129" spans="1:2" x14ac:dyDescent="0.25">
      <c r="A129">
        <v>50</v>
      </c>
      <c r="B129">
        <v>6</v>
      </c>
    </row>
    <row r="130" spans="1:2" x14ac:dyDescent="0.25">
      <c r="A130">
        <v>51</v>
      </c>
      <c r="B130">
        <v>3</v>
      </c>
    </row>
    <row r="131" spans="1:2" x14ac:dyDescent="0.25">
      <c r="A131">
        <v>52</v>
      </c>
      <c r="B131">
        <v>4</v>
      </c>
    </row>
    <row r="132" spans="1:2" x14ac:dyDescent="0.25">
      <c r="A132">
        <v>53</v>
      </c>
      <c r="B132">
        <v>1</v>
      </c>
    </row>
    <row r="133" spans="1:2" x14ac:dyDescent="0.25">
      <c r="A133">
        <v>54</v>
      </c>
      <c r="B133">
        <v>3</v>
      </c>
    </row>
    <row r="134" spans="1:2" x14ac:dyDescent="0.25">
      <c r="A134">
        <v>55</v>
      </c>
      <c r="B134">
        <v>2</v>
      </c>
    </row>
    <row r="135" spans="1:2" x14ac:dyDescent="0.25">
      <c r="A135">
        <v>57</v>
      </c>
      <c r="B135">
        <v>1</v>
      </c>
    </row>
    <row r="136" spans="1:2" x14ac:dyDescent="0.25">
      <c r="A136">
        <v>60</v>
      </c>
      <c r="B136">
        <v>1</v>
      </c>
    </row>
    <row r="137" spans="1:2" x14ac:dyDescent="0.25">
      <c r="A137">
        <v>61</v>
      </c>
      <c r="B137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E24" sqref="E24"/>
    </sheetView>
  </sheetViews>
  <sheetFormatPr defaultRowHeight="15" x14ac:dyDescent="0.25"/>
  <sheetData>
    <row r="3" spans="1:2" x14ac:dyDescent="0.25">
      <c r="A3" t="s">
        <v>41</v>
      </c>
      <c r="B3" t="s">
        <v>173</v>
      </c>
    </row>
    <row r="4" spans="1:2" x14ac:dyDescent="0.25">
      <c r="A4">
        <v>20</v>
      </c>
      <c r="B4" s="36">
        <v>10.75</v>
      </c>
    </row>
    <row r="5" spans="1:2" x14ac:dyDescent="0.25">
      <c r="A5">
        <v>30</v>
      </c>
      <c r="B5">
        <v>8.25</v>
      </c>
    </row>
    <row r="6" spans="1:2" x14ac:dyDescent="0.25">
      <c r="A6">
        <v>40</v>
      </c>
      <c r="B6">
        <v>6.25</v>
      </c>
    </row>
    <row r="7" spans="1:2" x14ac:dyDescent="0.25">
      <c r="A7">
        <v>50</v>
      </c>
      <c r="B7">
        <v>4.25</v>
      </c>
    </row>
    <row r="8" spans="1:2" x14ac:dyDescent="0.25">
      <c r="A8">
        <v>55</v>
      </c>
      <c r="B8">
        <v>3.75</v>
      </c>
    </row>
    <row r="9" spans="1:2" x14ac:dyDescent="0.25">
      <c r="A9">
        <v>60</v>
      </c>
      <c r="B9">
        <v>3.75</v>
      </c>
    </row>
    <row r="10" spans="1:2" x14ac:dyDescent="0.25">
      <c r="A10">
        <v>65</v>
      </c>
      <c r="B10">
        <v>3.75</v>
      </c>
    </row>
    <row r="11" spans="1:2" x14ac:dyDescent="0.25">
      <c r="A11">
        <v>70</v>
      </c>
      <c r="B11">
        <v>3.75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22" sqref="F22"/>
    </sheetView>
  </sheetViews>
  <sheetFormatPr defaultRowHeight="15" x14ac:dyDescent="0.25"/>
  <sheetData>
    <row r="3" spans="1:2" x14ac:dyDescent="0.25">
      <c r="A3" t="s">
        <v>41</v>
      </c>
      <c r="B3" t="s">
        <v>173</v>
      </c>
    </row>
    <row r="4" spans="1:2" x14ac:dyDescent="0.25">
      <c r="A4">
        <v>20</v>
      </c>
      <c r="B4" s="36">
        <v>10.75</v>
      </c>
    </row>
    <row r="5" spans="1:2" x14ac:dyDescent="0.25">
      <c r="A5">
        <v>30</v>
      </c>
      <c r="B5">
        <v>8.25</v>
      </c>
    </row>
    <row r="6" spans="1:2" x14ac:dyDescent="0.25">
      <c r="A6">
        <v>40</v>
      </c>
      <c r="B6">
        <v>6.25</v>
      </c>
    </row>
    <row r="7" spans="1:2" x14ac:dyDescent="0.25">
      <c r="A7">
        <v>50</v>
      </c>
      <c r="B7">
        <v>4.25</v>
      </c>
    </row>
    <row r="8" spans="1:2" x14ac:dyDescent="0.25">
      <c r="A8">
        <v>55</v>
      </c>
      <c r="B8">
        <v>3.75</v>
      </c>
    </row>
    <row r="9" spans="1:2" x14ac:dyDescent="0.25">
      <c r="A9">
        <v>60</v>
      </c>
      <c r="B9">
        <v>3.75</v>
      </c>
    </row>
    <row r="10" spans="1:2" x14ac:dyDescent="0.25">
      <c r="A10">
        <v>65</v>
      </c>
      <c r="B10">
        <v>3.75</v>
      </c>
    </row>
    <row r="11" spans="1:2" x14ac:dyDescent="0.25">
      <c r="A11">
        <v>70</v>
      </c>
      <c r="B11">
        <v>3.75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0" workbookViewId="0">
      <selection activeCell="A11" sqref="A11"/>
    </sheetView>
  </sheetViews>
  <sheetFormatPr defaultRowHeight="15" x14ac:dyDescent="0.25"/>
  <cols>
    <col min="1" max="1" width="14.140625" customWidth="1"/>
  </cols>
  <sheetData>
    <row r="1" spans="1:26" x14ac:dyDescent="0.25">
      <c r="A1" s="1" t="s">
        <v>6</v>
      </c>
    </row>
    <row r="3" spans="1:26" x14ac:dyDescent="0.25">
      <c r="A3" s="2" t="s">
        <v>162</v>
      </c>
    </row>
    <row r="4" spans="1:26" x14ac:dyDescent="0.25">
      <c r="B4" t="s">
        <v>56</v>
      </c>
      <c r="C4" s="5" t="s">
        <v>59</v>
      </c>
      <c r="D4" t="s">
        <v>60</v>
      </c>
      <c r="E4" t="s">
        <v>53</v>
      </c>
    </row>
    <row r="5" spans="1:26" x14ac:dyDescent="0.25">
      <c r="A5" t="s">
        <v>55</v>
      </c>
      <c r="B5" s="10">
        <f>+SUM(B14:D16)</f>
        <v>88</v>
      </c>
      <c r="C5" s="10">
        <f>+SUM(E14:F16)</f>
        <v>47</v>
      </c>
      <c r="D5" s="10">
        <f>+SUM(G14:H16)</f>
        <v>65</v>
      </c>
      <c r="E5">
        <f>+SUM(B5:D5)</f>
        <v>200</v>
      </c>
    </row>
    <row r="6" spans="1:26" x14ac:dyDescent="0.25">
      <c r="A6" t="s">
        <v>57</v>
      </c>
      <c r="B6" s="10">
        <f>+SUM(B17:D18)</f>
        <v>84</v>
      </c>
      <c r="C6" s="10">
        <f>+SUM(E17:F18)</f>
        <v>57</v>
      </c>
      <c r="D6" s="10">
        <f>+SUM(G17:H18)</f>
        <v>42</v>
      </c>
      <c r="E6">
        <f t="shared" ref="E6:E7" si="0">+SUM(B6:D6)</f>
        <v>183</v>
      </c>
    </row>
    <row r="7" spans="1:26" x14ac:dyDescent="0.25">
      <c r="A7" t="s">
        <v>58</v>
      </c>
      <c r="B7" s="10">
        <f>+SUM(B19:D20)</f>
        <v>49</v>
      </c>
      <c r="C7" s="10">
        <f>+SUM(E19:F20)</f>
        <v>50</v>
      </c>
      <c r="D7" s="10">
        <f>+SUM(G19:H20)</f>
        <v>30</v>
      </c>
      <c r="E7">
        <f t="shared" si="0"/>
        <v>129</v>
      </c>
    </row>
    <row r="8" spans="1:26" x14ac:dyDescent="0.25">
      <c r="A8" t="s">
        <v>53</v>
      </c>
      <c r="B8">
        <f>+SUM(B5:B7)</f>
        <v>221</v>
      </c>
      <c r="C8">
        <f>+SUM(C5:C7)</f>
        <v>154</v>
      </c>
      <c r="D8">
        <f>+SUM(D5:D7)</f>
        <v>137</v>
      </c>
      <c r="F8">
        <f>+SUM(B8:D8)</f>
        <v>512</v>
      </c>
    </row>
    <row r="9" spans="1:26" x14ac:dyDescent="0.25">
      <c r="E9">
        <f>+SUM(E5:E7)</f>
        <v>512</v>
      </c>
      <c r="F9">
        <f>+SUM(B5:D7)</f>
        <v>512</v>
      </c>
    </row>
    <row r="11" spans="1:26" x14ac:dyDescent="0.25">
      <c r="A11" s="2" t="s">
        <v>163</v>
      </c>
    </row>
    <row r="12" spans="1:26" x14ac:dyDescent="0.25">
      <c r="B12" t="s">
        <v>42</v>
      </c>
      <c r="L12" t="s">
        <v>159</v>
      </c>
      <c r="T12" t="s">
        <v>160</v>
      </c>
    </row>
    <row r="13" spans="1:26" x14ac:dyDescent="0.25">
      <c r="A13" t="s">
        <v>41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 t="s">
        <v>54</v>
      </c>
    </row>
    <row r="14" spans="1:26" x14ac:dyDescent="0.25">
      <c r="A14">
        <v>20</v>
      </c>
      <c r="B14" s="4">
        <v>8</v>
      </c>
      <c r="C14" s="4">
        <v>11</v>
      </c>
      <c r="D14" s="4">
        <v>18</v>
      </c>
      <c r="E14" s="4">
        <v>3</v>
      </c>
      <c r="F14" s="4">
        <v>20</v>
      </c>
      <c r="G14" s="4">
        <v>8</v>
      </c>
      <c r="H14" s="4">
        <v>2</v>
      </c>
      <c r="I14" s="10">
        <f>+SUM(B14:H14)</f>
        <v>70</v>
      </c>
      <c r="L14" s="23">
        <f>+$B$5/9</f>
        <v>9.7777777777777786</v>
      </c>
      <c r="M14" s="23">
        <f t="shared" ref="M14:N16" si="1">+$B$5/9</f>
        <v>9.7777777777777786</v>
      </c>
      <c r="N14" s="23">
        <f t="shared" si="1"/>
        <v>9.7777777777777786</v>
      </c>
      <c r="O14" s="23">
        <f>+$C$5/6</f>
        <v>7.833333333333333</v>
      </c>
      <c r="P14" s="23">
        <f t="shared" ref="P14:P16" si="2">+$C$5/6</f>
        <v>7.833333333333333</v>
      </c>
      <c r="Q14" s="23">
        <f>+$D$5/6</f>
        <v>10.833333333333334</v>
      </c>
      <c r="R14" s="23">
        <f t="shared" ref="R14:R16" si="3">+$D$5/6</f>
        <v>10.833333333333334</v>
      </c>
      <c r="T14" s="23">
        <f>+(B29-L14)^2</f>
        <v>1.4180779252879459</v>
      </c>
      <c r="U14" s="23">
        <f t="shared" ref="U14:Z14" si="4">+(C29-M14)^2</f>
        <v>1.5324482577568512</v>
      </c>
      <c r="V14" s="23">
        <f t="shared" si="4"/>
        <v>1.9072953701661697</v>
      </c>
      <c r="W14" s="23">
        <f t="shared" si="4"/>
        <v>0.22674323240905367</v>
      </c>
      <c r="X14" s="23">
        <f t="shared" si="4"/>
        <v>0.22705629527972715</v>
      </c>
      <c r="Y14" s="23">
        <f t="shared" si="4"/>
        <v>0.35426537880580294</v>
      </c>
      <c r="Z14" s="23">
        <f t="shared" si="4"/>
        <v>2.3954266803297557</v>
      </c>
    </row>
    <row r="15" spans="1:26" x14ac:dyDescent="0.25">
      <c r="A15">
        <f>+A14+1</f>
        <v>21</v>
      </c>
      <c r="B15" s="4">
        <v>9</v>
      </c>
      <c r="C15" s="4">
        <v>4</v>
      </c>
      <c r="D15" s="4">
        <v>5</v>
      </c>
      <c r="E15" s="4">
        <v>3</v>
      </c>
      <c r="F15" s="4">
        <v>7</v>
      </c>
      <c r="G15" s="4">
        <v>15</v>
      </c>
      <c r="H15" s="4">
        <v>17</v>
      </c>
      <c r="I15" s="10">
        <f>+SUM(B15:H15)</f>
        <v>60</v>
      </c>
      <c r="L15" s="23">
        <f t="shared" ref="L15:L16" si="5">+$B$5/9</f>
        <v>9.7777777777777786</v>
      </c>
      <c r="M15" s="23">
        <f t="shared" si="1"/>
        <v>9.7777777777777786</v>
      </c>
      <c r="N15" s="23">
        <f t="shared" si="1"/>
        <v>9.7777777777777786</v>
      </c>
      <c r="O15" s="23">
        <f t="shared" ref="O15:O16" si="6">+$C$5/6</f>
        <v>7.833333333333333</v>
      </c>
      <c r="P15" s="23">
        <f t="shared" si="2"/>
        <v>7.833333333333333</v>
      </c>
      <c r="Q15" s="23">
        <f t="shared" ref="Q15:Q16" si="7">+$D$5/6</f>
        <v>10.833333333333334</v>
      </c>
      <c r="R15" s="23">
        <f t="shared" si="3"/>
        <v>10.833333333333334</v>
      </c>
      <c r="T15" s="23">
        <f t="shared" ref="T15:Z15" si="8">+(B30-L15)^2</f>
        <v>6.8591633823149083</v>
      </c>
      <c r="U15" s="23">
        <f t="shared" si="8"/>
        <v>3.6215852048677888E-2</v>
      </c>
      <c r="V15" s="23">
        <f t="shared" si="8"/>
        <v>2.2666863777078224E-3</v>
      </c>
      <c r="W15" s="23">
        <f t="shared" si="8"/>
        <v>0.907322195813418</v>
      </c>
      <c r="X15" s="23">
        <f t="shared" si="8"/>
        <v>0.90703833996787209</v>
      </c>
      <c r="Y15" s="23">
        <f t="shared" si="8"/>
        <v>4.0954919880169678</v>
      </c>
      <c r="Z15" s="23">
        <f t="shared" si="8"/>
        <v>1.4137343556861144E-2</v>
      </c>
    </row>
    <row r="16" spans="1:26" x14ac:dyDescent="0.25">
      <c r="A16">
        <f t="shared" ref="A16" si="9">+A15+1</f>
        <v>22</v>
      </c>
      <c r="B16" s="4">
        <v>8</v>
      </c>
      <c r="C16" s="4">
        <v>19</v>
      </c>
      <c r="D16" s="4">
        <v>6</v>
      </c>
      <c r="E16" s="4">
        <v>12</v>
      </c>
      <c r="F16" s="4">
        <v>2</v>
      </c>
      <c r="G16" s="4">
        <v>17</v>
      </c>
      <c r="H16" s="4">
        <v>6</v>
      </c>
      <c r="I16" s="10">
        <f t="shared" ref="I16:I20" si="10">+SUM(B16:H16)</f>
        <v>70</v>
      </c>
      <c r="L16" s="23">
        <f t="shared" si="5"/>
        <v>9.7777777777777786</v>
      </c>
      <c r="M16" s="23">
        <f t="shared" si="1"/>
        <v>9.7777777777777786</v>
      </c>
      <c r="N16" s="23">
        <f t="shared" si="1"/>
        <v>9.7777777777777786</v>
      </c>
      <c r="O16" s="23">
        <f t="shared" si="6"/>
        <v>7.833333333333333</v>
      </c>
      <c r="P16" s="23">
        <f t="shared" si="2"/>
        <v>7.833333333333333</v>
      </c>
      <c r="Q16" s="23">
        <f t="shared" si="7"/>
        <v>10.833333333333334</v>
      </c>
      <c r="R16" s="23">
        <f t="shared" si="3"/>
        <v>10.833333333333334</v>
      </c>
      <c r="T16" s="23">
        <f t="shared" ref="T16:Z16" si="11">+(B31-L16)^2</f>
        <v>1.4171577662851942</v>
      </c>
      <c r="U16" s="23">
        <f t="shared" si="11"/>
        <v>1.5332401099500803</v>
      </c>
      <c r="V16" s="23">
        <f t="shared" si="11"/>
        <v>1.9071047102683629</v>
      </c>
      <c r="W16" s="23">
        <f t="shared" si="11"/>
        <v>0.22661123081682458</v>
      </c>
      <c r="X16" s="23">
        <f t="shared" si="11"/>
        <v>0.22676961995759121</v>
      </c>
      <c r="Y16" s="23">
        <f t="shared" si="11"/>
        <v>0.35421110535920813</v>
      </c>
      <c r="Z16" s="23">
        <f t="shared" si="11"/>
        <v>2.3946738131706855</v>
      </c>
    </row>
    <row r="17" spans="1:27" x14ac:dyDescent="0.25">
      <c r="A17">
        <f>+A16+1</f>
        <v>23</v>
      </c>
      <c r="B17" s="4">
        <v>11</v>
      </c>
      <c r="C17" s="4">
        <v>10</v>
      </c>
      <c r="D17" s="4">
        <v>18</v>
      </c>
      <c r="E17" s="4">
        <v>18</v>
      </c>
      <c r="F17" s="4">
        <v>6</v>
      </c>
      <c r="G17" s="4">
        <v>4</v>
      </c>
      <c r="H17" s="4">
        <v>13</v>
      </c>
      <c r="I17" s="10">
        <f t="shared" si="10"/>
        <v>80</v>
      </c>
      <c r="L17" s="23">
        <f>+$B$6/6</f>
        <v>14</v>
      </c>
      <c r="M17" s="23">
        <f t="shared" ref="M17:N18" si="12">+$B$6/6</f>
        <v>14</v>
      </c>
      <c r="N17" s="23">
        <f t="shared" si="12"/>
        <v>14</v>
      </c>
      <c r="O17" s="23">
        <f>+$C$6/4</f>
        <v>14.25</v>
      </c>
      <c r="P17" s="23">
        <f t="shared" ref="P17:P18" si="13">+$C$6/4</f>
        <v>14.25</v>
      </c>
      <c r="Q17" s="23">
        <f>+$D$6/4</f>
        <v>10.5</v>
      </c>
      <c r="R17" s="23">
        <f t="shared" ref="R17:R18" si="14">+$D$6/4</f>
        <v>10.5</v>
      </c>
      <c r="T17" s="23">
        <f t="shared" ref="T17:Z17" si="15">+(B32-L17)^2</f>
        <v>10.950969683924063</v>
      </c>
      <c r="U17" s="23">
        <f t="shared" si="15"/>
        <v>0.7759898851967707</v>
      </c>
      <c r="V17" s="23">
        <f t="shared" si="15"/>
        <v>0.54492838900823892</v>
      </c>
      <c r="W17" s="23">
        <f t="shared" si="15"/>
        <v>2.6988735642242943</v>
      </c>
      <c r="X17" s="23">
        <f t="shared" si="15"/>
        <v>2.6988250094073818</v>
      </c>
      <c r="Y17" s="23">
        <f t="shared" si="15"/>
        <v>7.3691910978365964</v>
      </c>
      <c r="Z17" s="23">
        <f t="shared" si="15"/>
        <v>0.32651985273211831</v>
      </c>
    </row>
    <row r="18" spans="1:27" x14ac:dyDescent="0.25">
      <c r="A18">
        <f>+A17+1</f>
        <v>24</v>
      </c>
      <c r="B18" s="4">
        <v>10</v>
      </c>
      <c r="C18" s="4">
        <v>16</v>
      </c>
      <c r="D18" s="4">
        <v>19</v>
      </c>
      <c r="E18" s="4">
        <v>20</v>
      </c>
      <c r="F18" s="4">
        <v>13</v>
      </c>
      <c r="G18" s="4">
        <v>6</v>
      </c>
      <c r="H18" s="4">
        <v>19</v>
      </c>
      <c r="I18" s="10">
        <f t="shared" si="10"/>
        <v>103</v>
      </c>
      <c r="L18" s="23">
        <f t="shared" ref="L18" si="16">+$B$6/6</f>
        <v>14</v>
      </c>
      <c r="M18" s="23">
        <f t="shared" si="12"/>
        <v>14</v>
      </c>
      <c r="N18" s="23">
        <f t="shared" si="12"/>
        <v>14</v>
      </c>
      <c r="O18" s="23">
        <f t="shared" ref="O18" si="17">+$C$6/4</f>
        <v>14.25</v>
      </c>
      <c r="P18" s="23">
        <f t="shared" si="13"/>
        <v>14.25</v>
      </c>
      <c r="Q18" s="23">
        <f t="shared" ref="Q18" si="18">+$D$6/4</f>
        <v>10.5</v>
      </c>
      <c r="R18" s="23">
        <f t="shared" si="14"/>
        <v>10.5</v>
      </c>
      <c r="T18" s="23">
        <f t="shared" ref="T18:Z18" si="19">+(B33-L18)^2</f>
        <v>5.7781520579068969E-4</v>
      </c>
      <c r="U18" s="23">
        <f t="shared" si="19"/>
        <v>5.7832759465086596</v>
      </c>
      <c r="V18" s="23">
        <f t="shared" si="19"/>
        <v>6.4898275216892332</v>
      </c>
      <c r="W18" s="23">
        <f t="shared" si="19"/>
        <v>2.6986182084363377</v>
      </c>
      <c r="X18" s="23">
        <f t="shared" si="19"/>
        <v>2.6990803749791068</v>
      </c>
      <c r="Y18" s="23">
        <f t="shared" si="19"/>
        <v>0.32685768103617113</v>
      </c>
      <c r="Z18" s="23">
        <f t="shared" si="19"/>
        <v>7.3675866883705359</v>
      </c>
    </row>
    <row r="19" spans="1:27" x14ac:dyDescent="0.25">
      <c r="A19">
        <f>+A18+1</f>
        <v>25</v>
      </c>
      <c r="B19" s="4">
        <v>5</v>
      </c>
      <c r="C19" s="4">
        <v>15</v>
      </c>
      <c r="D19" s="4">
        <v>3</v>
      </c>
      <c r="E19" s="4">
        <v>5</v>
      </c>
      <c r="F19" s="4">
        <v>9</v>
      </c>
      <c r="G19" s="4">
        <v>5</v>
      </c>
      <c r="H19" s="4">
        <v>3</v>
      </c>
      <c r="I19" s="10">
        <f t="shared" si="10"/>
        <v>45</v>
      </c>
      <c r="L19" s="23">
        <f>+$B$7/6</f>
        <v>8.1666666666666661</v>
      </c>
      <c r="M19" s="23">
        <f t="shared" ref="M19:N20" si="20">+$B$7/6</f>
        <v>8.1666666666666661</v>
      </c>
      <c r="N19" s="23">
        <f t="shared" si="20"/>
        <v>8.1666666666666661</v>
      </c>
      <c r="O19" s="23">
        <f>+$C$7/4</f>
        <v>12.5</v>
      </c>
      <c r="P19" s="23">
        <f t="shared" ref="P19:P20" si="21">+$C$7/4</f>
        <v>12.5</v>
      </c>
      <c r="Q19" s="23">
        <f>+$D$7/4</f>
        <v>7.5</v>
      </c>
      <c r="R19" s="23">
        <f t="shared" ref="R19:R20" si="22">+$D$7/4</f>
        <v>7.5</v>
      </c>
      <c r="T19" s="23">
        <f t="shared" ref="T19:Z19" si="23">+(B34-L19)^2</f>
        <v>19.827702735342594</v>
      </c>
      <c r="U19" s="23">
        <f t="shared" si="23"/>
        <v>4.0970554290431451</v>
      </c>
      <c r="V19" s="23">
        <f t="shared" si="23"/>
        <v>3.5372319017539158</v>
      </c>
      <c r="W19" s="23">
        <f t="shared" si="23"/>
        <v>7.75691294925696</v>
      </c>
      <c r="X19" s="23">
        <f t="shared" si="23"/>
        <v>7.7613440673523986</v>
      </c>
      <c r="Y19" s="23">
        <f t="shared" si="23"/>
        <v>14.877090061333707</v>
      </c>
      <c r="Z19" s="23">
        <f t="shared" si="23"/>
        <v>2.938386278266691</v>
      </c>
    </row>
    <row r="20" spans="1:27" x14ac:dyDescent="0.25">
      <c r="A20">
        <v>26</v>
      </c>
      <c r="B20" s="4">
        <v>11</v>
      </c>
      <c r="C20" s="4">
        <v>4</v>
      </c>
      <c r="D20" s="4">
        <v>11</v>
      </c>
      <c r="E20" s="4">
        <v>16</v>
      </c>
      <c r="F20" s="4">
        <v>20</v>
      </c>
      <c r="G20" s="4">
        <v>6</v>
      </c>
      <c r="H20" s="4">
        <v>16</v>
      </c>
      <c r="I20" s="10">
        <f t="shared" si="10"/>
        <v>84</v>
      </c>
      <c r="L20" s="23">
        <f t="shared" ref="L20" si="24">+$B$7/6</f>
        <v>8.1666666666666661</v>
      </c>
      <c r="M20" s="23">
        <f t="shared" si="20"/>
        <v>8.1666666666666661</v>
      </c>
      <c r="N20" s="23">
        <f t="shared" si="20"/>
        <v>8.1666666666666661</v>
      </c>
      <c r="O20" s="23">
        <f t="shared" ref="O20" si="25">+$C$7/4</f>
        <v>12.5</v>
      </c>
      <c r="P20" s="23">
        <f t="shared" si="21"/>
        <v>12.5</v>
      </c>
      <c r="Q20" s="23">
        <f t="shared" ref="Q20" si="26">+$D$7/4</f>
        <v>7.5</v>
      </c>
      <c r="R20" s="23">
        <f t="shared" si="22"/>
        <v>7.5</v>
      </c>
      <c r="T20" s="23">
        <f t="shared" ref="T20:Z20" si="27">+(B35-L20)^2</f>
        <v>1.2537337053474618</v>
      </c>
      <c r="U20" s="23">
        <f t="shared" si="27"/>
        <v>12.585844193396092</v>
      </c>
      <c r="V20" s="23">
        <f t="shared" si="27"/>
        <v>13.618657076383444</v>
      </c>
      <c r="W20" s="23">
        <f t="shared" si="27"/>
        <v>7.7591395329845954</v>
      </c>
      <c r="X20" s="23">
        <f t="shared" si="27"/>
        <v>7.7591171673149324</v>
      </c>
      <c r="Y20" s="23">
        <f t="shared" si="27"/>
        <v>2.9380851666792771</v>
      </c>
      <c r="Z20" s="23">
        <f t="shared" si="27"/>
        <v>14.877767621852879</v>
      </c>
    </row>
    <row r="21" spans="1:27" x14ac:dyDescent="0.25">
      <c r="A21" t="s">
        <v>54</v>
      </c>
      <c r="B21" s="10">
        <f>+SUM(B14:B20)</f>
        <v>62</v>
      </c>
      <c r="C21" s="10">
        <f t="shared" ref="C21:H21" si="28">+SUM(C14:C20)</f>
        <v>79</v>
      </c>
      <c r="D21" s="10">
        <f t="shared" si="28"/>
        <v>80</v>
      </c>
      <c r="E21" s="10">
        <f t="shared" si="28"/>
        <v>77</v>
      </c>
      <c r="F21" s="10">
        <f t="shared" si="28"/>
        <v>77</v>
      </c>
      <c r="G21" s="10">
        <f t="shared" si="28"/>
        <v>61</v>
      </c>
      <c r="H21" s="10">
        <f t="shared" si="28"/>
        <v>76</v>
      </c>
      <c r="J21">
        <f>+SUM(B21:H21)</f>
        <v>512</v>
      </c>
      <c r="S21" s="22">
        <f>+SUM(L14:R20)</f>
        <v>512.00000000000011</v>
      </c>
      <c r="AA21" s="24">
        <f>+SUM(T14:Z20)</f>
        <v>201.26190688880311</v>
      </c>
    </row>
    <row r="22" spans="1:27" x14ac:dyDescent="0.25">
      <c r="I22">
        <f>+SUM(I14:I20)</f>
        <v>512</v>
      </c>
      <c r="J22">
        <f>+SUM(B14:H20)</f>
        <v>512</v>
      </c>
      <c r="AA22" t="s">
        <v>161</v>
      </c>
    </row>
    <row r="25" spans="1:27" x14ac:dyDescent="0.25">
      <c r="A25" t="s">
        <v>61</v>
      </c>
    </row>
    <row r="27" spans="1:27" x14ac:dyDescent="0.25">
      <c r="B27" t="s">
        <v>42</v>
      </c>
      <c r="M27" t="s">
        <v>158</v>
      </c>
    </row>
    <row r="28" spans="1:27" x14ac:dyDescent="0.25">
      <c r="A28" t="s">
        <v>41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 t="s">
        <v>53</v>
      </c>
      <c r="M28">
        <v>0</v>
      </c>
      <c r="N28">
        <v>1</v>
      </c>
      <c r="O28">
        <v>2</v>
      </c>
      <c r="P28">
        <v>3</v>
      </c>
      <c r="Q28">
        <v>4</v>
      </c>
      <c r="R28">
        <v>5</v>
      </c>
      <c r="S28">
        <v>6</v>
      </c>
    </row>
    <row r="29" spans="1:27" x14ac:dyDescent="0.25">
      <c r="A29">
        <v>20</v>
      </c>
      <c r="B29" s="21">
        <v>8.5869470067242482</v>
      </c>
      <c r="C29" s="21">
        <v>11.015698719420197</v>
      </c>
      <c r="D29" s="21">
        <v>11.158826426510389</v>
      </c>
      <c r="E29" s="21">
        <v>8.3095089652267067</v>
      </c>
      <c r="F29" s="21">
        <v>8.3098375780990299</v>
      </c>
      <c r="G29" s="21">
        <v>10.23813136861396</v>
      </c>
      <c r="H29" s="21">
        <v>12.381049935405482</v>
      </c>
      <c r="I29" s="12">
        <f>+SUM(B29:H29)</f>
        <v>70.000000000000014</v>
      </c>
      <c r="M29" s="25">
        <f>+B29-B14</f>
        <v>0.58694700672424815</v>
      </c>
      <c r="N29" s="25">
        <f t="shared" ref="N29:T29" si="29">+C29-C14</f>
        <v>1.5698719420196738E-2</v>
      </c>
      <c r="O29" s="25">
        <f t="shared" si="29"/>
        <v>-6.8411735734896109</v>
      </c>
      <c r="P29" s="25">
        <f t="shared" si="29"/>
        <v>5.3095089652267067</v>
      </c>
      <c r="Q29" s="25">
        <f t="shared" si="29"/>
        <v>-11.69016242190097</v>
      </c>
      <c r="R29" s="25">
        <f t="shared" si="29"/>
        <v>2.2381313686139599</v>
      </c>
      <c r="S29" s="25">
        <f t="shared" si="29"/>
        <v>10.381049935405482</v>
      </c>
      <c r="T29" s="22">
        <f t="shared" si="29"/>
        <v>0</v>
      </c>
    </row>
    <row r="30" spans="1:27" x14ac:dyDescent="0.25">
      <c r="A30">
        <f>+A29+1</f>
        <v>21</v>
      </c>
      <c r="B30" s="21">
        <v>7.1587773229639753</v>
      </c>
      <c r="C30" s="21">
        <v>9.5874731481738777</v>
      </c>
      <c r="D30" s="21">
        <v>9.7301680479139385</v>
      </c>
      <c r="E30" s="21">
        <v>6.8807987167374751</v>
      </c>
      <c r="F30" s="21">
        <v>6.8809477286710869</v>
      </c>
      <c r="G30" s="21">
        <v>8.8096011405724024</v>
      </c>
      <c r="H30" s="21">
        <v>10.952233894967252</v>
      </c>
      <c r="I30" s="12">
        <f>+SUM(B30:H30)</f>
        <v>60.000000000000007</v>
      </c>
      <c r="M30" s="25">
        <f t="shared" ref="M30:T30" si="30">+B30-B15</f>
        <v>-1.8412226770360247</v>
      </c>
      <c r="N30" s="25">
        <f t="shared" si="30"/>
        <v>5.5874731481738777</v>
      </c>
      <c r="O30" s="25">
        <f t="shared" si="30"/>
        <v>4.7301680479139385</v>
      </c>
      <c r="P30" s="25">
        <f t="shared" si="30"/>
        <v>3.8807987167374751</v>
      </c>
      <c r="Q30" s="25">
        <f t="shared" si="30"/>
        <v>-0.11905227132891305</v>
      </c>
      <c r="R30" s="25">
        <f t="shared" si="30"/>
        <v>-6.1903988594275976</v>
      </c>
      <c r="S30" s="25">
        <f t="shared" si="30"/>
        <v>-6.047766105032748</v>
      </c>
      <c r="T30" s="22">
        <f t="shared" si="30"/>
        <v>0</v>
      </c>
    </row>
    <row r="31" spans="1:27" x14ac:dyDescent="0.25">
      <c r="A31">
        <f t="shared" ref="A31" si="31">+A30+1</f>
        <v>22</v>
      </c>
      <c r="B31" s="21">
        <v>8.5873334211255266</v>
      </c>
      <c r="C31" s="21">
        <v>11.016018509602604</v>
      </c>
      <c r="D31" s="21">
        <v>11.158757397565255</v>
      </c>
      <c r="E31" s="21">
        <v>8.309370339055393</v>
      </c>
      <c r="F31" s="21">
        <v>8.3095366722103208</v>
      </c>
      <c r="G31" s="21">
        <v>10.238176962822854</v>
      </c>
      <c r="H31" s="21">
        <v>12.380806697618059</v>
      </c>
      <c r="I31" s="12">
        <f t="shared" ref="I31:I35" si="32">+SUM(B31:H31)</f>
        <v>70.000000000000014</v>
      </c>
      <c r="M31" s="25">
        <f t="shared" ref="M31:T31" si="33">+B31-B16</f>
        <v>0.58733342112552656</v>
      </c>
      <c r="N31" s="25">
        <f t="shared" si="33"/>
        <v>-7.9839814903973956</v>
      </c>
      <c r="O31" s="25">
        <f t="shared" si="33"/>
        <v>5.158757397565255</v>
      </c>
      <c r="P31" s="25">
        <f t="shared" si="33"/>
        <v>-3.690629660944607</v>
      </c>
      <c r="Q31" s="25">
        <f t="shared" si="33"/>
        <v>6.3095366722103208</v>
      </c>
      <c r="R31" s="25">
        <f t="shared" si="33"/>
        <v>-6.7618230371771464</v>
      </c>
      <c r="S31" s="25">
        <f t="shared" si="33"/>
        <v>6.3808066976180591</v>
      </c>
      <c r="T31" s="22">
        <f t="shared" si="33"/>
        <v>0</v>
      </c>
    </row>
    <row r="32" spans="1:27" x14ac:dyDescent="0.25">
      <c r="A32">
        <f>+A31+1</f>
        <v>23</v>
      </c>
      <c r="B32" s="21">
        <v>10.690775062960503</v>
      </c>
      <c r="C32" s="21">
        <v>13.11909711931634</v>
      </c>
      <c r="D32" s="21">
        <v>13.261807349665252</v>
      </c>
      <c r="E32" s="21">
        <v>12.607175126733134</v>
      </c>
      <c r="F32" s="21">
        <v>12.607189904642846</v>
      </c>
      <c r="G32" s="21">
        <v>7.7853745934592382</v>
      </c>
      <c r="H32" s="21">
        <v>9.928580843222667</v>
      </c>
      <c r="I32" s="12">
        <f t="shared" si="32"/>
        <v>79.999999999999972</v>
      </c>
      <c r="M32" s="25">
        <f t="shared" ref="M32:T32" si="34">+B32-B17</f>
        <v>-0.30922493703949705</v>
      </c>
      <c r="N32" s="25">
        <f t="shared" si="34"/>
        <v>3.1190971193163399</v>
      </c>
      <c r="O32" s="25">
        <f t="shared" si="34"/>
        <v>-4.7381926503347476</v>
      </c>
      <c r="P32" s="25">
        <f t="shared" si="34"/>
        <v>-5.392824873266866</v>
      </c>
      <c r="Q32" s="25">
        <f t="shared" si="34"/>
        <v>6.6071899046428459</v>
      </c>
      <c r="R32" s="25">
        <f t="shared" si="34"/>
        <v>3.7853745934592382</v>
      </c>
      <c r="S32" s="25">
        <f t="shared" si="34"/>
        <v>-3.071419156777333</v>
      </c>
      <c r="T32" s="22">
        <f t="shared" si="34"/>
        <v>0</v>
      </c>
    </row>
    <row r="33" spans="1:20" x14ac:dyDescent="0.25">
      <c r="A33">
        <f>+A32+1</f>
        <v>24</v>
      </c>
      <c r="B33" s="21">
        <v>13.975962212959786</v>
      </c>
      <c r="C33" s="21">
        <v>16.40484426658124</v>
      </c>
      <c r="D33" s="21">
        <v>16.54751398851689</v>
      </c>
      <c r="E33" s="21">
        <v>15.892747152922913</v>
      </c>
      <c r="F33" s="21">
        <v>15.892887815701092</v>
      </c>
      <c r="G33" s="21">
        <v>11.071714684992585</v>
      </c>
      <c r="H33" s="21">
        <v>13.214329878325502</v>
      </c>
      <c r="I33" s="12">
        <f t="shared" si="32"/>
        <v>103.00000000000001</v>
      </c>
      <c r="M33" s="25">
        <f t="shared" ref="M33:T33" si="35">+B33-B18</f>
        <v>3.9759622129597858</v>
      </c>
      <c r="N33" s="25">
        <f t="shared" si="35"/>
        <v>0.40484426658123951</v>
      </c>
      <c r="O33" s="25">
        <f t="shared" si="35"/>
        <v>-2.45248601148311</v>
      </c>
      <c r="P33" s="25">
        <f t="shared" si="35"/>
        <v>-4.1072528470770866</v>
      </c>
      <c r="Q33" s="25">
        <f t="shared" si="35"/>
        <v>2.8928878157010924</v>
      </c>
      <c r="R33" s="25">
        <f t="shared" si="35"/>
        <v>5.0717146849925854</v>
      </c>
      <c r="S33" s="25">
        <f t="shared" si="35"/>
        <v>-5.7856701216744977</v>
      </c>
      <c r="T33" s="22">
        <f t="shared" si="35"/>
        <v>0</v>
      </c>
    </row>
    <row r="34" spans="1:20" x14ac:dyDescent="0.25">
      <c r="A34">
        <f>+A33+1</f>
        <v>25</v>
      </c>
      <c r="B34" s="21">
        <v>3.71383579907888</v>
      </c>
      <c r="C34" s="21">
        <v>6.1425482341032094</v>
      </c>
      <c r="D34" s="21">
        <v>6.2859136521126775</v>
      </c>
      <c r="E34" s="21">
        <v>9.7148764929976696</v>
      </c>
      <c r="F34" s="21">
        <v>9.7140811089781529</v>
      </c>
      <c r="G34" s="21">
        <v>3.6429168972740933</v>
      </c>
      <c r="H34" s="21">
        <v>5.7858278154553169</v>
      </c>
      <c r="I34" s="12">
        <f t="shared" si="32"/>
        <v>45</v>
      </c>
      <c r="M34" s="25">
        <f t="shared" ref="M34:T34" si="36">+B34-B19</f>
        <v>-1.28616420092112</v>
      </c>
      <c r="N34" s="25">
        <f t="shared" si="36"/>
        <v>-8.8574517658967906</v>
      </c>
      <c r="O34" s="25">
        <f t="shared" si="36"/>
        <v>3.2859136521126775</v>
      </c>
      <c r="P34" s="25">
        <f t="shared" si="36"/>
        <v>4.7148764929976696</v>
      </c>
      <c r="Q34" s="25">
        <f t="shared" si="36"/>
        <v>0.71408110897815291</v>
      </c>
      <c r="R34" s="25">
        <f t="shared" si="36"/>
        <v>-1.3570831027259067</v>
      </c>
      <c r="S34" s="25">
        <f t="shared" si="36"/>
        <v>2.7858278154553169</v>
      </c>
      <c r="T34" s="22">
        <f t="shared" si="36"/>
        <v>0</v>
      </c>
    </row>
    <row r="35" spans="1:20" x14ac:dyDescent="0.25">
      <c r="A35">
        <v>26</v>
      </c>
      <c r="B35" s="21">
        <v>9.2863691741870618</v>
      </c>
      <c r="C35" s="21">
        <v>11.714320002802554</v>
      </c>
      <c r="D35" s="21">
        <v>11.857013137715617</v>
      </c>
      <c r="E35" s="21">
        <v>15.285523206326703</v>
      </c>
      <c r="F35" s="21">
        <v>15.285519191697471</v>
      </c>
      <c r="G35" s="21">
        <v>9.2140843522648694</v>
      </c>
      <c r="H35" s="21">
        <v>11.357170935005717</v>
      </c>
      <c r="I35" s="12">
        <f t="shared" si="32"/>
        <v>84</v>
      </c>
      <c r="M35" s="25">
        <f t="shared" ref="M35:T35" si="37">+B35-B20</f>
        <v>-1.7136308258129382</v>
      </c>
      <c r="N35" s="25">
        <f t="shared" si="37"/>
        <v>7.7143200028025536</v>
      </c>
      <c r="O35" s="25">
        <f t="shared" si="37"/>
        <v>0.85701313771561693</v>
      </c>
      <c r="P35" s="25">
        <f t="shared" si="37"/>
        <v>-0.71447679367329719</v>
      </c>
      <c r="Q35" s="25">
        <f t="shared" si="37"/>
        <v>-4.7144808083025289</v>
      </c>
      <c r="R35" s="25">
        <f t="shared" si="37"/>
        <v>3.2140843522648694</v>
      </c>
      <c r="S35" s="25">
        <f t="shared" si="37"/>
        <v>-4.6428290649942827</v>
      </c>
      <c r="T35" s="22">
        <f t="shared" si="37"/>
        <v>0</v>
      </c>
    </row>
    <row r="36" spans="1:20" x14ac:dyDescent="0.25">
      <c r="A36" t="s">
        <v>53</v>
      </c>
      <c r="B36" s="12">
        <f>+SUM(B29:B35)</f>
        <v>61.999999999999986</v>
      </c>
      <c r="C36" s="12">
        <f t="shared" ref="C36" si="38">+SUM(C29:C35)</f>
        <v>79.000000000000014</v>
      </c>
      <c r="D36" s="12">
        <f t="shared" ref="D36" si="39">+SUM(D29:D35)</f>
        <v>80.000000000000014</v>
      </c>
      <c r="E36" s="12">
        <f t="shared" ref="E36" si="40">+SUM(E29:E35)</f>
        <v>77</v>
      </c>
      <c r="F36" s="12">
        <f t="shared" ref="F36" si="41">+SUM(F29:F35)</f>
        <v>77</v>
      </c>
      <c r="G36" s="12">
        <f t="shared" ref="G36" si="42">+SUM(G29:G35)</f>
        <v>61</v>
      </c>
      <c r="H36" s="12">
        <f t="shared" ref="H36" si="43">+SUM(H29:H35)</f>
        <v>75.999999999999986</v>
      </c>
      <c r="M36" s="22">
        <f t="shared" ref="M36" si="44">+B36-B21</f>
        <v>0</v>
      </c>
      <c r="N36" s="22">
        <f t="shared" ref="N36" si="45">+C36-C21</f>
        <v>0</v>
      </c>
      <c r="O36" s="22">
        <f t="shared" ref="O36" si="46">+D36-D21</f>
        <v>0</v>
      </c>
      <c r="P36" s="22">
        <f t="shared" ref="P36" si="47">+E36-E21</f>
        <v>0</v>
      </c>
      <c r="Q36" s="22">
        <f t="shared" ref="Q36" si="48">+F36-F21</f>
        <v>0</v>
      </c>
      <c r="R36" s="22">
        <f t="shared" ref="R36" si="49">+G36-G21</f>
        <v>0</v>
      </c>
      <c r="S36" s="22">
        <f t="shared" ref="S36" si="50">+H36-H21</f>
        <v>0</v>
      </c>
      <c r="T36" s="22"/>
    </row>
    <row r="37" spans="1:20" x14ac:dyDescent="0.25">
      <c r="J37" s="12">
        <f>+SUM(B29:H35)</f>
        <v>512.00000000000011</v>
      </c>
    </row>
    <row r="38" spans="1:20" x14ac:dyDescent="0.25">
      <c r="K38">
        <f>+J37-J22</f>
        <v>0</v>
      </c>
      <c r="L38" t="s">
        <v>62</v>
      </c>
    </row>
    <row r="39" spans="1:20" x14ac:dyDescent="0.25">
      <c r="K39" s="11">
        <f>+K38^2</f>
        <v>0</v>
      </c>
      <c r="L39" t="s">
        <v>63</v>
      </c>
    </row>
    <row r="41" spans="1:20" x14ac:dyDescent="0.25">
      <c r="B41" t="s">
        <v>56</v>
      </c>
      <c r="C41" s="5" t="s">
        <v>59</v>
      </c>
      <c r="D41" t="s">
        <v>60</v>
      </c>
      <c r="E41" t="s">
        <v>53</v>
      </c>
      <c r="M41" t="s">
        <v>56</v>
      </c>
      <c r="N41" s="5" t="s">
        <v>59</v>
      </c>
      <c r="O41" t="s">
        <v>60</v>
      </c>
      <c r="P41" t="s">
        <v>53</v>
      </c>
    </row>
    <row r="42" spans="1:20" x14ac:dyDescent="0.25">
      <c r="A42" t="s">
        <v>55</v>
      </c>
      <c r="B42" s="19">
        <f>+SUM(B29:D31)</f>
        <v>88</v>
      </c>
      <c r="C42" s="18">
        <f>+SUM(E29:F31)</f>
        <v>47.000000000000014</v>
      </c>
      <c r="D42" s="18">
        <f>+SUM(G29:H31)</f>
        <v>65.000000000000014</v>
      </c>
      <c r="E42">
        <f>+SUM(B42:D42)</f>
        <v>200</v>
      </c>
      <c r="M42" s="20">
        <f t="shared" ref="M42:O44" si="51">+B42-B5</f>
        <v>0</v>
      </c>
      <c r="N42" s="20">
        <f t="shared" si="51"/>
        <v>0</v>
      </c>
      <c r="O42" s="20">
        <f t="shared" si="51"/>
        <v>0</v>
      </c>
    </row>
    <row r="43" spans="1:20" x14ac:dyDescent="0.25">
      <c r="A43" t="s">
        <v>57</v>
      </c>
      <c r="B43" s="18">
        <f>+SUM(B32:D33)</f>
        <v>84</v>
      </c>
      <c r="C43" s="18">
        <f>+SUM(E32:F33)</f>
        <v>56.999999999999986</v>
      </c>
      <c r="D43" s="18">
        <f>+SUM(G32:H33)</f>
        <v>41.999999999999993</v>
      </c>
      <c r="E43">
        <f t="shared" ref="E43:E44" si="52">+SUM(B43:D43)</f>
        <v>183</v>
      </c>
      <c r="M43" s="20">
        <f t="shared" si="51"/>
        <v>0</v>
      </c>
      <c r="N43" s="20">
        <f t="shared" si="51"/>
        <v>0</v>
      </c>
      <c r="O43" s="20">
        <f t="shared" si="51"/>
        <v>0</v>
      </c>
    </row>
    <row r="44" spans="1:20" x14ac:dyDescent="0.25">
      <c r="A44" t="s">
        <v>58</v>
      </c>
      <c r="B44" s="18">
        <f>+SUM(B34:D35)</f>
        <v>49</v>
      </c>
      <c r="C44" s="18">
        <f>+SUM(E34:F35)</f>
        <v>50</v>
      </c>
      <c r="D44" s="18">
        <f>+SUM(G34:H35)</f>
        <v>30</v>
      </c>
      <c r="E44">
        <f t="shared" si="52"/>
        <v>129</v>
      </c>
      <c r="M44" s="20">
        <f t="shared" si="51"/>
        <v>0</v>
      </c>
      <c r="N44" s="20">
        <f t="shared" si="51"/>
        <v>0</v>
      </c>
      <c r="O44" s="20">
        <f t="shared" si="51"/>
        <v>0</v>
      </c>
    </row>
    <row r="45" spans="1:20" x14ac:dyDescent="0.25">
      <c r="A45" t="s">
        <v>53</v>
      </c>
      <c r="B45">
        <f>+SUM(B42:B44)</f>
        <v>221</v>
      </c>
      <c r="C45">
        <f>+SUM(C42:C44)</f>
        <v>154</v>
      </c>
      <c r="D45">
        <f>+SUM(D42:D44)</f>
        <v>137</v>
      </c>
      <c r="F45">
        <f>+SUM(B45:D45)</f>
        <v>512</v>
      </c>
      <c r="P45" s="20">
        <f>+SUM(M42:O44)</f>
        <v>0</v>
      </c>
    </row>
    <row r="46" spans="1:20" x14ac:dyDescent="0.25">
      <c r="E46">
        <f>+SUM(E42:E44)</f>
        <v>512</v>
      </c>
      <c r="F46">
        <f>+SUM(B42:D44)</f>
        <v>512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workbookViewId="0">
      <selection activeCell="C7" sqref="C7"/>
    </sheetView>
  </sheetViews>
  <sheetFormatPr defaultRowHeight="15" x14ac:dyDescent="0.25"/>
  <cols>
    <col min="1" max="1" width="14.140625" customWidth="1"/>
    <col min="2" max="4" width="13.7109375" bestFit="1" customWidth="1"/>
    <col min="5" max="5" width="12.28515625" customWidth="1"/>
    <col min="6" max="6" width="13.42578125" customWidth="1"/>
    <col min="7" max="8" width="13.28515625" bestFit="1" customWidth="1"/>
    <col min="9" max="9" width="12.28515625" customWidth="1"/>
    <col min="10" max="10" width="12" customWidth="1"/>
    <col min="12" max="12" width="10.5703125" bestFit="1" customWidth="1"/>
    <col min="13" max="14" width="10.7109375" bestFit="1" customWidth="1"/>
  </cols>
  <sheetData>
    <row r="1" spans="1:27" x14ac:dyDescent="0.25">
      <c r="A1" s="1" t="s">
        <v>6</v>
      </c>
    </row>
    <row r="3" spans="1:27" x14ac:dyDescent="0.25">
      <c r="A3" s="2" t="s">
        <v>162</v>
      </c>
    </row>
    <row r="4" spans="1:27" x14ac:dyDescent="0.25">
      <c r="B4" t="s">
        <v>56</v>
      </c>
      <c r="C4" s="5" t="s">
        <v>59</v>
      </c>
      <c r="D4" t="s">
        <v>60</v>
      </c>
      <c r="E4" t="s">
        <v>53</v>
      </c>
    </row>
    <row r="5" spans="1:27" x14ac:dyDescent="0.25">
      <c r="A5" t="s">
        <v>55</v>
      </c>
      <c r="B5" s="10">
        <f>+SUM(B14:D16)</f>
        <v>88</v>
      </c>
      <c r="C5" s="10">
        <f>+SUM(E14:F16)</f>
        <v>47</v>
      </c>
      <c r="D5" s="10">
        <f>+SUM(G14:H16)</f>
        <v>65</v>
      </c>
      <c r="E5">
        <f>+SUM(B5:D5)</f>
        <v>200</v>
      </c>
    </row>
    <row r="6" spans="1:27" x14ac:dyDescent="0.25">
      <c r="A6" t="s">
        <v>57</v>
      </c>
      <c r="B6" s="10">
        <f>+SUM(B17:D18)</f>
        <v>84</v>
      </c>
      <c r="C6" s="10">
        <f>+SUM(E17:F18)</f>
        <v>57</v>
      </c>
      <c r="D6" s="10">
        <f>+SUM(G17:H18)</f>
        <v>42</v>
      </c>
      <c r="E6">
        <f t="shared" ref="E6:E7" si="0">+SUM(B6:D6)</f>
        <v>183</v>
      </c>
    </row>
    <row r="7" spans="1:27" x14ac:dyDescent="0.25">
      <c r="A7" t="s">
        <v>58</v>
      </c>
      <c r="B7" s="10">
        <f>+SUM(B19:D20)</f>
        <v>49</v>
      </c>
      <c r="C7" s="10">
        <f>+SUM(E19:F20)</f>
        <v>50</v>
      </c>
      <c r="D7" s="10">
        <f>+SUM(G19:H20)</f>
        <v>30</v>
      </c>
      <c r="E7">
        <f t="shared" si="0"/>
        <v>129</v>
      </c>
    </row>
    <row r="8" spans="1:27" x14ac:dyDescent="0.25">
      <c r="A8" t="s">
        <v>53</v>
      </c>
      <c r="B8">
        <f>+SUM(B5:B7)</f>
        <v>221</v>
      </c>
      <c r="C8">
        <f>+SUM(C5:C7)</f>
        <v>154</v>
      </c>
      <c r="D8">
        <f>+SUM(D5:D7)</f>
        <v>137</v>
      </c>
      <c r="F8">
        <f>+SUM(B8:D8)</f>
        <v>512</v>
      </c>
    </row>
    <row r="9" spans="1:27" x14ac:dyDescent="0.25">
      <c r="E9">
        <f>+SUM(E5:E7)</f>
        <v>512</v>
      </c>
      <c r="F9">
        <f>+SUM(B5:D7)</f>
        <v>512</v>
      </c>
    </row>
    <row r="11" spans="1:27" x14ac:dyDescent="0.25">
      <c r="A11" s="2" t="s">
        <v>163</v>
      </c>
    </row>
    <row r="12" spans="1:27" x14ac:dyDescent="0.25">
      <c r="B12" t="s">
        <v>42</v>
      </c>
      <c r="L12" t="s">
        <v>159</v>
      </c>
      <c r="S12" s="33" t="s">
        <v>172</v>
      </c>
      <c r="U12" t="s">
        <v>160</v>
      </c>
    </row>
    <row r="13" spans="1:27" x14ac:dyDescent="0.25">
      <c r="A13" t="s">
        <v>41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 t="s">
        <v>54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 s="33"/>
    </row>
    <row r="14" spans="1:27" x14ac:dyDescent="0.25">
      <c r="A14">
        <v>20</v>
      </c>
      <c r="B14" s="4">
        <v>8</v>
      </c>
      <c r="C14" s="4">
        <v>11</v>
      </c>
      <c r="D14" s="4">
        <v>18</v>
      </c>
      <c r="E14" s="4">
        <v>3</v>
      </c>
      <c r="F14" s="4">
        <v>20</v>
      </c>
      <c r="G14" s="4">
        <v>8</v>
      </c>
      <c r="H14" s="4">
        <v>2</v>
      </c>
      <c r="I14" s="10">
        <f>+SUM(B14:H14)</f>
        <v>70</v>
      </c>
      <c r="L14" s="23">
        <f>+$B$5/9</f>
        <v>9.7777777777777786</v>
      </c>
      <c r="M14" s="23">
        <f t="shared" ref="M14:N16" si="1">+$B$5/9</f>
        <v>9.7777777777777786</v>
      </c>
      <c r="N14" s="23">
        <f t="shared" si="1"/>
        <v>9.7777777777777786</v>
      </c>
      <c r="O14" s="23">
        <f>+$C$5/6</f>
        <v>7.833333333333333</v>
      </c>
      <c r="P14" s="23">
        <f t="shared" ref="P14:P16" si="2">+$C$5/6</f>
        <v>7.833333333333333</v>
      </c>
      <c r="Q14" s="23">
        <f>+$D$5/6</f>
        <v>10.833333333333334</v>
      </c>
      <c r="R14" s="23">
        <f t="shared" ref="R14:R16" si="3">+$D$5/6</f>
        <v>10.833333333333334</v>
      </c>
      <c r="S14" s="33">
        <f>+SUM(L14:R14)</f>
        <v>66.666666666666671</v>
      </c>
      <c r="U14" s="23">
        <f t="shared" ref="U14:AA20" si="4">+(B78-L14)^2</f>
        <v>1.4710282137517108</v>
      </c>
      <c r="V14" s="23">
        <f t="shared" si="4"/>
        <v>1.6070206618198604</v>
      </c>
      <c r="W14" s="23">
        <f t="shared" si="4"/>
        <v>1.9286272484202684</v>
      </c>
      <c r="X14" s="23">
        <f t="shared" si="4"/>
        <v>0.21780355340828203</v>
      </c>
      <c r="Y14" s="23">
        <f t="shared" si="4"/>
        <v>0.20684210088367216</v>
      </c>
      <c r="Z14" s="23">
        <f t="shared" si="4"/>
        <v>0.28201954319239209</v>
      </c>
      <c r="AA14" s="23">
        <f t="shared" si="4"/>
        <v>2.2479643350741365</v>
      </c>
    </row>
    <row r="15" spans="1:27" x14ac:dyDescent="0.25">
      <c r="A15">
        <f>+A14+1</f>
        <v>21</v>
      </c>
      <c r="B15" s="4">
        <v>9</v>
      </c>
      <c r="C15" s="4">
        <v>4</v>
      </c>
      <c r="D15" s="4">
        <v>5</v>
      </c>
      <c r="E15" s="4">
        <v>3</v>
      </c>
      <c r="F15" s="4">
        <v>7</v>
      </c>
      <c r="G15" s="4">
        <v>15</v>
      </c>
      <c r="H15" s="4">
        <v>17</v>
      </c>
      <c r="I15" s="10">
        <f>+SUM(B15:H15)</f>
        <v>60</v>
      </c>
      <c r="L15" s="23">
        <f t="shared" ref="L15:L16" si="5">+$B$5/9</f>
        <v>9.7777777777777786</v>
      </c>
      <c r="M15" s="23">
        <f t="shared" si="1"/>
        <v>9.7777777777777786</v>
      </c>
      <c r="N15" s="23">
        <f t="shared" si="1"/>
        <v>9.7777777777777786</v>
      </c>
      <c r="O15" s="23">
        <f t="shared" ref="O15:O16" si="6">+$C$5/6</f>
        <v>7.833333333333333</v>
      </c>
      <c r="P15" s="23">
        <f t="shared" si="2"/>
        <v>7.833333333333333</v>
      </c>
      <c r="Q15" s="23">
        <f t="shared" ref="Q15:Q16" si="7">+$D$5/6</f>
        <v>10.833333333333334</v>
      </c>
      <c r="R15" s="23">
        <f t="shared" si="3"/>
        <v>10.833333333333334</v>
      </c>
      <c r="S15" s="33">
        <f t="shared" ref="S15:S20" si="8">+SUM(L15:R15)</f>
        <v>66.666666666666671</v>
      </c>
      <c r="U15" s="23">
        <f t="shared" si="4"/>
        <v>6.7988532082593816</v>
      </c>
      <c r="V15" s="23">
        <f t="shared" si="4"/>
        <v>2.8177921341154582E-2</v>
      </c>
      <c r="W15" s="23">
        <f t="shared" si="4"/>
        <v>1.5443095026137972E-3</v>
      </c>
      <c r="X15" s="23">
        <f t="shared" si="4"/>
        <v>0.90050464779097328</v>
      </c>
      <c r="Y15" s="23">
        <f t="shared" si="4"/>
        <v>0.91355920736556917</v>
      </c>
      <c r="Z15" s="23">
        <f t="shared" si="4"/>
        <v>4.0207026412879694</v>
      </c>
      <c r="AA15" s="23">
        <f t="shared" si="4"/>
        <v>3.349635330390662E-3</v>
      </c>
    </row>
    <row r="16" spans="1:27" x14ac:dyDescent="0.25">
      <c r="A16">
        <f t="shared" ref="A16" si="9">+A15+1</f>
        <v>22</v>
      </c>
      <c r="B16" s="4">
        <v>8</v>
      </c>
      <c r="C16" s="4">
        <v>19</v>
      </c>
      <c r="D16" s="4">
        <v>6</v>
      </c>
      <c r="E16" s="4">
        <v>12</v>
      </c>
      <c r="F16" s="4">
        <v>2</v>
      </c>
      <c r="G16" s="4">
        <v>17</v>
      </c>
      <c r="H16" s="4">
        <v>6</v>
      </c>
      <c r="I16" s="10">
        <f t="shared" ref="I16:I20" si="10">+SUM(B16:H16)</f>
        <v>70</v>
      </c>
      <c r="L16" s="23">
        <f t="shared" si="5"/>
        <v>9.7777777777777786</v>
      </c>
      <c r="M16" s="23">
        <f t="shared" si="1"/>
        <v>9.7777777777777786</v>
      </c>
      <c r="N16" s="23">
        <f t="shared" si="1"/>
        <v>9.7777777777777786</v>
      </c>
      <c r="O16" s="23">
        <f t="shared" si="6"/>
        <v>7.833333333333333</v>
      </c>
      <c r="P16" s="23">
        <f t="shared" si="2"/>
        <v>7.833333333333333</v>
      </c>
      <c r="Q16" s="23">
        <f t="shared" si="7"/>
        <v>10.833333333333334</v>
      </c>
      <c r="R16" s="23">
        <f t="shared" si="3"/>
        <v>10.833333333333334</v>
      </c>
      <c r="S16" s="33">
        <f t="shared" si="8"/>
        <v>66.666666666666671</v>
      </c>
      <c r="U16" s="23">
        <f t="shared" si="4"/>
        <v>1.5379529502028866</v>
      </c>
      <c r="V16" s="23">
        <f t="shared" si="4"/>
        <v>1.5209054048714767</v>
      </c>
      <c r="W16" s="23">
        <f t="shared" si="4"/>
        <v>1.8987187380701966</v>
      </c>
      <c r="X16" s="23">
        <f t="shared" si="4"/>
        <v>0.24288395298079368</v>
      </c>
      <c r="Y16" s="23">
        <f t="shared" si="4"/>
        <v>0.24051797014104617</v>
      </c>
      <c r="Z16" s="23">
        <f t="shared" si="4"/>
        <v>0.32073804536340855</v>
      </c>
      <c r="AA16" s="23">
        <f t="shared" si="4"/>
        <v>2.3881504271628353</v>
      </c>
    </row>
    <row r="17" spans="1:28" x14ac:dyDescent="0.25">
      <c r="A17">
        <f>+A16+1</f>
        <v>23</v>
      </c>
      <c r="B17" s="4">
        <v>11</v>
      </c>
      <c r="C17" s="4">
        <v>10</v>
      </c>
      <c r="D17" s="4">
        <v>18</v>
      </c>
      <c r="E17" s="4">
        <v>18</v>
      </c>
      <c r="F17" s="4">
        <v>6</v>
      </c>
      <c r="G17" s="4">
        <v>4</v>
      </c>
      <c r="H17" s="4">
        <v>13</v>
      </c>
      <c r="I17" s="10">
        <f t="shared" si="10"/>
        <v>80</v>
      </c>
      <c r="L17" s="23">
        <f>+$B$6/6</f>
        <v>14</v>
      </c>
      <c r="M17" s="23">
        <f t="shared" ref="M17:N18" si="11">+$B$6/6</f>
        <v>14</v>
      </c>
      <c r="N17" s="23">
        <f t="shared" si="11"/>
        <v>14</v>
      </c>
      <c r="O17" s="23">
        <f>+$C$6/4</f>
        <v>14.25</v>
      </c>
      <c r="P17" s="23">
        <f t="shared" ref="P17:P18" si="12">+$C$6/4</f>
        <v>14.25</v>
      </c>
      <c r="Q17" s="23">
        <f>+$D$6/4</f>
        <v>10.5</v>
      </c>
      <c r="R17" s="23">
        <f t="shared" ref="R17:R18" si="13">+$D$6/4</f>
        <v>10.5</v>
      </c>
      <c r="S17" s="33">
        <f t="shared" si="8"/>
        <v>91.5</v>
      </c>
      <c r="U17" s="23">
        <f t="shared" si="4"/>
        <v>10.825563339206779</v>
      </c>
      <c r="V17" s="23">
        <f t="shared" si="4"/>
        <v>0.78206773202915281</v>
      </c>
      <c r="W17" s="23">
        <f t="shared" si="4"/>
        <v>0.54344762172966221</v>
      </c>
      <c r="X17" s="23">
        <f t="shared" si="4"/>
        <v>2.7079133554611192</v>
      </c>
      <c r="Y17" s="23">
        <f t="shared" si="4"/>
        <v>2.6909815694769259</v>
      </c>
      <c r="Z17" s="23">
        <f t="shared" si="4"/>
        <v>7.6021924953739486</v>
      </c>
      <c r="AA17" s="23">
        <f t="shared" si="4"/>
        <v>0.297068911304816</v>
      </c>
    </row>
    <row r="18" spans="1:28" x14ac:dyDescent="0.25">
      <c r="A18">
        <f>+A17+1</f>
        <v>24</v>
      </c>
      <c r="B18" s="4">
        <v>10</v>
      </c>
      <c r="C18" s="4">
        <v>16</v>
      </c>
      <c r="D18" s="4">
        <v>19</v>
      </c>
      <c r="E18" s="4">
        <v>20</v>
      </c>
      <c r="F18" s="4">
        <v>13</v>
      </c>
      <c r="G18" s="4">
        <v>6</v>
      </c>
      <c r="H18" s="4">
        <v>19</v>
      </c>
      <c r="I18" s="10">
        <f t="shared" si="10"/>
        <v>103</v>
      </c>
      <c r="L18" s="23">
        <f t="shared" ref="L18" si="14">+$B$6/6</f>
        <v>14</v>
      </c>
      <c r="M18" s="23">
        <f t="shared" si="11"/>
        <v>14</v>
      </c>
      <c r="N18" s="23">
        <f t="shared" si="11"/>
        <v>14</v>
      </c>
      <c r="O18" s="23">
        <f t="shared" ref="O18" si="15">+$C$6/4</f>
        <v>14.25</v>
      </c>
      <c r="P18" s="23">
        <f t="shared" si="12"/>
        <v>14.25</v>
      </c>
      <c r="Q18" s="23">
        <f t="shared" ref="Q18" si="16">+$D$6/4</f>
        <v>10.5</v>
      </c>
      <c r="R18" s="23">
        <f t="shared" si="13"/>
        <v>10.5</v>
      </c>
      <c r="S18" s="33">
        <f t="shared" si="8"/>
        <v>91.5</v>
      </c>
      <c r="U18" s="23">
        <f t="shared" si="4"/>
        <v>3.3823633630734092E-4</v>
      </c>
      <c r="V18" s="23">
        <f t="shared" si="4"/>
        <v>5.6989178745369111</v>
      </c>
      <c r="W18" s="23">
        <f t="shared" si="4"/>
        <v>6.4663804936960547</v>
      </c>
      <c r="X18" s="23">
        <f t="shared" si="4"/>
        <v>2.6895692897075545</v>
      </c>
      <c r="Y18" s="23">
        <f t="shared" si="4"/>
        <v>2.7093304426051454</v>
      </c>
      <c r="Z18" s="23">
        <f t="shared" si="4"/>
        <v>0.27117163593494903</v>
      </c>
      <c r="AA18" s="23">
        <f t="shared" si="4"/>
        <v>7.7367768943433299</v>
      </c>
    </row>
    <row r="19" spans="1:28" x14ac:dyDescent="0.25">
      <c r="A19">
        <f>+A18+1</f>
        <v>25</v>
      </c>
      <c r="B19" s="4">
        <v>5</v>
      </c>
      <c r="C19" s="4">
        <v>15</v>
      </c>
      <c r="D19" s="4">
        <v>3</v>
      </c>
      <c r="E19" s="4">
        <v>5</v>
      </c>
      <c r="F19" s="4">
        <v>9</v>
      </c>
      <c r="G19" s="4">
        <v>5</v>
      </c>
      <c r="H19" s="4">
        <v>3</v>
      </c>
      <c r="I19" s="10">
        <f t="shared" si="10"/>
        <v>45</v>
      </c>
      <c r="L19" s="23">
        <f>+$B$7/6</f>
        <v>8.1666666666666661</v>
      </c>
      <c r="M19" s="23">
        <f t="shared" ref="M19:N20" si="17">+$B$7/6</f>
        <v>8.1666666666666661</v>
      </c>
      <c r="N19" s="23">
        <f t="shared" si="17"/>
        <v>8.1666666666666661</v>
      </c>
      <c r="O19" s="23">
        <f>+$C$7/4</f>
        <v>12.5</v>
      </c>
      <c r="P19" s="23">
        <f t="shared" ref="P19:P20" si="18">+$C$7/4</f>
        <v>12.5</v>
      </c>
      <c r="Q19" s="23">
        <f>+$D$7/4</f>
        <v>7.5</v>
      </c>
      <c r="R19" s="23">
        <f t="shared" ref="R19:R20" si="19">+$D$7/4</f>
        <v>7.5</v>
      </c>
      <c r="S19" s="33">
        <f t="shared" si="8"/>
        <v>64.5</v>
      </c>
      <c r="U19" s="23">
        <f t="shared" si="4"/>
        <v>19.690348683165958</v>
      </c>
      <c r="V19" s="23">
        <f t="shared" si="4"/>
        <v>4.2072730330456656</v>
      </c>
      <c r="W19" s="23">
        <f t="shared" si="4"/>
        <v>3.5992230507175655</v>
      </c>
      <c r="X19" s="23">
        <f t="shared" si="4"/>
        <v>7.7549800045040413</v>
      </c>
      <c r="Y19" s="23">
        <f t="shared" si="4"/>
        <v>7.7316836164632612</v>
      </c>
      <c r="Z19" s="23">
        <f t="shared" si="4"/>
        <v>14.996748025408992</v>
      </c>
      <c r="AA19" s="23">
        <f t="shared" si="4"/>
        <v>2.8101929579764837</v>
      </c>
    </row>
    <row r="20" spans="1:28" x14ac:dyDescent="0.25">
      <c r="A20">
        <v>26</v>
      </c>
      <c r="B20" s="4">
        <v>11</v>
      </c>
      <c r="C20" s="4">
        <v>4</v>
      </c>
      <c r="D20" s="4">
        <v>11</v>
      </c>
      <c r="E20" s="4">
        <v>16</v>
      </c>
      <c r="F20" s="4">
        <v>20</v>
      </c>
      <c r="G20" s="4">
        <v>6</v>
      </c>
      <c r="H20" s="4">
        <v>16</v>
      </c>
      <c r="I20" s="10">
        <f t="shared" si="10"/>
        <v>84</v>
      </c>
      <c r="L20" s="23">
        <f t="shared" ref="L20" si="20">+$B$7/6</f>
        <v>8.1666666666666661</v>
      </c>
      <c r="M20" s="23">
        <f t="shared" si="17"/>
        <v>8.1666666666666661</v>
      </c>
      <c r="N20" s="23">
        <f t="shared" si="17"/>
        <v>8.1666666666666661</v>
      </c>
      <c r="O20" s="23">
        <f t="shared" ref="O20" si="21">+$C$7/4</f>
        <v>12.5</v>
      </c>
      <c r="P20" s="23">
        <f t="shared" si="18"/>
        <v>12.5</v>
      </c>
      <c r="Q20" s="23">
        <f t="shared" ref="Q20" si="22">+$D$7/4</f>
        <v>7.5</v>
      </c>
      <c r="R20" s="23">
        <f t="shared" si="19"/>
        <v>7.5</v>
      </c>
      <c r="S20" s="33">
        <f t="shared" si="8"/>
        <v>64.5</v>
      </c>
      <c r="U20" s="23">
        <f t="shared" si="4"/>
        <v>1.2991227299240082</v>
      </c>
      <c r="V20" s="23">
        <f t="shared" si="4"/>
        <v>12.592080306242618</v>
      </c>
      <c r="W20" s="23">
        <f t="shared" si="4"/>
        <v>13.670646336622424</v>
      </c>
      <c r="X20" s="23">
        <f t="shared" si="4"/>
        <v>7.7271883781950672</v>
      </c>
      <c r="Y20" s="23">
        <f t="shared" si="4"/>
        <v>7.7594833181354383</v>
      </c>
      <c r="Z20" s="23">
        <f t="shared" si="4"/>
        <v>2.9295435372754759</v>
      </c>
      <c r="AA20" s="23">
        <f t="shared" si="4"/>
        <v>14.725144298489242</v>
      </c>
    </row>
    <row r="21" spans="1:28" x14ac:dyDescent="0.25">
      <c r="A21" t="s">
        <v>54</v>
      </c>
      <c r="B21" s="10">
        <f>+SUM(B14:B20)</f>
        <v>62</v>
      </c>
      <c r="C21" s="10">
        <f t="shared" ref="C21:H21" si="23">+SUM(C14:C20)</f>
        <v>79</v>
      </c>
      <c r="D21" s="10">
        <f t="shared" si="23"/>
        <v>80</v>
      </c>
      <c r="E21" s="10">
        <f t="shared" si="23"/>
        <v>77</v>
      </c>
      <c r="F21" s="10">
        <f t="shared" si="23"/>
        <v>77</v>
      </c>
      <c r="G21" s="10">
        <f t="shared" si="23"/>
        <v>61</v>
      </c>
      <c r="H21" s="10">
        <f t="shared" si="23"/>
        <v>76</v>
      </c>
      <c r="J21">
        <f>+SUM(B21:H21)</f>
        <v>512</v>
      </c>
      <c r="L21" s="33">
        <f>+SUM(L13:L20)</f>
        <v>73.666666666666671</v>
      </c>
      <c r="M21" s="33">
        <f t="shared" ref="M21:R21" si="24">+SUM(M13:M20)</f>
        <v>74.666666666666671</v>
      </c>
      <c r="N21" s="33">
        <f t="shared" si="24"/>
        <v>75.666666666666671</v>
      </c>
      <c r="O21" s="33">
        <f t="shared" si="24"/>
        <v>80</v>
      </c>
      <c r="P21" s="33">
        <f t="shared" si="24"/>
        <v>81</v>
      </c>
      <c r="Q21" s="33">
        <f t="shared" si="24"/>
        <v>73.5</v>
      </c>
      <c r="R21" s="33">
        <f t="shared" si="24"/>
        <v>74.5</v>
      </c>
      <c r="T21" s="22"/>
      <c r="AB21" s="24">
        <f>+SUM(U14:AA20)</f>
        <v>201.29324288412994</v>
      </c>
    </row>
    <row r="22" spans="1:28" x14ac:dyDescent="0.25">
      <c r="I22">
        <f>+SUM(I14:I20)</f>
        <v>512</v>
      </c>
      <c r="J22">
        <f>+SUM(B14:H20)</f>
        <v>512</v>
      </c>
      <c r="L22" t="s">
        <v>172</v>
      </c>
      <c r="T22" s="22">
        <f>+SUM(L14:R20)</f>
        <v>512.00000000000011</v>
      </c>
      <c r="AB22" t="s">
        <v>161</v>
      </c>
    </row>
    <row r="24" spans="1:28" x14ac:dyDescent="0.25">
      <c r="A24" s="2" t="s">
        <v>167</v>
      </c>
    </row>
    <row r="25" spans="1:28" x14ac:dyDescent="0.25">
      <c r="B25" t="s">
        <v>56</v>
      </c>
      <c r="C25" s="5" t="s">
        <v>59</v>
      </c>
      <c r="D25" t="s">
        <v>60</v>
      </c>
      <c r="E25" t="s">
        <v>53</v>
      </c>
    </row>
    <row r="26" spans="1:28" x14ac:dyDescent="0.25">
      <c r="A26" t="s">
        <v>55</v>
      </c>
      <c r="B26" s="28">
        <f>+B48/B5</f>
        <v>21552.241454545452</v>
      </c>
      <c r="C26" s="28">
        <f t="shared" ref="C26:E26" si="25">+C48/C5</f>
        <v>23424.955596255317</v>
      </c>
      <c r="D26" s="28">
        <f t="shared" si="25"/>
        <v>25342.777891792244</v>
      </c>
      <c r="E26" s="30">
        <f t="shared" si="25"/>
        <v>23224.253619952477</v>
      </c>
    </row>
    <row r="27" spans="1:28" x14ac:dyDescent="0.25">
      <c r="A27" t="s">
        <v>57</v>
      </c>
      <c r="B27" s="28">
        <f t="shared" ref="B27:E27" si="26">+B49/B6</f>
        <v>24958.855230400004</v>
      </c>
      <c r="C27" s="28">
        <f t="shared" si="26"/>
        <v>26616.13289050429</v>
      </c>
      <c r="D27" s="28">
        <f t="shared" si="26"/>
        <v>29296.601984889312</v>
      </c>
      <c r="E27" s="30">
        <f t="shared" si="26"/>
        <v>26470.604904249707</v>
      </c>
    </row>
    <row r="28" spans="1:28" x14ac:dyDescent="0.25">
      <c r="A28" t="s">
        <v>58</v>
      </c>
      <c r="B28" s="28">
        <f t="shared" ref="B28:F30" si="27">+B50/B7</f>
        <v>24715.240611318997</v>
      </c>
      <c r="C28" s="28">
        <f t="shared" si="27"/>
        <v>27013.922017462624</v>
      </c>
      <c r="D28" s="28">
        <f t="shared" si="27"/>
        <v>30225.087947835844</v>
      </c>
      <c r="E28" s="30">
        <f t="shared" si="27"/>
        <v>26887.562242347572</v>
      </c>
    </row>
    <row r="29" spans="1:28" x14ac:dyDescent="0.25">
      <c r="A29" t="s">
        <v>53</v>
      </c>
      <c r="B29" s="30">
        <f>+B51/B8</f>
        <v>23548.361435783849</v>
      </c>
      <c r="C29" s="30">
        <f t="shared" ref="C29:D29" si="28">+C51/C8</f>
        <v>25771.354471791401</v>
      </c>
      <c r="D29" s="30">
        <f t="shared" si="28"/>
        <v>27624.018136984832</v>
      </c>
      <c r="F29" s="30">
        <f t="shared" si="27"/>
        <v>25307.552638146539</v>
      </c>
    </row>
    <row r="30" spans="1:28" x14ac:dyDescent="0.25">
      <c r="E30" s="30">
        <f t="shared" si="27"/>
        <v>25307.552638146539</v>
      </c>
      <c r="F30" s="30">
        <f t="shared" si="27"/>
        <v>25307.552638146539</v>
      </c>
    </row>
    <row r="32" spans="1:28" x14ac:dyDescent="0.25">
      <c r="A32" s="2" t="s">
        <v>164</v>
      </c>
    </row>
    <row r="33" spans="1:37" x14ac:dyDescent="0.25">
      <c r="B33" t="s">
        <v>42</v>
      </c>
      <c r="L33" t="s">
        <v>159</v>
      </c>
    </row>
    <row r="34" spans="1:37" x14ac:dyDescent="0.25">
      <c r="A34" t="s">
        <v>41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 t="s">
        <v>171</v>
      </c>
      <c r="L34">
        <v>0</v>
      </c>
      <c r="M34">
        <v>1</v>
      </c>
      <c r="N34">
        <v>2</v>
      </c>
      <c r="O34">
        <v>3</v>
      </c>
      <c r="P34">
        <v>4</v>
      </c>
      <c r="Q34">
        <v>5</v>
      </c>
      <c r="R34">
        <v>6</v>
      </c>
      <c r="AE34">
        <v>0</v>
      </c>
      <c r="AF34">
        <v>1</v>
      </c>
      <c r="AG34">
        <v>2</v>
      </c>
      <c r="AH34">
        <v>3</v>
      </c>
      <c r="AI34">
        <v>4</v>
      </c>
      <c r="AJ34">
        <v>5</v>
      </c>
      <c r="AK34">
        <v>6</v>
      </c>
    </row>
    <row r="35" spans="1:37" x14ac:dyDescent="0.25">
      <c r="A35">
        <v>20</v>
      </c>
      <c r="B35" s="27">
        <v>20000</v>
      </c>
      <c r="C35" s="27">
        <v>20600</v>
      </c>
      <c r="D35" s="27">
        <v>21012</v>
      </c>
      <c r="E35" s="27">
        <v>22272.720000000001</v>
      </c>
      <c r="F35" s="27">
        <v>22940.901600000001</v>
      </c>
      <c r="G35" s="27">
        <v>24087.946680000001</v>
      </c>
      <c r="H35" s="27">
        <v>24810.585080400004</v>
      </c>
      <c r="I35" s="28">
        <f t="shared" ref="I35" si="29">+I59/I14</f>
        <v>21896.813365725713</v>
      </c>
      <c r="L35" s="26">
        <v>21552.241454545452</v>
      </c>
      <c r="M35" s="26">
        <v>21552.241454545452</v>
      </c>
      <c r="N35" s="26">
        <v>21552.241454545452</v>
      </c>
      <c r="O35" s="26">
        <v>23424.955596255317</v>
      </c>
      <c r="P35" s="26">
        <v>23424.955596255317</v>
      </c>
      <c r="Q35" s="26">
        <v>25342.777891792244</v>
      </c>
      <c r="R35" s="26">
        <v>25342.777891792244</v>
      </c>
      <c r="AE35" s="26">
        <v>20000</v>
      </c>
      <c r="AF35" s="26">
        <f ca="1">+AE35*RANDBETWEEN(102, 106)/100</f>
        <v>21000</v>
      </c>
      <c r="AG35" s="26">
        <f t="shared" ref="AG35:AK35" ca="1" si="30">+AF35*RANDBETWEEN(102, 106)/100</f>
        <v>21840</v>
      </c>
      <c r="AH35" s="26">
        <f t="shared" ca="1" si="30"/>
        <v>22932</v>
      </c>
      <c r="AI35" s="26">
        <f t="shared" ca="1" si="30"/>
        <v>23849.279999999999</v>
      </c>
      <c r="AJ35" s="26">
        <f t="shared" ca="1" si="30"/>
        <v>24803.251200000002</v>
      </c>
      <c r="AK35" s="26">
        <f t="shared" ca="1" si="30"/>
        <v>25547.348736</v>
      </c>
    </row>
    <row r="36" spans="1:37" x14ac:dyDescent="0.25">
      <c r="A36">
        <f>+A35+1</f>
        <v>21</v>
      </c>
      <c r="B36" s="27">
        <v>20800</v>
      </c>
      <c r="C36" s="27">
        <v>21632</v>
      </c>
      <c r="D36" s="27">
        <v>22280.959999999999</v>
      </c>
      <c r="E36" s="27">
        <v>22726.5792</v>
      </c>
      <c r="F36" s="27">
        <v>23181.110784</v>
      </c>
      <c r="G36" s="27">
        <v>24108.355215359999</v>
      </c>
      <c r="H36" s="27">
        <v>25313.772976127999</v>
      </c>
      <c r="I36" s="28">
        <f t="shared" ref="I36" si="31">+I60/I15</f>
        <v>23458.996365209598</v>
      </c>
      <c r="L36" s="26">
        <v>21552.241454545452</v>
      </c>
      <c r="M36" s="26">
        <v>21552.241454545452</v>
      </c>
      <c r="N36" s="26">
        <v>21552.241454545452</v>
      </c>
      <c r="O36" s="26">
        <v>23424.955596255317</v>
      </c>
      <c r="P36" s="26">
        <v>23424.955596255317</v>
      </c>
      <c r="Q36" s="26">
        <v>25342.777891792244</v>
      </c>
      <c r="R36" s="26">
        <v>25342.777891792244</v>
      </c>
      <c r="AE36" s="26">
        <f ca="1">+AE35*RANDBETWEEN(102, 106)/100</f>
        <v>21200</v>
      </c>
      <c r="AF36" s="26">
        <f t="shared" ref="AF36:AK36" ca="1" si="32">+AE36*RANDBETWEEN(102, 106)/100</f>
        <v>21836</v>
      </c>
      <c r="AG36" s="26">
        <f t="shared" ca="1" si="32"/>
        <v>22927.8</v>
      </c>
      <c r="AH36" s="26">
        <f t="shared" ca="1" si="32"/>
        <v>23844.911999999997</v>
      </c>
      <c r="AI36" s="26">
        <f t="shared" ca="1" si="32"/>
        <v>25275.606719999996</v>
      </c>
      <c r="AJ36" s="26">
        <f t="shared" ca="1" si="32"/>
        <v>26792.143123199996</v>
      </c>
      <c r="AK36" s="26">
        <f t="shared" ca="1" si="32"/>
        <v>27327.985985663996</v>
      </c>
    </row>
    <row r="37" spans="1:37" x14ac:dyDescent="0.25">
      <c r="A37">
        <f t="shared" ref="A37" si="33">+A36+1</f>
        <v>22</v>
      </c>
      <c r="B37" s="27">
        <v>21840</v>
      </c>
      <c r="C37" s="27">
        <v>22713.599999999999</v>
      </c>
      <c r="D37" s="27">
        <v>23395.007999999998</v>
      </c>
      <c r="E37" s="27">
        <v>24564.758399999999</v>
      </c>
      <c r="F37" s="27">
        <v>25056.053567999996</v>
      </c>
      <c r="G37" s="27">
        <v>26308.856246399995</v>
      </c>
      <c r="H37" s="27">
        <v>27624.299058719993</v>
      </c>
      <c r="I37" s="28">
        <f t="shared" ref="I37" si="34">+I61/I16</f>
        <v>24350.485806815999</v>
      </c>
      <c r="L37" s="26">
        <v>21552.241454545452</v>
      </c>
      <c r="M37" s="26">
        <v>21552.241454545452</v>
      </c>
      <c r="N37" s="26">
        <v>21552.241454545452</v>
      </c>
      <c r="O37" s="26">
        <v>23424.955596255317</v>
      </c>
      <c r="P37" s="26">
        <v>23424.955596255317</v>
      </c>
      <c r="Q37" s="26">
        <v>25342.777891792244</v>
      </c>
      <c r="R37" s="26">
        <v>25342.777891792244</v>
      </c>
      <c r="AE37" s="26">
        <f t="shared" ref="AE37:AE40" ca="1" si="35">+AE36*RANDBETWEEN(102, 106)/100</f>
        <v>21624</v>
      </c>
      <c r="AF37" s="26">
        <f t="shared" ref="AF37:AK37" ca="1" si="36">+AE37*RANDBETWEEN(102, 106)/100</f>
        <v>22272.720000000001</v>
      </c>
      <c r="AG37" s="26">
        <f t="shared" ca="1" si="36"/>
        <v>23163.628799999999</v>
      </c>
      <c r="AH37" s="26">
        <f t="shared" ca="1" si="36"/>
        <v>24090.173951999997</v>
      </c>
      <c r="AI37" s="26">
        <f t="shared" ca="1" si="36"/>
        <v>25053.780910079997</v>
      </c>
      <c r="AJ37" s="26">
        <f t="shared" ca="1" si="36"/>
        <v>25554.856528281598</v>
      </c>
      <c r="AK37" s="26">
        <f t="shared" ca="1" si="36"/>
        <v>26321.502224130043</v>
      </c>
    </row>
    <row r="38" spans="1:37" x14ac:dyDescent="0.25">
      <c r="A38">
        <f>+A37+1</f>
        <v>23</v>
      </c>
      <c r="B38" s="27">
        <v>23150.400000000001</v>
      </c>
      <c r="C38" s="27">
        <v>24539.424000000003</v>
      </c>
      <c r="D38" s="27">
        <v>25766.395200000006</v>
      </c>
      <c r="E38" s="27">
        <v>26281.723104000008</v>
      </c>
      <c r="F38" s="27">
        <v>26807.357566080009</v>
      </c>
      <c r="G38" s="27">
        <v>28415.799020044808</v>
      </c>
      <c r="H38" s="27">
        <v>29552.430980846599</v>
      </c>
      <c r="I38" s="28">
        <f t="shared" ref="I38" si="37">+I62/I17</f>
        <v>26195.046421245817</v>
      </c>
      <c r="L38" s="26">
        <v>24958.855230400004</v>
      </c>
      <c r="M38" s="26">
        <v>24958.855230400004</v>
      </c>
      <c r="N38" s="26">
        <v>24958.855230400004</v>
      </c>
      <c r="O38" s="26">
        <v>26616.13289050429</v>
      </c>
      <c r="P38" s="26">
        <v>26616.13289050429</v>
      </c>
      <c r="Q38" s="26">
        <v>29296.601984889312</v>
      </c>
      <c r="R38" s="26">
        <v>29296.601984889312</v>
      </c>
      <c r="AE38" s="26">
        <f t="shared" ca="1" si="35"/>
        <v>22705.200000000001</v>
      </c>
      <c r="AF38" s="26">
        <f t="shared" ref="AF38:AK38" ca="1" si="38">+AE38*RANDBETWEEN(102, 106)/100</f>
        <v>24067.512000000002</v>
      </c>
      <c r="AG38" s="26">
        <f t="shared" ca="1" si="38"/>
        <v>24548.862240000002</v>
      </c>
      <c r="AH38" s="26">
        <f t="shared" ca="1" si="38"/>
        <v>25530.816729600003</v>
      </c>
      <c r="AI38" s="26">
        <f t="shared" ca="1" si="38"/>
        <v>26041.433064192002</v>
      </c>
      <c r="AJ38" s="26">
        <f t="shared" ca="1" si="38"/>
        <v>27083.090386759679</v>
      </c>
      <c r="AK38" s="26">
        <f t="shared" ca="1" si="38"/>
        <v>27624.752194494871</v>
      </c>
    </row>
    <row r="39" spans="1:37" x14ac:dyDescent="0.25">
      <c r="A39">
        <f>+A38+1</f>
        <v>24</v>
      </c>
      <c r="B39" s="27">
        <v>23844.912</v>
      </c>
      <c r="C39" s="27">
        <v>25275.606720000003</v>
      </c>
      <c r="D39" s="27">
        <v>25781.118854400003</v>
      </c>
      <c r="E39" s="27">
        <v>26554.552420032007</v>
      </c>
      <c r="F39" s="27">
        <v>27085.643468432645</v>
      </c>
      <c r="G39" s="27">
        <v>28439.925641854275</v>
      </c>
      <c r="H39" s="27">
        <v>29577.522667528447</v>
      </c>
      <c r="I39" s="28">
        <f t="shared" ref="I39" si="39">+I63/I18</f>
        <v>26684.630910466316</v>
      </c>
      <c r="L39" s="26">
        <v>24958.855230400004</v>
      </c>
      <c r="M39" s="26">
        <v>24958.855230400004</v>
      </c>
      <c r="N39" s="26">
        <v>24958.855230400004</v>
      </c>
      <c r="O39" s="26">
        <v>26616.13289050429</v>
      </c>
      <c r="P39" s="26">
        <v>26616.13289050429</v>
      </c>
      <c r="Q39" s="26">
        <v>29296.601984889312</v>
      </c>
      <c r="R39" s="26">
        <v>29296.601984889312</v>
      </c>
      <c r="AE39" s="26">
        <f t="shared" ca="1" si="35"/>
        <v>23840.46</v>
      </c>
      <c r="AF39" s="26">
        <f t="shared" ref="AF39:AK39" ca="1" si="40">+AE39*RANDBETWEEN(102, 106)/100</f>
        <v>24794.078399999999</v>
      </c>
      <c r="AG39" s="26">
        <f t="shared" ca="1" si="40"/>
        <v>26281.723103999997</v>
      </c>
      <c r="AH39" s="26">
        <f t="shared" ca="1" si="40"/>
        <v>27332.992028159999</v>
      </c>
      <c r="AI39" s="26">
        <f t="shared" ca="1" si="40"/>
        <v>27879.651868723198</v>
      </c>
      <c r="AJ39" s="26">
        <f t="shared" ca="1" si="40"/>
        <v>28994.837943472128</v>
      </c>
      <c r="AK39" s="26">
        <f t="shared" ca="1" si="40"/>
        <v>30444.579840645732</v>
      </c>
    </row>
    <row r="40" spans="1:37" x14ac:dyDescent="0.25">
      <c r="A40">
        <f>+A39+1</f>
        <v>25</v>
      </c>
      <c r="B40" s="27">
        <v>24560.259360000004</v>
      </c>
      <c r="C40" s="27">
        <v>25297.067140800002</v>
      </c>
      <c r="D40" s="27">
        <v>26055.979155024001</v>
      </c>
      <c r="E40" s="27">
        <v>27619.337904325439</v>
      </c>
      <c r="F40" s="27">
        <v>28724.111420498459</v>
      </c>
      <c r="G40" s="27">
        <v>30447.558105728367</v>
      </c>
      <c r="H40" s="27">
        <v>31665.4604299575</v>
      </c>
      <c r="I40" s="28">
        <f t="shared" ref="I40" si="41">+I64/I19</f>
        <v>27206.069011148884</v>
      </c>
      <c r="L40" s="26">
        <v>24715.240611318997</v>
      </c>
      <c r="M40" s="26">
        <v>24715.240611318997</v>
      </c>
      <c r="N40" s="26">
        <v>24715.240611318997</v>
      </c>
      <c r="O40" s="26">
        <v>27013.922017462624</v>
      </c>
      <c r="P40" s="26">
        <v>27013.922017462624</v>
      </c>
      <c r="Q40" s="26">
        <v>30225.087947835844</v>
      </c>
      <c r="R40" s="26">
        <v>30225.087947835844</v>
      </c>
      <c r="AE40" s="26">
        <f t="shared" ca="1" si="35"/>
        <v>24794.078399999999</v>
      </c>
      <c r="AF40" s="26">
        <f t="shared" ref="AF40:AK40" ca="1" si="42">+AE40*RANDBETWEEN(102, 106)/100</f>
        <v>26281.723103999997</v>
      </c>
      <c r="AG40" s="26">
        <f t="shared" ca="1" si="42"/>
        <v>27595.809259199999</v>
      </c>
      <c r="AH40" s="26">
        <f t="shared" ca="1" si="42"/>
        <v>28423.683536975997</v>
      </c>
      <c r="AI40" s="26">
        <f t="shared" ca="1" si="42"/>
        <v>28992.157207715514</v>
      </c>
      <c r="AJ40" s="26">
        <f t="shared" ca="1" si="42"/>
        <v>29861.921923946982</v>
      </c>
      <c r="AK40" s="26">
        <f t="shared" ca="1" si="42"/>
        <v>31355.018020144333</v>
      </c>
    </row>
    <row r="41" spans="1:37" x14ac:dyDescent="0.25">
      <c r="A41">
        <v>26</v>
      </c>
      <c r="B41" s="27">
        <v>22595.438611200007</v>
      </c>
      <c r="C41" s="27">
        <v>25297.067140800002</v>
      </c>
      <c r="D41" s="27">
        <v>25534.85957192352</v>
      </c>
      <c r="E41" s="27">
        <v>26238.371009109171</v>
      </c>
      <c r="F41" s="27">
        <v>26713.423621063568</v>
      </c>
      <c r="G41" s="27">
        <v>28011.753457270097</v>
      </c>
      <c r="H41" s="27">
        <v>30715.496617058776</v>
      </c>
      <c r="I41" s="28">
        <f t="shared" ref="I41" si="43">+I65/I20</f>
        <v>26716.93361620402</v>
      </c>
      <c r="L41" s="26">
        <v>24715.240611318997</v>
      </c>
      <c r="M41" s="26">
        <v>24715.240611318997</v>
      </c>
      <c r="N41" s="26">
        <v>24715.240611318997</v>
      </c>
      <c r="O41" s="26">
        <v>27013.922017462624</v>
      </c>
      <c r="P41" s="26">
        <v>27013.922017462624</v>
      </c>
      <c r="Q41" s="26">
        <v>30225.087947835844</v>
      </c>
      <c r="R41" s="26">
        <v>30225.087947835844</v>
      </c>
      <c r="AE41" s="26">
        <f ca="1">+AE40*RANDBETWEEN(90, 100)/100</f>
        <v>24298.196831999998</v>
      </c>
      <c r="AF41" s="26">
        <f t="shared" ref="AF41:AK41" ca="1" si="44">+AF40*RANDBETWEEN(90, 100)/100</f>
        <v>24179.185255679997</v>
      </c>
      <c r="AG41" s="26">
        <f t="shared" ca="1" si="44"/>
        <v>25388.144518464</v>
      </c>
      <c r="AH41" s="26">
        <f t="shared" ca="1" si="44"/>
        <v>26149.788854017919</v>
      </c>
      <c r="AI41" s="26">
        <f t="shared" ca="1" si="44"/>
        <v>27542.549347329739</v>
      </c>
      <c r="AJ41" s="26">
        <f t="shared" ca="1" si="44"/>
        <v>28070.206608510161</v>
      </c>
      <c r="AK41" s="26">
        <f t="shared" ca="1" si="44"/>
        <v>28846.616578532787</v>
      </c>
    </row>
    <row r="42" spans="1:37" x14ac:dyDescent="0.25">
      <c r="A42" t="s">
        <v>171</v>
      </c>
      <c r="B42" s="28">
        <f>+B66/B21</f>
        <v>22360.881314890325</v>
      </c>
      <c r="C42" s="28">
        <f t="shared" ref="C42:J43" si="45">+C66/C21</f>
        <v>23735.881306268355</v>
      </c>
      <c r="D42" s="28">
        <f t="shared" si="45"/>
        <v>24283.482657372886</v>
      </c>
      <c r="E42" s="28">
        <f t="shared" si="45"/>
        <v>25868.151796623562</v>
      </c>
      <c r="F42" s="28">
        <f t="shared" si="45"/>
        <v>25674.557146959247</v>
      </c>
      <c r="G42" s="28">
        <f t="shared" si="45"/>
        <v>26330.992115783065</v>
      </c>
      <c r="H42" s="28">
        <f t="shared" si="45"/>
        <v>28661.841654002041</v>
      </c>
    </row>
    <row r="43" spans="1:37" x14ac:dyDescent="0.25">
      <c r="J43" s="28">
        <f t="shared" si="45"/>
        <v>25307.552638146553</v>
      </c>
    </row>
    <row r="45" spans="1:37" s="29" customFormat="1" x14ac:dyDescent="0.25"/>
    <row r="46" spans="1:37" s="29" customFormat="1" x14ac:dyDescent="0.25">
      <c r="A46" s="2" t="s">
        <v>166</v>
      </c>
      <c r="B46"/>
      <c r="C46"/>
      <c r="D46"/>
      <c r="E46"/>
      <c r="F46"/>
    </row>
    <row r="47" spans="1:37" s="29" customFormat="1" x14ac:dyDescent="0.25">
      <c r="A47"/>
      <c r="B47" t="s">
        <v>56</v>
      </c>
      <c r="C47" s="5" t="s">
        <v>59</v>
      </c>
      <c r="D47" t="s">
        <v>60</v>
      </c>
      <c r="E47" t="s">
        <v>53</v>
      </c>
      <c r="F47"/>
    </row>
    <row r="48" spans="1:37" s="29" customFormat="1" x14ac:dyDescent="0.25">
      <c r="A48" t="s">
        <v>55</v>
      </c>
      <c r="B48" s="28">
        <f>+SUM(B59:D61)</f>
        <v>1896597.2479999999</v>
      </c>
      <c r="C48" s="28">
        <f>+SUM(E59:F61)</f>
        <v>1100972.9130239999</v>
      </c>
      <c r="D48" s="28">
        <f>+SUM(G59:H61)</f>
        <v>1647280.562966496</v>
      </c>
      <c r="E48" s="25">
        <f>+SUM(B48:D48)</f>
        <v>4644850.7239904953</v>
      </c>
      <c r="F48"/>
    </row>
    <row r="49" spans="1:9" s="29" customFormat="1" x14ac:dyDescent="0.25">
      <c r="A49" t="s">
        <v>57</v>
      </c>
      <c r="B49" s="28">
        <f>+SUM(B62:D63)</f>
        <v>2096543.8393536003</v>
      </c>
      <c r="C49" s="28">
        <f>+SUM(E62:F63)</f>
        <v>1517119.5747587446</v>
      </c>
      <c r="D49" s="28">
        <f>+SUM(G62:H63)</f>
        <v>1230457.2833653511</v>
      </c>
      <c r="E49" s="25">
        <f t="shared" ref="E49:E50" si="46">+SUM(B49:D49)</f>
        <v>4844120.6974776965</v>
      </c>
      <c r="F49"/>
    </row>
    <row r="50" spans="1:9" s="29" customFormat="1" x14ac:dyDescent="0.25">
      <c r="A50" t="s">
        <v>58</v>
      </c>
      <c r="B50" s="28">
        <f>+SUM(B64:D65)</f>
        <v>1211046.7899546309</v>
      </c>
      <c r="C50" s="28">
        <f>+SUM(E64:F65)</f>
        <v>1350696.1008731313</v>
      </c>
      <c r="D50" s="28">
        <f>+SUM(G64:H65)</f>
        <v>906752.63843507529</v>
      </c>
      <c r="E50" s="25">
        <f t="shared" si="46"/>
        <v>3468495.529262837</v>
      </c>
      <c r="F50"/>
    </row>
    <row r="51" spans="1:9" s="29" customFormat="1" x14ac:dyDescent="0.25">
      <c r="A51" t="s">
        <v>53</v>
      </c>
      <c r="B51" s="25">
        <f>+SUM(B48:B50)</f>
        <v>5204187.8773082308</v>
      </c>
      <c r="C51" s="25">
        <f t="shared" ref="C51:D51" si="47">+SUM(C48:C50)</f>
        <v>3968788.588655876</v>
      </c>
      <c r="D51" s="25">
        <f t="shared" si="47"/>
        <v>3784490.484766922</v>
      </c>
      <c r="E51"/>
      <c r="F51" s="25">
        <f>+SUM(B51:D51)</f>
        <v>12957466.950731028</v>
      </c>
    </row>
    <row r="52" spans="1:9" s="29" customFormat="1" x14ac:dyDescent="0.25">
      <c r="A52"/>
      <c r="B52"/>
      <c r="C52"/>
      <c r="D52"/>
      <c r="E52" s="25">
        <f>+SUM(E48:E50)</f>
        <v>12957466.950731028</v>
      </c>
      <c r="F52" s="25">
        <f>+SUM(B48:D50)</f>
        <v>12957466.950731028</v>
      </c>
    </row>
    <row r="53" spans="1:9" s="29" customFormat="1" x14ac:dyDescent="0.25"/>
    <row r="56" spans="1:9" x14ac:dyDescent="0.25">
      <c r="A56" s="2" t="s">
        <v>165</v>
      </c>
    </row>
    <row r="57" spans="1:9" x14ac:dyDescent="0.25">
      <c r="B57" t="s">
        <v>42</v>
      </c>
    </row>
    <row r="58" spans="1:9" x14ac:dyDescent="0.25">
      <c r="A58" t="s">
        <v>41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 t="s">
        <v>54</v>
      </c>
    </row>
    <row r="59" spans="1:9" x14ac:dyDescent="0.25">
      <c r="A59">
        <v>20</v>
      </c>
      <c r="B59" s="27">
        <f>+B14*B35</f>
        <v>160000</v>
      </c>
      <c r="C59" s="27">
        <f t="shared" ref="C59:H59" si="48">+C14*C35</f>
        <v>226600</v>
      </c>
      <c r="D59" s="27">
        <f t="shared" si="48"/>
        <v>378216</v>
      </c>
      <c r="E59" s="27">
        <f t="shared" si="48"/>
        <v>66818.16</v>
      </c>
      <c r="F59" s="27">
        <f t="shared" si="48"/>
        <v>458818.03200000001</v>
      </c>
      <c r="G59" s="27">
        <f t="shared" si="48"/>
        <v>192703.57344000001</v>
      </c>
      <c r="H59" s="27">
        <f t="shared" si="48"/>
        <v>49621.170160800008</v>
      </c>
      <c r="I59" s="28">
        <f>+SUM(B59:H59)</f>
        <v>1532776.9356008</v>
      </c>
    </row>
    <row r="60" spans="1:9" x14ac:dyDescent="0.25">
      <c r="A60">
        <f>+A59+1</f>
        <v>21</v>
      </c>
      <c r="B60" s="27">
        <f t="shared" ref="B60:H60" si="49">+B15*B36</f>
        <v>187200</v>
      </c>
      <c r="C60" s="27">
        <f t="shared" si="49"/>
        <v>86528</v>
      </c>
      <c r="D60" s="27">
        <f t="shared" si="49"/>
        <v>111404.79999999999</v>
      </c>
      <c r="E60" s="27">
        <f t="shared" si="49"/>
        <v>68179.737599999993</v>
      </c>
      <c r="F60" s="27">
        <f t="shared" si="49"/>
        <v>162267.77548800001</v>
      </c>
      <c r="G60" s="27">
        <f t="shared" si="49"/>
        <v>361625.32823039999</v>
      </c>
      <c r="H60" s="27">
        <f t="shared" si="49"/>
        <v>430334.14059417596</v>
      </c>
      <c r="I60" s="28">
        <f>+SUM(B60:H60)</f>
        <v>1407539.7819125759</v>
      </c>
    </row>
    <row r="61" spans="1:9" x14ac:dyDescent="0.25">
      <c r="A61">
        <f t="shared" ref="A61" si="50">+A60+1</f>
        <v>22</v>
      </c>
      <c r="B61" s="27">
        <f t="shared" ref="B61:H61" si="51">+B16*B37</f>
        <v>174720</v>
      </c>
      <c r="C61" s="27">
        <f t="shared" si="51"/>
        <v>431558.39999999997</v>
      </c>
      <c r="D61" s="27">
        <f t="shared" si="51"/>
        <v>140370.04799999998</v>
      </c>
      <c r="E61" s="27">
        <f t="shared" si="51"/>
        <v>294777.10080000001</v>
      </c>
      <c r="F61" s="27">
        <f t="shared" si="51"/>
        <v>50112.107135999991</v>
      </c>
      <c r="G61" s="27">
        <f t="shared" si="51"/>
        <v>447250.55618879991</v>
      </c>
      <c r="H61" s="27">
        <f t="shared" si="51"/>
        <v>165745.79435231996</v>
      </c>
      <c r="I61" s="28">
        <f t="shared" ref="I61:I65" si="52">+SUM(B61:H61)</f>
        <v>1704534.0064771199</v>
      </c>
    </row>
    <row r="62" spans="1:9" x14ac:dyDescent="0.25">
      <c r="A62">
        <f>+A61+1</f>
        <v>23</v>
      </c>
      <c r="B62" s="27">
        <f t="shared" ref="B62:H62" si="53">+B17*B38</f>
        <v>254654.40000000002</v>
      </c>
      <c r="C62" s="27">
        <f t="shared" si="53"/>
        <v>245394.24000000002</v>
      </c>
      <c r="D62" s="27">
        <f t="shared" si="53"/>
        <v>463795.1136000001</v>
      </c>
      <c r="E62" s="27">
        <f t="shared" si="53"/>
        <v>473071.01587200013</v>
      </c>
      <c r="F62" s="27">
        <f t="shared" si="53"/>
        <v>160844.14539648005</v>
      </c>
      <c r="G62" s="27">
        <f t="shared" si="53"/>
        <v>113663.19608017923</v>
      </c>
      <c r="H62" s="27">
        <f t="shared" si="53"/>
        <v>384181.60275100579</v>
      </c>
      <c r="I62" s="28">
        <f t="shared" si="52"/>
        <v>2095603.7136996654</v>
      </c>
    </row>
    <row r="63" spans="1:9" x14ac:dyDescent="0.25">
      <c r="A63">
        <f>+A62+1</f>
        <v>24</v>
      </c>
      <c r="B63" s="27">
        <f t="shared" ref="B63:H63" si="54">+B18*B39</f>
        <v>238449.12</v>
      </c>
      <c r="C63" s="27">
        <f t="shared" si="54"/>
        <v>404409.70752000005</v>
      </c>
      <c r="D63" s="27">
        <f t="shared" si="54"/>
        <v>489841.25823360006</v>
      </c>
      <c r="E63" s="27">
        <f t="shared" si="54"/>
        <v>531091.04840064014</v>
      </c>
      <c r="F63" s="27">
        <f t="shared" si="54"/>
        <v>352113.36508962436</v>
      </c>
      <c r="G63" s="27">
        <f t="shared" si="54"/>
        <v>170639.55385112565</v>
      </c>
      <c r="H63" s="27">
        <f t="shared" si="54"/>
        <v>561972.93068304053</v>
      </c>
      <c r="I63" s="28">
        <f t="shared" si="52"/>
        <v>2748516.9837780306</v>
      </c>
    </row>
    <row r="64" spans="1:9" x14ac:dyDescent="0.25">
      <c r="A64">
        <f>+A63+1</f>
        <v>25</v>
      </c>
      <c r="B64" s="27">
        <f t="shared" ref="B64:H64" si="55">+B19*B40</f>
        <v>122801.29680000001</v>
      </c>
      <c r="C64" s="27">
        <f t="shared" si="55"/>
        <v>379456.00711200002</v>
      </c>
      <c r="D64" s="27">
        <f t="shared" si="55"/>
        <v>78167.937465071998</v>
      </c>
      <c r="E64" s="27">
        <f t="shared" si="55"/>
        <v>138096.68952162721</v>
      </c>
      <c r="F64" s="27">
        <f t="shared" si="55"/>
        <v>258517.00278448613</v>
      </c>
      <c r="G64" s="27">
        <f t="shared" si="55"/>
        <v>152237.79052864184</v>
      </c>
      <c r="H64" s="27">
        <f t="shared" si="55"/>
        <v>94996.381289872501</v>
      </c>
      <c r="I64" s="28">
        <f t="shared" si="52"/>
        <v>1224273.1055016997</v>
      </c>
    </row>
    <row r="65" spans="1:20" x14ac:dyDescent="0.25">
      <c r="A65">
        <v>26</v>
      </c>
      <c r="B65" s="27">
        <f t="shared" ref="B65:H65" si="56">+B20*B41</f>
        <v>248549.82472320006</v>
      </c>
      <c r="C65" s="27">
        <f t="shared" si="56"/>
        <v>101188.26856320001</v>
      </c>
      <c r="D65" s="27">
        <f t="shared" si="56"/>
        <v>280883.45529115869</v>
      </c>
      <c r="E65" s="27">
        <f t="shared" si="56"/>
        <v>419813.93614574673</v>
      </c>
      <c r="F65" s="27">
        <f t="shared" si="56"/>
        <v>534268.47242127138</v>
      </c>
      <c r="G65" s="27">
        <f t="shared" si="56"/>
        <v>168070.52074362058</v>
      </c>
      <c r="H65" s="27">
        <f t="shared" si="56"/>
        <v>491447.94587294041</v>
      </c>
      <c r="I65" s="28">
        <f t="shared" si="52"/>
        <v>2244222.4237611378</v>
      </c>
    </row>
    <row r="66" spans="1:20" x14ac:dyDescent="0.25">
      <c r="A66" t="s">
        <v>54</v>
      </c>
      <c r="B66" s="28">
        <f>+SUM(B59:B65)</f>
        <v>1386374.6415232001</v>
      </c>
      <c r="C66" s="28">
        <f t="shared" ref="C66:H66" si="57">+SUM(C59:C65)</f>
        <v>1875134.6231952</v>
      </c>
      <c r="D66" s="28">
        <f t="shared" si="57"/>
        <v>1942678.6125898308</v>
      </c>
      <c r="E66" s="28">
        <f t="shared" si="57"/>
        <v>1991847.6883400143</v>
      </c>
      <c r="F66" s="28">
        <f t="shared" si="57"/>
        <v>1976940.9003158621</v>
      </c>
      <c r="G66" s="28">
        <f t="shared" si="57"/>
        <v>1606190.519062767</v>
      </c>
      <c r="H66" s="28">
        <f t="shared" si="57"/>
        <v>2178299.9657041552</v>
      </c>
      <c r="I66" s="25"/>
      <c r="J66" s="25">
        <f>+SUM(B66:H66)</f>
        <v>12957466.950731028</v>
      </c>
    </row>
    <row r="67" spans="1:20" x14ac:dyDescent="0.25">
      <c r="I67" s="25">
        <f>+SUM(I59:I65)</f>
        <v>12957466.950731028</v>
      </c>
      <c r="J67" s="25">
        <f>+SUM(B59:H65)</f>
        <v>12957466.950731035</v>
      </c>
    </row>
    <row r="68" spans="1:20" s="29" customFormat="1" x14ac:dyDescent="0.25"/>
    <row r="69" spans="1:20" s="29" customFormat="1" x14ac:dyDescent="0.25"/>
    <row r="70" spans="1:20" s="29" customFormat="1" x14ac:dyDescent="0.25"/>
    <row r="74" spans="1:20" ht="21" x14ac:dyDescent="0.35">
      <c r="A74" s="31" t="s">
        <v>61</v>
      </c>
    </row>
    <row r="75" spans="1:20" x14ac:dyDescent="0.25">
      <c r="A75" s="2" t="s">
        <v>168</v>
      </c>
    </row>
    <row r="76" spans="1:20" x14ac:dyDescent="0.25">
      <c r="B76" t="s">
        <v>42</v>
      </c>
      <c r="M76" t="s">
        <v>158</v>
      </c>
    </row>
    <row r="77" spans="1:20" x14ac:dyDescent="0.25">
      <c r="A77" t="s">
        <v>41</v>
      </c>
      <c r="B77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 t="s">
        <v>53</v>
      </c>
      <c r="M77">
        <v>0</v>
      </c>
      <c r="N77">
        <v>1</v>
      </c>
      <c r="O77">
        <v>2</v>
      </c>
      <c r="P77">
        <v>3</v>
      </c>
      <c r="Q77">
        <v>4</v>
      </c>
      <c r="R77">
        <v>5</v>
      </c>
      <c r="S77">
        <v>6</v>
      </c>
    </row>
    <row r="78" spans="1:20" x14ac:dyDescent="0.25">
      <c r="A78">
        <v>20</v>
      </c>
      <c r="B78" s="21">
        <v>8.5649182583973555</v>
      </c>
      <c r="C78" s="21">
        <v>11.045460964469099</v>
      </c>
      <c r="D78" s="21">
        <v>11.166528024733749</v>
      </c>
      <c r="E78" s="21">
        <v>8.3000276159298547</v>
      </c>
      <c r="F78" s="21">
        <v>8.2881323008823724</v>
      </c>
      <c r="G78" s="21">
        <v>10.302278210777876</v>
      </c>
      <c r="H78" s="21">
        <v>12.332654624809626</v>
      </c>
      <c r="I78" s="12">
        <f>+SUM(B78:H78)</f>
        <v>69.999999999999943</v>
      </c>
      <c r="M78" s="25">
        <f t="shared" ref="M78:T84" si="58">+B78-B14</f>
        <v>0.56491825839735554</v>
      </c>
      <c r="N78" s="25">
        <f t="shared" si="58"/>
        <v>4.5460964469098641E-2</v>
      </c>
      <c r="O78" s="25">
        <f t="shared" si="58"/>
        <v>-6.8334719752662512</v>
      </c>
      <c r="P78" s="25">
        <f t="shared" si="58"/>
        <v>5.3000276159298547</v>
      </c>
      <c r="Q78" s="25">
        <f t="shared" si="58"/>
        <v>-11.711867699117628</v>
      </c>
      <c r="R78" s="25">
        <f t="shared" si="58"/>
        <v>2.3022782107778763</v>
      </c>
      <c r="S78" s="25">
        <f t="shared" si="58"/>
        <v>10.332654624809626</v>
      </c>
      <c r="T78" s="22">
        <f t="shared" si="58"/>
        <v>0</v>
      </c>
    </row>
    <row r="79" spans="1:20" x14ac:dyDescent="0.25">
      <c r="A79">
        <f>+A78+1</f>
        <v>21</v>
      </c>
      <c r="B79" s="21">
        <v>7.1703167122469083</v>
      </c>
      <c r="C79" s="21">
        <v>9.6099149726625459</v>
      </c>
      <c r="D79" s="21">
        <v>9.7384800742492796</v>
      </c>
      <c r="E79" s="21">
        <v>6.8843840998171384</v>
      </c>
      <c r="F79" s="21">
        <v>6.8775304209264032</v>
      </c>
      <c r="G79" s="21">
        <v>8.8281643526017923</v>
      </c>
      <c r="H79" s="21">
        <v>10.891209367495936</v>
      </c>
      <c r="I79" s="12">
        <f>+SUM(B79:H79)</f>
        <v>60</v>
      </c>
      <c r="M79" s="25">
        <f t="shared" si="58"/>
        <v>-1.8296832877530917</v>
      </c>
      <c r="N79" s="25">
        <f t="shared" si="58"/>
        <v>5.6099149726625459</v>
      </c>
      <c r="O79" s="25">
        <f t="shared" si="58"/>
        <v>4.7384800742492796</v>
      </c>
      <c r="P79" s="25">
        <f t="shared" si="58"/>
        <v>3.8843840998171384</v>
      </c>
      <c r="Q79" s="25">
        <f t="shared" si="58"/>
        <v>-0.12246957907359679</v>
      </c>
      <c r="R79" s="25">
        <f t="shared" si="58"/>
        <v>-6.1718356473982077</v>
      </c>
      <c r="S79" s="25">
        <f t="shared" si="58"/>
        <v>-6.1087906325040642</v>
      </c>
      <c r="T79" s="22">
        <f t="shared" si="58"/>
        <v>0</v>
      </c>
    </row>
    <row r="80" spans="1:20" x14ac:dyDescent="0.25">
      <c r="A80">
        <f t="shared" ref="A80" si="59">+A79+1</f>
        <v>22</v>
      </c>
      <c r="B80" s="21">
        <v>8.5376354673138195</v>
      </c>
      <c r="C80" s="21">
        <v>11.011027713870003</v>
      </c>
      <c r="D80" s="21">
        <v>11.155717812057281</v>
      </c>
      <c r="E80" s="21">
        <v>8.3261659144202511</v>
      </c>
      <c r="F80" s="21">
        <v>8.3237596480239766</v>
      </c>
      <c r="G80" s="21">
        <v>10.266995937990762</v>
      </c>
      <c r="H80" s="21">
        <v>12.378697506323906</v>
      </c>
      <c r="I80" s="12">
        <f t="shared" ref="I80:I84" si="60">+SUM(B80:H80)</f>
        <v>70</v>
      </c>
      <c r="M80" s="25">
        <f t="shared" si="58"/>
        <v>0.5376354673138195</v>
      </c>
      <c r="N80" s="25">
        <f t="shared" si="58"/>
        <v>-7.9889722861299965</v>
      </c>
      <c r="O80" s="25">
        <f t="shared" si="58"/>
        <v>5.1557178120572811</v>
      </c>
      <c r="P80" s="25">
        <f t="shared" si="58"/>
        <v>-3.6738340855797489</v>
      </c>
      <c r="Q80" s="25">
        <f t="shared" si="58"/>
        <v>6.3237596480239766</v>
      </c>
      <c r="R80" s="25">
        <f t="shared" si="58"/>
        <v>-6.733004062009238</v>
      </c>
      <c r="S80" s="25">
        <f t="shared" si="58"/>
        <v>6.3786975063239062</v>
      </c>
      <c r="T80" s="22">
        <f t="shared" si="58"/>
        <v>0</v>
      </c>
    </row>
    <row r="81" spans="1:20" x14ac:dyDescent="0.25">
      <c r="A81">
        <f>+A80+1</f>
        <v>23</v>
      </c>
      <c r="B81" s="21">
        <v>10.70977761553922</v>
      </c>
      <c r="C81" s="21">
        <v>13.115654065408139</v>
      </c>
      <c r="D81" s="21">
        <v>13.262810999994125</v>
      </c>
      <c r="E81" s="21">
        <v>12.604426131873407</v>
      </c>
      <c r="F81" s="21">
        <v>12.609578843870597</v>
      </c>
      <c r="G81" s="21">
        <v>7.7427926274264482</v>
      </c>
      <c r="H81" s="21">
        <v>9.9549597158880676</v>
      </c>
      <c r="I81" s="12">
        <f t="shared" si="60"/>
        <v>80</v>
      </c>
      <c r="M81" s="25">
        <f t="shared" si="58"/>
        <v>-0.29022238446077964</v>
      </c>
      <c r="N81" s="25">
        <f t="shared" si="58"/>
        <v>3.1156540654081386</v>
      </c>
      <c r="O81" s="25">
        <f t="shared" si="58"/>
        <v>-4.7371890000058752</v>
      </c>
      <c r="P81" s="25">
        <f t="shared" si="58"/>
        <v>-5.3955738681265935</v>
      </c>
      <c r="Q81" s="25">
        <f t="shared" si="58"/>
        <v>6.6095788438705974</v>
      </c>
      <c r="R81" s="25">
        <f t="shared" si="58"/>
        <v>3.7427926274264482</v>
      </c>
      <c r="S81" s="25">
        <f t="shared" si="58"/>
        <v>-3.0450402841119324</v>
      </c>
      <c r="T81" s="22">
        <f t="shared" si="58"/>
        <v>0</v>
      </c>
    </row>
    <row r="82" spans="1:20" x14ac:dyDescent="0.25">
      <c r="A82">
        <f>+A81+1</f>
        <v>24</v>
      </c>
      <c r="B82" s="21">
        <v>13.981608797312102</v>
      </c>
      <c r="C82" s="21">
        <v>16.387240640265851</v>
      </c>
      <c r="D82" s="21">
        <v>16.542907881480581</v>
      </c>
      <c r="E82" s="21">
        <v>15.889990637079235</v>
      </c>
      <c r="F82" s="21">
        <v>15.896004387176761</v>
      </c>
      <c r="G82" s="21">
        <v>11.020741429055677</v>
      </c>
      <c r="H82" s="21">
        <v>13.281506227629794</v>
      </c>
      <c r="I82" s="12">
        <f t="shared" si="60"/>
        <v>103</v>
      </c>
      <c r="M82" s="25">
        <f t="shared" si="58"/>
        <v>3.9816087973121022</v>
      </c>
      <c r="N82" s="25">
        <f t="shared" si="58"/>
        <v>0.38724064026585125</v>
      </c>
      <c r="O82" s="25">
        <f t="shared" si="58"/>
        <v>-2.4570921185194194</v>
      </c>
      <c r="P82" s="25">
        <f t="shared" si="58"/>
        <v>-4.1100093629207652</v>
      </c>
      <c r="Q82" s="25">
        <f t="shared" si="58"/>
        <v>2.8960043871767613</v>
      </c>
      <c r="R82" s="25">
        <f t="shared" si="58"/>
        <v>5.0207414290556773</v>
      </c>
      <c r="S82" s="25">
        <f t="shared" si="58"/>
        <v>-5.7184937723702056</v>
      </c>
      <c r="T82" s="22">
        <f t="shared" si="58"/>
        <v>0</v>
      </c>
    </row>
    <row r="83" spans="1:20" x14ac:dyDescent="0.25">
      <c r="A83">
        <f>+A82+1</f>
        <v>25</v>
      </c>
      <c r="B83" s="21">
        <v>3.7292858307268486</v>
      </c>
      <c r="C83" s="21">
        <v>6.1155028426278193</v>
      </c>
      <c r="D83" s="21">
        <v>6.2695048257270045</v>
      </c>
      <c r="E83" s="21">
        <v>9.7152235270126184</v>
      </c>
      <c r="F83" s="21">
        <v>9.7194094842168397</v>
      </c>
      <c r="G83" s="21">
        <v>3.627436504663998</v>
      </c>
      <c r="H83" s="21">
        <v>5.8236369850248773</v>
      </c>
      <c r="I83" s="12">
        <f t="shared" si="60"/>
        <v>45.000000000000007</v>
      </c>
      <c r="M83" s="25">
        <f t="shared" si="58"/>
        <v>-1.2707141692731514</v>
      </c>
      <c r="N83" s="25">
        <f t="shared" si="58"/>
        <v>-8.8844971573721807</v>
      </c>
      <c r="O83" s="25">
        <f t="shared" si="58"/>
        <v>3.2695048257270045</v>
      </c>
      <c r="P83" s="25">
        <f t="shared" si="58"/>
        <v>4.7152235270126184</v>
      </c>
      <c r="Q83" s="25">
        <f t="shared" si="58"/>
        <v>0.7194094842168397</v>
      </c>
      <c r="R83" s="25">
        <f t="shared" si="58"/>
        <v>-1.372563495336002</v>
      </c>
      <c r="S83" s="25">
        <f t="shared" si="58"/>
        <v>2.8236369850248773</v>
      </c>
      <c r="T83" s="22">
        <f t="shared" si="58"/>
        <v>0</v>
      </c>
    </row>
    <row r="84" spans="1:20" x14ac:dyDescent="0.25">
      <c r="A84">
        <v>26</v>
      </c>
      <c r="B84" s="21">
        <v>9.3064573184637442</v>
      </c>
      <c r="C84" s="21">
        <v>11.715198800696541</v>
      </c>
      <c r="D84" s="21">
        <v>11.864050381757977</v>
      </c>
      <c r="E84" s="21">
        <v>15.279782073867494</v>
      </c>
      <c r="F84" s="21">
        <v>15.285584914903051</v>
      </c>
      <c r="G84" s="21">
        <v>9.2115909374834501</v>
      </c>
      <c r="H84" s="21">
        <v>11.337335572827746</v>
      </c>
      <c r="I84" s="12">
        <f t="shared" si="60"/>
        <v>84</v>
      </c>
      <c r="M84" s="25">
        <f t="shared" si="58"/>
        <v>-1.6935426815362558</v>
      </c>
      <c r="N84" s="25">
        <f t="shared" si="58"/>
        <v>7.7151988006965411</v>
      </c>
      <c r="O84" s="25">
        <f t="shared" si="58"/>
        <v>0.86405038175797699</v>
      </c>
      <c r="P84" s="25">
        <f t="shared" si="58"/>
        <v>-0.72021792613250568</v>
      </c>
      <c r="Q84" s="25">
        <f t="shared" si="58"/>
        <v>-4.7144150850969488</v>
      </c>
      <c r="R84" s="25">
        <f t="shared" si="58"/>
        <v>3.2115909374834501</v>
      </c>
      <c r="S84" s="25">
        <f t="shared" si="58"/>
        <v>-4.6626644271722544</v>
      </c>
      <c r="T84" s="22">
        <f t="shared" si="58"/>
        <v>0</v>
      </c>
    </row>
    <row r="85" spans="1:20" x14ac:dyDescent="0.25">
      <c r="A85" t="s">
        <v>53</v>
      </c>
      <c r="B85" s="12">
        <f>+SUM(B78:B84)</f>
        <v>62</v>
      </c>
      <c r="C85" s="12">
        <f t="shared" ref="C85:H85" si="61">+SUM(C78:C84)</f>
        <v>79</v>
      </c>
      <c r="D85" s="12">
        <f t="shared" si="61"/>
        <v>80</v>
      </c>
      <c r="E85" s="12">
        <f t="shared" si="61"/>
        <v>77</v>
      </c>
      <c r="F85" s="12">
        <f t="shared" si="61"/>
        <v>77</v>
      </c>
      <c r="G85" s="12">
        <f t="shared" si="61"/>
        <v>61</v>
      </c>
      <c r="H85" s="12">
        <f t="shared" si="61"/>
        <v>75.999999999999943</v>
      </c>
      <c r="M85" s="22">
        <f t="shared" ref="M85:S85" si="62">+B85-B21</f>
        <v>0</v>
      </c>
      <c r="N85" s="22">
        <f t="shared" si="62"/>
        <v>0</v>
      </c>
      <c r="O85" s="22">
        <f t="shared" si="62"/>
        <v>0</v>
      </c>
      <c r="P85" s="22">
        <f t="shared" si="62"/>
        <v>0</v>
      </c>
      <c r="Q85" s="22">
        <f t="shared" si="62"/>
        <v>0</v>
      </c>
      <c r="R85" s="22">
        <f t="shared" si="62"/>
        <v>0</v>
      </c>
      <c r="S85" s="22">
        <f t="shared" si="62"/>
        <v>0</v>
      </c>
      <c r="T85" s="22"/>
    </row>
    <row r="86" spans="1:20" x14ac:dyDescent="0.25">
      <c r="J86" s="12">
        <f>+SUM(B78:H84)</f>
        <v>512.00000000000011</v>
      </c>
    </row>
    <row r="88" spans="1:20" x14ac:dyDescent="0.25">
      <c r="B88" t="s">
        <v>56</v>
      </c>
      <c r="C88" s="5" t="s">
        <v>59</v>
      </c>
      <c r="D88" t="s">
        <v>60</v>
      </c>
      <c r="E88" t="s">
        <v>53</v>
      </c>
    </row>
    <row r="89" spans="1:20" x14ac:dyDescent="0.25">
      <c r="A89" t="s">
        <v>55</v>
      </c>
      <c r="B89" s="19">
        <f>+SUM(B78:D80)</f>
        <v>88.000000000000043</v>
      </c>
      <c r="C89" s="18">
        <f>+SUM(E78:F80)</f>
        <v>47</v>
      </c>
      <c r="D89" s="18">
        <f>+SUM(G78:H80)</f>
        <v>64.999999999999901</v>
      </c>
      <c r="E89">
        <f>+SUM(B89:D89)</f>
        <v>199.99999999999994</v>
      </c>
    </row>
    <row r="90" spans="1:20" x14ac:dyDescent="0.25">
      <c r="A90" t="s">
        <v>57</v>
      </c>
      <c r="B90" s="18">
        <f>+SUM(B81:D82)</f>
        <v>84</v>
      </c>
      <c r="C90" s="18">
        <f>+SUM(E81:F82)</f>
        <v>57</v>
      </c>
      <c r="D90" s="18">
        <f>+SUM(G81:H82)</f>
        <v>41.999999999999986</v>
      </c>
      <c r="E90">
        <f t="shared" ref="E90:E91" si="63">+SUM(B90:D90)</f>
        <v>183</v>
      </c>
    </row>
    <row r="91" spans="1:20" x14ac:dyDescent="0.25">
      <c r="A91" t="s">
        <v>58</v>
      </c>
      <c r="B91" s="18">
        <f>+SUM(B83:D84)</f>
        <v>48.999999999999936</v>
      </c>
      <c r="C91" s="18">
        <f>+SUM(E83:F84)</f>
        <v>50</v>
      </c>
      <c r="D91" s="18">
        <f>+SUM(G83:H84)</f>
        <v>30.000000000000071</v>
      </c>
      <c r="E91">
        <f t="shared" si="63"/>
        <v>129</v>
      </c>
    </row>
    <row r="92" spans="1:20" x14ac:dyDescent="0.25">
      <c r="A92" t="s">
        <v>53</v>
      </c>
      <c r="B92">
        <f>+SUM(B89:B91)</f>
        <v>221</v>
      </c>
      <c r="C92">
        <f>+SUM(C89:C91)</f>
        <v>154</v>
      </c>
      <c r="D92">
        <f>+SUM(D89:D91)</f>
        <v>136.99999999999994</v>
      </c>
      <c r="F92">
        <f>+SUM(B92:D92)</f>
        <v>511.99999999999994</v>
      </c>
    </row>
    <row r="93" spans="1:20" x14ac:dyDescent="0.25">
      <c r="E93">
        <f>+SUM(E89:E91)</f>
        <v>511.99999999999994</v>
      </c>
      <c r="F93">
        <f>+SUM(B89:D91)</f>
        <v>511.99999999999994</v>
      </c>
    </row>
    <row r="95" spans="1:20" x14ac:dyDescent="0.25">
      <c r="A95" s="2" t="s">
        <v>169</v>
      </c>
    </row>
    <row r="97" spans="1:10" x14ac:dyDescent="0.25">
      <c r="B97" t="s">
        <v>42</v>
      </c>
    </row>
    <row r="98" spans="1:10" x14ac:dyDescent="0.25">
      <c r="A98" t="s">
        <v>41</v>
      </c>
      <c r="B98">
        <v>0</v>
      </c>
      <c r="C98">
        <v>1</v>
      </c>
      <c r="D98">
        <v>2</v>
      </c>
      <c r="E98">
        <v>3</v>
      </c>
      <c r="F98">
        <v>4</v>
      </c>
      <c r="G98">
        <v>5</v>
      </c>
      <c r="H98">
        <v>6</v>
      </c>
      <c r="I98" t="s">
        <v>53</v>
      </c>
    </row>
    <row r="99" spans="1:10" x14ac:dyDescent="0.25">
      <c r="A99">
        <v>20</v>
      </c>
      <c r="B99" s="32">
        <v>18500.002708446271</v>
      </c>
      <c r="C99" s="32">
        <v>20602.894470361352</v>
      </c>
      <c r="D99" s="32">
        <v>20608.26297795046</v>
      </c>
      <c r="E99" s="32">
        <v>22153.168544162898</v>
      </c>
      <c r="F99" s="32">
        <v>22145.520093724073</v>
      </c>
      <c r="G99" s="32">
        <v>22958.467052429383</v>
      </c>
      <c r="H99" s="32">
        <v>25354.904961768661</v>
      </c>
      <c r="I99" s="35">
        <f t="shared" ref="I99:J107" si="64">+I121/I78</f>
        <v>21896.813365725673</v>
      </c>
    </row>
    <row r="100" spans="1:10" x14ac:dyDescent="0.25">
      <c r="A100">
        <f>+A99+1</f>
        <v>21</v>
      </c>
      <c r="B100" s="32">
        <v>20848.369915382511</v>
      </c>
      <c r="C100" s="32">
        <v>22257.629350111609</v>
      </c>
      <c r="D100" s="32">
        <v>22587.45694003658</v>
      </c>
      <c r="E100" s="32">
        <v>23773.867755125968</v>
      </c>
      <c r="F100" s="32">
        <v>23699.779435771437</v>
      </c>
      <c r="G100" s="32">
        <v>24667.218036918362</v>
      </c>
      <c r="H100" s="32">
        <v>25686.614424961459</v>
      </c>
      <c r="I100" s="35">
        <f t="shared" si="64"/>
        <v>23458.996365209623</v>
      </c>
    </row>
    <row r="101" spans="1:10" x14ac:dyDescent="0.25">
      <c r="A101">
        <f t="shared" ref="A101" si="65">+A100+1</f>
        <v>22</v>
      </c>
      <c r="B101" s="32">
        <v>20456.679572018224</v>
      </c>
      <c r="C101" s="32">
        <v>23204.950861974456</v>
      </c>
      <c r="D101" s="32">
        <v>23928.729517563406</v>
      </c>
      <c r="E101" s="32">
        <v>24381.018654382398</v>
      </c>
      <c r="F101" s="32">
        <v>24495.085497164357</v>
      </c>
      <c r="G101" s="32">
        <v>25262.751534814714</v>
      </c>
      <c r="H101" s="32">
        <v>27560.70612441672</v>
      </c>
      <c r="I101" s="35">
        <f t="shared" si="64"/>
        <v>24350.485806816076</v>
      </c>
    </row>
    <row r="102" spans="1:10" x14ac:dyDescent="0.25">
      <c r="A102">
        <f>+A101+1</f>
        <v>23</v>
      </c>
      <c r="B102" s="32">
        <v>24018.933895327595</v>
      </c>
      <c r="C102" s="32">
        <v>24562.939236298542</v>
      </c>
      <c r="D102" s="32">
        <v>25100.477205492261</v>
      </c>
      <c r="E102" s="32">
        <v>26615.995859831331</v>
      </c>
      <c r="F102" s="32">
        <v>25991.335622368711</v>
      </c>
      <c r="G102" s="32">
        <v>28532.368714976372</v>
      </c>
      <c r="H102" s="32">
        <v>30051.855452843702</v>
      </c>
      <c r="I102" s="35">
        <f t="shared" si="64"/>
        <v>26195.04642124585</v>
      </c>
    </row>
    <row r="103" spans="1:10" x14ac:dyDescent="0.25">
      <c r="A103">
        <f>+A102+1</f>
        <v>24</v>
      </c>
      <c r="B103" s="32">
        <v>23513.848591552534</v>
      </c>
      <c r="C103" s="32">
        <v>25490.951621118646</v>
      </c>
      <c r="D103" s="32">
        <v>26461.896069213399</v>
      </c>
      <c r="E103" s="32">
        <v>26802.29926417402</v>
      </c>
      <c r="F103" s="32">
        <v>26925.768919316732</v>
      </c>
      <c r="G103" s="32">
        <v>27366.782401892458</v>
      </c>
      <c r="H103" s="32">
        <v>30777.36961553419</v>
      </c>
      <c r="I103" s="35">
        <f t="shared" si="64"/>
        <v>26684.630910466298</v>
      </c>
    </row>
    <row r="104" spans="1:10" x14ac:dyDescent="0.25">
      <c r="A104">
        <f>+A103+1</f>
        <v>25</v>
      </c>
      <c r="B104" s="32">
        <v>25373.02772630439</v>
      </c>
      <c r="C104" s="32">
        <v>24724.7994233135</v>
      </c>
      <c r="D104" s="32">
        <v>25025.252865254552</v>
      </c>
      <c r="E104" s="32">
        <v>27556.828338914554</v>
      </c>
      <c r="F104" s="32">
        <v>27265.133647494797</v>
      </c>
      <c r="G104" s="32">
        <v>29880.368596375018</v>
      </c>
      <c r="H104" s="32">
        <v>30983.803254501396</v>
      </c>
      <c r="I104" s="35">
        <f t="shared" si="64"/>
        <v>27206.069011148909</v>
      </c>
    </row>
    <row r="105" spans="1:10" x14ac:dyDescent="0.25">
      <c r="A105">
        <v>26</v>
      </c>
      <c r="B105" s="32">
        <v>23979.092036194634</v>
      </c>
      <c r="C105" s="32">
        <v>24504.22954739962</v>
      </c>
      <c r="D105" s="32">
        <v>25125.540236591118</v>
      </c>
      <c r="E105" s="32">
        <v>26978.038488855131</v>
      </c>
      <c r="F105" s="32">
        <v>26544.997046036915</v>
      </c>
      <c r="G105" s="32">
        <v>28400.69615381827</v>
      </c>
      <c r="H105" s="32">
        <v>31427.973393621265</v>
      </c>
      <c r="I105" s="35">
        <f t="shared" si="64"/>
        <v>26716.933616203998</v>
      </c>
    </row>
    <row r="106" spans="1:10" x14ac:dyDescent="0.25">
      <c r="A106" t="s">
        <v>53</v>
      </c>
      <c r="B106" s="35">
        <f>+B128/B85</f>
        <v>22360.881314890303</v>
      </c>
      <c r="C106" s="35">
        <f t="shared" ref="C106:H106" si="66">+C128/C85</f>
        <v>23735.881306268344</v>
      </c>
      <c r="D106" s="35">
        <f t="shared" si="66"/>
        <v>24283.482657372882</v>
      </c>
      <c r="E106" s="35">
        <f t="shared" si="66"/>
        <v>25868.151796623482</v>
      </c>
      <c r="F106" s="35">
        <f t="shared" si="66"/>
        <v>25674.557146959323</v>
      </c>
      <c r="G106" s="35">
        <f t="shared" si="66"/>
        <v>26330.99211578289</v>
      </c>
      <c r="H106" s="35">
        <f t="shared" si="66"/>
        <v>28661.841654002266</v>
      </c>
    </row>
    <row r="107" spans="1:10" x14ac:dyDescent="0.25">
      <c r="J107" s="35">
        <f t="shared" si="64"/>
        <v>25307.552638146546</v>
      </c>
    </row>
    <row r="109" spans="1:10" x14ac:dyDescent="0.25">
      <c r="B109" t="s">
        <v>56</v>
      </c>
      <c r="C109" s="5" t="s">
        <v>59</v>
      </c>
      <c r="D109" t="s">
        <v>60</v>
      </c>
      <c r="E109" t="s">
        <v>53</v>
      </c>
    </row>
    <row r="110" spans="1:10" x14ac:dyDescent="0.25">
      <c r="A110" t="s">
        <v>55</v>
      </c>
      <c r="B110" s="28">
        <f>+B132/B89</f>
        <v>21552.241454545408</v>
      </c>
      <c r="C110" s="28">
        <f t="shared" ref="C110:E110" si="67">+C132/C89</f>
        <v>23424.955596255331</v>
      </c>
      <c r="D110" s="28">
        <f t="shared" si="67"/>
        <v>25342.777891792357</v>
      </c>
      <c r="E110" s="30">
        <f t="shared" si="67"/>
        <v>23224.253619952498</v>
      </c>
      <c r="F110" s="26"/>
    </row>
    <row r="111" spans="1:10" x14ac:dyDescent="0.25">
      <c r="A111" t="s">
        <v>57</v>
      </c>
      <c r="B111" s="28">
        <f t="shared" ref="B111:E111" si="68">+B133/B90</f>
        <v>24958.855230400055</v>
      </c>
      <c r="C111" s="28">
        <f t="shared" si="68"/>
        <v>26616.132890504217</v>
      </c>
      <c r="D111" s="28">
        <f t="shared" si="68"/>
        <v>29296.601984889334</v>
      </c>
      <c r="E111" s="30">
        <f t="shared" si="68"/>
        <v>26470.604904249707</v>
      </c>
      <c r="F111" s="26"/>
    </row>
    <row r="112" spans="1:10" x14ac:dyDescent="0.25">
      <c r="A112" t="s">
        <v>58</v>
      </c>
      <c r="B112" s="28">
        <f t="shared" ref="B112:D113" si="69">+B134/B91</f>
        <v>24715.24061131895</v>
      </c>
      <c r="C112" s="28">
        <f t="shared" si="69"/>
        <v>27013.922017462704</v>
      </c>
      <c r="D112" s="28">
        <f t="shared" si="69"/>
        <v>30225.087947835753</v>
      </c>
      <c r="E112" s="30">
        <f t="shared" ref="E112:F114" si="70">+E134/E91</f>
        <v>26887.562242347569</v>
      </c>
      <c r="F112" s="26"/>
    </row>
    <row r="113" spans="1:9" x14ac:dyDescent="0.25">
      <c r="A113" t="s">
        <v>53</v>
      </c>
      <c r="B113" s="30">
        <f t="shared" si="69"/>
        <v>23548.361435783838</v>
      </c>
      <c r="C113" s="30">
        <f t="shared" si="69"/>
        <v>25771.354471791401</v>
      </c>
      <c r="D113" s="30">
        <f t="shared" si="69"/>
        <v>27624.01813698488</v>
      </c>
      <c r="E113" s="26"/>
      <c r="F113" s="30">
        <f t="shared" si="70"/>
        <v>25307.55263814655</v>
      </c>
    </row>
    <row r="114" spans="1:9" x14ac:dyDescent="0.25">
      <c r="B114" s="26"/>
      <c r="C114" s="26"/>
      <c r="D114" s="26"/>
      <c r="E114" s="30">
        <f t="shared" si="70"/>
        <v>25307.55263814655</v>
      </c>
      <c r="F114" s="30">
        <f t="shared" si="70"/>
        <v>25307.55263814655</v>
      </c>
    </row>
    <row r="117" spans="1:9" x14ac:dyDescent="0.25">
      <c r="A117" s="2" t="s">
        <v>170</v>
      </c>
    </row>
    <row r="119" spans="1:9" x14ac:dyDescent="0.25">
      <c r="B119" t="s">
        <v>42</v>
      </c>
    </row>
    <row r="120" spans="1:9" x14ac:dyDescent="0.25">
      <c r="A120" t="s">
        <v>41</v>
      </c>
      <c r="B120">
        <v>0</v>
      </c>
      <c r="C120">
        <v>1</v>
      </c>
      <c r="D120">
        <v>2</v>
      </c>
      <c r="E120">
        <v>3</v>
      </c>
      <c r="F120">
        <v>4</v>
      </c>
      <c r="G120">
        <v>5</v>
      </c>
      <c r="H120">
        <v>6</v>
      </c>
      <c r="I120" t="s">
        <v>53</v>
      </c>
    </row>
    <row r="121" spans="1:9" x14ac:dyDescent="0.25">
      <c r="A121">
        <v>20</v>
      </c>
      <c r="B121" s="34">
        <f>+B78*B99</f>
        <v>158451.01097797201</v>
      </c>
      <c r="C121" s="34">
        <f t="shared" ref="C121:H121" si="71">+C78*C99</f>
        <v>227568.46662745255</v>
      </c>
      <c r="D121" s="34">
        <f t="shared" si="71"/>
        <v>230122.74608436681</v>
      </c>
      <c r="E121" s="34">
        <f t="shared" si="71"/>
        <v>183871.91069690062</v>
      </c>
      <c r="F121" s="34">
        <f t="shared" si="71"/>
        <v>183545.00040863411</v>
      </c>
      <c r="G121" s="34">
        <f t="shared" si="71"/>
        <v>236524.514867105</v>
      </c>
      <c r="H121" s="34">
        <f t="shared" si="71"/>
        <v>312693.2859383648</v>
      </c>
      <c r="I121" s="35">
        <f>+SUM(B121:H121)</f>
        <v>1532776.9356007958</v>
      </c>
    </row>
    <row r="122" spans="1:9" x14ac:dyDescent="0.25">
      <c r="A122">
        <f>+A121+1</f>
        <v>21</v>
      </c>
      <c r="B122" s="34">
        <f t="shared" ref="B122:H122" si="72">+B79*B100</f>
        <v>149489.41522737287</v>
      </c>
      <c r="C122" s="34">
        <f t="shared" si="72"/>
        <v>213893.92554761088</v>
      </c>
      <c r="D122" s="34">
        <f t="shared" si="72"/>
        <v>219967.49933850984</v>
      </c>
      <c r="E122" s="34">
        <f t="shared" si="72"/>
        <v>163668.43716454459</v>
      </c>
      <c r="F122" s="34">
        <f t="shared" si="72"/>
        <v>162995.95403876406</v>
      </c>
      <c r="G122" s="34">
        <f t="shared" si="72"/>
        <v>217766.25495137865</v>
      </c>
      <c r="H122" s="34">
        <f t="shared" si="72"/>
        <v>279758.29564439645</v>
      </c>
      <c r="I122" s="35">
        <f>+SUM(B122:H122)</f>
        <v>1407539.7819125773</v>
      </c>
    </row>
    <row r="123" spans="1:9" x14ac:dyDescent="0.25">
      <c r="A123">
        <f t="shared" ref="A123" si="73">+A122+1</f>
        <v>22</v>
      </c>
      <c r="B123" s="34">
        <f t="shared" ref="B123:H123" si="74">+B80*B101</f>
        <v>174651.67305753689</v>
      </c>
      <c r="C123" s="34">
        <f t="shared" si="74"/>
        <v>255510.35704019235</v>
      </c>
      <c r="D123" s="34">
        <f t="shared" si="74"/>
        <v>266942.15409898292</v>
      </c>
      <c r="E123" s="34">
        <f t="shared" si="74"/>
        <v>203000.40647896304</v>
      </c>
      <c r="F123" s="34">
        <f t="shared" si="74"/>
        <v>203891.204236194</v>
      </c>
      <c r="G123" s="34">
        <f t="shared" si="74"/>
        <v>259372.56739041256</v>
      </c>
      <c r="H123" s="34">
        <f t="shared" si="74"/>
        <v>341165.64417484327</v>
      </c>
      <c r="I123" s="35">
        <f t="shared" ref="I123:I127" si="75">+SUM(B123:H123)</f>
        <v>1704534.0064771252</v>
      </c>
    </row>
    <row r="124" spans="1:9" x14ac:dyDescent="0.25">
      <c r="A124">
        <f>+A123+1</f>
        <v>23</v>
      </c>
      <c r="B124" s="34">
        <f t="shared" ref="B124:H124" si="76">+B81*B102</f>
        <v>257237.44058129573</v>
      </c>
      <c r="C124" s="34">
        <f t="shared" si="76"/>
        <v>322159.01385293202</v>
      </c>
      <c r="D124" s="34">
        <f t="shared" si="76"/>
        <v>332902.88518610457</v>
      </c>
      <c r="E124" s="34">
        <f t="shared" si="76"/>
        <v>335479.35374149244</v>
      </c>
      <c r="F124" s="34">
        <f t="shared" si="76"/>
        <v>327739.79578776076</v>
      </c>
      <c r="G124" s="34">
        <f t="shared" si="76"/>
        <v>220920.2141293321</v>
      </c>
      <c r="H124" s="34">
        <f t="shared" si="76"/>
        <v>299165.01042075019</v>
      </c>
      <c r="I124" s="35">
        <f t="shared" si="75"/>
        <v>2095603.7136996679</v>
      </c>
    </row>
    <row r="125" spans="1:9" x14ac:dyDescent="0.25">
      <c r="A125">
        <f>+A124+1</f>
        <v>24</v>
      </c>
      <c r="B125" s="34">
        <f t="shared" ref="B125:H125" si="77">+B82*B103</f>
        <v>328761.43232631567</v>
      </c>
      <c r="C125" s="34">
        <f t="shared" si="77"/>
        <v>417726.35836464615</v>
      </c>
      <c r="D125" s="34">
        <f t="shared" si="77"/>
        <v>437756.70904231031</v>
      </c>
      <c r="E125" s="34">
        <f t="shared" si="77"/>
        <v>425888.28435992083</v>
      </c>
      <c r="F125" s="34">
        <f t="shared" si="77"/>
        <v>428012.14086956647</v>
      </c>
      <c r="G125" s="34">
        <f t="shared" si="77"/>
        <v>301602.23259648803</v>
      </c>
      <c r="H125" s="34">
        <f t="shared" si="77"/>
        <v>408769.82621878135</v>
      </c>
      <c r="I125" s="35">
        <f t="shared" si="75"/>
        <v>2748516.9837780287</v>
      </c>
    </row>
    <row r="126" spans="1:9" x14ac:dyDescent="0.25">
      <c r="A126">
        <f>+A125+1</f>
        <v>25</v>
      </c>
      <c r="B126" s="34">
        <f t="shared" ref="B126:H126" si="78">+B83*B104</f>
        <v>94623.272782346423</v>
      </c>
      <c r="C126" s="34">
        <f t="shared" si="78"/>
        <v>151204.58115667637</v>
      </c>
      <c r="D126" s="34">
        <f t="shared" si="78"/>
        <v>156895.94360375195</v>
      </c>
      <c r="E126" s="34">
        <f t="shared" si="78"/>
        <v>267720.74700807076</v>
      </c>
      <c r="F126" s="34">
        <f t="shared" si="78"/>
        <v>265000.99856190057</v>
      </c>
      <c r="G126" s="34">
        <f t="shared" si="78"/>
        <v>108389.13981930648</v>
      </c>
      <c r="H126" s="34">
        <f t="shared" si="78"/>
        <v>180438.42256964848</v>
      </c>
      <c r="I126" s="35">
        <f t="shared" si="75"/>
        <v>1224273.1055017011</v>
      </c>
    </row>
    <row r="127" spans="1:9" x14ac:dyDescent="0.25">
      <c r="A127">
        <v>26</v>
      </c>
      <c r="B127" s="34">
        <f t="shared" ref="B127:H127" si="79">+B84*B105</f>
        <v>223160.39657035924</v>
      </c>
      <c r="C127" s="34">
        <f t="shared" si="79"/>
        <v>287071.92060568876</v>
      </c>
      <c r="D127" s="34">
        <f t="shared" si="79"/>
        <v>298090.67523580429</v>
      </c>
      <c r="E127" s="34">
        <f t="shared" si="79"/>
        <v>412218.54889011593</v>
      </c>
      <c r="F127" s="34">
        <f t="shared" si="79"/>
        <v>405755.80641304795</v>
      </c>
      <c r="G127" s="34">
        <f t="shared" si="79"/>
        <v>261615.59530873346</v>
      </c>
      <c r="H127" s="34">
        <f t="shared" si="79"/>
        <v>356309.48073738627</v>
      </c>
      <c r="I127" s="35">
        <f t="shared" si="75"/>
        <v>2244222.4237611359</v>
      </c>
    </row>
    <row r="128" spans="1:9" x14ac:dyDescent="0.25">
      <c r="A128" t="s">
        <v>53</v>
      </c>
      <c r="B128" s="35">
        <f>+SUM(B121:B127)</f>
        <v>1386374.6415231987</v>
      </c>
      <c r="C128" s="35">
        <f t="shared" ref="C128:H128" si="80">+SUM(C121:C127)</f>
        <v>1875134.6231951991</v>
      </c>
      <c r="D128" s="35">
        <f t="shared" si="80"/>
        <v>1942678.6125898305</v>
      </c>
      <c r="E128" s="35">
        <f t="shared" si="80"/>
        <v>1991847.6883400083</v>
      </c>
      <c r="F128" s="35">
        <f t="shared" si="80"/>
        <v>1976940.900315868</v>
      </c>
      <c r="G128" s="35">
        <f t="shared" si="80"/>
        <v>1606190.5190627563</v>
      </c>
      <c r="H128" s="35">
        <f t="shared" si="80"/>
        <v>2178299.9657041705</v>
      </c>
    </row>
    <row r="129" spans="1:12" x14ac:dyDescent="0.25">
      <c r="J129" s="35">
        <f>+SUM(B121:H127)</f>
        <v>12957466.950731035</v>
      </c>
    </row>
    <row r="131" spans="1:12" x14ac:dyDescent="0.25">
      <c r="B131" t="s">
        <v>56</v>
      </c>
      <c r="C131" s="5" t="s">
        <v>59</v>
      </c>
      <c r="D131" t="s">
        <v>60</v>
      </c>
      <c r="E131" t="s">
        <v>53</v>
      </c>
    </row>
    <row r="132" spans="1:12" x14ac:dyDescent="0.25">
      <c r="A132" t="s">
        <v>55</v>
      </c>
      <c r="B132" s="28">
        <f>+SUM(B121:D123)</f>
        <v>1896597.2479999969</v>
      </c>
      <c r="C132" s="28">
        <f>+SUM(E121:F123)</f>
        <v>1100972.9130240006</v>
      </c>
      <c r="D132" s="28">
        <f>+SUM(G121:H123)</f>
        <v>1647280.5629665006</v>
      </c>
      <c r="E132" s="26">
        <f>+SUM(B132:D132)</f>
        <v>4644850.7239904981</v>
      </c>
      <c r="F132" s="26"/>
      <c r="L132" s="2"/>
    </row>
    <row r="133" spans="1:12" x14ac:dyDescent="0.25">
      <c r="A133" t="s">
        <v>57</v>
      </c>
      <c r="B133" s="28">
        <f>+SUM(B124:D125)</f>
        <v>2096543.8393536045</v>
      </c>
      <c r="C133" s="28">
        <f>+SUM(E124:F125)</f>
        <v>1517119.5747587404</v>
      </c>
      <c r="D133" s="28">
        <f>+SUM(G124:H125)</f>
        <v>1230457.2833653516</v>
      </c>
      <c r="E133" s="26">
        <f t="shared" ref="E133:E134" si="81">+SUM(B133:D133)</f>
        <v>4844120.6974776965</v>
      </c>
      <c r="F133" s="26"/>
    </row>
    <row r="134" spans="1:12" x14ac:dyDescent="0.25">
      <c r="A134" t="s">
        <v>58</v>
      </c>
      <c r="B134" s="28">
        <f>+SUM(B126:D127)</f>
        <v>1211046.7899546269</v>
      </c>
      <c r="C134" s="28">
        <f>+SUM(E126:F127)</f>
        <v>1350696.1008731353</v>
      </c>
      <c r="D134" s="28">
        <f>+SUM(G126:H127)</f>
        <v>906752.63843507471</v>
      </c>
      <c r="E134" s="26">
        <f t="shared" si="81"/>
        <v>3468495.5292628366</v>
      </c>
      <c r="F134" s="26"/>
    </row>
    <row r="135" spans="1:12" x14ac:dyDescent="0.25">
      <c r="A135" t="s">
        <v>53</v>
      </c>
      <c r="B135" s="26">
        <f>+SUM(B132:B134)</f>
        <v>5204187.8773082281</v>
      </c>
      <c r="C135" s="26">
        <f>+SUM(C132:C134)</f>
        <v>3968788.588655876</v>
      </c>
      <c r="D135" s="26">
        <f>+SUM(D132:D134)</f>
        <v>3784490.4847669271</v>
      </c>
      <c r="E135" s="26"/>
      <c r="F135" s="26">
        <f>+SUM(B135:D135)</f>
        <v>12957466.950731032</v>
      </c>
    </row>
    <row r="136" spans="1:12" x14ac:dyDescent="0.25">
      <c r="B136" s="26"/>
      <c r="C136" s="26"/>
      <c r="D136" s="26"/>
      <c r="E136" s="26">
        <f>+SUM(E132:E134)</f>
        <v>12957466.950731032</v>
      </c>
      <c r="F136" s="26">
        <f>+SUM(B132:D134)</f>
        <v>12957466.950731032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11.85546875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2" t="s">
        <v>64</v>
      </c>
    </row>
    <row r="2" spans="1:5" x14ac:dyDescent="0.25">
      <c r="A2" s="2" t="s">
        <v>65</v>
      </c>
    </row>
    <row r="3" spans="1:5" x14ac:dyDescent="0.25">
      <c r="A3" s="2" t="s">
        <v>66</v>
      </c>
    </row>
    <row r="4" spans="1:5" x14ac:dyDescent="0.25">
      <c r="A4" s="2" t="s">
        <v>67</v>
      </c>
    </row>
    <row r="5" spans="1:5" x14ac:dyDescent="0.25">
      <c r="A5" s="2" t="s">
        <v>68</v>
      </c>
    </row>
    <row r="6" spans="1:5" x14ac:dyDescent="0.25">
      <c r="A6" s="2"/>
      <c r="B6" t="s">
        <v>69</v>
      </c>
    </row>
    <row r="7" spans="1:5" x14ac:dyDescent="0.25">
      <c r="A7" s="2"/>
      <c r="B7" t="s">
        <v>70</v>
      </c>
    </row>
    <row r="8" spans="1:5" x14ac:dyDescent="0.25">
      <c r="A8" s="2"/>
      <c r="B8" t="s">
        <v>71</v>
      </c>
    </row>
    <row r="9" spans="1:5" x14ac:dyDescent="0.25">
      <c r="A9" s="2" t="s">
        <v>72</v>
      </c>
    </row>
    <row r="10" spans="1:5" x14ac:dyDescent="0.25">
      <c r="B10" t="s">
        <v>73</v>
      </c>
    </row>
    <row r="11" spans="1:5" x14ac:dyDescent="0.25">
      <c r="B11" t="s">
        <v>74</v>
      </c>
    </row>
    <row r="12" spans="1:5" x14ac:dyDescent="0.25">
      <c r="B12" t="s">
        <v>75</v>
      </c>
    </row>
    <row r="14" spans="1:5" ht="15.75" thickBot="1" x14ac:dyDescent="0.3">
      <c r="A14" t="s">
        <v>76</v>
      </c>
    </row>
    <row r="15" spans="1:5" ht="15.75" thickBot="1" x14ac:dyDescent="0.3">
      <c r="B15" s="14" t="s">
        <v>77</v>
      </c>
      <c r="C15" s="14" t="s">
        <v>78</v>
      </c>
      <c r="D15" s="14" t="s">
        <v>79</v>
      </c>
      <c r="E15" s="14" t="s">
        <v>80</v>
      </c>
    </row>
    <row r="16" spans="1:5" ht="15.75" thickBot="1" x14ac:dyDescent="0.3">
      <c r="B16" s="13" t="s">
        <v>88</v>
      </c>
      <c r="C16" s="13"/>
      <c r="D16" s="16">
        <v>0</v>
      </c>
      <c r="E16" s="16">
        <v>2.4999998736893774E-11</v>
      </c>
    </row>
    <row r="19" spans="1:6" ht="15.75" thickBot="1" x14ac:dyDescent="0.3">
      <c r="A19" t="s">
        <v>81</v>
      </c>
    </row>
    <row r="20" spans="1:6" ht="15.75" thickBot="1" x14ac:dyDescent="0.3">
      <c r="B20" s="14" t="s">
        <v>77</v>
      </c>
      <c r="C20" s="14" t="s">
        <v>78</v>
      </c>
      <c r="D20" s="14" t="s">
        <v>79</v>
      </c>
      <c r="E20" s="14" t="s">
        <v>80</v>
      </c>
      <c r="F20" s="14" t="s">
        <v>82</v>
      </c>
    </row>
    <row r="21" spans="1:6" x14ac:dyDescent="0.25">
      <c r="B21" s="15" t="s">
        <v>89</v>
      </c>
      <c r="C21" s="15" t="s">
        <v>42</v>
      </c>
      <c r="D21" s="17">
        <v>26.641589408564819</v>
      </c>
      <c r="E21" s="17">
        <v>27.746953143494899</v>
      </c>
      <c r="F21" s="15" t="s">
        <v>90</v>
      </c>
    </row>
    <row r="22" spans="1:6" x14ac:dyDescent="0.25">
      <c r="B22" s="15" t="s">
        <v>91</v>
      </c>
      <c r="C22" s="15" t="s">
        <v>59</v>
      </c>
      <c r="D22" s="17">
        <v>8.6716823182870346</v>
      </c>
      <c r="E22" s="17">
        <v>8.6716823182870346</v>
      </c>
      <c r="F22" s="15" t="s">
        <v>90</v>
      </c>
    </row>
    <row r="23" spans="1:6" x14ac:dyDescent="0.25">
      <c r="B23" s="15" t="s">
        <v>92</v>
      </c>
      <c r="C23" s="15" t="s">
        <v>60</v>
      </c>
      <c r="D23" s="17">
        <v>8.6716823182870346</v>
      </c>
      <c r="E23" s="17">
        <v>8.6716823182870346</v>
      </c>
      <c r="F23" s="15" t="s">
        <v>90</v>
      </c>
    </row>
    <row r="24" spans="1:6" x14ac:dyDescent="0.25">
      <c r="B24" s="15" t="s">
        <v>93</v>
      </c>
      <c r="C24" s="15" t="s">
        <v>53</v>
      </c>
      <c r="D24" s="17">
        <v>8.6716823182870346</v>
      </c>
      <c r="E24" s="17">
        <v>8.6716823182870346</v>
      </c>
      <c r="F24" s="15" t="s">
        <v>90</v>
      </c>
    </row>
    <row r="25" spans="1:6" x14ac:dyDescent="0.25">
      <c r="B25" s="15" t="s">
        <v>94</v>
      </c>
      <c r="C25" s="15"/>
      <c r="D25" s="17">
        <v>8.6716823182870346</v>
      </c>
      <c r="E25" s="17">
        <v>8.6716823182870346</v>
      </c>
      <c r="F25" s="15" t="s">
        <v>90</v>
      </c>
    </row>
    <row r="26" spans="1:6" x14ac:dyDescent="0.25">
      <c r="B26" s="15" t="s">
        <v>95</v>
      </c>
      <c r="C26" s="15"/>
      <c r="D26" s="17">
        <v>8.6716823182870346</v>
      </c>
      <c r="E26" s="17">
        <v>7.5663185833569546</v>
      </c>
      <c r="F26" s="15" t="s">
        <v>90</v>
      </c>
    </row>
    <row r="27" spans="1:6" x14ac:dyDescent="0.25">
      <c r="B27" s="15" t="s">
        <v>96</v>
      </c>
      <c r="C27" s="15"/>
      <c r="D27" s="17">
        <v>0</v>
      </c>
      <c r="E27" s="17">
        <v>0</v>
      </c>
      <c r="F27" s="15" t="s">
        <v>90</v>
      </c>
    </row>
    <row r="28" spans="1:6" x14ac:dyDescent="0.25">
      <c r="B28" s="15" t="s">
        <v>97</v>
      </c>
      <c r="C28" s="15" t="s">
        <v>42</v>
      </c>
      <c r="D28" s="17">
        <v>11.082451276455034</v>
      </c>
      <c r="E28" s="17">
        <v>12.187815844718427</v>
      </c>
      <c r="F28" s="15" t="s">
        <v>90</v>
      </c>
    </row>
    <row r="29" spans="1:6" x14ac:dyDescent="0.25">
      <c r="B29" s="15" t="s">
        <v>98</v>
      </c>
      <c r="C29" s="15" t="s">
        <v>59</v>
      </c>
      <c r="D29" s="17">
        <v>8.0451388645833326</v>
      </c>
      <c r="E29" s="17">
        <v>8.0451388645833326</v>
      </c>
      <c r="F29" s="15" t="s">
        <v>90</v>
      </c>
    </row>
    <row r="30" spans="1:6" x14ac:dyDescent="0.25">
      <c r="B30" s="15" t="s">
        <v>99</v>
      </c>
      <c r="C30" s="15" t="s">
        <v>60</v>
      </c>
      <c r="D30" s="17">
        <v>8.0451388645833326</v>
      </c>
      <c r="E30" s="17">
        <v>8.0451388645833326</v>
      </c>
      <c r="F30" s="15" t="s">
        <v>90</v>
      </c>
    </row>
    <row r="31" spans="1:6" x14ac:dyDescent="0.25">
      <c r="B31" s="15" t="s">
        <v>100</v>
      </c>
      <c r="C31" s="15" t="s">
        <v>53</v>
      </c>
      <c r="D31" s="17">
        <v>8.0451388645833326</v>
      </c>
      <c r="E31" s="17">
        <v>8.0451388645833326</v>
      </c>
      <c r="F31" s="15" t="s">
        <v>90</v>
      </c>
    </row>
    <row r="32" spans="1:6" x14ac:dyDescent="0.25">
      <c r="B32" s="15" t="s">
        <v>101</v>
      </c>
      <c r="C32" s="15"/>
      <c r="D32" s="17">
        <v>8.0451388645833326</v>
      </c>
      <c r="E32" s="17">
        <v>8.0451388645833326</v>
      </c>
      <c r="F32" s="15" t="s">
        <v>90</v>
      </c>
    </row>
    <row r="33" spans="2:6" x14ac:dyDescent="0.25">
      <c r="B33" s="15" t="s">
        <v>102</v>
      </c>
      <c r="C33" s="15"/>
      <c r="D33" s="17">
        <v>8.0451388645833326</v>
      </c>
      <c r="E33" s="17">
        <v>6.9397751296532526</v>
      </c>
      <c r="F33" s="15" t="s">
        <v>90</v>
      </c>
    </row>
    <row r="34" spans="2:6" x14ac:dyDescent="0.25">
      <c r="B34" s="15" t="s">
        <v>103</v>
      </c>
      <c r="C34" s="15"/>
      <c r="D34" s="17">
        <v>8.6918544006282996</v>
      </c>
      <c r="E34" s="17">
        <v>8.6918535672949844</v>
      </c>
      <c r="F34" s="15" t="s">
        <v>90</v>
      </c>
    </row>
    <row r="35" spans="2:6" x14ac:dyDescent="0.25">
      <c r="B35" s="15" t="s">
        <v>104</v>
      </c>
      <c r="C35" s="15" t="s">
        <v>42</v>
      </c>
      <c r="D35" s="17">
        <v>9.5632166436838606</v>
      </c>
      <c r="E35" s="17">
        <v>10.668580378613941</v>
      </c>
      <c r="F35" s="15" t="s">
        <v>90</v>
      </c>
    </row>
    <row r="36" spans="2:6" x14ac:dyDescent="0.25">
      <c r="B36" s="15" t="s">
        <v>105</v>
      </c>
      <c r="C36" s="15" t="s">
        <v>59</v>
      </c>
      <c r="D36" s="17">
        <v>9.5632166436838606</v>
      </c>
      <c r="E36" s="17">
        <v>9.5632166436838606</v>
      </c>
      <c r="F36" s="15" t="s">
        <v>90</v>
      </c>
    </row>
    <row r="37" spans="2:6" x14ac:dyDescent="0.25">
      <c r="B37" s="15" t="s">
        <v>106</v>
      </c>
      <c r="C37" s="15" t="s">
        <v>60</v>
      </c>
      <c r="D37" s="17">
        <v>9.5632166436838606</v>
      </c>
      <c r="E37" s="17">
        <v>9.5632166436838606</v>
      </c>
      <c r="F37" s="15" t="s">
        <v>90</v>
      </c>
    </row>
    <row r="38" spans="2:6" x14ac:dyDescent="0.25">
      <c r="B38" s="15" t="s">
        <v>107</v>
      </c>
      <c r="C38" s="15" t="s">
        <v>53</v>
      </c>
      <c r="D38" s="17">
        <v>9.5632166436838606</v>
      </c>
      <c r="E38" s="17">
        <v>9.5632166436838606</v>
      </c>
      <c r="F38" s="15" t="s">
        <v>90</v>
      </c>
    </row>
    <row r="39" spans="2:6" x14ac:dyDescent="0.25">
      <c r="B39" s="15" t="s">
        <v>108</v>
      </c>
      <c r="C39" s="15"/>
      <c r="D39" s="17">
        <v>9.5632166436838606</v>
      </c>
      <c r="E39" s="17">
        <v>9.5632166436838606</v>
      </c>
      <c r="F39" s="15" t="s">
        <v>90</v>
      </c>
    </row>
    <row r="40" spans="2:6" x14ac:dyDescent="0.25">
      <c r="B40" s="15" t="s">
        <v>109</v>
      </c>
      <c r="C40" s="15"/>
      <c r="D40" s="17">
        <v>9.5632166436838606</v>
      </c>
      <c r="E40" s="17">
        <v>8.4578529087537806</v>
      </c>
      <c r="F40" s="15" t="s">
        <v>90</v>
      </c>
    </row>
    <row r="41" spans="2:6" x14ac:dyDescent="0.25">
      <c r="B41" s="15" t="s">
        <v>110</v>
      </c>
      <c r="C41" s="15"/>
      <c r="D41" s="17">
        <v>12.620701137896825</v>
      </c>
      <c r="E41" s="17">
        <v>12.620701137896825</v>
      </c>
      <c r="F41" s="15" t="s">
        <v>90</v>
      </c>
    </row>
    <row r="42" spans="2:6" x14ac:dyDescent="0.25">
      <c r="B42" s="15" t="s">
        <v>111</v>
      </c>
      <c r="C42" s="15" t="s">
        <v>42</v>
      </c>
      <c r="D42" s="17">
        <v>0</v>
      </c>
      <c r="E42" s="17">
        <v>0</v>
      </c>
      <c r="F42" s="15" t="s">
        <v>90</v>
      </c>
    </row>
    <row r="43" spans="2:6" x14ac:dyDescent="0.25">
      <c r="B43" s="15" t="s">
        <v>112</v>
      </c>
      <c r="C43" s="15" t="s">
        <v>59</v>
      </c>
      <c r="D43" s="17">
        <v>13.739735090319112</v>
      </c>
      <c r="E43" s="17">
        <v>14.845098825249192</v>
      </c>
      <c r="F43" s="15" t="s">
        <v>90</v>
      </c>
    </row>
    <row r="44" spans="2:6" x14ac:dyDescent="0.25">
      <c r="B44" s="15" t="s">
        <v>113</v>
      </c>
      <c r="C44" s="15" t="s">
        <v>60</v>
      </c>
      <c r="D44" s="17">
        <v>13.739735090319112</v>
      </c>
      <c r="E44" s="17">
        <v>13.739735090319112</v>
      </c>
      <c r="F44" s="15" t="s">
        <v>90</v>
      </c>
    </row>
    <row r="45" spans="2:6" x14ac:dyDescent="0.25">
      <c r="B45" s="15" t="s">
        <v>114</v>
      </c>
      <c r="C45" s="15" t="s">
        <v>53</v>
      </c>
      <c r="D45" s="17">
        <v>13.739735090319112</v>
      </c>
      <c r="E45" s="17">
        <v>13.739735090319112</v>
      </c>
      <c r="F45" s="15" t="s">
        <v>90</v>
      </c>
    </row>
    <row r="46" spans="2:6" x14ac:dyDescent="0.25">
      <c r="B46" s="15" t="s">
        <v>115</v>
      </c>
      <c r="C46" s="15"/>
      <c r="D46" s="17">
        <v>13.739735090319112</v>
      </c>
      <c r="E46" s="17">
        <v>13.739735090319112</v>
      </c>
      <c r="F46" s="15" t="s">
        <v>90</v>
      </c>
    </row>
    <row r="47" spans="2:6" x14ac:dyDescent="0.25">
      <c r="B47" s="15" t="s">
        <v>116</v>
      </c>
      <c r="C47" s="15"/>
      <c r="D47" s="17">
        <v>10.991788072255289</v>
      </c>
      <c r="E47" s="17">
        <v>9.8864243373252094</v>
      </c>
      <c r="F47" s="15" t="s">
        <v>90</v>
      </c>
    </row>
    <row r="48" spans="2:6" x14ac:dyDescent="0.25">
      <c r="B48" s="15" t="s">
        <v>117</v>
      </c>
      <c r="C48" s="15"/>
      <c r="D48" s="17">
        <v>14.049272566468254</v>
      </c>
      <c r="E48" s="17">
        <v>14.049272566468254</v>
      </c>
      <c r="F48" s="15" t="s">
        <v>90</v>
      </c>
    </row>
    <row r="49" spans="2:6" x14ac:dyDescent="0.25">
      <c r="B49" s="15" t="s">
        <v>118</v>
      </c>
      <c r="C49" s="15" t="s">
        <v>42</v>
      </c>
      <c r="D49" s="17">
        <v>15.651475867001485</v>
      </c>
      <c r="E49" s="17">
        <v>16.756839601931567</v>
      </c>
      <c r="F49" s="15" t="s">
        <v>90</v>
      </c>
    </row>
    <row r="50" spans="2:6" x14ac:dyDescent="0.25">
      <c r="B50" s="15" t="s">
        <v>119</v>
      </c>
      <c r="C50" s="15" t="s">
        <v>59</v>
      </c>
      <c r="D50" s="17">
        <v>14.277502357969574</v>
      </c>
      <c r="E50" s="17">
        <v>14.277502357969574</v>
      </c>
      <c r="F50" s="15" t="s">
        <v>90</v>
      </c>
    </row>
    <row r="51" spans="2:6" x14ac:dyDescent="0.25">
      <c r="B51" s="15" t="s">
        <v>120</v>
      </c>
      <c r="C51" s="15" t="s">
        <v>60</v>
      </c>
      <c r="D51" s="17">
        <v>14.277502357969574</v>
      </c>
      <c r="E51" s="17">
        <v>14.277502357969574</v>
      </c>
      <c r="F51" s="15" t="s">
        <v>90</v>
      </c>
    </row>
    <row r="52" spans="2:6" x14ac:dyDescent="0.25">
      <c r="B52" s="15" t="s">
        <v>121</v>
      </c>
      <c r="C52" s="15" t="s">
        <v>53</v>
      </c>
      <c r="D52" s="17">
        <v>14.277502357969574</v>
      </c>
      <c r="E52" s="17">
        <v>14.277502357969574</v>
      </c>
      <c r="F52" s="15" t="s">
        <v>90</v>
      </c>
    </row>
    <row r="53" spans="2:6" x14ac:dyDescent="0.25">
      <c r="B53" s="15" t="s">
        <v>122</v>
      </c>
      <c r="C53" s="15"/>
      <c r="D53" s="17">
        <v>14.277502357969574</v>
      </c>
      <c r="E53" s="17">
        <v>14.277502357969574</v>
      </c>
      <c r="F53" s="15" t="s">
        <v>90</v>
      </c>
    </row>
    <row r="54" spans="2:6" x14ac:dyDescent="0.25">
      <c r="B54" s="15" t="s">
        <v>123</v>
      </c>
      <c r="C54" s="15"/>
      <c r="D54" s="17">
        <v>14.277502357969574</v>
      </c>
      <c r="E54" s="17">
        <v>13.172138623039494</v>
      </c>
      <c r="F54" s="15" t="s">
        <v>90</v>
      </c>
    </row>
    <row r="55" spans="2:6" x14ac:dyDescent="0.25">
      <c r="B55" s="15" t="s">
        <v>124</v>
      </c>
      <c r="C55" s="15"/>
      <c r="D55" s="17">
        <v>15.961013343150627</v>
      </c>
      <c r="E55" s="17">
        <v>15.961013343150627</v>
      </c>
      <c r="F55" s="15" t="s">
        <v>90</v>
      </c>
    </row>
    <row r="56" spans="2:6" x14ac:dyDescent="0.25">
      <c r="B56" s="15" t="s">
        <v>125</v>
      </c>
      <c r="C56" s="15" t="s">
        <v>42</v>
      </c>
      <c r="D56" s="17">
        <v>4.0705942286912995</v>
      </c>
      <c r="E56" s="17">
        <v>5.1759579636213786</v>
      </c>
      <c r="F56" s="15" t="s">
        <v>90</v>
      </c>
    </row>
    <row r="57" spans="2:6" x14ac:dyDescent="0.25">
      <c r="B57" s="15" t="s">
        <v>126</v>
      </c>
      <c r="C57" s="15" t="s">
        <v>59</v>
      </c>
      <c r="D57" s="17">
        <v>5.6250001249999997</v>
      </c>
      <c r="E57" s="17">
        <v>5.6250001249999997</v>
      </c>
      <c r="F57" s="15" t="s">
        <v>90</v>
      </c>
    </row>
    <row r="58" spans="2:6" x14ac:dyDescent="0.25">
      <c r="B58" s="15" t="s">
        <v>127</v>
      </c>
      <c r="C58" s="15" t="s">
        <v>60</v>
      </c>
      <c r="D58" s="17">
        <v>6.9989736340319109</v>
      </c>
      <c r="E58" s="17">
        <v>6.9989736340319109</v>
      </c>
      <c r="F58" s="15" t="s">
        <v>90</v>
      </c>
    </row>
    <row r="59" spans="2:6" x14ac:dyDescent="0.25">
      <c r="B59" s="15" t="s">
        <v>128</v>
      </c>
      <c r="C59" s="15" t="s">
        <v>53</v>
      </c>
      <c r="D59" s="17">
        <v>5.6250001249999997</v>
      </c>
      <c r="E59" s="17">
        <v>5.6250001249999997</v>
      </c>
      <c r="F59" s="15" t="s">
        <v>90</v>
      </c>
    </row>
    <row r="60" spans="2:6" x14ac:dyDescent="0.25">
      <c r="B60" s="15" t="s">
        <v>129</v>
      </c>
      <c r="C60" s="15"/>
      <c r="D60" s="17">
        <v>6.9989736340319109</v>
      </c>
      <c r="E60" s="17">
        <v>6.9989736340319109</v>
      </c>
      <c r="F60" s="15" t="s">
        <v>90</v>
      </c>
    </row>
    <row r="61" spans="2:6" x14ac:dyDescent="0.25">
      <c r="B61" s="15" t="s">
        <v>130</v>
      </c>
      <c r="C61" s="15"/>
      <c r="D61" s="17">
        <v>5.6250001249999997</v>
      </c>
      <c r="E61" s="17">
        <v>4.5196363900699206</v>
      </c>
      <c r="F61" s="15" t="s">
        <v>90</v>
      </c>
    </row>
    <row r="62" spans="2:6" x14ac:dyDescent="0.25">
      <c r="B62" s="15" t="s">
        <v>131</v>
      </c>
      <c r="C62" s="15"/>
      <c r="D62" s="17">
        <v>10.056458128244875</v>
      </c>
      <c r="E62" s="17">
        <v>10.056458128244875</v>
      </c>
      <c r="F62" s="15" t="s">
        <v>90</v>
      </c>
    </row>
    <row r="63" spans="2:6" x14ac:dyDescent="0.25">
      <c r="B63" s="15" t="s">
        <v>132</v>
      </c>
      <c r="C63" s="15" t="s">
        <v>42</v>
      </c>
      <c r="D63" s="17">
        <v>11.563215929398163</v>
      </c>
      <c r="E63" s="17">
        <v>12.668579664328243</v>
      </c>
      <c r="F63" s="15" t="s">
        <v>90</v>
      </c>
    </row>
    <row r="64" spans="2:6" x14ac:dyDescent="0.25">
      <c r="B64" s="15" t="s">
        <v>133</v>
      </c>
      <c r="C64" s="15" t="s">
        <v>59</v>
      </c>
      <c r="D64" s="17">
        <v>11.563215929398163</v>
      </c>
      <c r="E64" s="17">
        <v>11.563216762731479</v>
      </c>
      <c r="F64" s="15" t="s">
        <v>90</v>
      </c>
    </row>
    <row r="65" spans="1:7" x14ac:dyDescent="0.25">
      <c r="B65" s="15" t="s">
        <v>134</v>
      </c>
      <c r="C65" s="15" t="s">
        <v>60</v>
      </c>
      <c r="D65" s="17">
        <v>11.563215929398163</v>
      </c>
      <c r="E65" s="17">
        <v>11.563216762731479</v>
      </c>
      <c r="F65" s="15" t="s">
        <v>90</v>
      </c>
    </row>
    <row r="66" spans="1:7" x14ac:dyDescent="0.25">
      <c r="B66" s="15" t="s">
        <v>135</v>
      </c>
      <c r="C66" s="15" t="s">
        <v>53</v>
      </c>
      <c r="D66" s="17">
        <v>11.563215929398163</v>
      </c>
      <c r="E66" s="17">
        <v>11.563216762731479</v>
      </c>
      <c r="F66" s="15" t="s">
        <v>90</v>
      </c>
    </row>
    <row r="67" spans="1:7" x14ac:dyDescent="0.25">
      <c r="B67" s="15" t="s">
        <v>136</v>
      </c>
      <c r="C67" s="15"/>
      <c r="D67" s="17">
        <v>11.563215929398163</v>
      </c>
      <c r="E67" s="17">
        <v>11.563216762731479</v>
      </c>
      <c r="F67" s="15" t="s">
        <v>90</v>
      </c>
    </row>
    <row r="68" spans="1:7" x14ac:dyDescent="0.25">
      <c r="B68" s="15" t="s">
        <v>137</v>
      </c>
      <c r="C68" s="15"/>
      <c r="D68" s="17">
        <v>11.563215929398163</v>
      </c>
      <c r="E68" s="17">
        <v>10.457853027801399</v>
      </c>
      <c r="F68" s="15" t="s">
        <v>90</v>
      </c>
    </row>
    <row r="69" spans="1:7" ht="15.75" thickBot="1" x14ac:dyDescent="0.3">
      <c r="B69" s="13" t="s">
        <v>138</v>
      </c>
      <c r="C69" s="13"/>
      <c r="D69" s="16">
        <v>14.620700423611126</v>
      </c>
      <c r="E69" s="16">
        <v>14.620701256944441</v>
      </c>
      <c r="F69" s="13" t="s">
        <v>90</v>
      </c>
    </row>
    <row r="72" spans="1:7" ht="15.75" thickBot="1" x14ac:dyDescent="0.3">
      <c r="A72" t="s">
        <v>83</v>
      </c>
    </row>
    <row r="73" spans="1:7" ht="15.75" thickBot="1" x14ac:dyDescent="0.3">
      <c r="B73" s="14" t="s">
        <v>77</v>
      </c>
      <c r="C73" s="14" t="s">
        <v>78</v>
      </c>
      <c r="D73" s="14" t="s">
        <v>84</v>
      </c>
      <c r="E73" s="14" t="s">
        <v>85</v>
      </c>
      <c r="F73" s="14" t="s">
        <v>86</v>
      </c>
      <c r="G73" s="14" t="s">
        <v>87</v>
      </c>
    </row>
    <row r="74" spans="1:7" x14ac:dyDescent="0.25">
      <c r="B74" s="15" t="s">
        <v>139</v>
      </c>
      <c r="C74" s="15" t="s">
        <v>54</v>
      </c>
      <c r="D74" s="17">
        <v>60.99999900000001</v>
      </c>
      <c r="E74" s="15" t="s">
        <v>140</v>
      </c>
      <c r="F74" s="15" t="s">
        <v>141</v>
      </c>
      <c r="G74" s="15">
        <v>0</v>
      </c>
    </row>
    <row r="75" spans="1:7" x14ac:dyDescent="0.25">
      <c r="B75" s="15" t="s">
        <v>142</v>
      </c>
      <c r="C75" s="15" t="s">
        <v>54</v>
      </c>
      <c r="D75" s="17">
        <v>76</v>
      </c>
      <c r="E75" s="15" t="s">
        <v>143</v>
      </c>
      <c r="F75" s="15" t="s">
        <v>141</v>
      </c>
      <c r="G75" s="15">
        <v>0</v>
      </c>
    </row>
    <row r="76" spans="1:7" x14ac:dyDescent="0.25">
      <c r="B76" s="15" t="s">
        <v>144</v>
      </c>
      <c r="C76" s="15" t="s">
        <v>54</v>
      </c>
      <c r="D76" s="17">
        <v>70.000000999999983</v>
      </c>
      <c r="E76" s="15" t="s">
        <v>145</v>
      </c>
      <c r="F76" s="15" t="s">
        <v>141</v>
      </c>
      <c r="G76" s="15">
        <v>0</v>
      </c>
    </row>
    <row r="77" spans="1:7" x14ac:dyDescent="0.25">
      <c r="B77" s="15" t="s">
        <v>146</v>
      </c>
      <c r="C77" s="15" t="s">
        <v>54</v>
      </c>
      <c r="D77" s="17">
        <v>60</v>
      </c>
      <c r="E77" s="15" t="s">
        <v>147</v>
      </c>
      <c r="F77" s="15" t="s">
        <v>141</v>
      </c>
      <c r="G77" s="15">
        <v>0</v>
      </c>
    </row>
    <row r="78" spans="1:7" x14ac:dyDescent="0.25">
      <c r="B78" s="15" t="s">
        <v>148</v>
      </c>
      <c r="C78" s="15" t="s">
        <v>54</v>
      </c>
      <c r="D78" s="17">
        <v>70.000000999999983</v>
      </c>
      <c r="E78" s="15" t="s">
        <v>149</v>
      </c>
      <c r="F78" s="15" t="s">
        <v>141</v>
      </c>
      <c r="G78" s="15">
        <v>0</v>
      </c>
    </row>
    <row r="79" spans="1:7" x14ac:dyDescent="0.25">
      <c r="B79" s="15" t="s">
        <v>150</v>
      </c>
      <c r="C79" s="15" t="s">
        <v>54</v>
      </c>
      <c r="D79" s="17">
        <v>80.000000999999997</v>
      </c>
      <c r="E79" s="15" t="s">
        <v>151</v>
      </c>
      <c r="F79" s="15" t="s">
        <v>141</v>
      </c>
      <c r="G79" s="15">
        <v>0</v>
      </c>
    </row>
    <row r="80" spans="1:7" x14ac:dyDescent="0.25">
      <c r="B80" s="15" t="s">
        <v>152</v>
      </c>
      <c r="C80" s="15" t="s">
        <v>54</v>
      </c>
      <c r="D80" s="17">
        <v>103.000001</v>
      </c>
      <c r="E80" s="15" t="s">
        <v>153</v>
      </c>
      <c r="F80" s="15" t="s">
        <v>141</v>
      </c>
      <c r="G80" s="15">
        <v>0</v>
      </c>
    </row>
    <row r="81" spans="2:7" x14ac:dyDescent="0.25">
      <c r="B81" s="15" t="s">
        <v>154</v>
      </c>
      <c r="C81" s="15" t="s">
        <v>54</v>
      </c>
      <c r="D81" s="17">
        <v>45</v>
      </c>
      <c r="E81" s="15" t="s">
        <v>155</v>
      </c>
      <c r="F81" s="15" t="s">
        <v>141</v>
      </c>
      <c r="G81" s="15">
        <v>0</v>
      </c>
    </row>
    <row r="82" spans="2:7" ht="15.75" thickBot="1" x14ac:dyDescent="0.3">
      <c r="B82" s="13" t="s">
        <v>156</v>
      </c>
      <c r="C82" s="13" t="s">
        <v>54</v>
      </c>
      <c r="D82" s="16">
        <v>84.000000999999997</v>
      </c>
      <c r="E82" s="13" t="s">
        <v>157</v>
      </c>
      <c r="F82" s="13" t="s">
        <v>141</v>
      </c>
      <c r="G82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Notes</vt:lpstr>
      <vt:lpstr>PA-PSERS</vt:lpstr>
      <vt:lpstr>PA-PSERSTargets</vt:lpstr>
      <vt:lpstr>PA-PSERSSalaryGrowth</vt:lpstr>
      <vt:lpstr>CheckSalaryGrowth</vt:lpstr>
      <vt:lpstr>TestProbWF</vt:lpstr>
      <vt:lpstr>TestProbWFAndPay</vt:lpstr>
      <vt:lpstr>Answer Report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2015-05-21T10:41:25Z</dcterms:modified>
</cp:coreProperties>
</file>