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40C22149-E0AF-42F8-935C-3492E2227930}" xr6:coauthVersionLast="45" xr6:coauthVersionMax="45" xr10:uidLastSave="{00000000-0000-0000-0000-000000000000}"/>
  <bookViews>
    <workbookView xWindow="-120" yWindow="-120" windowWidth="29040" windowHeight="15990" activeTab="3" xr2:uid="{84D19AEA-276A-43FC-B6CE-8D699AC9B24E}"/>
  </bookViews>
  <sheets>
    <sheet name="notes" sheetId="5" r:id="rId1"/>
    <sheet name="growfactors_raw" sheetId="4" r:id="rId2"/>
    <sheet name="growfactors_raw_analysis" sheetId="2" r:id="rId3"/>
    <sheet name="Dividends" sheetId="8" r:id="rId4"/>
    <sheet name="Charitable" sheetId="6" r:id="rId5"/>
    <sheet name="SALT" sheetId="7" r:id="rId6"/>
    <sheet name="growfactors_ones" sheetId="3" r:id="rId7"/>
    <sheet name="growfactors_custom" sheetId="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H12" i="6"/>
  <c r="R16" i="8" l="1"/>
  <c r="R15" i="8"/>
  <c r="U24" i="8"/>
  <c r="V23" i="8"/>
  <c r="V24" i="8" s="1"/>
  <c r="U23" i="8"/>
  <c r="R23" i="8"/>
  <c r="R24" i="8" s="1"/>
  <c r="Q23" i="8"/>
  <c r="Q24" i="8" s="1"/>
  <c r="W22" i="8"/>
  <c r="W23" i="8" s="1"/>
  <c r="W24" i="8" s="1"/>
  <c r="S22" i="8"/>
  <c r="V21" i="8"/>
  <c r="U21" i="8"/>
  <c r="R21" i="8"/>
  <c r="Q21" i="8"/>
  <c r="V9" i="8"/>
  <c r="U9" i="8"/>
  <c r="R9" i="8"/>
  <c r="Q9" i="8"/>
  <c r="W8" i="8"/>
  <c r="W21" i="8" s="1"/>
  <c r="S8" i="8"/>
  <c r="S21" i="8" s="1"/>
  <c r="W7" i="8"/>
  <c r="W9" i="8" s="1"/>
  <c r="S7" i="8"/>
  <c r="H13" i="7"/>
  <c r="H12" i="7"/>
  <c r="G19" i="7"/>
  <c r="G20" i="7" s="1"/>
  <c r="F19" i="7"/>
  <c r="F20" i="7" s="1"/>
  <c r="H18" i="7"/>
  <c r="H19" i="7" s="1"/>
  <c r="H20" i="7" s="1"/>
  <c r="H17" i="7"/>
  <c r="G17" i="7"/>
  <c r="F17" i="7"/>
  <c r="H11" i="7"/>
  <c r="F9" i="7"/>
  <c r="H8" i="7"/>
  <c r="H9" i="7" s="1"/>
  <c r="G8" i="7"/>
  <c r="G9" i="7" s="1"/>
  <c r="F8" i="7"/>
  <c r="H7" i="7"/>
  <c r="H6" i="7"/>
  <c r="G19" i="6"/>
  <c r="G20" i="6" s="1"/>
  <c r="F19" i="6"/>
  <c r="F20" i="6" s="1"/>
  <c r="H18" i="6"/>
  <c r="H19" i="6" s="1"/>
  <c r="H20" i="6" s="1"/>
  <c r="H17" i="6"/>
  <c r="G17" i="6"/>
  <c r="F17" i="6"/>
  <c r="H11" i="6"/>
  <c r="F9" i="6"/>
  <c r="H8" i="6"/>
  <c r="H9" i="6" s="1"/>
  <c r="G8" i="6"/>
  <c r="G9" i="6" s="1"/>
  <c r="F8" i="6"/>
  <c r="H7" i="6"/>
  <c r="H6" i="6"/>
  <c r="S9" i="8" l="1"/>
  <c r="S23" i="8"/>
  <c r="S24" i="8" s="1"/>
  <c r="M24" i="2" l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M23" i="2"/>
  <c r="B23" i="2"/>
</calcChain>
</file>

<file path=xl/sharedStrings.xml><?xml version="1.0" encoding="utf-8"?>
<sst xmlns="http://schemas.openxmlformats.org/spreadsheetml/2006/main" count="180" uniqueCount="60">
  <si>
    <t>YEAR</t>
  </si>
  <si>
    <t>ATXPY</t>
  </si>
  <si>
    <t>ASCHF</t>
  </si>
  <si>
    <t>ABOOK</t>
  </si>
  <si>
    <t>ACPIU</t>
  </si>
  <si>
    <t>ACPIM</t>
  </si>
  <si>
    <t>AWAGE</t>
  </si>
  <si>
    <t>ASCHCI</t>
  </si>
  <si>
    <t>ASCHCL</t>
  </si>
  <si>
    <t>ASCHEI</t>
  </si>
  <si>
    <t>ASCHEL</t>
  </si>
  <si>
    <t>AINTS</t>
  </si>
  <si>
    <t>ADIVS</t>
  </si>
  <si>
    <t>ACGNS</t>
  </si>
  <si>
    <t>ASOCSEC</t>
  </si>
  <si>
    <t>AUCOMP</t>
  </si>
  <si>
    <t>AIPD</t>
  </si>
  <si>
    <t>ABENOTHER</t>
  </si>
  <si>
    <t>ABENMCARE</t>
  </si>
  <si>
    <t>ABENMCAID</t>
  </si>
  <si>
    <t>ABENSSI</t>
  </si>
  <si>
    <t>ABENSNAP</t>
  </si>
  <si>
    <t>ABENWIC</t>
  </si>
  <si>
    <t>ABENHOUSING</t>
  </si>
  <si>
    <t>ABENTANF</t>
  </si>
  <si>
    <t>ABENVET</t>
  </si>
  <si>
    <t>ASALT</t>
  </si>
  <si>
    <t>Contributions deduction</t>
  </si>
  <si>
    <t xml:space="preserve">IRS values from Table 2.1.  Returns with Itemized Deductions: Sources of Income, Adjustments, Itemized Deductions by Type, Exemptions, and Tax </t>
  </si>
  <si>
    <t>number</t>
  </si>
  <si>
    <t>amount $k</t>
  </si>
  <si>
    <t>average</t>
  </si>
  <si>
    <t>source</t>
  </si>
  <si>
    <t xml:space="preserve"> https://www.irs.gov/pub/irs-soi/11in21id.xls</t>
  </si>
  <si>
    <t xml:space="preserve"> https://www.irs.gov/pub/irs-soi/17in21id.xls</t>
  </si>
  <si>
    <t>change</t>
  </si>
  <si>
    <t>% change</t>
  </si>
  <si>
    <t>Note: ATXPY growfactor</t>
  </si>
  <si>
    <t>IRS compared to puf advanced to 2017 stages 1 and 2;  2017 law;  Boyd definition of filers</t>
  </si>
  <si>
    <t>IRS 2017</t>
  </si>
  <si>
    <t>PUF 2017</t>
  </si>
  <si>
    <t>c19700 Sch A: Charity contributions deducted (component of pre-limitation c21060 total)</t>
  </si>
  <si>
    <t>PUF minus IRS</t>
  </si>
  <si>
    <t>diff as % of IRS</t>
  </si>
  <si>
    <t>Taxes paid deduction</t>
  </si>
  <si>
    <t xml:space="preserve"> c18300 Sch A: State and local taxes plus real estate taxes deducted (component of pre-limitation c21060 total)</t>
  </si>
  <si>
    <t>desired custom growfactor to 2017</t>
  </si>
  <si>
    <t>check</t>
  </si>
  <si>
    <t>IRS Publication 1304</t>
  </si>
  <si>
    <t>Ordinary dividends (e00600)</t>
  </si>
  <si>
    <t>Qualified dividends (e00650)</t>
  </si>
  <si>
    <t>% Growth</t>
  </si>
  <si>
    <t>Change in selected growfactors from 2011 to 2017</t>
  </si>
  <si>
    <t>% change, 2011 to 2017</t>
  </si>
  <si>
    <t>puf minus irs</t>
  </si>
  <si>
    <t>% diff from irs</t>
  </si>
  <si>
    <t>gfactor desired</t>
  </si>
  <si>
    <t>ACHARITY</t>
  </si>
  <si>
    <t>Desired growfactor each year to 2017</t>
  </si>
  <si>
    <t>ADIVS_ADJ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</si>
</sst>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%"/>
    <numFmt numFmtId="167" formatCode="0.0000"/>
    <numFmt numFmtId="168" formatCode="_(* #,##0.0000_);_(* \(#,##0.0000\);_(* &quot;-&quot;??_);_(@_)"/>
    <numFmt numFmtId="169" formatCode="_(* #,##0.00000_);_(* \(#,##0.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vertical="top" inden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165" fontId="0" fillId="0" borderId="1" xfId="1" applyNumberFormat="1" applyFont="1" applyBorder="1"/>
    <xf numFmtId="165" fontId="0" fillId="0" borderId="1" xfId="0" applyNumberFormat="1" applyBorder="1"/>
    <xf numFmtId="166" fontId="0" fillId="0" borderId="0" xfId="2" applyNumberFormat="1" applyFont="1"/>
    <xf numFmtId="3" fontId="0" fillId="0" borderId="1" xfId="0" applyNumberFormat="1" applyBorder="1"/>
    <xf numFmtId="0" fontId="0" fillId="0" borderId="0" xfId="0" applyAlignment="1">
      <alignment wrapText="1"/>
    </xf>
    <xf numFmtId="10" fontId="0" fillId="0" borderId="0" xfId="2" applyNumberFormat="1" applyFont="1"/>
    <xf numFmtId="167" fontId="0" fillId="2" borderId="0" xfId="0" applyNumberFormat="1" applyFill="1"/>
    <xf numFmtId="164" fontId="0" fillId="3" borderId="0" xfId="1" applyNumberFormat="1" applyFont="1" applyFill="1"/>
    <xf numFmtId="3" fontId="0" fillId="0" borderId="0" xfId="0" applyNumberFormat="1"/>
    <xf numFmtId="9" fontId="0" fillId="0" borderId="0" xfId="0" applyNumberFormat="1"/>
    <xf numFmtId="169" fontId="0" fillId="0" borderId="0" xfId="1" applyNumberFormat="1" applyFont="1"/>
    <xf numFmtId="168" fontId="0" fillId="2" borderId="0" xfId="1" applyNumberFormat="1" applyFont="1" applyFill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427733</xdr:colOff>
      <xdr:row>27</xdr:row>
      <xdr:rowOff>161309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6E6989-8344-46E0-828F-37B2DD3BE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33333" cy="4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142875</xdr:rowOff>
    </xdr:from>
    <xdr:to>
      <xdr:col>14</xdr:col>
      <xdr:colOff>532267</xdr:colOff>
      <xdr:row>55</xdr:row>
      <xdr:rowOff>189827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EBC080-C2F0-4ADB-998B-720E4B8C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6375"/>
          <a:ext cx="9066667" cy="53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26</xdr:row>
      <xdr:rowOff>123825</xdr:rowOff>
    </xdr:from>
    <xdr:to>
      <xdr:col>28</xdr:col>
      <xdr:colOff>132243</xdr:colOff>
      <xdr:row>36</xdr:row>
      <xdr:rowOff>28349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F7C4EA-22EC-46C6-9CF2-2DF32744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5550" y="4886325"/>
          <a:ext cx="8857143" cy="18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_python/puf_analysis/ignore/Boyd%20analysis%20of%20puf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factors"/>
      <sheetName val="Dividends"/>
      <sheetName val="SALT"/>
      <sheetName val="Charitable"/>
      <sheetName val="TBL21_2017"/>
      <sheetName val="TBL21_2011"/>
    </sheetNames>
    <sheetDataSet>
      <sheetData sheetId="0">
        <row r="29">
          <cell r="B29">
            <v>1.2201773349385245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AF35-9110-42CC-9B7D-0D89B19D4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7DC3-EA79-4513-92FD-1C28DC80A116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78BE-C70F-4413-9ABC-9E7205B42D44}">
  <dimension ref="A1:Z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3" sqref="M13:M21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  <row r="23" spans="1:26" x14ac:dyDescent="0.25">
      <c r="A23" s="1">
        <v>2011</v>
      </c>
      <c r="B23" s="3">
        <f>+B2</f>
        <v>1</v>
      </c>
      <c r="M23" s="3">
        <f>+M2</f>
        <v>1</v>
      </c>
    </row>
    <row r="24" spans="1:26" x14ac:dyDescent="0.25">
      <c r="A24" s="1">
        <v>2012</v>
      </c>
      <c r="B24" s="2">
        <f>+B23*B3</f>
        <v>1.0438620000000001</v>
      </c>
      <c r="M24" s="2">
        <f>+M23*M3</f>
        <v>1.3277760000000001</v>
      </c>
    </row>
    <row r="25" spans="1:26" x14ac:dyDescent="0.25">
      <c r="A25" s="1">
        <v>2013</v>
      </c>
      <c r="B25" s="2">
        <f t="shared" ref="B25:B39" si="0">+B24*B4</f>
        <v>1.0569290645160001</v>
      </c>
      <c r="M25" s="2">
        <f t="shared" ref="M25:M39" si="1">+M24*M4</f>
        <v>1.0879544266560002</v>
      </c>
    </row>
    <row r="26" spans="1:26" x14ac:dyDescent="0.25">
      <c r="A26" s="1">
        <v>2014</v>
      </c>
      <c r="B26" s="2">
        <f t="shared" si="0"/>
        <v>1.0880831056216738</v>
      </c>
      <c r="M26" s="2">
        <f t="shared" si="1"/>
        <v>1.2794996830130556</v>
      </c>
    </row>
    <row r="27" spans="1:26" x14ac:dyDescent="0.25">
      <c r="A27" s="1">
        <v>2015</v>
      </c>
      <c r="B27" s="2">
        <f t="shared" si="0"/>
        <v>1.1358042544680291</v>
      </c>
      <c r="M27" s="2">
        <f t="shared" si="1"/>
        <v>1.4806485486798551</v>
      </c>
    </row>
    <row r="28" spans="1:26" x14ac:dyDescent="0.25">
      <c r="A28" s="1">
        <v>2016</v>
      </c>
      <c r="B28" s="2">
        <f t="shared" si="0"/>
        <v>1.1607669603727275</v>
      </c>
      <c r="M28" s="2">
        <f t="shared" si="1"/>
        <v>1.4861461967411034</v>
      </c>
    </row>
    <row r="29" spans="1:26" x14ac:dyDescent="0.25">
      <c r="A29" s="1">
        <v>2017</v>
      </c>
      <c r="B29" s="4">
        <f t="shared" si="0"/>
        <v>1.2201773349385245</v>
      </c>
      <c r="M29" s="4">
        <f t="shared" si="1"/>
        <v>1.7307703191632793</v>
      </c>
    </row>
    <row r="30" spans="1:26" x14ac:dyDescent="0.25">
      <c r="A30" s="1">
        <v>2018</v>
      </c>
      <c r="B30" s="2">
        <f t="shared" si="0"/>
        <v>1.2777636042609484</v>
      </c>
      <c r="M30" s="2">
        <f t="shared" si="1"/>
        <v>1.8650019420363064</v>
      </c>
    </row>
    <row r="31" spans="1:26" x14ac:dyDescent="0.25">
      <c r="A31" s="1">
        <v>2019</v>
      </c>
      <c r="B31" s="2">
        <f t="shared" si="0"/>
        <v>1.323848704175828</v>
      </c>
      <c r="M31" s="2">
        <f t="shared" si="1"/>
        <v>1.9178187970347744</v>
      </c>
    </row>
    <row r="32" spans="1:26" x14ac:dyDescent="0.25">
      <c r="A32" s="1">
        <v>2020</v>
      </c>
      <c r="B32" s="2">
        <f t="shared" si="0"/>
        <v>1.355885842816883</v>
      </c>
      <c r="M32" s="2">
        <f t="shared" si="1"/>
        <v>1.8276966561245163</v>
      </c>
    </row>
    <row r="33" spans="1:13" x14ac:dyDescent="0.25">
      <c r="A33" s="1">
        <v>2021</v>
      </c>
      <c r="B33" s="2">
        <f t="shared" si="0"/>
        <v>1.3095077675633313</v>
      </c>
      <c r="M33" s="2">
        <f t="shared" si="1"/>
        <v>1.5545601847433002</v>
      </c>
    </row>
    <row r="34" spans="1:13" x14ac:dyDescent="0.25">
      <c r="A34" s="1">
        <v>2022</v>
      </c>
      <c r="B34" s="2">
        <f t="shared" si="0"/>
        <v>1.344408768584429</v>
      </c>
      <c r="M34" s="2">
        <f t="shared" si="1"/>
        <v>1.6284313301621172</v>
      </c>
    </row>
    <row r="35" spans="1:13" x14ac:dyDescent="0.25">
      <c r="A35" s="1">
        <v>2023</v>
      </c>
      <c r="B35" s="2">
        <f t="shared" si="0"/>
        <v>1.3887083819180546</v>
      </c>
      <c r="M35" s="2">
        <f t="shared" si="1"/>
        <v>1.7251389815664548</v>
      </c>
    </row>
    <row r="36" spans="1:13" x14ac:dyDescent="0.25">
      <c r="A36" s="1">
        <v>2024</v>
      </c>
      <c r="B36" s="2">
        <f t="shared" si="0"/>
        <v>1.437625634671118</v>
      </c>
      <c r="M36" s="2">
        <f t="shared" si="1"/>
        <v>1.8266168318791385</v>
      </c>
    </row>
    <row r="37" spans="1:13" x14ac:dyDescent="0.25">
      <c r="A37" s="1">
        <v>2025</v>
      </c>
      <c r="B37" s="2">
        <f t="shared" si="0"/>
        <v>1.493539208480382</v>
      </c>
      <c r="M37" s="2">
        <f t="shared" si="1"/>
        <v>1.9395108851734288</v>
      </c>
    </row>
    <row r="38" spans="1:13" x14ac:dyDescent="0.25">
      <c r="A38" s="1">
        <v>2026</v>
      </c>
      <c r="B38" s="2">
        <f t="shared" si="0"/>
        <v>1.5547145744597386</v>
      </c>
      <c r="M38" s="2">
        <f t="shared" si="1"/>
        <v>2.0528462037485382</v>
      </c>
    </row>
    <row r="39" spans="1:13" x14ac:dyDescent="0.25">
      <c r="A39" s="1">
        <v>2027</v>
      </c>
      <c r="B39" s="2">
        <f t="shared" si="0"/>
        <v>1.6192383387289666</v>
      </c>
      <c r="M39" s="2">
        <f t="shared" si="1"/>
        <v>2.1637060572895708</v>
      </c>
    </row>
    <row r="40" spans="1:13" x14ac:dyDescent="0.25">
      <c r="A40" s="1">
        <v>2028</v>
      </c>
    </row>
    <row r="41" spans="1:13" x14ac:dyDescent="0.25">
      <c r="A41" s="1">
        <v>2029</v>
      </c>
    </row>
    <row r="42" spans="1:13" x14ac:dyDescent="0.25">
      <c r="A42" s="1">
        <v>2030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25C1-A63F-42FA-AC62-CBE99C04F33A}">
  <dimension ref="P4:W56"/>
  <sheetViews>
    <sheetView tabSelected="1" topLeftCell="F1" workbookViewId="0">
      <selection activeCell="R15" sqref="R15"/>
    </sheetView>
  </sheetViews>
  <sheetFormatPr defaultRowHeight="15" x14ac:dyDescent="0.25"/>
  <cols>
    <col min="16" max="16" width="14.140625" customWidth="1"/>
    <col min="17" max="17" width="15.28515625" bestFit="1" customWidth="1"/>
    <col min="18" max="18" width="13.28515625" customWidth="1"/>
    <col min="19" max="19" width="9.5703125" bestFit="1" customWidth="1"/>
    <col min="20" max="20" width="7" customWidth="1"/>
    <col min="21" max="21" width="15.85546875" customWidth="1"/>
    <col min="22" max="22" width="14.28515625" bestFit="1" customWidth="1"/>
    <col min="23" max="23" width="10.28515625" customWidth="1"/>
  </cols>
  <sheetData>
    <row r="4" spans="16:23" x14ac:dyDescent="0.25">
      <c r="Q4" s="22" t="s">
        <v>48</v>
      </c>
      <c r="R4" s="22"/>
      <c r="S4" s="22"/>
      <c r="T4" s="22"/>
      <c r="U4" s="22"/>
      <c r="V4" s="22"/>
      <c r="W4" s="22"/>
    </row>
    <row r="5" spans="16:23" x14ac:dyDescent="0.25">
      <c r="Q5" s="7" t="s">
        <v>49</v>
      </c>
      <c r="R5" s="7"/>
      <c r="S5" s="7"/>
      <c r="U5" s="7" t="s">
        <v>50</v>
      </c>
    </row>
    <row r="6" spans="16:23" x14ac:dyDescent="0.25">
      <c r="Q6" s="7" t="s">
        <v>30</v>
      </c>
      <c r="R6" s="7" t="s">
        <v>29</v>
      </c>
      <c r="S6" s="7" t="s">
        <v>31</v>
      </c>
      <c r="U6" s="7" t="s">
        <v>30</v>
      </c>
      <c r="V6" s="7" t="s">
        <v>29</v>
      </c>
      <c r="W6" s="7" t="s">
        <v>31</v>
      </c>
    </row>
    <row r="7" spans="16:23" x14ac:dyDescent="0.25">
      <c r="P7">
        <v>2011</v>
      </c>
      <c r="Q7" s="8">
        <v>194609806</v>
      </c>
      <c r="R7" s="8">
        <v>27762355</v>
      </c>
      <c r="S7" s="9">
        <f>+Q7/R7*1000</f>
        <v>7009.8450221531994</v>
      </c>
      <c r="U7" s="8">
        <v>142015345</v>
      </c>
      <c r="V7" s="8">
        <v>25154875</v>
      </c>
      <c r="W7" s="9">
        <f>+U7/V7*1000</f>
        <v>5645.6390659862154</v>
      </c>
    </row>
    <row r="8" spans="16:23" x14ac:dyDescent="0.25">
      <c r="P8">
        <v>2017</v>
      </c>
      <c r="Q8" s="8">
        <v>282336042</v>
      </c>
      <c r="R8" s="8">
        <v>28171331</v>
      </c>
      <c r="S8" s="9">
        <f>+Q8/R8*1000</f>
        <v>10022.105167838892</v>
      </c>
      <c r="U8" s="8">
        <v>216846966</v>
      </c>
      <c r="V8" s="8">
        <v>26216041</v>
      </c>
      <c r="W8" s="9">
        <f>+U8/V8*1000</f>
        <v>8271.5374911108829</v>
      </c>
    </row>
    <row r="9" spans="16:23" x14ac:dyDescent="0.25">
      <c r="P9" t="s">
        <v>51</v>
      </c>
      <c r="Q9" s="12">
        <f>+Q8/Q7-1</f>
        <v>0.45078014208595429</v>
      </c>
      <c r="R9" s="12">
        <f t="shared" ref="R9:S9" si="0">+R8/R7-1</f>
        <v>1.4731315120781296E-2</v>
      </c>
      <c r="S9" s="12">
        <f t="shared" si="0"/>
        <v>0.42971850820753565</v>
      </c>
      <c r="U9" s="12">
        <f>+U8/U7-1</f>
        <v>0.5269263050411912</v>
      </c>
      <c r="V9" s="12">
        <f t="shared" ref="V9:W9" si="1">+V8/V7-1</f>
        <v>4.2185302053776796E-2</v>
      </c>
      <c r="W9" s="12">
        <f t="shared" si="1"/>
        <v>0.46511978439166457</v>
      </c>
    </row>
    <row r="11" spans="16:23" x14ac:dyDescent="0.25">
      <c r="Q11" s="22" t="s">
        <v>52</v>
      </c>
      <c r="R11" s="22"/>
      <c r="S11" s="22"/>
      <c r="T11" s="22"/>
      <c r="U11" s="22"/>
      <c r="V11" s="22"/>
      <c r="W11" s="22"/>
    </row>
    <row r="12" spans="16:23" x14ac:dyDescent="0.25">
      <c r="R12" t="s">
        <v>53</v>
      </c>
    </row>
    <row r="13" spans="16:23" x14ac:dyDescent="0.25">
      <c r="Q13" t="s">
        <v>1</v>
      </c>
      <c r="R13" s="12">
        <v>0.22017733493852454</v>
      </c>
    </row>
    <row r="14" spans="16:23" x14ac:dyDescent="0.25">
      <c r="Q14" t="s">
        <v>12</v>
      </c>
      <c r="R14" s="12">
        <v>0.73077031916327928</v>
      </c>
    </row>
    <row r="15" spans="16:23" x14ac:dyDescent="0.25">
      <c r="Q15" t="s">
        <v>56</v>
      </c>
      <c r="R15" s="20">
        <f>+(1+S15)^(1/6)</f>
        <v>1.0638849542892082</v>
      </c>
      <c r="S15" s="19">
        <v>0.45</v>
      </c>
    </row>
    <row r="16" spans="16:23" x14ac:dyDescent="0.25">
      <c r="Q16" t="s">
        <v>47</v>
      </c>
      <c r="R16" s="12">
        <f>+R15^6-1</f>
        <v>0.44999999999999885</v>
      </c>
    </row>
    <row r="18" spans="16:23" x14ac:dyDescent="0.25">
      <c r="Q18" s="22" t="s">
        <v>38</v>
      </c>
      <c r="R18" s="22"/>
      <c r="S18" s="22"/>
      <c r="T18" s="22"/>
      <c r="U18" s="22"/>
      <c r="V18" s="22"/>
      <c r="W18" s="22"/>
    </row>
    <row r="19" spans="16:23" x14ac:dyDescent="0.25">
      <c r="Q19" s="7" t="s">
        <v>49</v>
      </c>
      <c r="R19" s="7"/>
      <c r="S19" s="7"/>
      <c r="U19" s="7" t="s">
        <v>50</v>
      </c>
    </row>
    <row r="20" spans="16:23" x14ac:dyDescent="0.25">
      <c r="Q20" s="7" t="s">
        <v>30</v>
      </c>
      <c r="R20" s="7" t="s">
        <v>29</v>
      </c>
      <c r="S20" s="7" t="s">
        <v>31</v>
      </c>
      <c r="U20" s="7" t="s">
        <v>30</v>
      </c>
      <c r="V20" s="7" t="s">
        <v>29</v>
      </c>
      <c r="W20" s="7" t="s">
        <v>31</v>
      </c>
    </row>
    <row r="21" spans="16:23" x14ac:dyDescent="0.25">
      <c r="P21" t="s">
        <v>39</v>
      </c>
      <c r="Q21" s="9">
        <f>+Q8</f>
        <v>282336042</v>
      </c>
      <c r="R21" s="9">
        <f>+R8</f>
        <v>28171331</v>
      </c>
      <c r="S21" s="9">
        <f>+S8</f>
        <v>10022.105167838892</v>
      </c>
      <c r="T21" s="9"/>
      <c r="U21" s="9">
        <f>+U8</f>
        <v>216846966</v>
      </c>
      <c r="V21" s="9">
        <f>+V8</f>
        <v>26216041</v>
      </c>
      <c r="W21" s="9">
        <f>+W8</f>
        <v>8271.5374911108829</v>
      </c>
    </row>
    <row r="22" spans="16:23" x14ac:dyDescent="0.25">
      <c r="P22" t="s">
        <v>40</v>
      </c>
      <c r="Q22" s="18">
        <v>351784549.62199998</v>
      </c>
      <c r="R22" s="18">
        <v>31536666</v>
      </c>
      <c r="S22" s="9">
        <f>+Q22/R22*1000</f>
        <v>11154.779316938575</v>
      </c>
      <c r="U22" s="18">
        <v>248753899.47999999</v>
      </c>
      <c r="V22" s="18">
        <v>27655921</v>
      </c>
      <c r="W22" s="9">
        <f>+U22/V22*1000</f>
        <v>8994.5982807804503</v>
      </c>
    </row>
    <row r="23" spans="16:23" x14ac:dyDescent="0.25">
      <c r="P23" t="s">
        <v>54</v>
      </c>
      <c r="Q23" s="9">
        <f>+Q22-Q8</f>
        <v>69448507.621999979</v>
      </c>
      <c r="R23" s="9">
        <f>+R22-R8</f>
        <v>3365335</v>
      </c>
      <c r="S23" s="9">
        <f>+S22-S8</f>
        <v>1132.6741490996828</v>
      </c>
      <c r="U23" s="9">
        <f>+U22-U8</f>
        <v>31906933.479999989</v>
      </c>
      <c r="V23" s="9">
        <f>+V22-V8</f>
        <v>1439880</v>
      </c>
      <c r="W23" s="9">
        <f>+W22-W8</f>
        <v>723.06078966956738</v>
      </c>
    </row>
    <row r="24" spans="16:23" x14ac:dyDescent="0.25">
      <c r="P24" t="s">
        <v>55</v>
      </c>
      <c r="Q24" s="12">
        <f>+Q23/Q8</f>
        <v>0.24597818659652379</v>
      </c>
      <c r="R24" s="12">
        <f>+R23/R8</f>
        <v>0.11945956689089345</v>
      </c>
      <c r="S24" s="12">
        <f>+S23/S8</f>
        <v>0.11301758763562507</v>
      </c>
      <c r="U24" s="12">
        <f>+U23/U8</f>
        <v>0.14714032697141813</v>
      </c>
      <c r="V24" s="12">
        <f>+V23/V8</f>
        <v>5.4923624814288322E-2</v>
      </c>
      <c r="W24" s="12">
        <f>+W23/W8</f>
        <v>8.7415524676834777E-2</v>
      </c>
    </row>
    <row r="27" spans="16:23" x14ac:dyDescent="0.25">
      <c r="Q27" s="8"/>
    </row>
    <row r="28" spans="16:23" x14ac:dyDescent="0.25">
      <c r="Q28" s="12"/>
    </row>
    <row r="56" spans="18:18" x14ac:dyDescent="0.25">
      <c r="R56">
        <v>26216041</v>
      </c>
    </row>
  </sheetData>
  <mergeCells count="3">
    <mergeCell ref="Q4:W4"/>
    <mergeCell ref="Q11:W11"/>
    <mergeCell ref="Q18:W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63AD-A8D5-452D-A01E-5CDFFA5DD5C1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23" t="s">
        <v>27</v>
      </c>
      <c r="F2" s="23"/>
      <c r="G2" s="23"/>
      <c r="H2" s="23"/>
      <c r="I2" s="23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24" t="s">
        <v>28</v>
      </c>
      <c r="F4" s="24"/>
      <c r="G4" s="24"/>
      <c r="H4" s="24"/>
      <c r="I4" s="24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37789956</v>
      </c>
      <c r="G6" s="8">
        <v>174474029</v>
      </c>
      <c r="H6" s="9">
        <f>+G6*1000/F6</f>
        <v>4616.9418403133359</v>
      </c>
      <c r="I6" t="s">
        <v>33</v>
      </c>
    </row>
    <row r="7" spans="5:9" x14ac:dyDescent="0.25">
      <c r="E7">
        <v>2017</v>
      </c>
      <c r="F7" s="10">
        <v>37979015</v>
      </c>
      <c r="G7" s="10">
        <v>256064685</v>
      </c>
      <c r="H7" s="11">
        <f>+G7*1000/F7</f>
        <v>6742.2676707123655</v>
      </c>
      <c r="I7" t="s">
        <v>34</v>
      </c>
    </row>
    <row r="8" spans="5:9" x14ac:dyDescent="0.25">
      <c r="E8" t="s">
        <v>35</v>
      </c>
      <c r="F8" s="9">
        <f>+F7-F6</f>
        <v>189059</v>
      </c>
      <c r="G8" s="9">
        <f>+G7-G6</f>
        <v>81590656</v>
      </c>
      <c r="H8" s="9">
        <f>+H7-H6</f>
        <v>2125.3258303990297</v>
      </c>
    </row>
    <row r="9" spans="5:9" x14ac:dyDescent="0.25">
      <c r="E9" t="s">
        <v>36</v>
      </c>
      <c r="F9" s="12">
        <f>+F8/F6</f>
        <v>5.0028901859531143E-3</v>
      </c>
      <c r="G9" s="12">
        <f t="shared" ref="G9:H9" si="0">+G8/G6</f>
        <v>0.46763782820651206</v>
      </c>
      <c r="H9" s="12">
        <f t="shared" si="0"/>
        <v>0.46033194783644732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58</v>
      </c>
      <c r="H12" s="20">
        <f>+(1+H9)^(0.166666666666667)</f>
        <v>1.0651446681431511</v>
      </c>
    </row>
    <row r="13" spans="5:9" x14ac:dyDescent="0.25">
      <c r="E13" t="s">
        <v>47</v>
      </c>
      <c r="H13" s="20">
        <f>+H12^6</f>
        <v>1.4603319478364467</v>
      </c>
    </row>
    <row r="15" spans="5:9" x14ac:dyDescent="0.25">
      <c r="E15" s="22" t="s">
        <v>38</v>
      </c>
      <c r="F15" s="22"/>
      <c r="G15" s="22"/>
      <c r="H15" s="22"/>
      <c r="I15" s="22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37979015</v>
      </c>
      <c r="G17" s="9">
        <f>+G7</f>
        <v>256064685</v>
      </c>
      <c r="H17" s="9">
        <f>+H7</f>
        <v>6742.2676707123655</v>
      </c>
    </row>
    <row r="18" spans="5:9" ht="30" x14ac:dyDescent="0.25">
      <c r="E18" t="s">
        <v>40</v>
      </c>
      <c r="F18" s="13">
        <v>38553297</v>
      </c>
      <c r="G18" s="13">
        <v>211073849.88100001</v>
      </c>
      <c r="H18" s="11">
        <f>+G18*1000/F18</f>
        <v>5474.8586062821032</v>
      </c>
      <c r="I18" s="14" t="s">
        <v>41</v>
      </c>
    </row>
    <row r="19" spans="5:9" x14ac:dyDescent="0.25">
      <c r="E19" t="s">
        <v>42</v>
      </c>
      <c r="F19" s="9">
        <f>+F18-F17</f>
        <v>574282</v>
      </c>
      <c r="G19" s="9">
        <f t="shared" ref="G19:H19" si="1">+G18-G17</f>
        <v>-44990835.118999988</v>
      </c>
      <c r="H19" s="9">
        <f t="shared" si="1"/>
        <v>-1267.4090644302623</v>
      </c>
    </row>
    <row r="20" spans="5:9" x14ac:dyDescent="0.25">
      <c r="E20" t="s">
        <v>43</v>
      </c>
      <c r="F20" s="12">
        <f>+F19/F17</f>
        <v>1.5121034602924799E-2</v>
      </c>
      <c r="G20" s="12">
        <f t="shared" ref="G20:H20" si="2">+G19/G17</f>
        <v>-0.17570105428243643</v>
      </c>
      <c r="H20" s="12">
        <f t="shared" si="2"/>
        <v>-0.18797964221084568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3B1E-C95B-48C7-A3F0-5DD528E5E896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23" t="s">
        <v>44</v>
      </c>
      <c r="F2" s="23"/>
      <c r="G2" s="23"/>
      <c r="H2" s="23"/>
      <c r="I2" s="23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24" t="s">
        <v>28</v>
      </c>
      <c r="F4" s="24"/>
      <c r="G4" s="24"/>
      <c r="H4" s="24"/>
      <c r="I4" s="24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45952640</v>
      </c>
      <c r="G6" s="8">
        <v>465127769</v>
      </c>
      <c r="H6" s="9">
        <f>+G6*1000/F6</f>
        <v>10121.894389528001</v>
      </c>
      <c r="I6" t="s">
        <v>33</v>
      </c>
    </row>
    <row r="7" spans="5:9" x14ac:dyDescent="0.25">
      <c r="E7">
        <v>2017</v>
      </c>
      <c r="F7" s="10">
        <v>46431232</v>
      </c>
      <c r="G7" s="10">
        <v>624820806</v>
      </c>
      <c r="H7" s="11">
        <f>+G7*1000/F7</f>
        <v>13456.907755538341</v>
      </c>
      <c r="I7" t="s">
        <v>34</v>
      </c>
    </row>
    <row r="8" spans="5:9" x14ac:dyDescent="0.25">
      <c r="E8" t="s">
        <v>35</v>
      </c>
      <c r="F8" s="9">
        <f>+F7-F6</f>
        <v>478592</v>
      </c>
      <c r="G8" s="9">
        <f>+G7-G6</f>
        <v>159693037</v>
      </c>
      <c r="H8" s="9">
        <f>+H7-H6</f>
        <v>3335.0133660103402</v>
      </c>
    </row>
    <row r="9" spans="5:9" x14ac:dyDescent="0.25">
      <c r="E9" t="s">
        <v>36</v>
      </c>
      <c r="F9" s="12">
        <f>+F8/F6</f>
        <v>1.0414896728457822E-2</v>
      </c>
      <c r="G9" s="12">
        <f t="shared" ref="G9:H9" si="0">+G8/G6</f>
        <v>0.34333154811060096</v>
      </c>
      <c r="H9" s="12">
        <f t="shared" si="0"/>
        <v>0.32948509811174359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46</v>
      </c>
      <c r="H12" s="15">
        <f>+(1+H9)^(0.166666666666667)</f>
        <v>1.0486098002717625</v>
      </c>
    </row>
    <row r="13" spans="5:9" x14ac:dyDescent="0.25">
      <c r="E13" t="s">
        <v>47</v>
      </c>
      <c r="H13" s="12">
        <f>+H12^6-1</f>
        <v>0.32948509811174365</v>
      </c>
    </row>
    <row r="15" spans="5:9" x14ac:dyDescent="0.25">
      <c r="E15" s="22" t="s">
        <v>38</v>
      </c>
      <c r="F15" s="22"/>
      <c r="G15" s="22"/>
      <c r="H15" s="22"/>
      <c r="I15" s="22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46431232</v>
      </c>
      <c r="G17" s="9">
        <f>+G7</f>
        <v>624820806</v>
      </c>
      <c r="H17" s="9">
        <f>+H7</f>
        <v>13456.907755538341</v>
      </c>
    </row>
    <row r="18" spans="5:9" ht="30" x14ac:dyDescent="0.25">
      <c r="E18" t="s">
        <v>40</v>
      </c>
      <c r="F18" s="13">
        <v>45959926</v>
      </c>
      <c r="G18" s="13">
        <v>585237496.06400001</v>
      </c>
      <c r="H18" s="11">
        <f>+G18*1000/F18</f>
        <v>12733.647483766619</v>
      </c>
      <c r="I18" s="14" t="s">
        <v>45</v>
      </c>
    </row>
    <row r="19" spans="5:9" x14ac:dyDescent="0.25">
      <c r="E19" t="s">
        <v>42</v>
      </c>
      <c r="F19" s="9">
        <f>+F18-F17</f>
        <v>-471306</v>
      </c>
      <c r="G19" s="9">
        <f t="shared" ref="G19:H19" si="1">+G18-G17</f>
        <v>-39583309.93599999</v>
      </c>
      <c r="H19" s="9">
        <f t="shared" si="1"/>
        <v>-723.26027177172182</v>
      </c>
    </row>
    <row r="20" spans="5:9" x14ac:dyDescent="0.25">
      <c r="E20" t="s">
        <v>43</v>
      </c>
      <c r="F20" s="12">
        <f>+F19/F17</f>
        <v>-1.0150624476214631E-2</v>
      </c>
      <c r="G20" s="12">
        <f t="shared" ref="G20:H20" si="2">+G19/G17</f>
        <v>-6.3351459419870831E-2</v>
      </c>
      <c r="H20" s="12">
        <f t="shared" si="2"/>
        <v>-5.3746394410265311E-2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61CA-8303-4BE2-B1A2-8C9E35C8724B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</row>
    <row r="7" spans="1:26" x14ac:dyDescent="0.25">
      <c r="A7" s="1">
        <v>2016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</row>
    <row r="8" spans="1:26" x14ac:dyDescent="0.25">
      <c r="A8" s="1">
        <v>2017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</row>
    <row r="9" spans="1:26" x14ac:dyDescent="0.25">
      <c r="A9" s="1">
        <v>2018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</row>
    <row r="10" spans="1:26" x14ac:dyDescent="0.25">
      <c r="A10" s="1">
        <v>2019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</row>
    <row r="11" spans="1:26" x14ac:dyDescent="0.25">
      <c r="A11" s="1">
        <v>2020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</row>
    <row r="12" spans="1:26" x14ac:dyDescent="0.25">
      <c r="A12" s="1">
        <v>2021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</row>
    <row r="13" spans="1:26" x14ac:dyDescent="0.25">
      <c r="A13" s="1">
        <v>2022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</row>
    <row r="14" spans="1:26" x14ac:dyDescent="0.25">
      <c r="A14" s="1">
        <v>2023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</row>
    <row r="15" spans="1:26" x14ac:dyDescent="0.25">
      <c r="A15" s="1">
        <v>2024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</row>
    <row r="16" spans="1:26" x14ac:dyDescent="0.25">
      <c r="A16" s="1">
        <v>2025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</row>
    <row r="17" spans="1:26" x14ac:dyDescent="0.25">
      <c r="A17" s="1">
        <v>2026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</row>
    <row r="18" spans="1:26" x14ac:dyDescent="0.25">
      <c r="A18" s="1">
        <v>2027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</row>
    <row r="19" spans="1:26" x14ac:dyDescent="0.25">
      <c r="A19" s="1">
        <v>2028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CD30-EEE0-43CF-9FA7-4221F967F8D3}">
  <dimension ref="A1:AC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:M8"/>
    </sheetView>
  </sheetViews>
  <sheetFormatPr defaultRowHeight="15" x14ac:dyDescent="0.25"/>
  <cols>
    <col min="27" max="27" width="9.7109375" style="5" bestFit="1" customWidth="1"/>
    <col min="28" max="28" width="9.7109375" style="5" customWidth="1"/>
    <col min="29" max="29" width="10" style="5" customWidth="1"/>
  </cols>
  <sheetData>
    <row r="1" spans="1:2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5" t="s">
        <v>59</v>
      </c>
      <c r="AB1" s="5" t="s">
        <v>57</v>
      </c>
      <c r="AC1" s="5" t="s">
        <v>26</v>
      </c>
    </row>
    <row r="2" spans="1:29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4">
        <v>1</v>
      </c>
      <c r="AB2" s="4">
        <v>1</v>
      </c>
      <c r="AC2" s="4">
        <v>1</v>
      </c>
    </row>
    <row r="3" spans="1:29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1">
        <v>1.0638849542892082</v>
      </c>
      <c r="AB3" s="21">
        <v>1.0651446681431511</v>
      </c>
      <c r="AC3" s="16">
        <v>1.0486098002717625</v>
      </c>
    </row>
    <row r="4" spans="1:29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1">
        <v>1.0638849542892082</v>
      </c>
      <c r="AB4" s="21">
        <v>1.0651446681431511</v>
      </c>
      <c r="AC4" s="16">
        <v>1.0486098002717625</v>
      </c>
    </row>
    <row r="5" spans="1:29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1">
        <v>1.0638849542892082</v>
      </c>
      <c r="AB5" s="21">
        <v>1.0651446681431511</v>
      </c>
      <c r="AC5" s="16">
        <v>1.0486098002717625</v>
      </c>
    </row>
    <row r="6" spans="1:29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  <c r="AA6" s="21">
        <v>1.0638849542892082</v>
      </c>
      <c r="AB6" s="21">
        <v>1.0651446681431511</v>
      </c>
      <c r="AC6" s="16">
        <v>1.0486098002717625</v>
      </c>
    </row>
    <row r="7" spans="1:29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  <c r="AA7" s="21">
        <v>1.0638849542892082</v>
      </c>
      <c r="AB7" s="21">
        <v>1.0651446681431511</v>
      </c>
      <c r="AC7" s="16">
        <v>1.0486098002717625</v>
      </c>
    </row>
    <row r="8" spans="1:29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  <c r="AA8" s="21">
        <v>1.0638849542892082</v>
      </c>
      <c r="AB8" s="21">
        <v>1.0651446681431511</v>
      </c>
      <c r="AC8" s="16">
        <v>1.0486098002717625</v>
      </c>
    </row>
    <row r="9" spans="1:29" x14ac:dyDescent="0.25">
      <c r="A9" s="1">
        <v>2018</v>
      </c>
      <c r="B9" s="17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17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  <c r="AA9" s="2">
        <v>1.077556</v>
      </c>
      <c r="AB9" s="2">
        <v>1.0471950000000001</v>
      </c>
      <c r="AC9" s="2">
        <v>1.0471950000000001</v>
      </c>
    </row>
    <row r="10" spans="1:29" x14ac:dyDescent="0.25">
      <c r="A10" s="1">
        <v>2019</v>
      </c>
      <c r="B10" s="17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17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  <c r="AA10" s="2">
        <v>1.0283199999999999</v>
      </c>
      <c r="AB10" s="2">
        <v>1.0360670000000001</v>
      </c>
      <c r="AC10" s="2">
        <v>1.0360670000000001</v>
      </c>
    </row>
    <row r="11" spans="1:29" x14ac:dyDescent="0.25">
      <c r="A11" s="1">
        <v>2020</v>
      </c>
      <c r="B11" s="17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17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  <c r="AA11" s="2">
        <v>0.95300799999999997</v>
      </c>
      <c r="AB11" s="2">
        <v>1.0242</v>
      </c>
      <c r="AC11" s="2">
        <v>1.0242</v>
      </c>
    </row>
    <row r="12" spans="1:29" x14ac:dyDescent="0.25">
      <c r="A12" s="1">
        <v>2021</v>
      </c>
      <c r="B12" s="17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17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  <c r="AA12" s="2">
        <v>0.85055700000000001</v>
      </c>
      <c r="AB12" s="2">
        <v>0.96579499999999996</v>
      </c>
      <c r="AC12" s="2">
        <v>0.96579499999999996</v>
      </c>
    </row>
    <row r="13" spans="1:29" x14ac:dyDescent="0.25">
      <c r="A13" s="1">
        <v>2022</v>
      </c>
      <c r="B13" s="17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17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  <c r="AA13" s="2">
        <v>1.0475190000000001</v>
      </c>
      <c r="AB13" s="2">
        <v>1.0266519999999999</v>
      </c>
      <c r="AC13" s="2">
        <v>1.0266519999999999</v>
      </c>
    </row>
    <row r="14" spans="1:29" x14ac:dyDescent="0.25">
      <c r="A14" s="1">
        <v>2023</v>
      </c>
      <c r="B14" s="17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17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  <c r="AA14" s="2">
        <v>1.0593870000000001</v>
      </c>
      <c r="AB14" s="2">
        <v>1.032951</v>
      </c>
      <c r="AC14" s="2">
        <v>1.032951</v>
      </c>
    </row>
    <row r="15" spans="1:29" x14ac:dyDescent="0.25">
      <c r="A15" s="1">
        <v>2024</v>
      </c>
      <c r="B15" s="17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17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  <c r="AA15" s="2">
        <v>1.0588230000000001</v>
      </c>
      <c r="AB15" s="2">
        <v>1.0352250000000001</v>
      </c>
      <c r="AC15" s="2">
        <v>1.0352250000000001</v>
      </c>
    </row>
    <row r="16" spans="1:29" x14ac:dyDescent="0.25">
      <c r="A16" s="1">
        <v>2025</v>
      </c>
      <c r="B16" s="17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17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  <c r="AA16" s="2">
        <v>1.0618050000000001</v>
      </c>
      <c r="AB16" s="2">
        <v>1.0388930000000001</v>
      </c>
      <c r="AC16" s="2">
        <v>1.0388930000000001</v>
      </c>
    </row>
    <row r="17" spans="1:29" x14ac:dyDescent="0.25">
      <c r="A17" s="1">
        <v>2026</v>
      </c>
      <c r="B17" s="17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17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  <c r="AA17" s="2">
        <v>1.058435</v>
      </c>
      <c r="AB17" s="2">
        <v>1.0409600000000001</v>
      </c>
      <c r="AC17" s="2">
        <v>1.0409600000000001</v>
      </c>
    </row>
    <row r="18" spans="1:29" x14ac:dyDescent="0.25">
      <c r="A18" s="1">
        <v>2027</v>
      </c>
      <c r="B18" s="17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17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  <c r="AA18" s="2">
        <v>1.054003</v>
      </c>
      <c r="AB18" s="2">
        <v>1.0415019999999999</v>
      </c>
      <c r="AC18" s="2">
        <v>1.0415019999999999</v>
      </c>
    </row>
    <row r="19" spans="1:29" x14ac:dyDescent="0.25">
      <c r="A19" s="1">
        <v>2028</v>
      </c>
      <c r="B19" s="17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17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1.050983</v>
      </c>
      <c r="AB19" s="2">
        <v>1.042697</v>
      </c>
      <c r="AC19" s="2">
        <v>1.042697</v>
      </c>
    </row>
    <row r="20" spans="1:29" x14ac:dyDescent="0.25">
      <c r="A20" s="1">
        <v>2029</v>
      </c>
      <c r="B20" s="17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17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1.0474559999999999</v>
      </c>
      <c r="AB20" s="2">
        <v>1.0410889999999999</v>
      </c>
      <c r="AC20" s="2">
        <v>1.0410889999999999</v>
      </c>
    </row>
    <row r="21" spans="1:29" x14ac:dyDescent="0.25">
      <c r="A21" s="1">
        <v>2030</v>
      </c>
      <c r="B21" s="17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17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1.0446899999999999</v>
      </c>
      <c r="AB21" s="2">
        <v>1.040419</v>
      </c>
      <c r="AC21" s="2">
        <v>1.040419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growfactors_raw</vt:lpstr>
      <vt:lpstr>growfactors_raw_analysis</vt:lpstr>
      <vt:lpstr>Dividends</vt:lpstr>
      <vt:lpstr>Charitable</vt:lpstr>
      <vt:lpstr>SALT</vt:lpstr>
      <vt:lpstr>growfactors_ones</vt:lpstr>
      <vt:lpstr>growfactors_custom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2020-11-02T11:40:20Z</dcterms:created>
  <dcterms:modified xsi:type="dcterms:W3CDTF">2020-11-02T15:35:06Z</dcterms:modified>
</cp:coreProperties>
</file>