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285" windowWidth="19440" windowHeight="11640" tabRatio="742" firstSheet="5" activeTab="11"/>
  </bookViews>
  <sheets>
    <sheet name="Auto Constrained - Arterial Lin" sheetId="1" r:id="rId1"/>
    <sheet name="Auto Constrained - Added Freewa" sheetId="2" r:id="rId2"/>
    <sheet name="Auto Constrained - Arterial Cap" sheetId="3" r:id="rId3"/>
    <sheet name="Auto Constrained - New Collecto" sheetId="4" r:id="rId4"/>
    <sheet name="Auto Constrained - Urban Stnds" sheetId="5" r:id="rId5"/>
    <sheet name="Auto Constrained - Study" sheetId="6" r:id="rId6"/>
    <sheet name="Auto Constrained - TOD" sheetId="7" r:id="rId7"/>
    <sheet name="Auto Illustrative - New Arteria" sheetId="8" r:id="rId8"/>
    <sheet name="Auto Illustrative - New Collect" sheetId="24" r:id="rId9"/>
    <sheet name="Auto Illustrative - Art Cap" sheetId="10" r:id="rId10"/>
    <sheet name="Auto Illustrative - Added Freew" sheetId="9" r:id="rId11"/>
    <sheet name="Auto Illustrative - Urban Stds" sheetId="11" r:id="rId12"/>
    <sheet name="Transit Constrained" sheetId="12" r:id="rId13"/>
    <sheet name="Transit Illustrative" sheetId="13" r:id="rId14"/>
    <sheet name="Bike Constrained - woutRd" sheetId="14" r:id="rId15"/>
    <sheet name="Bike Constrained - wRd" sheetId="15" r:id="rId16"/>
    <sheet name="Bike Constrained - onstreet w" sheetId="16" r:id="rId17"/>
    <sheet name="Bike Constrained - onstreet wou" sheetId="17" r:id="rId18"/>
    <sheet name="Bike Illustrative - woutRD" sheetId="18" r:id="rId19"/>
    <sheet name="Bike Illustrative - withRd" sheetId="19" r:id="rId20"/>
    <sheet name="Bike Illustrative - onstreet w" sheetId="20" r:id="rId21"/>
    <sheet name="Bike Illustrative onstreet wout" sheetId="21" r:id="rId22"/>
    <sheet name="Table Data" sheetId="22" r:id="rId23"/>
  </sheets>
  <definedNames>
    <definedName name="_xlnm._FilterDatabase" localSheetId="1" hidden="1">'Auto Constrained - Added Freewa'!$A$1:$L$5</definedName>
    <definedName name="_xlnm._FilterDatabase" localSheetId="2" hidden="1">'Auto Constrained - Arterial Cap'!$A$1:$L$23</definedName>
    <definedName name="_xlnm._FilterDatabase" localSheetId="0" hidden="1">'Auto Constrained - Arterial Lin'!$A$4:$L$7</definedName>
    <definedName name="_xlnm._FilterDatabase" localSheetId="3" hidden="1">'Auto Constrained - New Collecto'!$A$1:$L$31</definedName>
    <definedName name="_xlnm._FilterDatabase" localSheetId="5" hidden="1">'Auto Constrained - Study'!$A$1:$K$25</definedName>
    <definedName name="_xlnm._FilterDatabase" localSheetId="6" hidden="1">'Auto Constrained - TOD'!$A$1:$L$4</definedName>
    <definedName name="_xlnm._FilterDatabase" localSheetId="4" hidden="1">'Auto Constrained - Urban Stnds'!$A$1:$L$47</definedName>
    <definedName name="_xlnm._FilterDatabase" localSheetId="10" hidden="1">'Auto Illustrative - Added Freew'!$A$1:$L$9</definedName>
    <definedName name="_xlnm._FilterDatabase" localSheetId="9" hidden="1">'Auto Illustrative - Art Cap'!$A$1:$L$6</definedName>
    <definedName name="_xlnm._FilterDatabase" localSheetId="7" hidden="1">'Auto Illustrative - New Arteria'!$A$1:$L$2</definedName>
    <definedName name="_xlnm._FilterDatabase" localSheetId="8" hidden="1">'Auto Illustrative - New Collect'!$A$1:$L$2</definedName>
    <definedName name="_xlnm._FilterDatabase" localSheetId="11" hidden="1">'Auto Illustrative - Urban Stds'!$A$1:$L$2</definedName>
    <definedName name="_xlnm._FilterDatabase" localSheetId="16" hidden="1">'Bike Constrained - onstreet w'!$A$1:$K$29</definedName>
    <definedName name="_xlnm._FilterDatabase" localSheetId="17" hidden="1">'Bike Constrained - onstreet wou'!$A$1:$K$75</definedName>
    <definedName name="_xlnm._FilterDatabase" localSheetId="14" hidden="1">'Bike Constrained - woutRd'!$A$4:$L$37</definedName>
    <definedName name="_xlnm._FilterDatabase" localSheetId="15" hidden="1">'Bike Constrained - wRd'!$A$1:$K$2</definedName>
    <definedName name="_xlnm._FilterDatabase" localSheetId="20" hidden="1">'Bike Illustrative - onstreet w'!$A$1:$K$5</definedName>
    <definedName name="_xlnm._FilterDatabase" localSheetId="19" hidden="1">'Bike Illustrative - withRd'!$A$1:$L$3</definedName>
    <definedName name="_xlnm._FilterDatabase" localSheetId="18" hidden="1">'Bike Illustrative - woutRD'!$A$4:$K$17</definedName>
    <definedName name="_xlnm._FilterDatabase" localSheetId="21" hidden="1">'Bike Illustrative onstreet wout'!$A$1:$K$6</definedName>
    <definedName name="_xlnm._FilterDatabase" localSheetId="12" hidden="1">'Transit Constrained'!$A$4:$J$30</definedName>
    <definedName name="_xlnm._FilterDatabase" localSheetId="13" hidden="1">'Transit Illustrative'!$A$4:$I$8</definedName>
    <definedName name="_xlnm.Print_Area" localSheetId="1">'Auto Constrained - Added Freewa'!$A$1:$O$7</definedName>
    <definedName name="_xlnm.Print_Area" localSheetId="2">'Auto Constrained - Arterial Cap'!$A$1:$O$27</definedName>
    <definedName name="_xlnm.Print_Area" localSheetId="0">'Auto Constrained - Arterial Lin'!$A$1:$O$12</definedName>
    <definedName name="_xlnm.Print_Area" localSheetId="3">'Auto Constrained - New Collecto'!$A$1:$O$33</definedName>
    <definedName name="_xlnm.Print_Area" localSheetId="5">'Auto Constrained - Study'!$A$1:$M$29</definedName>
    <definedName name="_xlnm.Print_Area" localSheetId="6">'Auto Constrained - TOD'!$A$1:$L$9</definedName>
    <definedName name="_xlnm.Print_Area" localSheetId="4">'Auto Constrained - Urban Stnds'!$A$1:$O$49</definedName>
    <definedName name="_xlnm.Print_Area" localSheetId="10">'Auto Illustrative - Added Freew'!$A$1:$O$12</definedName>
    <definedName name="_xlnm.Print_Area" localSheetId="9">'Auto Illustrative - Art Cap'!$A$1:$O$10</definedName>
    <definedName name="_xlnm.Print_Area" localSheetId="7">'Auto Illustrative - New Arteria'!$A$1:$O$9</definedName>
    <definedName name="_xlnm.Print_Area" localSheetId="8">'Auto Illustrative - New Collect'!$A$1:$O$12</definedName>
    <definedName name="_xlnm.Print_Area" localSheetId="11">'Auto Illustrative - Urban Stds'!$A$1:$P$7</definedName>
    <definedName name="_xlnm.Print_Area" localSheetId="16">'Bike Constrained - onstreet w'!$A$1:$N$29</definedName>
    <definedName name="_xlnm.Print_Area" localSheetId="17">'Bike Constrained - onstreet wou'!$A$1:$N$79</definedName>
    <definedName name="_xlnm.Print_Area" localSheetId="14">'Bike Constrained - woutRd'!$A$1:$O$39</definedName>
    <definedName name="_xlnm.Print_Area" localSheetId="15">'Bike Constrained - wRd'!$A$1:$N$14</definedName>
    <definedName name="_xlnm.Print_Area" localSheetId="20">'Bike Illustrative - onstreet w'!$A$1:$N$7</definedName>
    <definedName name="_xlnm.Print_Area" localSheetId="19">'Bike Illustrative - withRd'!$A$1:$O$8</definedName>
    <definedName name="_xlnm.Print_Area" localSheetId="18">'Bike Illustrative - woutRD'!$A$1:$N$19</definedName>
    <definedName name="_xlnm.Print_Area" localSheetId="21">'Bike Illustrative onstreet wout'!$A$1:$N$10</definedName>
    <definedName name="_xlnm.Print_Area" localSheetId="12">'Transit Constrained'!$A$1:$J$32</definedName>
    <definedName name="_xlnm.Print_Area" localSheetId="13">'Transit Illustrative'!$A$1:$I$10</definedName>
    <definedName name="_xlnm.Print_Titles" localSheetId="1">'Auto Constrained - Added Freewa'!$1:$1</definedName>
    <definedName name="_xlnm.Print_Titles" localSheetId="2">'Auto Constrained - Arterial Cap'!$1:$1</definedName>
    <definedName name="_xlnm.Print_Titles" localSheetId="0">'Auto Constrained - Arterial Lin'!$4:$4</definedName>
    <definedName name="_xlnm.Print_Titles" localSheetId="3">'Auto Constrained - New Collecto'!$1:$1</definedName>
    <definedName name="_xlnm.Print_Titles" localSheetId="5">'Auto Constrained - Study'!$1:$1</definedName>
    <definedName name="_xlnm.Print_Titles" localSheetId="6">'Auto Constrained - TOD'!$1:$1</definedName>
    <definedName name="_xlnm.Print_Titles" localSheetId="4">'Auto Constrained - Urban Stnds'!$1:$1</definedName>
    <definedName name="_xlnm.Print_Titles" localSheetId="10">'Auto Illustrative - Added Freew'!$1:$1</definedName>
    <definedName name="_xlnm.Print_Titles" localSheetId="9">'Auto Illustrative - Art Cap'!$1:$1</definedName>
    <definedName name="_xlnm.Print_Titles" localSheetId="7">'Auto Illustrative - New Arteria'!$4:$4</definedName>
    <definedName name="_xlnm.Print_Titles" localSheetId="8">'Auto Illustrative - New Collect'!$4:$4</definedName>
    <definedName name="_xlnm.Print_Titles" localSheetId="11">'Auto Illustrative - Urban Stds'!$1:$1</definedName>
    <definedName name="_xlnm.Print_Titles" localSheetId="16">'Bike Constrained - onstreet w'!$1:$1</definedName>
    <definedName name="_xlnm.Print_Titles" localSheetId="17">'Bike Constrained - onstreet wou'!$1:$1</definedName>
    <definedName name="_xlnm.Print_Titles" localSheetId="14">'Bike Constrained - woutRd'!$4:$4</definedName>
    <definedName name="_xlnm.Print_Titles" localSheetId="15">'Bike Constrained - wRd'!$1:$1</definedName>
    <definedName name="_xlnm.Print_Titles" localSheetId="20">'Bike Illustrative - onstreet w'!$1:$1</definedName>
    <definedName name="_xlnm.Print_Titles" localSheetId="19">'Bike Illustrative - withRd'!$1:$1</definedName>
    <definedName name="_xlnm.Print_Titles" localSheetId="18">'Bike Illustrative - woutRD'!$4:$4</definedName>
    <definedName name="_xlnm.Print_Titles" localSheetId="21">'Bike Illustrative onstreet wout'!$1:$1</definedName>
    <definedName name="_xlnm.Print_Titles" localSheetId="12">'Transit Constrained'!$4:$4</definedName>
    <definedName name="_xlnm.Print_Titles" localSheetId="13">'Transit Illustrative'!$4:$4</definedName>
    <definedName name="YearBands">'Table Data'!$A$2:$A$6</definedName>
    <definedName name="Z_5B5A346C_618F_49AC_9181_F5E0B5D30CFD_.wvu.FilterData" localSheetId="1" hidden="1">'Auto Constrained - Added Freewa'!$A$1:$L$5</definedName>
    <definedName name="Z_5B5A346C_618F_49AC_9181_F5E0B5D30CFD_.wvu.FilterData" localSheetId="2" hidden="1">'Auto Constrained - Arterial Cap'!$A$1:$L$23</definedName>
    <definedName name="Z_5B5A346C_618F_49AC_9181_F5E0B5D30CFD_.wvu.FilterData" localSheetId="0" hidden="1">'Auto Constrained - Arterial Lin'!$A$4:$L$7</definedName>
    <definedName name="Z_5B5A346C_618F_49AC_9181_F5E0B5D30CFD_.wvu.FilterData" localSheetId="3" hidden="1">'Auto Constrained - New Collecto'!$A$1:$L$31</definedName>
    <definedName name="Z_5B5A346C_618F_49AC_9181_F5E0B5D30CFD_.wvu.FilterData" localSheetId="5" hidden="1">'Auto Constrained - Study'!$A$1:$K$25</definedName>
    <definedName name="Z_5B5A346C_618F_49AC_9181_F5E0B5D30CFD_.wvu.FilterData" localSheetId="6" hidden="1">'Auto Constrained - TOD'!$A$1:$L$4</definedName>
    <definedName name="Z_5B5A346C_618F_49AC_9181_F5E0B5D30CFD_.wvu.FilterData" localSheetId="4" hidden="1">'Auto Constrained - Urban Stnds'!$A$1:$L$47</definedName>
    <definedName name="Z_5B5A346C_618F_49AC_9181_F5E0B5D30CFD_.wvu.FilterData" localSheetId="10" hidden="1">'Auto Illustrative - Added Freew'!$A$1:$L$9</definedName>
    <definedName name="Z_5B5A346C_618F_49AC_9181_F5E0B5D30CFD_.wvu.FilterData" localSheetId="9" hidden="1">'Auto Illustrative - Art Cap'!$A$1:$L$6</definedName>
    <definedName name="Z_5B5A346C_618F_49AC_9181_F5E0B5D30CFD_.wvu.FilterData" localSheetId="7" hidden="1">'Auto Illustrative - New Arteria'!$A$1:$L$2</definedName>
    <definedName name="Z_5B5A346C_618F_49AC_9181_F5E0B5D30CFD_.wvu.FilterData" localSheetId="8" hidden="1">'Auto Illustrative - New Collect'!$A$1:$L$2</definedName>
    <definedName name="Z_5B5A346C_618F_49AC_9181_F5E0B5D30CFD_.wvu.FilterData" localSheetId="11" hidden="1">'Auto Illustrative - Urban Stds'!$A$1:$L$2</definedName>
    <definedName name="Z_5B5A346C_618F_49AC_9181_F5E0B5D30CFD_.wvu.FilterData" localSheetId="16" hidden="1">'Bike Constrained - onstreet w'!$A$1:$K$29</definedName>
    <definedName name="Z_5B5A346C_618F_49AC_9181_F5E0B5D30CFD_.wvu.FilterData" localSheetId="17" hidden="1">'Bike Constrained - onstreet wou'!$A$1:$K$75</definedName>
    <definedName name="Z_5B5A346C_618F_49AC_9181_F5E0B5D30CFD_.wvu.FilterData" localSheetId="14" hidden="1">'Bike Constrained - woutRd'!$A$4:$L$37</definedName>
    <definedName name="Z_5B5A346C_618F_49AC_9181_F5E0B5D30CFD_.wvu.FilterData" localSheetId="15" hidden="1">'Bike Constrained - wRd'!$A$1:$K$2</definedName>
    <definedName name="Z_5B5A346C_618F_49AC_9181_F5E0B5D30CFD_.wvu.FilterData" localSheetId="20" hidden="1">'Bike Illustrative - onstreet w'!$A$1:$K$5</definedName>
    <definedName name="Z_5B5A346C_618F_49AC_9181_F5E0B5D30CFD_.wvu.FilterData" localSheetId="19" hidden="1">'Bike Illustrative - withRd'!$A$1:$L$3</definedName>
    <definedName name="Z_5B5A346C_618F_49AC_9181_F5E0B5D30CFD_.wvu.FilterData" localSheetId="18" hidden="1">'Bike Illustrative - woutRD'!$A$4:$K$17</definedName>
    <definedName name="Z_5B5A346C_618F_49AC_9181_F5E0B5D30CFD_.wvu.FilterData" localSheetId="21" hidden="1">'Bike Illustrative onstreet wout'!$A$1:$K$6</definedName>
    <definedName name="Z_5B5A346C_618F_49AC_9181_F5E0B5D30CFD_.wvu.FilterData" localSheetId="12" hidden="1">'Transit Constrained'!$A$4:$J$30</definedName>
    <definedName name="Z_5B5A346C_618F_49AC_9181_F5E0B5D30CFD_.wvu.FilterData" localSheetId="13" hidden="1">'Transit Illustrative'!$A$4:$I$8</definedName>
    <definedName name="Z_5B5A346C_618F_49AC_9181_F5E0B5D30CFD_.wvu.PrintArea" localSheetId="1" hidden="1">'Auto Constrained - Added Freewa'!$A$1:$L$7</definedName>
    <definedName name="Z_5B5A346C_618F_49AC_9181_F5E0B5D30CFD_.wvu.PrintArea" localSheetId="2" hidden="1">'Auto Constrained - Arterial Cap'!$A$1:$L$27</definedName>
    <definedName name="Z_5B5A346C_618F_49AC_9181_F5E0B5D30CFD_.wvu.PrintArea" localSheetId="0" hidden="1">'Auto Constrained - Arterial Lin'!$A$1:$L$12</definedName>
    <definedName name="Z_5B5A346C_618F_49AC_9181_F5E0B5D30CFD_.wvu.PrintArea" localSheetId="3" hidden="1">'Auto Constrained - New Collecto'!$A$1:$L$33</definedName>
    <definedName name="Z_5B5A346C_618F_49AC_9181_F5E0B5D30CFD_.wvu.PrintArea" localSheetId="5" hidden="1">'Auto Constrained - Study'!$A$1:$K$28</definedName>
    <definedName name="Z_5B5A346C_618F_49AC_9181_F5E0B5D30CFD_.wvu.PrintArea" localSheetId="6" hidden="1">'Auto Constrained - TOD'!$A$1:$L$9</definedName>
    <definedName name="Z_5B5A346C_618F_49AC_9181_F5E0B5D30CFD_.wvu.PrintArea" localSheetId="4" hidden="1">'Auto Constrained - Urban Stnds'!$A$1:$L$49</definedName>
    <definedName name="Z_5B5A346C_618F_49AC_9181_F5E0B5D30CFD_.wvu.PrintArea" localSheetId="10" hidden="1">'Auto Illustrative - Added Freew'!$A$1:$L$11</definedName>
    <definedName name="Z_5B5A346C_618F_49AC_9181_F5E0B5D30CFD_.wvu.PrintArea" localSheetId="9" hidden="1">'Auto Illustrative - Art Cap'!$A$1:$L$10</definedName>
    <definedName name="Z_5B5A346C_618F_49AC_9181_F5E0B5D30CFD_.wvu.PrintArea" localSheetId="7" hidden="1">'Auto Illustrative - New Arteria'!$A$1:$L$9</definedName>
    <definedName name="Z_5B5A346C_618F_49AC_9181_F5E0B5D30CFD_.wvu.PrintArea" localSheetId="8" hidden="1">'Auto Illustrative - New Collect'!$A$1:$L$11</definedName>
    <definedName name="Z_5B5A346C_618F_49AC_9181_F5E0B5D30CFD_.wvu.PrintArea" localSheetId="11" hidden="1">'Auto Illustrative - Urban Stds'!$A$1:$L$7</definedName>
    <definedName name="Z_5B5A346C_618F_49AC_9181_F5E0B5D30CFD_.wvu.PrintArea" localSheetId="16" hidden="1">'Bike Constrained - onstreet w'!$A$1:$K$29</definedName>
    <definedName name="Z_5B5A346C_618F_49AC_9181_F5E0B5D30CFD_.wvu.PrintArea" localSheetId="17" hidden="1">'Bike Constrained - onstreet wou'!$A$1:$K$79</definedName>
    <definedName name="Z_5B5A346C_618F_49AC_9181_F5E0B5D30CFD_.wvu.PrintArea" localSheetId="14" hidden="1">'Bike Constrained - woutRd'!$A$1:$L$39</definedName>
    <definedName name="Z_5B5A346C_618F_49AC_9181_F5E0B5D30CFD_.wvu.PrintArea" localSheetId="15" hidden="1">'Bike Constrained - wRd'!$A$1:$K$12</definedName>
    <definedName name="Z_5B5A346C_618F_49AC_9181_F5E0B5D30CFD_.wvu.PrintArea" localSheetId="20" hidden="1">'Bike Illustrative - onstreet w'!$A$1:$K$7</definedName>
    <definedName name="Z_5B5A346C_618F_49AC_9181_F5E0B5D30CFD_.wvu.PrintArea" localSheetId="19" hidden="1">'Bike Illustrative - withRd'!$A$1:$L$8</definedName>
    <definedName name="Z_5B5A346C_618F_49AC_9181_F5E0B5D30CFD_.wvu.PrintArea" localSheetId="18" hidden="1">'Bike Illustrative - woutRD'!$A$1:$K$19</definedName>
    <definedName name="Z_5B5A346C_618F_49AC_9181_F5E0B5D30CFD_.wvu.PrintArea" localSheetId="21" hidden="1">'Bike Illustrative onstreet wout'!$A$1:$K$10</definedName>
    <definedName name="Z_5B5A346C_618F_49AC_9181_F5E0B5D30CFD_.wvu.PrintArea" localSheetId="12" hidden="1">'Transit Constrained'!$A$1:$J$32</definedName>
    <definedName name="Z_5B5A346C_618F_49AC_9181_F5E0B5D30CFD_.wvu.PrintArea" localSheetId="13" hidden="1">'Transit Illustrative'!$A$1:$I$10</definedName>
    <definedName name="Z_5B5A346C_618F_49AC_9181_F5E0B5D30CFD_.wvu.PrintTitles" localSheetId="1" hidden="1">'Auto Constrained - Added Freewa'!$1:$1</definedName>
    <definedName name="Z_5B5A346C_618F_49AC_9181_F5E0B5D30CFD_.wvu.PrintTitles" localSheetId="2" hidden="1">'Auto Constrained - Arterial Cap'!$1:$1</definedName>
    <definedName name="Z_5B5A346C_618F_49AC_9181_F5E0B5D30CFD_.wvu.PrintTitles" localSheetId="0" hidden="1">'Auto Constrained - Arterial Lin'!$4:$4</definedName>
    <definedName name="Z_5B5A346C_618F_49AC_9181_F5E0B5D30CFD_.wvu.PrintTitles" localSheetId="3" hidden="1">'Auto Constrained - New Collecto'!$1:$1</definedName>
    <definedName name="Z_5B5A346C_618F_49AC_9181_F5E0B5D30CFD_.wvu.PrintTitles" localSheetId="5" hidden="1">'Auto Constrained - Study'!$1:$1</definedName>
    <definedName name="Z_5B5A346C_618F_49AC_9181_F5E0B5D30CFD_.wvu.PrintTitles" localSheetId="6" hidden="1">'Auto Constrained - TOD'!$1:$1</definedName>
    <definedName name="Z_5B5A346C_618F_49AC_9181_F5E0B5D30CFD_.wvu.PrintTitles" localSheetId="4" hidden="1">'Auto Constrained - Urban Stnds'!$1:$1</definedName>
    <definedName name="Z_5B5A346C_618F_49AC_9181_F5E0B5D30CFD_.wvu.PrintTitles" localSheetId="10" hidden="1">'Auto Illustrative - Added Freew'!$1:$1</definedName>
    <definedName name="Z_5B5A346C_618F_49AC_9181_F5E0B5D30CFD_.wvu.PrintTitles" localSheetId="9" hidden="1">'Auto Illustrative - Art Cap'!$1:$1</definedName>
    <definedName name="Z_5B5A346C_618F_49AC_9181_F5E0B5D30CFD_.wvu.PrintTitles" localSheetId="7" hidden="1">'Auto Illustrative - New Arteria'!$4:$4</definedName>
    <definedName name="Z_5B5A346C_618F_49AC_9181_F5E0B5D30CFD_.wvu.PrintTitles" localSheetId="8" hidden="1">'Auto Illustrative - New Collect'!$4:$4</definedName>
    <definedName name="Z_5B5A346C_618F_49AC_9181_F5E0B5D30CFD_.wvu.PrintTitles" localSheetId="11" hidden="1">'Auto Illustrative - Urban Stds'!$1:$1</definedName>
    <definedName name="Z_5B5A346C_618F_49AC_9181_F5E0B5D30CFD_.wvu.PrintTitles" localSheetId="16" hidden="1">'Bike Constrained - onstreet w'!$1:$1</definedName>
    <definedName name="Z_5B5A346C_618F_49AC_9181_F5E0B5D30CFD_.wvu.PrintTitles" localSheetId="17" hidden="1">'Bike Constrained - onstreet wou'!$1:$1</definedName>
    <definedName name="Z_5B5A346C_618F_49AC_9181_F5E0B5D30CFD_.wvu.PrintTitles" localSheetId="14" hidden="1">'Bike Constrained - woutRd'!$4:$4</definedName>
    <definedName name="Z_5B5A346C_618F_49AC_9181_F5E0B5D30CFD_.wvu.PrintTitles" localSheetId="15" hidden="1">'Bike Constrained - wRd'!$1:$1</definedName>
    <definedName name="Z_5B5A346C_618F_49AC_9181_F5E0B5D30CFD_.wvu.PrintTitles" localSheetId="20" hidden="1">'Bike Illustrative - onstreet w'!$1:$1</definedName>
    <definedName name="Z_5B5A346C_618F_49AC_9181_F5E0B5D30CFD_.wvu.PrintTitles" localSheetId="19" hidden="1">'Bike Illustrative - withRd'!$1:$1</definedName>
    <definedName name="Z_5B5A346C_618F_49AC_9181_F5E0B5D30CFD_.wvu.PrintTitles" localSheetId="18" hidden="1">'Bike Illustrative - woutRD'!$4:$4</definedName>
    <definedName name="Z_5B5A346C_618F_49AC_9181_F5E0B5D30CFD_.wvu.PrintTitles" localSheetId="21" hidden="1">'Bike Illustrative onstreet wout'!$1:$1</definedName>
    <definedName name="Z_5B5A346C_618F_49AC_9181_F5E0B5D30CFD_.wvu.PrintTitles" localSheetId="12" hidden="1">'Transit Constrained'!$4:$4</definedName>
    <definedName name="Z_5B5A346C_618F_49AC_9181_F5E0B5D30CFD_.wvu.PrintTitles" localSheetId="13" hidden="1">'Transit Illustrative'!$4:$4</definedName>
    <definedName name="Z_7C423F7C_6103_4542_A65F_815D7082BC2E_.wvu.FilterData" localSheetId="1" hidden="1">'Auto Constrained - Added Freewa'!$A$1:$L$5</definedName>
    <definedName name="Z_7C423F7C_6103_4542_A65F_815D7082BC2E_.wvu.FilterData" localSheetId="2" hidden="1">'Auto Constrained - Arterial Cap'!$A$1:$L$23</definedName>
    <definedName name="Z_7C423F7C_6103_4542_A65F_815D7082BC2E_.wvu.FilterData" localSheetId="0" hidden="1">'Auto Constrained - Arterial Lin'!$A$4:$L$7</definedName>
    <definedName name="Z_7C423F7C_6103_4542_A65F_815D7082BC2E_.wvu.FilterData" localSheetId="3" hidden="1">'Auto Constrained - New Collecto'!$A$1:$L$31</definedName>
    <definedName name="Z_7C423F7C_6103_4542_A65F_815D7082BC2E_.wvu.FilterData" localSheetId="5" hidden="1">'Auto Constrained - Study'!$A$1:$K$25</definedName>
    <definedName name="Z_7C423F7C_6103_4542_A65F_815D7082BC2E_.wvu.FilterData" localSheetId="6" hidden="1">'Auto Constrained - TOD'!$A$1:$L$4</definedName>
    <definedName name="Z_7C423F7C_6103_4542_A65F_815D7082BC2E_.wvu.FilterData" localSheetId="4" hidden="1">'Auto Constrained - Urban Stnds'!$A$1:$L$47</definedName>
    <definedName name="Z_7C423F7C_6103_4542_A65F_815D7082BC2E_.wvu.FilterData" localSheetId="10" hidden="1">'Auto Illustrative - Added Freew'!$A$1:$L$9</definedName>
    <definedName name="Z_7C423F7C_6103_4542_A65F_815D7082BC2E_.wvu.FilterData" localSheetId="9" hidden="1">'Auto Illustrative - Art Cap'!$A$1:$L$6</definedName>
    <definedName name="Z_7C423F7C_6103_4542_A65F_815D7082BC2E_.wvu.FilterData" localSheetId="7" hidden="1">'Auto Illustrative - New Arteria'!$A$1:$L$2</definedName>
    <definedName name="Z_7C423F7C_6103_4542_A65F_815D7082BC2E_.wvu.FilterData" localSheetId="8" hidden="1">'Auto Illustrative - New Collect'!$A$1:$L$2</definedName>
    <definedName name="Z_7C423F7C_6103_4542_A65F_815D7082BC2E_.wvu.FilterData" localSheetId="11" hidden="1">'Auto Illustrative - Urban Stds'!$A$1:$L$2</definedName>
    <definedName name="Z_7C423F7C_6103_4542_A65F_815D7082BC2E_.wvu.FilterData" localSheetId="16" hidden="1">'Bike Constrained - onstreet w'!$A$1:$K$29</definedName>
    <definedName name="Z_7C423F7C_6103_4542_A65F_815D7082BC2E_.wvu.FilterData" localSheetId="17" hidden="1">'Bike Constrained - onstreet wou'!$A$1:$K$75</definedName>
    <definedName name="Z_7C423F7C_6103_4542_A65F_815D7082BC2E_.wvu.FilterData" localSheetId="14" hidden="1">'Bike Constrained - woutRd'!$A$4:$L$37</definedName>
    <definedName name="Z_7C423F7C_6103_4542_A65F_815D7082BC2E_.wvu.FilterData" localSheetId="15" hidden="1">'Bike Constrained - wRd'!$A$1:$K$2</definedName>
    <definedName name="Z_7C423F7C_6103_4542_A65F_815D7082BC2E_.wvu.FilterData" localSheetId="20" hidden="1">'Bike Illustrative - onstreet w'!$A$1:$K$5</definedName>
    <definedName name="Z_7C423F7C_6103_4542_A65F_815D7082BC2E_.wvu.FilterData" localSheetId="19" hidden="1">'Bike Illustrative - withRd'!$A$1:$L$3</definedName>
    <definedName name="Z_7C423F7C_6103_4542_A65F_815D7082BC2E_.wvu.FilterData" localSheetId="18" hidden="1">'Bike Illustrative - woutRD'!$A$4:$K$17</definedName>
    <definedName name="Z_7C423F7C_6103_4542_A65F_815D7082BC2E_.wvu.FilterData" localSheetId="21" hidden="1">'Bike Illustrative onstreet wout'!$A$1:$K$6</definedName>
    <definedName name="Z_7C423F7C_6103_4542_A65F_815D7082BC2E_.wvu.FilterData" localSheetId="12" hidden="1">'Transit Constrained'!$A$4:$J$30</definedName>
    <definedName name="Z_7C423F7C_6103_4542_A65F_815D7082BC2E_.wvu.FilterData" localSheetId="13" hidden="1">'Transit Illustrative'!$A$4:$I$8</definedName>
    <definedName name="Z_7C423F7C_6103_4542_A65F_815D7082BC2E_.wvu.PrintArea" localSheetId="1" hidden="1">'Auto Constrained - Added Freewa'!$A$1:$L$7</definedName>
    <definedName name="Z_7C423F7C_6103_4542_A65F_815D7082BC2E_.wvu.PrintArea" localSheetId="2" hidden="1">'Auto Constrained - Arterial Cap'!$A$1:$L$27</definedName>
    <definedName name="Z_7C423F7C_6103_4542_A65F_815D7082BC2E_.wvu.PrintArea" localSheetId="0" hidden="1">'Auto Constrained - Arterial Lin'!$A$1:$L$12</definedName>
    <definedName name="Z_7C423F7C_6103_4542_A65F_815D7082BC2E_.wvu.PrintArea" localSheetId="3" hidden="1">'Auto Constrained - New Collecto'!$A$1:$L$33</definedName>
    <definedName name="Z_7C423F7C_6103_4542_A65F_815D7082BC2E_.wvu.PrintArea" localSheetId="5" hidden="1">'Auto Constrained - Study'!$A$1:$K$28</definedName>
    <definedName name="Z_7C423F7C_6103_4542_A65F_815D7082BC2E_.wvu.PrintArea" localSheetId="6" hidden="1">'Auto Constrained - TOD'!$A$1:$L$9</definedName>
    <definedName name="Z_7C423F7C_6103_4542_A65F_815D7082BC2E_.wvu.PrintArea" localSheetId="4" hidden="1">'Auto Constrained - Urban Stnds'!$A$1:$L$49</definedName>
    <definedName name="Z_7C423F7C_6103_4542_A65F_815D7082BC2E_.wvu.PrintArea" localSheetId="10" hidden="1">'Auto Illustrative - Added Freew'!$A$1:$L$11</definedName>
    <definedName name="Z_7C423F7C_6103_4542_A65F_815D7082BC2E_.wvu.PrintArea" localSheetId="9" hidden="1">'Auto Illustrative - Art Cap'!$A$1:$L$10</definedName>
    <definedName name="Z_7C423F7C_6103_4542_A65F_815D7082BC2E_.wvu.PrintArea" localSheetId="7" hidden="1">'Auto Illustrative - New Arteria'!$A$1:$L$9</definedName>
    <definedName name="Z_7C423F7C_6103_4542_A65F_815D7082BC2E_.wvu.PrintArea" localSheetId="8" hidden="1">'Auto Illustrative - New Collect'!$A$1:$L$11</definedName>
    <definedName name="Z_7C423F7C_6103_4542_A65F_815D7082BC2E_.wvu.PrintArea" localSheetId="11" hidden="1">'Auto Illustrative - Urban Stds'!$A$1:$L$7</definedName>
    <definedName name="Z_7C423F7C_6103_4542_A65F_815D7082BC2E_.wvu.PrintArea" localSheetId="16" hidden="1">'Bike Constrained - onstreet w'!$A$1:$K$29</definedName>
    <definedName name="Z_7C423F7C_6103_4542_A65F_815D7082BC2E_.wvu.PrintArea" localSheetId="17" hidden="1">'Bike Constrained - onstreet wou'!$A$1:$K$79</definedName>
    <definedName name="Z_7C423F7C_6103_4542_A65F_815D7082BC2E_.wvu.PrintArea" localSheetId="14" hidden="1">'Bike Constrained - woutRd'!$A$1:$L$39</definedName>
    <definedName name="Z_7C423F7C_6103_4542_A65F_815D7082BC2E_.wvu.PrintArea" localSheetId="15" hidden="1">'Bike Constrained - wRd'!$A$1:$K$12</definedName>
    <definedName name="Z_7C423F7C_6103_4542_A65F_815D7082BC2E_.wvu.PrintArea" localSheetId="20" hidden="1">'Bike Illustrative - onstreet w'!$A$1:$K$7</definedName>
    <definedName name="Z_7C423F7C_6103_4542_A65F_815D7082BC2E_.wvu.PrintArea" localSheetId="19" hidden="1">'Bike Illustrative - withRd'!$A$1:$L$8</definedName>
    <definedName name="Z_7C423F7C_6103_4542_A65F_815D7082BC2E_.wvu.PrintArea" localSheetId="18" hidden="1">'Bike Illustrative - woutRD'!$A$1:$K$19</definedName>
    <definedName name="Z_7C423F7C_6103_4542_A65F_815D7082BC2E_.wvu.PrintArea" localSheetId="21" hidden="1">'Bike Illustrative onstreet wout'!$A$1:$K$10</definedName>
    <definedName name="Z_7C423F7C_6103_4542_A65F_815D7082BC2E_.wvu.PrintArea" localSheetId="12" hidden="1">'Transit Constrained'!$A$1:$J$32</definedName>
    <definedName name="Z_7C423F7C_6103_4542_A65F_815D7082BC2E_.wvu.PrintArea" localSheetId="13" hidden="1">'Transit Illustrative'!$A$1:$I$10</definedName>
    <definedName name="Z_7C423F7C_6103_4542_A65F_815D7082BC2E_.wvu.PrintTitles" localSheetId="1" hidden="1">'Auto Constrained - Added Freewa'!$1:$1</definedName>
    <definedName name="Z_7C423F7C_6103_4542_A65F_815D7082BC2E_.wvu.PrintTitles" localSheetId="2" hidden="1">'Auto Constrained - Arterial Cap'!$1:$1</definedName>
    <definedName name="Z_7C423F7C_6103_4542_A65F_815D7082BC2E_.wvu.PrintTitles" localSheetId="0" hidden="1">'Auto Constrained - Arterial Lin'!$4:$4</definedName>
    <definedName name="Z_7C423F7C_6103_4542_A65F_815D7082BC2E_.wvu.PrintTitles" localSheetId="3" hidden="1">'Auto Constrained - New Collecto'!$1:$1</definedName>
    <definedName name="Z_7C423F7C_6103_4542_A65F_815D7082BC2E_.wvu.PrintTitles" localSheetId="5" hidden="1">'Auto Constrained - Study'!$1:$1</definedName>
    <definedName name="Z_7C423F7C_6103_4542_A65F_815D7082BC2E_.wvu.PrintTitles" localSheetId="6" hidden="1">'Auto Constrained - TOD'!$1:$1</definedName>
    <definedName name="Z_7C423F7C_6103_4542_A65F_815D7082BC2E_.wvu.PrintTitles" localSheetId="4" hidden="1">'Auto Constrained - Urban Stnds'!$1:$1</definedName>
    <definedName name="Z_7C423F7C_6103_4542_A65F_815D7082BC2E_.wvu.PrintTitles" localSheetId="10" hidden="1">'Auto Illustrative - Added Freew'!$1:$1</definedName>
    <definedName name="Z_7C423F7C_6103_4542_A65F_815D7082BC2E_.wvu.PrintTitles" localSheetId="9" hidden="1">'Auto Illustrative - Art Cap'!$1:$1</definedName>
    <definedName name="Z_7C423F7C_6103_4542_A65F_815D7082BC2E_.wvu.PrintTitles" localSheetId="7" hidden="1">'Auto Illustrative - New Arteria'!$4:$4</definedName>
    <definedName name="Z_7C423F7C_6103_4542_A65F_815D7082BC2E_.wvu.PrintTitles" localSheetId="8" hidden="1">'Auto Illustrative - New Collect'!$4:$4</definedName>
    <definedName name="Z_7C423F7C_6103_4542_A65F_815D7082BC2E_.wvu.PrintTitles" localSheetId="11" hidden="1">'Auto Illustrative - Urban Stds'!$1:$1</definedName>
    <definedName name="Z_7C423F7C_6103_4542_A65F_815D7082BC2E_.wvu.PrintTitles" localSheetId="16" hidden="1">'Bike Constrained - onstreet w'!$1:$1</definedName>
    <definedName name="Z_7C423F7C_6103_4542_A65F_815D7082BC2E_.wvu.PrintTitles" localSheetId="17" hidden="1">'Bike Constrained - onstreet wou'!$1:$1</definedName>
    <definedName name="Z_7C423F7C_6103_4542_A65F_815D7082BC2E_.wvu.PrintTitles" localSheetId="14" hidden="1">'Bike Constrained - woutRd'!$4:$4</definedName>
    <definedName name="Z_7C423F7C_6103_4542_A65F_815D7082BC2E_.wvu.PrintTitles" localSheetId="15" hidden="1">'Bike Constrained - wRd'!$1:$1</definedName>
    <definedName name="Z_7C423F7C_6103_4542_A65F_815D7082BC2E_.wvu.PrintTitles" localSheetId="20" hidden="1">'Bike Illustrative - onstreet w'!$1:$1</definedName>
    <definedName name="Z_7C423F7C_6103_4542_A65F_815D7082BC2E_.wvu.PrintTitles" localSheetId="19" hidden="1">'Bike Illustrative - withRd'!$1:$1</definedName>
    <definedName name="Z_7C423F7C_6103_4542_A65F_815D7082BC2E_.wvu.PrintTitles" localSheetId="18" hidden="1">'Bike Illustrative - woutRD'!$4:$4</definedName>
    <definedName name="Z_7C423F7C_6103_4542_A65F_815D7082BC2E_.wvu.PrintTitles" localSheetId="21" hidden="1">'Bike Illustrative onstreet wout'!$1:$1</definedName>
    <definedName name="Z_7C423F7C_6103_4542_A65F_815D7082BC2E_.wvu.PrintTitles" localSheetId="12" hidden="1">'Transit Constrained'!$4:$4</definedName>
    <definedName name="Z_7C423F7C_6103_4542_A65F_815D7082BC2E_.wvu.PrintTitles" localSheetId="13" hidden="1">'Transit Illustrative'!$4:$4</definedName>
    <definedName name="Z_E02D8BBA_373C_430A_B0C6_EFAFB65B79B1_.wvu.FilterData" localSheetId="1" hidden="1">'Auto Constrained - Added Freewa'!$A$1:$L$5</definedName>
    <definedName name="Z_E02D8BBA_373C_430A_B0C6_EFAFB65B79B1_.wvu.FilterData" localSheetId="2" hidden="1">'Auto Constrained - Arterial Cap'!$A$1:$L$23</definedName>
    <definedName name="Z_E02D8BBA_373C_430A_B0C6_EFAFB65B79B1_.wvu.FilterData" localSheetId="0" hidden="1">'Auto Constrained - Arterial Lin'!$A$4:$L$7</definedName>
    <definedName name="Z_E02D8BBA_373C_430A_B0C6_EFAFB65B79B1_.wvu.FilterData" localSheetId="3" hidden="1">'Auto Constrained - New Collecto'!$A$1:$L$31</definedName>
    <definedName name="Z_E02D8BBA_373C_430A_B0C6_EFAFB65B79B1_.wvu.FilterData" localSheetId="5" hidden="1">'Auto Constrained - Study'!$A$1:$K$25</definedName>
    <definedName name="Z_E02D8BBA_373C_430A_B0C6_EFAFB65B79B1_.wvu.FilterData" localSheetId="6" hidden="1">'Auto Constrained - TOD'!$A$1:$L$4</definedName>
    <definedName name="Z_E02D8BBA_373C_430A_B0C6_EFAFB65B79B1_.wvu.FilterData" localSheetId="4" hidden="1">'Auto Constrained - Urban Stnds'!$A$1:$L$47</definedName>
    <definedName name="Z_E02D8BBA_373C_430A_B0C6_EFAFB65B79B1_.wvu.FilterData" localSheetId="10" hidden="1">'Auto Illustrative - Added Freew'!$A$1:$L$9</definedName>
    <definedName name="Z_E02D8BBA_373C_430A_B0C6_EFAFB65B79B1_.wvu.FilterData" localSheetId="9" hidden="1">'Auto Illustrative - Art Cap'!$A$1:$L$6</definedName>
    <definedName name="Z_E02D8BBA_373C_430A_B0C6_EFAFB65B79B1_.wvu.FilterData" localSheetId="7" hidden="1">'Auto Illustrative - New Arteria'!$A$1:$L$2</definedName>
    <definedName name="Z_E02D8BBA_373C_430A_B0C6_EFAFB65B79B1_.wvu.FilterData" localSheetId="8" hidden="1">'Auto Illustrative - New Collect'!$A$1:$L$2</definedName>
    <definedName name="Z_E02D8BBA_373C_430A_B0C6_EFAFB65B79B1_.wvu.FilterData" localSheetId="11" hidden="1">'Auto Illustrative - Urban Stds'!$A$1:$L$2</definedName>
    <definedName name="Z_E02D8BBA_373C_430A_B0C6_EFAFB65B79B1_.wvu.FilterData" localSheetId="16" hidden="1">'Bike Constrained - onstreet w'!$A$1:$K$29</definedName>
    <definedName name="Z_E02D8BBA_373C_430A_B0C6_EFAFB65B79B1_.wvu.FilterData" localSheetId="17" hidden="1">'Bike Constrained - onstreet wou'!$A$1:$K$75</definedName>
    <definedName name="Z_E02D8BBA_373C_430A_B0C6_EFAFB65B79B1_.wvu.FilterData" localSheetId="14" hidden="1">'Bike Constrained - woutRd'!$A$4:$L$37</definedName>
    <definedName name="Z_E02D8BBA_373C_430A_B0C6_EFAFB65B79B1_.wvu.FilterData" localSheetId="15" hidden="1">'Bike Constrained - wRd'!$A$1:$K$2</definedName>
    <definedName name="Z_E02D8BBA_373C_430A_B0C6_EFAFB65B79B1_.wvu.FilterData" localSheetId="20" hidden="1">'Bike Illustrative - onstreet w'!$A$1:$K$5</definedName>
    <definedName name="Z_E02D8BBA_373C_430A_B0C6_EFAFB65B79B1_.wvu.FilterData" localSheetId="19" hidden="1">'Bike Illustrative - withRd'!$A$1:$L$3</definedName>
    <definedName name="Z_E02D8BBA_373C_430A_B0C6_EFAFB65B79B1_.wvu.FilterData" localSheetId="18" hidden="1">'Bike Illustrative - woutRD'!$A$4:$K$17</definedName>
    <definedName name="Z_E02D8BBA_373C_430A_B0C6_EFAFB65B79B1_.wvu.FilterData" localSheetId="21" hidden="1">'Bike Illustrative onstreet wout'!$A$1:$K$6</definedName>
    <definedName name="Z_E02D8BBA_373C_430A_B0C6_EFAFB65B79B1_.wvu.FilterData" localSheetId="12" hidden="1">'Transit Constrained'!$A$4:$J$30</definedName>
    <definedName name="Z_E02D8BBA_373C_430A_B0C6_EFAFB65B79B1_.wvu.FilterData" localSheetId="13" hidden="1">'Transit Illustrative'!$A$4:$I$8</definedName>
    <definedName name="Z_E02D8BBA_373C_430A_B0C6_EFAFB65B79B1_.wvu.PrintArea" localSheetId="1" hidden="1">'Auto Constrained - Added Freewa'!$A$1:$L$7</definedName>
    <definedName name="Z_E02D8BBA_373C_430A_B0C6_EFAFB65B79B1_.wvu.PrintArea" localSheetId="2" hidden="1">'Auto Constrained - Arterial Cap'!$A$1:$L$27</definedName>
    <definedName name="Z_E02D8BBA_373C_430A_B0C6_EFAFB65B79B1_.wvu.PrintArea" localSheetId="0" hidden="1">'Auto Constrained - Arterial Lin'!$A$1:$L$12</definedName>
    <definedName name="Z_E02D8BBA_373C_430A_B0C6_EFAFB65B79B1_.wvu.PrintArea" localSheetId="3" hidden="1">'Auto Constrained - New Collecto'!$A$1:$L$33</definedName>
    <definedName name="Z_E02D8BBA_373C_430A_B0C6_EFAFB65B79B1_.wvu.PrintArea" localSheetId="5" hidden="1">'Auto Constrained - Study'!$A$1:$K$28</definedName>
    <definedName name="Z_E02D8BBA_373C_430A_B0C6_EFAFB65B79B1_.wvu.PrintArea" localSheetId="6" hidden="1">'Auto Constrained - TOD'!$A$1:$L$9</definedName>
    <definedName name="Z_E02D8BBA_373C_430A_B0C6_EFAFB65B79B1_.wvu.PrintArea" localSheetId="4" hidden="1">'Auto Constrained - Urban Stnds'!$A$1:$L$49</definedName>
    <definedName name="Z_E02D8BBA_373C_430A_B0C6_EFAFB65B79B1_.wvu.PrintArea" localSheetId="10" hidden="1">'Auto Illustrative - Added Freew'!$A$1:$L$11</definedName>
    <definedName name="Z_E02D8BBA_373C_430A_B0C6_EFAFB65B79B1_.wvu.PrintArea" localSheetId="9" hidden="1">'Auto Illustrative - Art Cap'!$A$1:$L$10</definedName>
    <definedName name="Z_E02D8BBA_373C_430A_B0C6_EFAFB65B79B1_.wvu.PrintArea" localSheetId="7" hidden="1">'Auto Illustrative - New Arteria'!$A$1:$L$9</definedName>
    <definedName name="Z_E02D8BBA_373C_430A_B0C6_EFAFB65B79B1_.wvu.PrintArea" localSheetId="8" hidden="1">'Auto Illustrative - New Collect'!$A$1:$L$11</definedName>
    <definedName name="Z_E02D8BBA_373C_430A_B0C6_EFAFB65B79B1_.wvu.PrintArea" localSheetId="11" hidden="1">'Auto Illustrative - Urban Stds'!$A$1:$L$7</definedName>
    <definedName name="Z_E02D8BBA_373C_430A_B0C6_EFAFB65B79B1_.wvu.PrintArea" localSheetId="16" hidden="1">'Bike Constrained - onstreet w'!$A$1:$K$29</definedName>
    <definedName name="Z_E02D8BBA_373C_430A_B0C6_EFAFB65B79B1_.wvu.PrintArea" localSheetId="17" hidden="1">'Bike Constrained - onstreet wou'!$A$1:$K$79</definedName>
    <definedName name="Z_E02D8BBA_373C_430A_B0C6_EFAFB65B79B1_.wvu.PrintArea" localSheetId="14" hidden="1">'Bike Constrained - woutRd'!$A$1:$L$39</definedName>
    <definedName name="Z_E02D8BBA_373C_430A_B0C6_EFAFB65B79B1_.wvu.PrintArea" localSheetId="15" hidden="1">'Bike Constrained - wRd'!$A$1:$K$12</definedName>
    <definedName name="Z_E02D8BBA_373C_430A_B0C6_EFAFB65B79B1_.wvu.PrintArea" localSheetId="20" hidden="1">'Bike Illustrative - onstreet w'!$A$1:$K$7</definedName>
    <definedName name="Z_E02D8BBA_373C_430A_B0C6_EFAFB65B79B1_.wvu.PrintArea" localSheetId="19" hidden="1">'Bike Illustrative - withRd'!$A$1:$L$8</definedName>
    <definedName name="Z_E02D8BBA_373C_430A_B0C6_EFAFB65B79B1_.wvu.PrintArea" localSheetId="18" hidden="1">'Bike Illustrative - woutRD'!$A$1:$K$19</definedName>
    <definedName name="Z_E02D8BBA_373C_430A_B0C6_EFAFB65B79B1_.wvu.PrintArea" localSheetId="21" hidden="1">'Bike Illustrative onstreet wout'!$A$1:$K$10</definedName>
    <definedName name="Z_E02D8BBA_373C_430A_B0C6_EFAFB65B79B1_.wvu.PrintArea" localSheetId="12" hidden="1">'Transit Constrained'!$A$1:$J$32</definedName>
    <definedName name="Z_E02D8BBA_373C_430A_B0C6_EFAFB65B79B1_.wvu.PrintArea" localSheetId="13" hidden="1">'Transit Illustrative'!$A$1:$I$10</definedName>
    <definedName name="Z_E02D8BBA_373C_430A_B0C6_EFAFB65B79B1_.wvu.PrintTitles" localSheetId="1" hidden="1">'Auto Constrained - Added Freewa'!$1:$1</definedName>
    <definedName name="Z_E02D8BBA_373C_430A_B0C6_EFAFB65B79B1_.wvu.PrintTitles" localSheetId="2" hidden="1">'Auto Constrained - Arterial Cap'!$1:$1</definedName>
    <definedName name="Z_E02D8BBA_373C_430A_B0C6_EFAFB65B79B1_.wvu.PrintTitles" localSheetId="0" hidden="1">'Auto Constrained - Arterial Lin'!$4:$4</definedName>
    <definedName name="Z_E02D8BBA_373C_430A_B0C6_EFAFB65B79B1_.wvu.PrintTitles" localSheetId="3" hidden="1">'Auto Constrained - New Collecto'!$1:$1</definedName>
    <definedName name="Z_E02D8BBA_373C_430A_B0C6_EFAFB65B79B1_.wvu.PrintTitles" localSheetId="5" hidden="1">'Auto Constrained - Study'!$1:$1</definedName>
    <definedName name="Z_E02D8BBA_373C_430A_B0C6_EFAFB65B79B1_.wvu.PrintTitles" localSheetId="6" hidden="1">'Auto Constrained - TOD'!$1:$1</definedName>
    <definedName name="Z_E02D8BBA_373C_430A_B0C6_EFAFB65B79B1_.wvu.PrintTitles" localSheetId="4" hidden="1">'Auto Constrained - Urban Stnds'!$1:$1</definedName>
    <definedName name="Z_E02D8BBA_373C_430A_B0C6_EFAFB65B79B1_.wvu.PrintTitles" localSheetId="10" hidden="1">'Auto Illustrative - Added Freew'!$1:$1</definedName>
    <definedName name="Z_E02D8BBA_373C_430A_B0C6_EFAFB65B79B1_.wvu.PrintTitles" localSheetId="9" hidden="1">'Auto Illustrative - Art Cap'!$1:$1</definedName>
    <definedName name="Z_E02D8BBA_373C_430A_B0C6_EFAFB65B79B1_.wvu.PrintTitles" localSheetId="7" hidden="1">'Auto Illustrative - New Arteria'!$4:$4</definedName>
    <definedName name="Z_E02D8BBA_373C_430A_B0C6_EFAFB65B79B1_.wvu.PrintTitles" localSheetId="8" hidden="1">'Auto Illustrative - New Collect'!$4:$4</definedName>
    <definedName name="Z_E02D8BBA_373C_430A_B0C6_EFAFB65B79B1_.wvu.PrintTitles" localSheetId="11" hidden="1">'Auto Illustrative - Urban Stds'!$1:$1</definedName>
    <definedName name="Z_E02D8BBA_373C_430A_B0C6_EFAFB65B79B1_.wvu.PrintTitles" localSheetId="16" hidden="1">'Bike Constrained - onstreet w'!$1:$1</definedName>
    <definedName name="Z_E02D8BBA_373C_430A_B0C6_EFAFB65B79B1_.wvu.PrintTitles" localSheetId="17" hidden="1">'Bike Constrained - onstreet wou'!$1:$1</definedName>
    <definedName name="Z_E02D8BBA_373C_430A_B0C6_EFAFB65B79B1_.wvu.PrintTitles" localSheetId="14" hidden="1">'Bike Constrained - woutRd'!$4:$4</definedName>
    <definedName name="Z_E02D8BBA_373C_430A_B0C6_EFAFB65B79B1_.wvu.PrintTitles" localSheetId="15" hidden="1">'Bike Constrained - wRd'!$1:$1</definedName>
    <definedName name="Z_E02D8BBA_373C_430A_B0C6_EFAFB65B79B1_.wvu.PrintTitles" localSheetId="20" hidden="1">'Bike Illustrative - onstreet w'!$1:$1</definedName>
    <definedName name="Z_E02D8BBA_373C_430A_B0C6_EFAFB65B79B1_.wvu.PrintTitles" localSheetId="19" hidden="1">'Bike Illustrative - withRd'!$1:$1</definedName>
    <definedName name="Z_E02D8BBA_373C_430A_B0C6_EFAFB65B79B1_.wvu.PrintTitles" localSheetId="18" hidden="1">'Bike Illustrative - woutRD'!$4:$4</definedName>
    <definedName name="Z_E02D8BBA_373C_430A_B0C6_EFAFB65B79B1_.wvu.PrintTitles" localSheetId="21" hidden="1">'Bike Illustrative onstreet wout'!$1:$1</definedName>
    <definedName name="Z_E02D8BBA_373C_430A_B0C6_EFAFB65B79B1_.wvu.PrintTitles" localSheetId="12" hidden="1">'Transit Constrained'!$4:$4</definedName>
    <definedName name="Z_E02D8BBA_373C_430A_B0C6_EFAFB65B79B1_.wvu.PrintTitles" localSheetId="13" hidden="1">'Transit Illustrative'!$4:$4</definedName>
  </definedNames>
  <calcPr calcId="145621"/>
  <customWorkbookViews>
    <customWorkbookView name="THOMPSON Paul E - Personal View" guid="{7C423F7C-6103-4542-A65F-815D7082BC2E}" mergeInterval="0" personalView="1" maximized="1" windowWidth="1916" windowHeight="855" tabRatio="742" activeSheetId="1"/>
    <customWorkbookView name="CLARKE Kelly A - Personal View" guid="{5B5A346C-618F-49AC-9181-F5E0B5D30CFD}" mergeInterval="0" personalView="1" xWindow="77" yWindow="23" windowWidth="1705" windowHeight="855" tabRatio="742" activeSheetId="1"/>
    <customWorkbookView name="Lane County - Personal View" guid="{E02D8BBA-373C-430A-B0C6-EFAFB65B79B1}" mergeInterval="0" personalView="1" maximized="1" windowWidth="1280" windowHeight="705" tabRatio="742" activeSheetId="5"/>
  </customWorkbookViews>
</workbook>
</file>

<file path=xl/calcChain.xml><?xml version="1.0" encoding="utf-8"?>
<calcChain xmlns="http://schemas.openxmlformats.org/spreadsheetml/2006/main">
  <c r="G4" i="22" l="1"/>
  <c r="I7" i="18" l="1"/>
  <c r="I8" i="18"/>
  <c r="I9" i="18"/>
  <c r="I10" i="18"/>
  <c r="I11" i="18"/>
  <c r="I12" i="18"/>
  <c r="I13" i="18"/>
  <c r="I14" i="18"/>
  <c r="I15" i="18"/>
  <c r="I16" i="18"/>
  <c r="I17" i="18"/>
  <c r="H7" i="18"/>
  <c r="H8" i="18"/>
  <c r="H9" i="18"/>
  <c r="H10" i="18"/>
  <c r="H11" i="18"/>
  <c r="H12" i="18"/>
  <c r="H13" i="18"/>
  <c r="H14" i="18"/>
  <c r="H15" i="18"/>
  <c r="H16" i="18"/>
  <c r="H17" i="18"/>
  <c r="I6" i="18"/>
  <c r="H6" i="18"/>
  <c r="H79" i="17"/>
  <c r="I79" i="17"/>
  <c r="H77" i="17"/>
  <c r="I77"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I3" i="17"/>
  <c r="H3" i="17"/>
  <c r="H29" i="16"/>
  <c r="I10" i="16"/>
  <c r="H10" i="16"/>
  <c r="I5" i="16"/>
  <c r="I29" i="16" s="1"/>
  <c r="H5" i="16"/>
  <c r="I4" i="15"/>
  <c r="I5" i="15"/>
  <c r="I6" i="15"/>
  <c r="I7" i="15"/>
  <c r="I8" i="15"/>
  <c r="H4" i="15"/>
  <c r="H5" i="15"/>
  <c r="H6" i="15"/>
  <c r="H7" i="15"/>
  <c r="H8" i="15"/>
  <c r="I3" i="15"/>
  <c r="H3" i="15"/>
  <c r="H12" i="15" s="1"/>
  <c r="I39" i="14"/>
  <c r="J39" i="14"/>
  <c r="J7" i="14"/>
  <c r="J8" i="14"/>
  <c r="J9" i="14"/>
  <c r="J10" i="14"/>
  <c r="J11" i="14"/>
  <c r="J12" i="14"/>
  <c r="J13" i="14"/>
  <c r="J14" i="14"/>
  <c r="J15" i="14"/>
  <c r="J16" i="14"/>
  <c r="J17" i="14"/>
  <c r="J18" i="14"/>
  <c r="J19" i="14"/>
  <c r="J20" i="14"/>
  <c r="J21" i="14"/>
  <c r="J22" i="14"/>
  <c r="J23" i="14"/>
  <c r="J24" i="14"/>
  <c r="J25" i="14"/>
  <c r="J26" i="14"/>
  <c r="J27" i="14"/>
  <c r="J28" i="14"/>
  <c r="J29" i="14"/>
  <c r="J30" i="14"/>
  <c r="J31" i="14"/>
  <c r="J32" i="14"/>
  <c r="J33" i="14"/>
  <c r="J34" i="14"/>
  <c r="J35" i="14"/>
  <c r="J36" i="14"/>
  <c r="I7" i="14"/>
  <c r="I8" i="14"/>
  <c r="I9" i="14"/>
  <c r="I10" i="14"/>
  <c r="I11" i="14"/>
  <c r="I12" i="14"/>
  <c r="I13" i="14"/>
  <c r="I14" i="14"/>
  <c r="I15" i="14"/>
  <c r="I16" i="14"/>
  <c r="I17" i="14"/>
  <c r="I18" i="14"/>
  <c r="I19" i="14"/>
  <c r="I20" i="14"/>
  <c r="I21" i="14"/>
  <c r="I22" i="14"/>
  <c r="I23" i="14"/>
  <c r="I24" i="14"/>
  <c r="I25" i="14"/>
  <c r="I26" i="14"/>
  <c r="I27" i="14"/>
  <c r="I28" i="14"/>
  <c r="I29" i="14"/>
  <c r="I30" i="14"/>
  <c r="I31" i="14"/>
  <c r="I32" i="14"/>
  <c r="I33" i="14"/>
  <c r="I34" i="14"/>
  <c r="I35" i="14"/>
  <c r="I36" i="14"/>
  <c r="J6" i="14"/>
  <c r="I6" i="14"/>
  <c r="G8" i="13"/>
  <c r="G10" i="13"/>
  <c r="H8" i="13"/>
  <c r="H10" i="13" s="1"/>
  <c r="H32" i="12"/>
  <c r="I32" i="12"/>
  <c r="H28" i="12"/>
  <c r="I28" i="12"/>
  <c r="H21" i="12"/>
  <c r="I21" i="12"/>
  <c r="H11" i="12"/>
  <c r="I11" i="12"/>
  <c r="H7" i="13"/>
  <c r="G7" i="13"/>
  <c r="H6" i="13"/>
  <c r="G6" i="13"/>
  <c r="I24" i="12"/>
  <c r="I25" i="12"/>
  <c r="I26" i="12"/>
  <c r="I27" i="12"/>
  <c r="H24" i="12"/>
  <c r="H25" i="12"/>
  <c r="H26" i="12"/>
  <c r="H27" i="12"/>
  <c r="I23" i="12"/>
  <c r="H23" i="12"/>
  <c r="I14" i="12"/>
  <c r="I15" i="12"/>
  <c r="I16" i="12"/>
  <c r="I17" i="12"/>
  <c r="I18" i="12"/>
  <c r="I19" i="12"/>
  <c r="I20" i="12"/>
  <c r="H14" i="12"/>
  <c r="H15" i="12"/>
  <c r="H16" i="12"/>
  <c r="H17" i="12"/>
  <c r="H18" i="12"/>
  <c r="H19" i="12"/>
  <c r="H20" i="12"/>
  <c r="I13" i="12"/>
  <c r="H13" i="12"/>
  <c r="I7" i="12"/>
  <c r="I8" i="12"/>
  <c r="I9" i="12"/>
  <c r="I10" i="12"/>
  <c r="H7" i="12"/>
  <c r="H8" i="12"/>
  <c r="H9" i="12"/>
  <c r="H10" i="12"/>
  <c r="I6" i="12"/>
  <c r="H6" i="12"/>
  <c r="J4" i="11"/>
  <c r="I4" i="11"/>
  <c r="J4" i="9"/>
  <c r="J5" i="9"/>
  <c r="J6" i="9"/>
  <c r="J7" i="9"/>
  <c r="J8" i="9"/>
  <c r="J9" i="9"/>
  <c r="I4" i="9"/>
  <c r="I5" i="9"/>
  <c r="I6" i="9"/>
  <c r="I7" i="9"/>
  <c r="I8" i="9"/>
  <c r="I9" i="9"/>
  <c r="J3" i="9"/>
  <c r="I3" i="9"/>
  <c r="J4" i="10"/>
  <c r="J5" i="10"/>
  <c r="J6" i="10"/>
  <c r="J7" i="10"/>
  <c r="J8" i="10"/>
  <c r="I4" i="10"/>
  <c r="I5" i="10"/>
  <c r="I6" i="10"/>
  <c r="I7" i="10"/>
  <c r="I8" i="10"/>
  <c r="J3" i="10"/>
  <c r="I3" i="10"/>
  <c r="J7" i="24"/>
  <c r="J8" i="24"/>
  <c r="J9" i="24"/>
  <c r="I7" i="24"/>
  <c r="I8" i="24"/>
  <c r="I9" i="24"/>
  <c r="J6" i="24"/>
  <c r="J11" i="24" s="1"/>
  <c r="I6" i="24"/>
  <c r="I11" i="24" s="1"/>
  <c r="J7" i="7"/>
  <c r="I7" i="7"/>
  <c r="J4" i="7"/>
  <c r="J5" i="7"/>
  <c r="I4" i="7"/>
  <c r="I5" i="7"/>
  <c r="J3" i="7"/>
  <c r="I3" i="7"/>
  <c r="I4" i="6"/>
  <c r="I5" i="6"/>
  <c r="I6" i="6"/>
  <c r="I7" i="6"/>
  <c r="I8" i="6"/>
  <c r="I9" i="6"/>
  <c r="I10" i="6"/>
  <c r="I11" i="6"/>
  <c r="I12" i="6"/>
  <c r="I13" i="6"/>
  <c r="I14" i="6"/>
  <c r="I15" i="6"/>
  <c r="I16" i="6"/>
  <c r="I17" i="6"/>
  <c r="I18" i="6"/>
  <c r="I19" i="6"/>
  <c r="I20" i="6"/>
  <c r="I21" i="6"/>
  <c r="I22" i="6"/>
  <c r="I23" i="6"/>
  <c r="I24" i="6"/>
  <c r="I25" i="6"/>
  <c r="I26" i="6"/>
  <c r="I27" i="6"/>
  <c r="H29" i="6"/>
  <c r="I29" i="6"/>
  <c r="F29" i="6"/>
  <c r="E29" i="6"/>
  <c r="H4" i="6"/>
  <c r="H5" i="6"/>
  <c r="H6" i="6"/>
  <c r="H7" i="6"/>
  <c r="H8" i="6"/>
  <c r="H9" i="6"/>
  <c r="H10" i="6"/>
  <c r="H11" i="6"/>
  <c r="H12" i="6"/>
  <c r="H13" i="6"/>
  <c r="H14" i="6"/>
  <c r="H15" i="6"/>
  <c r="H16" i="6"/>
  <c r="H17" i="6"/>
  <c r="H18" i="6"/>
  <c r="H19" i="6"/>
  <c r="H20" i="6"/>
  <c r="H21" i="6"/>
  <c r="H22" i="6"/>
  <c r="H23" i="6"/>
  <c r="H24" i="6"/>
  <c r="H25" i="6"/>
  <c r="H26" i="6"/>
  <c r="H27" i="6"/>
  <c r="I3" i="6"/>
  <c r="H3" i="6"/>
  <c r="I49" i="5"/>
  <c r="J49"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J3" i="5"/>
  <c r="I3" i="5"/>
  <c r="J3"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 i="4"/>
  <c r="J5" i="3"/>
  <c r="J6" i="3"/>
  <c r="J7" i="3"/>
  <c r="J8" i="3"/>
  <c r="J9" i="3"/>
  <c r="J10" i="3"/>
  <c r="J11" i="3"/>
  <c r="J12" i="3"/>
  <c r="J13" i="3"/>
  <c r="J14" i="3"/>
  <c r="J15" i="3"/>
  <c r="J16" i="3"/>
  <c r="J17" i="3"/>
  <c r="J18" i="3"/>
  <c r="J19" i="3"/>
  <c r="J20" i="3"/>
  <c r="J21" i="3"/>
  <c r="J22" i="3"/>
  <c r="J23" i="3"/>
  <c r="J24" i="3"/>
  <c r="J25" i="3"/>
  <c r="I5" i="3"/>
  <c r="I6" i="3"/>
  <c r="I7" i="3"/>
  <c r="I8" i="3"/>
  <c r="I9" i="3"/>
  <c r="I10" i="3"/>
  <c r="I11" i="3"/>
  <c r="I12" i="3"/>
  <c r="I13" i="3"/>
  <c r="I14" i="3"/>
  <c r="I15" i="3"/>
  <c r="I16" i="3"/>
  <c r="I17" i="3"/>
  <c r="I18" i="3"/>
  <c r="I19" i="3"/>
  <c r="I20" i="3"/>
  <c r="I21" i="3"/>
  <c r="I22" i="3"/>
  <c r="I23" i="3"/>
  <c r="I24" i="3"/>
  <c r="I25" i="3"/>
  <c r="J4" i="3"/>
  <c r="I4" i="3"/>
  <c r="J3" i="3"/>
  <c r="I3" i="3"/>
  <c r="J4" i="2"/>
  <c r="J5" i="2"/>
  <c r="I4" i="2"/>
  <c r="I5" i="2"/>
  <c r="J3" i="2"/>
  <c r="I3" i="2"/>
  <c r="I7" i="2" s="1"/>
  <c r="J8" i="1"/>
  <c r="I8" i="1"/>
  <c r="I12" i="1" s="1"/>
  <c r="G12" i="1"/>
  <c r="J6" i="1"/>
  <c r="I6" i="1"/>
  <c r="J7" i="1"/>
  <c r="I7" i="1"/>
  <c r="I10" i="10" l="1"/>
  <c r="J10" i="10"/>
  <c r="I11" i="9"/>
  <c r="J11" i="9"/>
  <c r="I19" i="18"/>
  <c r="H19" i="18"/>
  <c r="I12" i="15"/>
  <c r="J33" i="4"/>
  <c r="I33" i="4"/>
  <c r="J27" i="3"/>
  <c r="J9" i="7" s="1"/>
  <c r="I27" i="3"/>
  <c r="I9" i="7" s="1"/>
  <c r="J12" i="1"/>
  <c r="J7" i="2"/>
  <c r="G11" i="9"/>
  <c r="G7" i="7"/>
  <c r="G11" i="24"/>
  <c r="G49" i="5"/>
  <c r="F39" i="14" l="1"/>
  <c r="G10" i="10" l="1"/>
  <c r="F10" i="10"/>
  <c r="F33" i="4" l="1"/>
  <c r="G33" i="4"/>
  <c r="F8" i="21" l="1"/>
  <c r="F19" i="18"/>
  <c r="F77" i="17"/>
  <c r="F29" i="16"/>
  <c r="G39" i="14"/>
  <c r="G9" i="8"/>
  <c r="G27" i="3"/>
  <c r="G7" i="2"/>
  <c r="E8" i="13"/>
  <c r="E10" i="13" s="1"/>
  <c r="F28" i="12"/>
  <c r="F21" i="12"/>
  <c r="F11" i="12"/>
  <c r="F32" i="12" s="1"/>
  <c r="F10" i="21" l="1"/>
  <c r="G9" i="7"/>
  <c r="F12" i="15"/>
  <c r="F79" i="17" s="1"/>
  <c r="F11" i="24"/>
  <c r="F27" i="3"/>
  <c r="E8" i="21" l="1"/>
  <c r="E7" i="20"/>
  <c r="E8" i="19"/>
  <c r="G3" i="11"/>
  <c r="F5" i="11"/>
  <c r="F11" i="9"/>
  <c r="F9" i="8"/>
  <c r="F7" i="7"/>
  <c r="F49" i="5"/>
  <c r="F7" i="2"/>
  <c r="F12" i="1"/>
  <c r="G5" i="11" l="1"/>
  <c r="G7" i="11" s="1"/>
  <c r="J3" i="11"/>
  <c r="J5" i="11" s="1"/>
  <c r="J7" i="11" s="1"/>
  <c r="I3" i="11"/>
  <c r="I5" i="11" s="1"/>
  <c r="I7" i="11" s="1"/>
  <c r="F7" i="11"/>
  <c r="E10" i="21"/>
  <c r="F9" i="7"/>
</calcChain>
</file>

<file path=xl/comments1.xml><?xml version="1.0" encoding="utf-8"?>
<comments xmlns="http://schemas.openxmlformats.org/spreadsheetml/2006/main">
  <authors>
    <author>CLARKE Kelly A</author>
  </authors>
  <commentList>
    <comment ref="C5" authorId="0">
      <text>
        <r>
          <rPr>
            <b/>
            <sz val="9"/>
            <color indexed="81"/>
            <rFont val="Tahoma"/>
            <family val="2"/>
          </rPr>
          <t>CLARKE Kelly A:</t>
        </r>
        <r>
          <rPr>
            <sz val="9"/>
            <color indexed="81"/>
            <rFont val="Tahoma"/>
            <family val="2"/>
          </rPr>
          <t xml:space="preserve">
Susan Payne (LCOG):
I think unit 3 is done
From ODOTS latest construction update:
.I-5 @ Beltline Interchange – Unit 4 (MP194 to MP195.75)
Project Summary: 
• Building a new bridge over I-5 to accommodate a reconfigured onramp
• Building a sound wall south of Beltline and east of Coburg Road
• Adding an additional lane on eastbound Beltline from Coburg Road to I-5 on ramp
• Extending the multi-use path for bike and pedestrian travelers. The multi-use path will be extended south, linking Harlow Road to North Garden Way
Remarks: This is the last phase of a multi-year interchange project.</t>
        </r>
      </text>
    </comment>
  </commentList>
</comments>
</file>

<file path=xl/comments2.xml><?xml version="1.0" encoding="utf-8"?>
<comments xmlns="http://schemas.openxmlformats.org/spreadsheetml/2006/main">
  <authors>
    <author>CLARKE Kelly A</author>
  </authors>
  <commentList>
    <comment ref="C23" authorId="0">
      <text>
        <r>
          <rPr>
            <b/>
            <sz val="9"/>
            <color indexed="81"/>
            <rFont val="Tahoma"/>
            <family val="2"/>
          </rPr>
          <t>CLARKE Kelly A:</t>
        </r>
        <r>
          <rPr>
            <sz val="9"/>
            <color indexed="81"/>
            <rFont val="Tahoma"/>
            <family val="2"/>
          </rPr>
          <t xml:space="preserve">
Susan Payne (LCOG):
TSP calls also for new sidewalks on south side an dshared use path on north side....for the estimated cost shown.  Remove the duplicate project in the Nodal tab.</t>
        </r>
      </text>
    </comment>
  </commentList>
</comments>
</file>

<file path=xl/comments3.xml><?xml version="1.0" encoding="utf-8"?>
<comments xmlns="http://schemas.openxmlformats.org/spreadsheetml/2006/main">
  <authors>
    <author>CLARKE Kelly A</author>
  </authors>
  <commentList>
    <comment ref="C31" authorId="0">
      <text>
        <r>
          <rPr>
            <b/>
            <sz val="9"/>
            <color indexed="81"/>
            <rFont val="Tahoma"/>
            <family val="2"/>
          </rPr>
          <t>CLARKE Kelly A:</t>
        </r>
        <r>
          <rPr>
            <sz val="9"/>
            <color indexed="81"/>
            <rFont val="Tahoma"/>
            <family val="2"/>
          </rPr>
          <t xml:space="preserve">
Susan Payne (LCOG):
this isn't to do with the interchage or 126E.  I think its merely a change in the turn lanes on Laura to Q, and on Q to Laura. Changes on a major /minor collector -- I think  it should be under collectors tab.
More like an intersection upgrade.
</t>
        </r>
      </text>
    </comment>
  </commentList>
</comments>
</file>

<file path=xl/comments4.xml><?xml version="1.0" encoding="utf-8"?>
<comments xmlns="http://schemas.openxmlformats.org/spreadsheetml/2006/main">
  <authors>
    <author>CLARKE Kelly A</author>
  </authors>
  <commentList>
    <comment ref="L4" authorId="0">
      <text>
        <r>
          <rPr>
            <b/>
            <sz val="9"/>
            <color indexed="81"/>
            <rFont val="Tahoma"/>
            <family val="2"/>
          </rPr>
          <t>CLARKE Kelly A:</t>
        </r>
        <r>
          <rPr>
            <sz val="9"/>
            <color indexed="81"/>
            <rFont val="Tahoma"/>
            <family val="2"/>
          </rPr>
          <t xml:space="preserve">
need to change this number it is a duplicate. </t>
        </r>
      </text>
    </comment>
    <comment ref="L15" authorId="0">
      <text>
        <r>
          <rPr>
            <b/>
            <sz val="9"/>
            <color indexed="81"/>
            <rFont val="Tahoma"/>
            <family val="2"/>
          </rPr>
          <t>CLARKE Kelly A:</t>
        </r>
        <r>
          <rPr>
            <sz val="9"/>
            <color indexed="81"/>
            <rFont val="Tahoma"/>
            <family val="2"/>
          </rPr>
          <t xml:space="preserve">
duplicate? Check with Mike. </t>
        </r>
      </text>
    </comment>
    <comment ref="K46" authorId="0">
      <text>
        <r>
          <rPr>
            <b/>
            <sz val="9"/>
            <color indexed="81"/>
            <rFont val="Tahoma"/>
            <family val="2"/>
          </rPr>
          <t>CLARKE Kelly A:</t>
        </r>
        <r>
          <rPr>
            <sz val="9"/>
            <color indexed="81"/>
            <rFont val="Tahoma"/>
            <family val="2"/>
          </rPr>
          <t xml:space="preserve">
duplicate</t>
        </r>
      </text>
    </comment>
  </commentList>
</comments>
</file>

<file path=xl/comments5.xml><?xml version="1.0" encoding="utf-8"?>
<comments xmlns="http://schemas.openxmlformats.org/spreadsheetml/2006/main">
  <authors>
    <author>CLARKE Kelly A</author>
  </authors>
  <commentList>
    <comment ref="F4" authorId="0">
      <text>
        <r>
          <rPr>
            <b/>
            <sz val="9"/>
            <color indexed="81"/>
            <rFont val="Tahoma"/>
            <charset val="1"/>
          </rPr>
          <t>CLARKE Kelly A:</t>
        </r>
        <r>
          <rPr>
            <sz val="9"/>
            <color indexed="81"/>
            <rFont val="Tahoma"/>
            <charset val="1"/>
          </rPr>
          <t xml:space="preserve">
Susan Payne (LCOG):
SEem way too expensive for mere routing or striping.  Do these include shoulder improvements too? </t>
        </r>
      </text>
    </comment>
  </commentList>
</comments>
</file>

<file path=xl/comments6.xml><?xml version="1.0" encoding="utf-8"?>
<comments xmlns="http://schemas.openxmlformats.org/spreadsheetml/2006/main">
  <authors>
    <author>CLARKE Kelly A</author>
  </authors>
  <commentList>
    <comment ref="N14" authorId="0">
      <text>
        <r>
          <rPr>
            <b/>
            <sz val="9"/>
            <color indexed="81"/>
            <rFont val="Tahoma"/>
            <charset val="1"/>
          </rPr>
          <t>CLARKE Kelly A:</t>
        </r>
        <r>
          <rPr>
            <sz val="9"/>
            <color indexed="81"/>
            <rFont val="Tahoma"/>
            <charset val="1"/>
          </rPr>
          <t xml:space="preserve">
If you double up the project in two tabs you will end up counting the $ twice, and that would increase the cost unless you removed the extra duplicate....and if you didn't do that then the fiscal constraint could be affected.</t>
        </r>
      </text>
    </comment>
  </commentList>
</comments>
</file>

<file path=xl/sharedStrings.xml><?xml version="1.0" encoding="utf-8"?>
<sst xmlns="http://schemas.openxmlformats.org/spreadsheetml/2006/main" count="2989" uniqueCount="1244">
  <si>
    <t>Name</t>
  </si>
  <si>
    <t>Description</t>
  </si>
  <si>
    <t>Length</t>
  </si>
  <si>
    <t>Differential Nodal Development Infrastructure Cost*</t>
  </si>
  <si>
    <t>Eugene</t>
  </si>
  <si>
    <t>Various Locations</t>
  </si>
  <si>
    <t>Planning</t>
  </si>
  <si>
    <t>Eugene, Springfield</t>
  </si>
  <si>
    <t>48th Street</t>
  </si>
  <si>
    <t>Upgrade to 2-lane urban facility</t>
  </si>
  <si>
    <t>Springfield</t>
  </si>
  <si>
    <t>G Street to Main Street</t>
  </si>
  <si>
    <t>52nd Street</t>
  </si>
  <si>
    <t>Eugene-Springfield Highway (SR 126) to G Street</t>
  </si>
  <si>
    <t>Thurston Road to Main Street</t>
  </si>
  <si>
    <t>79th Street</t>
  </si>
  <si>
    <t>New 2 to 3-lane collector</t>
  </si>
  <si>
    <t>Upgrade to 2 lane urban facility</t>
  </si>
  <si>
    <t>Eugene-Springfield Highway (SR-126)</t>
  </si>
  <si>
    <t>Construct interchange</t>
  </si>
  <si>
    <t>ODOT</t>
  </si>
  <si>
    <t>at Main Street</t>
  </si>
  <si>
    <t>at 52nd Street</t>
  </si>
  <si>
    <t>G Street</t>
  </si>
  <si>
    <t>48th Street to 52nd Street</t>
  </si>
  <si>
    <t>Glacier Drive</t>
  </si>
  <si>
    <t>Bob Straub Parkway</t>
  </si>
  <si>
    <t>Lane County, Springfield</t>
  </si>
  <si>
    <t>Main Street</t>
  </si>
  <si>
    <t>Traffic control improvements</t>
  </si>
  <si>
    <t>@ 48th Street</t>
  </si>
  <si>
    <t>@ Mountaingate Drive</t>
  </si>
  <si>
    <t>Mountaingate Drive</t>
  </si>
  <si>
    <t>Extend existing street as 2-lane collector</t>
  </si>
  <si>
    <t>New 2-lane collector</t>
  </si>
  <si>
    <t>Main Street to Daisy Street</t>
  </si>
  <si>
    <t>Main St. and 52nd St./Hwy 126 Int.</t>
  </si>
  <si>
    <t>Interchange Plans</t>
  </si>
  <si>
    <t>ODOT, Springfield</t>
  </si>
  <si>
    <t>52nd to Main</t>
  </si>
  <si>
    <t>Thurston Road</t>
  </si>
  <si>
    <t>Upgrade to urban facility</t>
  </si>
  <si>
    <t>Fox Hollow Road</t>
  </si>
  <si>
    <t>Eugene, Lane County</t>
  </si>
  <si>
    <t>Beltline Highway</t>
  </si>
  <si>
    <t>Bertelsen Road</t>
  </si>
  <si>
    <t>18th Avenue to Bailey Hill Road</t>
  </si>
  <si>
    <t>W. 13th Avenue (Future Collector E)</t>
  </si>
  <si>
    <t>New major collector</t>
  </si>
  <si>
    <t>W. 11th Avenue</t>
  </si>
  <si>
    <t>Upgrade to 5-lane urban facility</t>
  </si>
  <si>
    <t>ODOT, Eugene</t>
  </si>
  <si>
    <t>Green Hill Road toTerry Street</t>
  </si>
  <si>
    <t>Bailey Hill Road</t>
  </si>
  <si>
    <t>Bethel Drive</t>
  </si>
  <si>
    <t>Highway 99 to Roosevelt Blvd</t>
  </si>
  <si>
    <t>Legacy Extension (Future Collector H)</t>
  </si>
  <si>
    <t>Future Collector J</t>
  </si>
  <si>
    <t>Awbrey Lane to Enid Road</t>
  </si>
  <si>
    <t>New neighborhood collector</t>
  </si>
  <si>
    <t>Green Hill Road</t>
  </si>
  <si>
    <t>Lane County, Eugene</t>
  </si>
  <si>
    <t>Barger Drive to West 11th Avenue</t>
  </si>
  <si>
    <t>Royal Avenue</t>
  </si>
  <si>
    <t>Upgrade to 3-lane urban facility</t>
  </si>
  <si>
    <t>Green Hill Road to Terry Street</t>
  </si>
  <si>
    <t>Lane County</t>
  </si>
  <si>
    <t>Airport Road to Barger Drive</t>
  </si>
  <si>
    <t>Division Avenue</t>
  </si>
  <si>
    <t>Hunsaker Lane / Beaver Street</t>
  </si>
  <si>
    <t>River Road to Division Avenue</t>
  </si>
  <si>
    <t>Hyacinth Street</t>
  </si>
  <si>
    <t>Wilkes Drive</t>
  </si>
  <si>
    <t>River Road to River Loop 1</t>
  </si>
  <si>
    <t>D-STIP Development Work</t>
  </si>
  <si>
    <t>River Rd to Coburg Rd</t>
  </si>
  <si>
    <t>I-5</t>
  </si>
  <si>
    <t>@ Beltline Highway</t>
  </si>
  <si>
    <t>County Farm Road</t>
  </si>
  <si>
    <t>North-to-South Section</t>
  </si>
  <si>
    <t>West-to-East Section</t>
  </si>
  <si>
    <t>Delta/ Beltline Interchange</t>
  </si>
  <si>
    <t>Interim/safety improvements; replace/revise existing ramps; widen Delta Highway bridge to 5 lanes</t>
  </si>
  <si>
    <t>Goodpasture Island Road</t>
  </si>
  <si>
    <t>Delta Highway to Happy Lane</t>
  </si>
  <si>
    <t>Jeppesen Acres Road</t>
  </si>
  <si>
    <t>Gilham Road to Providence Street</t>
  </si>
  <si>
    <t>Reconstruct to 2-lane urban facility</t>
  </si>
  <si>
    <t>19th Street</t>
  </si>
  <si>
    <t>Hayden Bridge Road to Yolanda Avenue</t>
  </si>
  <si>
    <t>42nd Street</t>
  </si>
  <si>
    <t>@ Marcola Road</t>
  </si>
  <si>
    <t>Marcola Road to Railroad Tracks</t>
  </si>
  <si>
    <t>Game Farm Road South</t>
  </si>
  <si>
    <t>Harlow Road</t>
  </si>
  <si>
    <t>@ Pheasant Boulevard</t>
  </si>
  <si>
    <t>Hayden Bridge Road / 23rd St</t>
  </si>
  <si>
    <t>Yolanda Avenue to Marcola Road</t>
  </si>
  <si>
    <t>Laura Street</t>
  </si>
  <si>
    <t>Widen to 3-lane urban facility</t>
  </si>
  <si>
    <t>Old Laura Street to Scotts Glen Drive</t>
  </si>
  <si>
    <t>31st Street</t>
  </si>
  <si>
    <t>Hayden Bridge Road to U Street</t>
  </si>
  <si>
    <t>V Street</t>
  </si>
  <si>
    <t>31st Street to Marcola Road</t>
  </si>
  <si>
    <t>Yolanda Avenue</t>
  </si>
  <si>
    <t>Gateway Street</t>
  </si>
  <si>
    <t>@ Harlow Road</t>
  </si>
  <si>
    <t>Improve intersections and realign Gateway</t>
  </si>
  <si>
    <t>International Way to Postal Way</t>
  </si>
  <si>
    <t>42nd Street at Highway 126 Westbound Ramp</t>
  </si>
  <si>
    <t>Springfield, ODOT</t>
  </si>
  <si>
    <t>42nd st/Hwy 126</t>
  </si>
  <si>
    <t>Franklin Blvd.</t>
  </si>
  <si>
    <t>Facility Plan</t>
  </si>
  <si>
    <t>Aspen Street</t>
  </si>
  <si>
    <t>Centennial Boulevard to West D Street</t>
  </si>
  <si>
    <t>Centennial Boulevard</t>
  </si>
  <si>
    <t>Prescott Lane to Mill Street</t>
  </si>
  <si>
    <t>Add lanes on ramps</t>
  </si>
  <si>
    <t>@ Mohawk Boulevard Interchange</t>
  </si>
  <si>
    <t>Q Street Intersection Improvements</t>
  </si>
  <si>
    <t>Intersection of Q Street and 5th</t>
  </si>
  <si>
    <t>Eugene-Springfield Hwy.</t>
  </si>
  <si>
    <t>I-5 to Main</t>
  </si>
  <si>
    <t>Glenwood Blvd</t>
  </si>
  <si>
    <t>Upgrade to 3 to 5 lane urban facility</t>
  </si>
  <si>
    <t>Franklin Blvd to I-5</t>
  </si>
  <si>
    <t>Main Street/Highway 126</t>
  </si>
  <si>
    <t>Access management plan</t>
  </si>
  <si>
    <t>I-5 to UGB</t>
  </si>
  <si>
    <t>19th Avenue</t>
  </si>
  <si>
    <t>Aster Street to Daisy Street</t>
  </si>
  <si>
    <t>28th Street</t>
  </si>
  <si>
    <t>Widen/ provide sidewalks and bike lanes; provide intersection and signal improvements at Main Street</t>
  </si>
  <si>
    <t>Centennial Boulevard to Main Street</t>
  </si>
  <si>
    <t>35th Street</t>
  </si>
  <si>
    <t>Olympic Street to Commercial Avenue</t>
  </si>
  <si>
    <t>@ 28th Street</t>
  </si>
  <si>
    <t>@ 21st Street</t>
  </si>
  <si>
    <t>Centennial Boulevard/ Industrial Avenue</t>
  </si>
  <si>
    <t>28th Street to 35th Street</t>
  </si>
  <si>
    <t>Commercial Street</t>
  </si>
  <si>
    <t>35th Street to 42nd Street</t>
  </si>
  <si>
    <t>S. 28th Street</t>
  </si>
  <si>
    <t>Main Street to Millrace</t>
  </si>
  <si>
    <t>S 42nd Street at Daisy Street</t>
  </si>
  <si>
    <t>S. 42nd St/ Daisy Street</t>
  </si>
  <si>
    <t>21st Street</t>
  </si>
  <si>
    <t>D Street to Main Street</t>
  </si>
  <si>
    <t>Coburg</t>
  </si>
  <si>
    <t>Beaver Street to Delta Highway</t>
  </si>
  <si>
    <t>Interchange reconstruction to create one full interchange to improve operations and safety, reconstruct ramps and bridges to modern standards, and provide for 6 lanes on I-5.</t>
  </si>
  <si>
    <t>I-105</t>
  </si>
  <si>
    <t>Washington/ Jefferson Street Bridge</t>
  </si>
  <si>
    <t>Add lane to 6th Ave. off-ramp</t>
  </si>
  <si>
    <t>Widen to 6 lanes</t>
  </si>
  <si>
    <t>Pioneer Parkway/ Q Street</t>
  </si>
  <si>
    <t>Interchange improvements</t>
  </si>
  <si>
    <t>I-5 to Mohawk Boulevard</t>
  </si>
  <si>
    <t>@ City of Coburg interchange (Phase 2)</t>
  </si>
  <si>
    <t>Jasper Road</t>
  </si>
  <si>
    <t>McVay Highway</t>
  </si>
  <si>
    <t>I-5 to Franklin Boulevard</t>
  </si>
  <si>
    <t>Jenkins Drive to Mill St.</t>
  </si>
  <si>
    <t>Multi-Use Path</t>
  </si>
  <si>
    <t>Spring Boulevard (B)</t>
  </si>
  <si>
    <t>Avalon Street (A)</t>
  </si>
  <si>
    <t>Multi-Use Path/Route</t>
  </si>
  <si>
    <t>Construct new concrete multi-use path for Riverbank trail system</t>
  </si>
  <si>
    <t>Route</t>
  </si>
  <si>
    <t>Striped Lane</t>
  </si>
  <si>
    <t>Striped Lane or Route</t>
  </si>
  <si>
    <t>13th Avenue</t>
  </si>
  <si>
    <t>Garfield Street</t>
  </si>
  <si>
    <t>McKinley Street</t>
  </si>
  <si>
    <t>5th Avenue to 7th Avenue</t>
  </si>
  <si>
    <t>Mill Street</t>
  </si>
  <si>
    <t>10th Avenue to 15th Avenue</t>
  </si>
  <si>
    <t>Polk Street</t>
  </si>
  <si>
    <t>High Street</t>
  </si>
  <si>
    <t>Willamette Street</t>
  </si>
  <si>
    <t>7th Avenue</t>
  </si>
  <si>
    <t>Barger Avenue to Royal Avenue</t>
  </si>
  <si>
    <t>Golden Gardens</t>
  </si>
  <si>
    <t>Jessen Drive to Barger Drive</t>
  </si>
  <si>
    <t>Prairie Road</t>
  </si>
  <si>
    <t>Maxwell Road to Highway 99</t>
  </si>
  <si>
    <t>Gilham Road</t>
  </si>
  <si>
    <t>Tandy Turn / Lariat Meadows</t>
  </si>
  <si>
    <t>Oakway Road to Coburg Road</t>
  </si>
  <si>
    <t>Valley River Way (A)</t>
  </si>
  <si>
    <t>Valley River Drive to Valley River Connector</t>
  </si>
  <si>
    <t>Van Duyn Road / Bogart Road</t>
  </si>
  <si>
    <t>Striped Lane, shoulders</t>
  </si>
  <si>
    <t>Donald Street to Cline Road</t>
  </si>
  <si>
    <t>Eugene, ODOT</t>
  </si>
  <si>
    <t>Danebo Avenue to Chambers Street</t>
  </si>
  <si>
    <t>Shoulder</t>
  </si>
  <si>
    <t>Beltline Road to Harlow Road</t>
  </si>
  <si>
    <t>Hayden Bridge to U Street</t>
  </si>
  <si>
    <t>Route or Shoulder</t>
  </si>
  <si>
    <t>Billings Road to Highway 126</t>
  </si>
  <si>
    <t>Striped Lane/Shoulder</t>
  </si>
  <si>
    <t>W. 11th Avenue to Crow Road</t>
  </si>
  <si>
    <t>Grove Street</t>
  </si>
  <si>
    <t>Silver Lane to Howard Avenue</t>
  </si>
  <si>
    <t>Hilliard Lane</t>
  </si>
  <si>
    <t>N. Park Avenue to W. Bank Trail</t>
  </si>
  <si>
    <t>Horn Lane</t>
  </si>
  <si>
    <t>Lake Drive to River Road</t>
  </si>
  <si>
    <t>Howard Avenue</t>
  </si>
  <si>
    <t>River Road to N. Park Avenue</t>
  </si>
  <si>
    <t>Lake Drive / Horn Ln/ N. Park Avenue</t>
  </si>
  <si>
    <t>Howard Road to Northwest Expressway</t>
  </si>
  <si>
    <t>N. Park Avenue</t>
  </si>
  <si>
    <t>Maxwell Road to Horn Lane</t>
  </si>
  <si>
    <t>Seavey Loop Road / Franklin Boulevard</t>
  </si>
  <si>
    <t>Coast Fork of Willamette River to I-5</t>
  </si>
  <si>
    <t>Striped lane</t>
  </si>
  <si>
    <t>North-to-South section</t>
  </si>
  <si>
    <t>West-to-East section</t>
  </si>
  <si>
    <t>Menlo Loop to West D Street</t>
  </si>
  <si>
    <t>Roosevelt Boulevard to W. 11th Avenue</t>
  </si>
  <si>
    <t>Striped Lane or Multi-use Path</t>
  </si>
  <si>
    <t>Brooklyn to Willamette River</t>
  </si>
  <si>
    <t>I-5 to 30th Avenue</t>
  </si>
  <si>
    <t>I-5 Path</t>
  </si>
  <si>
    <t>McKenzie River Path</t>
  </si>
  <si>
    <t>Multi-Use Path and Striped Lane</t>
  </si>
  <si>
    <t>42nd Street to 52nd Street</t>
  </si>
  <si>
    <t>Booth Kelly Road</t>
  </si>
  <si>
    <t>Route, Striped Lane</t>
  </si>
  <si>
    <t>High Banks Road to Main Street</t>
  </si>
  <si>
    <t>66th Street</t>
  </si>
  <si>
    <t>S. 67th Street</t>
  </si>
  <si>
    <t>Ivy Street to Main Street</t>
  </si>
  <si>
    <t>S. 70th Street</t>
  </si>
  <si>
    <t>Main Street to Ivy Street</t>
  </si>
  <si>
    <t>Ivy Street</t>
  </si>
  <si>
    <t>67th Street to 70th Street</t>
  </si>
  <si>
    <t>23rd Street to 31st Street</t>
  </si>
  <si>
    <t>5th Street</t>
  </si>
  <si>
    <t>Nugget, 15th, 17th, 19th in Glenwood</t>
  </si>
  <si>
    <t>Rainbow Drive</t>
  </si>
  <si>
    <t>G Steet</t>
  </si>
  <si>
    <t>5th Street to 28th Street</t>
  </si>
  <si>
    <t>N. 36th Street</t>
  </si>
  <si>
    <t>Commercial Street to Main Street</t>
  </si>
  <si>
    <t>Springfield, Willamalane</t>
  </si>
  <si>
    <t>Thurston Hills Ridgeline Trail</t>
  </si>
  <si>
    <t>Willamalane</t>
  </si>
  <si>
    <t>Potato Hill Loop to 79th</t>
  </si>
  <si>
    <t>Moe Mountain Path</t>
  </si>
  <si>
    <t>EWEB Path Extension West</t>
  </si>
  <si>
    <t>Multi-Use path</t>
  </si>
  <si>
    <t>Willamalane, Springfield</t>
  </si>
  <si>
    <t>By Gully Extension</t>
  </si>
  <si>
    <t>Springfield - Mt. Pisgah Connector</t>
  </si>
  <si>
    <t>Route, Multi-Use Path, Bridge</t>
  </si>
  <si>
    <t>16th Avenue Connector</t>
  </si>
  <si>
    <t>Fern Ridge Path to Jefferson Street</t>
  </si>
  <si>
    <t>Augusta Street Path</t>
  </si>
  <si>
    <t>Laurel Hill Park to 30th Avenue</t>
  </si>
  <si>
    <t>Hileman Co. Park to Beltline Highway</t>
  </si>
  <si>
    <t>Jefferson Street</t>
  </si>
  <si>
    <t>5th Avenue to 13th Avenue</t>
  </si>
  <si>
    <t>Spyglass Drive</t>
  </si>
  <si>
    <t>Route, Accessway</t>
  </si>
  <si>
    <t>Cal Young Road to Oakway Road</t>
  </si>
  <si>
    <t>Fern Ridge Path #3</t>
  </si>
  <si>
    <t>Royal Avenue to Fern Ridge Reservoir</t>
  </si>
  <si>
    <t>Beltline Road to Armitage Park</t>
  </si>
  <si>
    <t>Springfield Bridges to Seavey Loop Road</t>
  </si>
  <si>
    <t>SCS Channel Path</t>
  </si>
  <si>
    <t>Guy Lee Park</t>
  </si>
  <si>
    <t>Primary Jurisdiction</t>
  </si>
  <si>
    <t>Primary
Jurisdiction</t>
  </si>
  <si>
    <t>Bus Purchases</t>
  </si>
  <si>
    <t>Bus Rapid Transit (EmX)</t>
  </si>
  <si>
    <t>Passenger Boarding Improvements</t>
  </si>
  <si>
    <t>New &amp; replacement buses</t>
  </si>
  <si>
    <t>Pads, benches, and shelters</t>
  </si>
  <si>
    <t>Lane Transit District</t>
  </si>
  <si>
    <t>Various</t>
  </si>
  <si>
    <t>Extend third NB lane over bridge to Delta Highway exit ramp</t>
  </si>
  <si>
    <t>RTP #</t>
  </si>
  <si>
    <t>River Road to Coburg Road</t>
  </si>
  <si>
    <t>@ Willamette River/ Franklin Boulevard Interchange
@ Glenwood Interchange</t>
  </si>
  <si>
    <t>30th Avenue/McVay Highway
I-105 to Highway 58 (Goshen)</t>
  </si>
  <si>
    <t xml:space="preserve">Interchange reconstruction to improve operations and safety, reconstruct ramps and bridges to modern standards, and provide for 6 lanes on I-5. </t>
  </si>
  <si>
    <t>West Bank Path (B)</t>
  </si>
  <si>
    <t>Willamette McKenzie Path</t>
  </si>
  <si>
    <t>Glenwood River Front Path (B)</t>
  </si>
  <si>
    <t>Coburg Loop Path: Armitage Park Connector</t>
  </si>
  <si>
    <t>A 10' wide hardsurface, multiuse path extending approximately one mile between Southern end of Roberts Rd., Coburg and ArmitageCounty Park, Eugene on the McKenzie River</t>
  </si>
  <si>
    <t>McKenzie View Rd. Intersection at Coburg Rd. north (most likely) along former rail grade connecting adjacent to Roberts Rd. to Assessors Map 16-03- 33-40, Tax Lot 00700</t>
  </si>
  <si>
    <t>Virginia / Daisy Bicycle Boulevard</t>
  </si>
  <si>
    <t>Bicycle and traffic safety improvements</t>
  </si>
  <si>
    <t>S. 32nd Street to Bob Straub Parkway</t>
  </si>
  <si>
    <t>D Street / E Street Bicycle Boulevard</t>
  </si>
  <si>
    <t>D Street River Path to 28th Street</t>
  </si>
  <si>
    <t>Glenwood Bicycle / Pedestrian Bridge</t>
  </si>
  <si>
    <t>Franklin Riverfront Collector</t>
  </si>
  <si>
    <t>Collector to serve Glenwood redevelopment area along riverfront north of Franklin Blvd.</t>
  </si>
  <si>
    <t>Franklin Blvd/McVay to west portion of Franklin riverfront</t>
  </si>
  <si>
    <t>Geographic Limits</t>
  </si>
  <si>
    <t>RTP Table 1a-Financially Constrained</t>
  </si>
  <si>
    <t>Capital Investment Actions:  Roadway Projects</t>
  </si>
  <si>
    <t>Project Category:  New Arterial Link or Interchange</t>
  </si>
  <si>
    <t>Project Category Subtotal</t>
  </si>
  <si>
    <t>Project Category:  Added Freeway Lanes or Major Interchange Improvements</t>
  </si>
  <si>
    <t>Project Category:  Arterial Capacity Improvements</t>
  </si>
  <si>
    <t>Project Category:  New Collectors</t>
  </si>
  <si>
    <t>Project Category:  Urban Standards</t>
  </si>
  <si>
    <t>Project Category:  Study</t>
  </si>
  <si>
    <t>RTP Table 1b-Illustrative</t>
  </si>
  <si>
    <t>RTP Table 2a-Financially Constrained</t>
  </si>
  <si>
    <t>Capital Investment Actions:  Transit Projects</t>
  </si>
  <si>
    <t>Project Category:  Buses and Bus Maintenance</t>
  </si>
  <si>
    <t>Project Category:  General Stops and Stations</t>
  </si>
  <si>
    <t>Project Category:  Nodal Development Transit System Investment</t>
  </si>
  <si>
    <t>RTP Table 2b-Illustrative</t>
  </si>
  <si>
    <t>Project Category:  Multi-Use Paths Without Road Project</t>
  </si>
  <si>
    <t>RTP Table 3a-Financially Constrained</t>
  </si>
  <si>
    <t>Capital Investment Actions:  Bicycle Projects</t>
  </si>
  <si>
    <t>Project Category:  Multi-Use Paths With Road Project</t>
  </si>
  <si>
    <t>Project Category:  On-Street Lanes or Routes With Road Project</t>
  </si>
  <si>
    <t>Project Category:  On-Street Lanes or Routes Without Road Project</t>
  </si>
  <si>
    <t>RTP Table 3b-Illustrative</t>
  </si>
  <si>
    <t>Illustrative Bicycle Projects</t>
  </si>
  <si>
    <t>Illustrative Roadway Projects</t>
  </si>
  <si>
    <t>Financially Constrained Roadway Projects</t>
  </si>
  <si>
    <t>Financially Constrained Transit Projects</t>
  </si>
  <si>
    <t>Illustrative Transit Projects</t>
  </si>
  <si>
    <t>Financially Constrained Bicycle Projects</t>
  </si>
  <si>
    <t>Alder Street to Walnut Street</t>
  </si>
  <si>
    <t>Upgrade to multiway blvd with 2 vehicular lanes in each direction, two EmX lanes, and a planted median</t>
  </si>
  <si>
    <t>Estimated Cost (2011)</t>
  </si>
  <si>
    <t>Estimated Cost (2016)</t>
  </si>
  <si>
    <t>Estimated Year of Construction
(4-Year Window)</t>
  </si>
  <si>
    <t>Year of Construction
Cost Range</t>
  </si>
  <si>
    <t>YEAR BANDS</t>
  </si>
  <si>
    <t>2016-2019</t>
  </si>
  <si>
    <t>2020-2024</t>
  </si>
  <si>
    <t>2025-2029</t>
  </si>
  <si>
    <t>2030-2034</t>
  </si>
  <si>
    <t>2035-2040</t>
  </si>
  <si>
    <t>30th Avenue</t>
  </si>
  <si>
    <t>Hilyard - I-5</t>
  </si>
  <si>
    <t>Jurisdictional Project #</t>
  </si>
  <si>
    <t>Functional Class</t>
  </si>
  <si>
    <t>Comments</t>
  </si>
  <si>
    <t>ETSP MM-11</t>
  </si>
  <si>
    <t>ETSP UD-14</t>
  </si>
  <si>
    <t>MM-12</t>
  </si>
  <si>
    <t>UD-19</t>
  </si>
  <si>
    <t>US-3</t>
  </si>
  <si>
    <t>US-2</t>
  </si>
  <si>
    <t>R-29</t>
  </si>
  <si>
    <t>Mt. Vernon Rd to Jasper</t>
  </si>
  <si>
    <t>Springfield TSP #US-13</t>
  </si>
  <si>
    <t>Minor Arterial</t>
  </si>
  <si>
    <t>Modify to 3-lane cross-section with bikelane &amp; sidewalk</t>
  </si>
  <si>
    <t>Springfield TSP #US-12</t>
  </si>
  <si>
    <t>major collector</t>
  </si>
  <si>
    <t>Improve bike &amp; ped access btn Eugene &amp; LCC</t>
  </si>
  <si>
    <t>Major Collector</t>
  </si>
  <si>
    <t>But design speed is for 25 mph</t>
  </si>
  <si>
    <t>Eugene's jurisdiction</t>
  </si>
  <si>
    <t>Minor Collector</t>
  </si>
  <si>
    <t>Lane County has 0.25 mile of total</t>
  </si>
  <si>
    <t>Hunsaker to Admiral Street</t>
  </si>
  <si>
    <t>Corridor Study for bike/ped access &amp; safety</t>
  </si>
  <si>
    <t>Awbrey Lane</t>
  </si>
  <si>
    <t>Prairie Rd to Highway 99</t>
  </si>
  <si>
    <t>improve to major collector standards</t>
  </si>
  <si>
    <t>Eugene TSP #UD-9</t>
  </si>
  <si>
    <t>Springfield TSP #US-1</t>
  </si>
  <si>
    <t>Springfield TSP #R-25</t>
  </si>
  <si>
    <t>E. 19th</t>
  </si>
  <si>
    <t>Henerson - McVay</t>
  </si>
  <si>
    <t>change to 2-lane cross-section with sidewalks and bike lanes</t>
  </si>
  <si>
    <t>Springfield TSP #R-17</t>
  </si>
  <si>
    <t>urban local</t>
  </si>
  <si>
    <t>McKenzie View Drive</t>
  </si>
  <si>
    <t>Coburg Road to Hill Road</t>
  </si>
  <si>
    <t>Improve to minor collector standards</t>
  </si>
  <si>
    <t>Lane County TSP #83</t>
  </si>
  <si>
    <t>Beacon Drive East</t>
  </si>
  <si>
    <t>River Road to Scenic Drive</t>
  </si>
  <si>
    <t>Lane County TSP #97</t>
  </si>
  <si>
    <t>River Loop 1</t>
  </si>
  <si>
    <t>River Loop 2</t>
  </si>
  <si>
    <t>River Road to Dalewood</t>
  </si>
  <si>
    <t>River Road to Burlwood</t>
  </si>
  <si>
    <t>Eugene TSP #UD-13</t>
  </si>
  <si>
    <t>Eugene TSP #UD-15</t>
  </si>
  <si>
    <t>River Loop 2 to Beacon Drive</t>
  </si>
  <si>
    <t xml:space="preserve">Lane County </t>
  </si>
  <si>
    <t>Eugene TSP #UD-11</t>
  </si>
  <si>
    <t>Spring Creek Drive</t>
  </si>
  <si>
    <t>Scenic Drive</t>
  </si>
  <si>
    <t>Eugene TSP #UP-12</t>
  </si>
  <si>
    <t>Thurston</t>
  </si>
  <si>
    <t>Hwy 126 - Weaver Rd</t>
  </si>
  <si>
    <t>Springfield TSP #US-14</t>
  </si>
  <si>
    <t>improve to 3-lane cross-section with sidewalks and bike lanes</t>
  </si>
  <si>
    <t>construct to minor collector standards</t>
  </si>
  <si>
    <t>construct to neighborhood collector standards</t>
  </si>
  <si>
    <t>Seavey Loop</t>
  </si>
  <si>
    <t>Hwy 58 - Franklin Blvd East</t>
  </si>
  <si>
    <t>Lane County TSP #87</t>
  </si>
  <si>
    <t>Anderson Lane</t>
  </si>
  <si>
    <t>By-Gully Path to Centennial Blvd</t>
  </si>
  <si>
    <t>Springfield TSP #R-26</t>
  </si>
  <si>
    <t>I-5 to Twin Buttes Rd</t>
  </si>
  <si>
    <t>construct to freight standards</t>
  </si>
  <si>
    <t>Franklin Bvd East</t>
  </si>
  <si>
    <t>Lane County TSP #57</t>
  </si>
  <si>
    <t>Henderson Avenue</t>
  </si>
  <si>
    <t>Franklin Blvd to E. 19th Ave.</t>
  </si>
  <si>
    <t>modify to three-lane cross-section with sidewalks and bike lane</t>
  </si>
  <si>
    <t>Moved from: On-Street Lanes or Routes Without Road Project</t>
  </si>
  <si>
    <t>change cost from $290k to $300k</t>
  </si>
  <si>
    <t>R-48</t>
  </si>
  <si>
    <t>change cost from $290k to $900k</t>
  </si>
  <si>
    <t>Roundabout</t>
  </si>
  <si>
    <t>R-32</t>
  </si>
  <si>
    <t>change to roundabout project and change cost from $290k to $2.8 million</t>
  </si>
  <si>
    <t>change cost from $290k to $500k</t>
  </si>
  <si>
    <t>Change cost from $30M to $20M</t>
  </si>
  <si>
    <t>R-11</t>
  </si>
  <si>
    <t>R11, change cost from 1,170,000 to $550k</t>
  </si>
  <si>
    <t>Construct Roundabout</t>
  </si>
  <si>
    <t>R-33</t>
  </si>
  <si>
    <t xml:space="preserve">R33, change to construct roundabout, change cost from $290k to $1.8M </t>
  </si>
  <si>
    <t>R-30</t>
  </si>
  <si>
    <t>International Way to UGB</t>
  </si>
  <si>
    <t>Construct 5 lane cross section</t>
  </si>
  <si>
    <t>R-2</t>
  </si>
  <si>
    <t>R2: Add - not currently on the RTP list</t>
  </si>
  <si>
    <t>Marcola Road to RR Tracks</t>
  </si>
  <si>
    <t>R-36</t>
  </si>
  <si>
    <t>R36: Moved from urban standards list</t>
  </si>
  <si>
    <t>Daisy Street</t>
  </si>
  <si>
    <t xml:space="preserve"> @ Bob Straub Parkway</t>
  </si>
  <si>
    <t>Traffic control improvements or undercrossing of Bob Straub Parkway</t>
  </si>
  <si>
    <t>R-44</t>
  </si>
  <si>
    <t>R44: Add - not currently on the RTP list. Tom - TSP has different scope than written notes. I added the TSP scope here.  TSP has this project as a "Beyond 20 year project" and does not have a cost estimate. Should it be on the illustrative list?  Let's keep it on constrained.  With the advancement of the Virginai-Daisy Bikeway next construciton season, this crossing becomes much more timely.  When we did the TSP we did not receive the V-D grant, and that money only resurfaced last year as other projects fell through and the state got down the list to this one.</t>
  </si>
  <si>
    <t xml:space="preserve">Q Street </t>
  </si>
  <si>
    <t xml:space="preserve"> @ Laura Street</t>
  </si>
  <si>
    <t>Franklin Boulevard</t>
  </si>
  <si>
    <t>I-5 to RR Tracks south of Franklin Blvd/McVay Hwy</t>
  </si>
  <si>
    <t>Multimodal urban standards and intresection control improvements</t>
  </si>
  <si>
    <t>R-13</t>
  </si>
  <si>
    <t>McVay Hwy</t>
  </si>
  <si>
    <t xml:space="preserve"> @ East 19th Ave</t>
  </si>
  <si>
    <t>2 lane roundabout</t>
  </si>
  <si>
    <t>R-19</t>
  </si>
  <si>
    <t>R19: Add - not currently on the RTP list</t>
  </si>
  <si>
    <t>East 19th Avenue to I-5</t>
  </si>
  <si>
    <t>Construct 2 or 3 lane cross-section as needed with sidewalks, bicycle facilities and transit facilities consistent with Main Street/McVay Hwy Transit Feasibility Study and Springfield TSP project T-3.</t>
  </si>
  <si>
    <t>R-20</t>
  </si>
  <si>
    <t>R20: Add - not currently on the RTP list</t>
  </si>
  <si>
    <t xml:space="preserve"> @ Daisy Street</t>
  </si>
  <si>
    <t>Riverbend Drive</t>
  </si>
  <si>
    <t>Extend to International Way</t>
  </si>
  <si>
    <t>Construct 3-lane cross section with sidewalks and bike lanes</t>
  </si>
  <si>
    <t>R-5</t>
  </si>
  <si>
    <t>R5 - in replacement of RTP #756 and #715</t>
  </si>
  <si>
    <t xml:space="preserve">Improvements to serve Riverbend Area </t>
  </si>
  <si>
    <t>Baldy View Lane, McKenzie-Gateway Loop and Off-Street Path Connections</t>
  </si>
  <si>
    <t>R-6</t>
  </si>
  <si>
    <t>Collector</t>
  </si>
  <si>
    <t>R6 - in replacement of RTP #756. KC added reference to TSP Figure 6 per 8/2 meeting. Is is needed?  I'm thinking yes, because the map really demonstrates what we envision from a system standpoint and this is rather difficult to describe in words - similar to the Jasper Natron area (TB)</t>
  </si>
  <si>
    <t>New 2 lane collector</t>
  </si>
  <si>
    <t>R-49</t>
  </si>
  <si>
    <t>R49</t>
  </si>
  <si>
    <t>Improvements within Jasper-Natron Area</t>
  </si>
  <si>
    <t>Jasper-Natron Area between Bob Straub Parkway, Jasper Road and Mt. Vernon Road</t>
  </si>
  <si>
    <t xml:space="preserve">Construct multiple roadways to serve planned development.See Springfiled 2035 TSP Figure 6. </t>
  </si>
  <si>
    <t>33,36, 39, 42, 45, 48, 51, 57</t>
  </si>
  <si>
    <t>R-45</t>
  </si>
  <si>
    <t>New Collector</t>
  </si>
  <si>
    <t>Bob Straub Parkway - Mountaingate Drive</t>
  </si>
  <si>
    <t>Construct new 3-lane collector</t>
  </si>
  <si>
    <t>R-46</t>
  </si>
  <si>
    <t>R46 - Replaces RTP #81</t>
  </si>
  <si>
    <t>South 54th Street</t>
  </si>
  <si>
    <t>R-41</t>
  </si>
  <si>
    <t>R41</t>
  </si>
  <si>
    <t>R-24</t>
  </si>
  <si>
    <t>R24</t>
  </si>
  <si>
    <t>R-28</t>
  </si>
  <si>
    <t>R28</t>
  </si>
  <si>
    <r>
      <t xml:space="preserve">31st Street to 33rd </t>
    </r>
    <r>
      <rPr>
        <sz val="12"/>
        <rFont val="Arial"/>
        <family val="2"/>
      </rPr>
      <t>Street</t>
    </r>
  </si>
  <si>
    <t>R-27</t>
  </si>
  <si>
    <t>R27</t>
  </si>
  <si>
    <t>North Gateway Collector</t>
  </si>
  <si>
    <t>New 2-3 lane collector</t>
  </si>
  <si>
    <t>R-1</t>
  </si>
  <si>
    <t>R1</t>
  </si>
  <si>
    <t>R-12</t>
  </si>
  <si>
    <t>R12</t>
  </si>
  <si>
    <r>
      <t xml:space="preserve">Extend existing street as </t>
    </r>
    <r>
      <rPr>
        <sz val="12"/>
        <rFont val="Arial"/>
        <family val="2"/>
      </rPr>
      <t>3 lane collector</t>
    </r>
  </si>
  <si>
    <t>R-39</t>
  </si>
  <si>
    <t>R39</t>
  </si>
  <si>
    <t>Game Farm Road East, to International Way</t>
  </si>
  <si>
    <t>Construct new 3- lane collector</t>
  </si>
  <si>
    <t>R-3</t>
  </si>
  <si>
    <t>R3: Add - not currently on RTP list  The name of the street is 'Game Farm Rd. East' and I wanted to distinguish that from Game Farm Rd. east to somewhere</t>
  </si>
  <si>
    <t>Maple Island Road</t>
  </si>
  <si>
    <t>Game Farm Road/Deadmond Ferry Road to Beltline Road</t>
  </si>
  <si>
    <t>Extend Maple Island Road with a 2-lane cross-section with sidewalk, bicycle facilities, intersection at Beltline</t>
  </si>
  <si>
    <t>R-4</t>
  </si>
  <si>
    <t>R4: Add - not currently on RTP list  Minor tweak</t>
  </si>
  <si>
    <t>South of Kruse Way and east of Gateway Road</t>
  </si>
  <si>
    <t xml:space="preserve">Construct new collector </t>
  </si>
  <si>
    <t>R-7</t>
  </si>
  <si>
    <t>R7: Add - not currently on RTP list</t>
  </si>
  <si>
    <t>Laura Street - Pioneer Parkway</t>
  </si>
  <si>
    <t>R-9</t>
  </si>
  <si>
    <t>R9: Add - not currently on RTP list</t>
  </si>
  <si>
    <t>Extend with a 3-lane cross-section</t>
  </si>
  <si>
    <t>R-34</t>
  </si>
  <si>
    <t>R34: moved from new arterial list</t>
  </si>
  <si>
    <t>Commercial Avenue</t>
  </si>
  <si>
    <t>Extend between 42nd Street and 48th Street and a north/south extension to serve development to the north between 42nd and 48th (see TSP map)</t>
  </si>
  <si>
    <t>R-37</t>
  </si>
  <si>
    <t>R37: Add - not currently on RTP list</t>
  </si>
  <si>
    <t xml:space="preserve"> 48th Street/Holly to South 55th Street</t>
  </si>
  <si>
    <t>Construct new collector with 2-lane cross-section</t>
  </si>
  <si>
    <t>R-42</t>
  </si>
  <si>
    <t>R42: Add - not currently on RTP list</t>
  </si>
  <si>
    <t>Mallard Avenue</t>
  </si>
  <si>
    <t>Gateway Street to Oriole Street</t>
  </si>
  <si>
    <t>Construct new 2-lane collector</t>
  </si>
  <si>
    <t>R-8</t>
  </si>
  <si>
    <t>R8: Add - not currently on RTP list. A portion on this list and a portion on urban standards list - confirm with Tom. Confirmed - also see note on the urban standards portion with cost included.</t>
  </si>
  <si>
    <t>R45 - replaces RTP #33,36, 39, 42, 45, 48, 51, 57. Need to reference TSP map (clarify with Tom)  I like the map reference as trying to describe all the system links in this undeveloped area is difficult - similar to RiverBend area</t>
  </si>
  <si>
    <t>19th Street to Marcola Rd</t>
  </si>
  <si>
    <t>OK - add back to Springfield TSP</t>
  </si>
  <si>
    <t>Weaver Road to UGB</t>
  </si>
  <si>
    <t>US-14</t>
  </si>
  <si>
    <t>US14 - match TSP description</t>
  </si>
  <si>
    <t>US-5</t>
  </si>
  <si>
    <t>US5</t>
  </si>
  <si>
    <t>US-8</t>
  </si>
  <si>
    <t>US8</t>
  </si>
  <si>
    <r>
      <t xml:space="preserve">Commercial </t>
    </r>
    <r>
      <rPr>
        <sz val="12"/>
        <rFont val="Arial"/>
        <family val="2"/>
      </rPr>
      <t>Avenue</t>
    </r>
  </si>
  <si>
    <t>US-9</t>
  </si>
  <si>
    <t>US9</t>
  </si>
  <si>
    <t xml:space="preserve">Modify to 3-lane cross-section with sidewalks and bicycle facilities </t>
  </si>
  <si>
    <t>US-6</t>
  </si>
  <si>
    <t>US-4</t>
  </si>
  <si>
    <t>US4</t>
  </si>
  <si>
    <t>36th Street</t>
  </si>
  <si>
    <t>Commercial Avenue to Main Street</t>
  </si>
  <si>
    <t>Change 36th Street to a 3-lane cross-section with sidewalks and bicycle facilities</t>
  </si>
  <si>
    <t>US-10</t>
  </si>
  <si>
    <t>US10: Add - not currently on RTP list</t>
  </si>
  <si>
    <t>Clearwater Lane</t>
  </si>
  <si>
    <t>South of Jasper road within UGB</t>
  </si>
  <si>
    <t>Modify and expand Clearwater Lane with a cross-section to include sidewalks and bicycle facilities</t>
  </si>
  <si>
    <t>US-11</t>
  </si>
  <si>
    <t>Oriole St. to Game Farm Road</t>
  </si>
  <si>
    <t xml:space="preserve">Change to a 2-lane cross section with sidewalks and bicycle facilities </t>
  </si>
  <si>
    <t>East 17th Avenue</t>
  </si>
  <si>
    <t>Henderson Avenue to Franklin Boulevard</t>
  </si>
  <si>
    <t>Change East 17th Avenue to a 3-lane cross-section with sidewalks and bicycle facilities</t>
  </si>
  <si>
    <t>R-16</t>
  </si>
  <si>
    <t>R16: Add - not currently on RTP list</t>
  </si>
  <si>
    <t>Franklin Boulevard to East 19th Avenue</t>
  </si>
  <si>
    <t>Modify Henderson Avenue with a 3-lane cross-section with sidewalks and bicycle lanes</t>
  </si>
  <si>
    <t>R-17</t>
  </si>
  <si>
    <t>R17: Add - not currently on RTP list</t>
  </si>
  <si>
    <t>East 19th Avenue</t>
  </si>
  <si>
    <t xml:space="preserve">Henderson Avenue to McVay Hwy </t>
  </si>
  <si>
    <t>Change East 19th Avenue to a 3-lane cross-section with sidewalks and bicycle facilities</t>
  </si>
  <si>
    <t>R-18</t>
  </si>
  <si>
    <t>R18: Add - not currently on RTP list</t>
  </si>
  <si>
    <t>Modify Yolanda Avenue to a 2-lane cross-section with sidewalks and bicycle facilities</t>
  </si>
  <si>
    <t>R-26</t>
  </si>
  <si>
    <t>R26: Add - not currently on RTP list</t>
  </si>
  <si>
    <t>Marcola Road</t>
  </si>
  <si>
    <t xml:space="preserve"> @ 19th Street</t>
  </si>
  <si>
    <t>Construct right-turn lane on westbound approach or a roundabout</t>
  </si>
  <si>
    <t xml:space="preserve"> @ Marcola Road</t>
  </si>
  <si>
    <t>Construct a roundabout</t>
  </si>
  <si>
    <t>R-31</t>
  </si>
  <si>
    <t>R8: Add - not currently on RTP list. A portion on this list and a portion on urban standards list - confirm with Tom. So this is confirmed.  What we needed to do was split this apart so that the existing street can be upgraded (shown here) and the new street extending to Gateway can be shown on the new collectors list.</t>
  </si>
  <si>
    <t>S2? - Tom confirm  No.  This is likely part of the facility plan (row 11) with ODOT - check with them</t>
  </si>
  <si>
    <t>This is S2</t>
  </si>
  <si>
    <t>this is tied to recent ARTS funding for Main St. safety improvements.  ODOT's fin con list</t>
  </si>
  <si>
    <t>Beltline Highway/Gateway</t>
  </si>
  <si>
    <t>See TSP Map, Project S-1</t>
  </si>
  <si>
    <t>Study to reassess Gateway/Beltline Phase 2</t>
  </si>
  <si>
    <t>S1  ODOT's fin con list</t>
  </si>
  <si>
    <t>Pioneer Parkway/Q Street/Laura Street</t>
  </si>
  <si>
    <t>See TSP Map, Project S-3</t>
  </si>
  <si>
    <t>Circulation study to improve safety, access and capacity</t>
  </si>
  <si>
    <t>S3  ODOT's fin con list</t>
  </si>
  <si>
    <t>OR 126</t>
  </si>
  <si>
    <t>5th Street to 15th Street</t>
  </si>
  <si>
    <t>Study a new crossing of OR 126 between 5th Street and 15th Street</t>
  </si>
  <si>
    <t>S4  ODOT's fin con list</t>
  </si>
  <si>
    <t>Operational improvements study</t>
  </si>
  <si>
    <t>S5</t>
  </si>
  <si>
    <t xml:space="preserve">Pioneer Parkway </t>
  </si>
  <si>
    <t xml:space="preserve"> @ Centennial Boulevard</t>
  </si>
  <si>
    <t>Intersection study to improve pedestrian safety</t>
  </si>
  <si>
    <t>S6</t>
  </si>
  <si>
    <t>Mohawk Boulevard to Pioneer Parkway</t>
  </si>
  <si>
    <t>S7</t>
  </si>
  <si>
    <t>Mohawk Boulevard/Olympic Street/18th Street/Centennial Triangle</t>
  </si>
  <si>
    <t>Mohawk Boulevard/Olympic Street/18th Street/Centennial</t>
  </si>
  <si>
    <t>Study safety and operational improvements</t>
  </si>
  <si>
    <t>S8</t>
  </si>
  <si>
    <t>Bridge Study</t>
  </si>
  <si>
    <t>Study a new bridge</t>
  </si>
  <si>
    <t>S9</t>
  </si>
  <si>
    <t>Main Street/South A Street</t>
  </si>
  <si>
    <t>Mill Street to 21st Street</t>
  </si>
  <si>
    <t>Study improvements</t>
  </si>
  <si>
    <t>S10</t>
  </si>
  <si>
    <t>Glenwood Industrial Area</t>
  </si>
  <si>
    <t>See TSP Map, Project S-11</t>
  </si>
  <si>
    <t>Refinement study</t>
  </si>
  <si>
    <t>S11</t>
  </si>
  <si>
    <t>Pedestrian/Bicycle bridge</t>
  </si>
  <si>
    <t>Between Glenwood and Dorris Ranch</t>
  </si>
  <si>
    <t>Study a new pedestrian bicycle bridge</t>
  </si>
  <si>
    <t>S12</t>
  </si>
  <si>
    <t>Access plan study</t>
  </si>
  <si>
    <t>S13 ODOT's fin con list</t>
  </si>
  <si>
    <t>East/west connectivity</t>
  </si>
  <si>
    <t>S. 28th Street to S. 32nd street</t>
  </si>
  <si>
    <t>Study east/west connectivity</t>
  </si>
  <si>
    <t>S14</t>
  </si>
  <si>
    <t>Near Thurston High School</t>
  </si>
  <si>
    <t>Study a new crossing of OR 126 near Thurston High School</t>
  </si>
  <si>
    <t>S15  ODOT's fin con list</t>
  </si>
  <si>
    <t>South of OR 126 and Jessica Street</t>
  </si>
  <si>
    <t>See TSP Map, Project S-16</t>
  </si>
  <si>
    <t>Connectivity Study</t>
  </si>
  <si>
    <t>S16</t>
  </si>
  <si>
    <t>Project Category:  New Collector Link</t>
  </si>
  <si>
    <t>Pioneer Parkway to South 2nd Street</t>
  </si>
  <si>
    <t>Construct a new collector between Pioneer Parkway and South 2nd Street</t>
  </si>
  <si>
    <t>R-21</t>
  </si>
  <si>
    <t>R21</t>
  </si>
  <si>
    <t>South 14th Street</t>
  </si>
  <si>
    <t>South A Street to south of the Union Pacific Railroad mainline</t>
  </si>
  <si>
    <t>Extend South 14th Street south of the Union Pacific Railroad mainline with a 3-lane cross-section with sidewalks and bicycle facilities</t>
  </si>
  <si>
    <t>R-22</t>
  </si>
  <si>
    <t>R22</t>
  </si>
  <si>
    <t>South 5th Street to South B Street</t>
  </si>
  <si>
    <t>Extend South B Street with a 3-lane cross-section with sidewalks and bicycle facilities</t>
  </si>
  <si>
    <t>R-23</t>
  </si>
  <si>
    <t>R23</t>
  </si>
  <si>
    <t>South 28th Street</t>
  </si>
  <si>
    <t>Modify South 28th Street to a 3-lane cross-section with sidewalks and bicycle facilities</t>
  </si>
  <si>
    <t>US-7</t>
  </si>
  <si>
    <t>R-35</t>
  </si>
  <si>
    <t>R35, Beyond 20 years</t>
  </si>
  <si>
    <t>R-15</t>
  </si>
  <si>
    <t>R15, Beyond 20 years</t>
  </si>
  <si>
    <t>S. 42nd Street to Springfield UGB</t>
  </si>
  <si>
    <t>PB-32</t>
  </si>
  <si>
    <t>PB32</t>
  </si>
  <si>
    <t>McKenzie Gateway Path</t>
  </si>
  <si>
    <t>Extend existing Path to Maple Island Road</t>
  </si>
  <si>
    <t>Construct a new multi-use 12-foot wide path from the end of the existing Riverbend Hospital path to Maple Island Road</t>
  </si>
  <si>
    <t>PB1: Add, not currently on RTP list</t>
  </si>
  <si>
    <t>28th Street to South 49th Place</t>
  </si>
  <si>
    <t>Construct a new multi-use 12-foot wide path</t>
  </si>
  <si>
    <t>PB-37</t>
  </si>
  <si>
    <t>PB37 - Use TSP description and cost</t>
  </si>
  <si>
    <r>
      <t>Glenwood</t>
    </r>
    <r>
      <rPr>
        <sz val="12"/>
        <color indexed="10"/>
        <rFont val="Arial"/>
        <family val="2"/>
      </rPr>
      <t xml:space="preserve"> </t>
    </r>
    <r>
      <rPr>
        <sz val="12"/>
        <rFont val="Arial"/>
        <family val="2"/>
      </rPr>
      <t xml:space="preserve">Area Willamette River Path </t>
    </r>
  </si>
  <si>
    <r>
      <rPr>
        <strike/>
        <sz val="12"/>
        <rFont val="Arial"/>
        <family val="2"/>
      </rPr>
      <t xml:space="preserve"> </t>
    </r>
    <r>
      <rPr>
        <sz val="12"/>
        <rFont val="Arial"/>
        <family val="2"/>
      </rPr>
      <t>From end of existing path, east of I-5, to Willamette River bridges</t>
    </r>
  </si>
  <si>
    <t>PB-17</t>
  </si>
  <si>
    <t>PB17 - Use TSP description and cost</t>
  </si>
  <si>
    <t xml:space="preserve">Multi-Use Path (Willamalane Thurston Hills Ridgeline Path Project #4.10) </t>
  </si>
  <si>
    <t>Unclear if any changes are needed? We could reference Willamalane Multi-Use Path Project #4.10, which is conceptually mapped but not verbally described</t>
  </si>
  <si>
    <t>Quarry Ridge Lane to Marcola Rd</t>
  </si>
  <si>
    <t>PB31 - keep constrained</t>
  </si>
  <si>
    <t xml:space="preserve"> Pioneer Parkway to 5th Street</t>
  </si>
  <si>
    <t>PB-11</t>
  </si>
  <si>
    <r>
      <t xml:space="preserve">PB11 - keep constrained but can be part of </t>
    </r>
    <r>
      <rPr>
        <b/>
        <i/>
        <sz val="12"/>
        <rFont val="Arial"/>
        <family val="2"/>
      </rPr>
      <t>???</t>
    </r>
    <r>
      <rPr>
        <i/>
        <sz val="12"/>
        <rFont val="Arial"/>
        <family val="2"/>
      </rPr>
      <t xml:space="preserve"> reconstruction project. Tom confirm project. 
Confirmed.  Can be part of the current Hamlin Middle School reconstruction project now underway.  Still negotiating details</t>
    </r>
  </si>
  <si>
    <t>Middle Fork Path to Buford Park Road</t>
  </si>
  <si>
    <t>TB: I tweaked this project extent</t>
  </si>
  <si>
    <t xml:space="preserve">New multi-use path </t>
  </si>
  <si>
    <t>Flemingo Avenue to Gateway Street south of Game Bird Park</t>
  </si>
  <si>
    <t>Construct a 12-foot wide path</t>
  </si>
  <si>
    <t>PB-2</t>
  </si>
  <si>
    <t>PB2: Add, not currently on RTP list</t>
  </si>
  <si>
    <t>Wayside Lane/Ann Court to Riverbend Path</t>
  </si>
  <si>
    <t>Wayside Lane/Ann Court to existing Sacred Heart Medical Center-Riverbend Path</t>
  </si>
  <si>
    <t>Construct new multi-use 12-foot wide path</t>
  </si>
  <si>
    <t>PB-4</t>
  </si>
  <si>
    <t>PB4: Add, not currently on RTP list</t>
  </si>
  <si>
    <t>Anderson Lane to Quinalt Street</t>
  </si>
  <si>
    <t>Construct 12-foot-wide multi-use path between Anderson Lane and Quinalt Street</t>
  </si>
  <si>
    <t>PB-13</t>
  </si>
  <si>
    <t xml:space="preserve">PB13: Add, not currently on RTP list
Partially on-street and partially off-street project.Suggest putting on both lists ad PB13a and PB13b. </t>
  </si>
  <si>
    <t>PB-18</t>
  </si>
  <si>
    <t>Downtown and Glenwood</t>
  </si>
  <si>
    <t>Build bridge between Downtown and Glenwood or modify Wilamette River Bridges</t>
  </si>
  <si>
    <t>PB-19</t>
  </si>
  <si>
    <t xml:space="preserve">PB19: Replaces RTP #804 on Illustrative List. Use TSP info. </t>
  </si>
  <si>
    <t>Haul Road</t>
  </si>
  <si>
    <t>Daisy Street to Booth Kelly Road</t>
  </si>
  <si>
    <t xml:space="preserve">Construct a new multi-use 12-foot-wide path in the Haul Raod right-of-way </t>
  </si>
  <si>
    <t>PB-38</t>
  </si>
  <si>
    <t>Haul Road Path</t>
  </si>
  <si>
    <t>South 49th Place to UGB</t>
  </si>
  <si>
    <t xml:space="preserve">Construct a new multi-use 12-foot-wide path </t>
  </si>
  <si>
    <t>PB-46</t>
  </si>
  <si>
    <t>PB46: Add, not currently on RTP list</t>
  </si>
  <si>
    <t xml:space="preserve">PB18 - Use TSP description and cost and move to constrained. </t>
  </si>
  <si>
    <t>Add signing and striping on Anderson Street and Quinalt Street for Bicycle facilities and construct 12-foot-wide multi-use path between Anderson Lane and Quinalt Street</t>
  </si>
  <si>
    <t xml:space="preserve">PB13: Add, not currently on RTP list. Moved from Bike Constrained - woutRd
 </t>
  </si>
  <si>
    <t>R36</t>
  </si>
  <si>
    <t>McVay Hwy to Henderson Avenue</t>
  </si>
  <si>
    <t>R18</t>
  </si>
  <si>
    <t>US-6, US-7</t>
  </si>
  <si>
    <t>US6, US7</t>
  </si>
  <si>
    <t>Keep - will add to TSP</t>
  </si>
  <si>
    <t>PB-49</t>
  </si>
  <si>
    <t>PB49</t>
  </si>
  <si>
    <t>PB-51</t>
  </si>
  <si>
    <t>PB51</t>
  </si>
  <si>
    <t>PB-50</t>
  </si>
  <si>
    <t>PB50</t>
  </si>
  <si>
    <t>Keep</t>
  </si>
  <si>
    <t>Centennial Boulevard to A Street</t>
  </si>
  <si>
    <t>PB-23</t>
  </si>
  <si>
    <t>PB23</t>
  </si>
  <si>
    <t>Restripe for bicycle facilities with signing</t>
  </si>
  <si>
    <t>PB-20</t>
  </si>
  <si>
    <t>Replace with PB20</t>
  </si>
  <si>
    <t>Keep - could do independently of R16, R17, R18</t>
  </si>
  <si>
    <t>PB-14</t>
  </si>
  <si>
    <t>PB14</t>
  </si>
  <si>
    <t>Keep - US10 - beyond 20 years</t>
  </si>
  <si>
    <t>Anderson Street and Quinalt Street</t>
  </si>
  <si>
    <t>Add signing and striping on Anderson Street and Quinalt Street for Bicycle facilities</t>
  </si>
  <si>
    <t>PB-13a, PB-13b</t>
  </si>
  <si>
    <t>48th/G/52nd</t>
  </si>
  <si>
    <t>Moved from "Lanes with Road" projects list</t>
  </si>
  <si>
    <t>PB-36</t>
  </si>
  <si>
    <t>PB36 - moved from with roadway project list</t>
  </si>
  <si>
    <t>PB-21, PB-24</t>
  </si>
  <si>
    <t>PB21 and PB24 - moved from with roadway project list</t>
  </si>
  <si>
    <t>Hartman Lane/Don Street</t>
  </si>
  <si>
    <t>South of Harlow Road to OR 126</t>
  </si>
  <si>
    <t>Add signing and striping for bicycle facilities and construct sidewalks to fill gaps</t>
  </si>
  <si>
    <t>PB-5</t>
  </si>
  <si>
    <t>PB5</t>
  </si>
  <si>
    <t xml:space="preserve">Oakdale Street/Pheasant Street/et al. </t>
  </si>
  <si>
    <t>Game Farm Road to Gateway Road</t>
  </si>
  <si>
    <t>Add signing and striping for bicycle facilities</t>
  </si>
  <si>
    <t>PB-3</t>
  </si>
  <si>
    <t>PB3</t>
  </si>
  <si>
    <t>West D</t>
  </si>
  <si>
    <t>Mill Street to D Street Path</t>
  </si>
  <si>
    <t>Add bicycle facility signing and striping</t>
  </si>
  <si>
    <t>PB-15</t>
  </si>
  <si>
    <t>PB15</t>
  </si>
  <si>
    <t>Aspen Street to D Street Path</t>
  </si>
  <si>
    <t>Add bicycle facility signing and striping; construct sidewalks to fill gaps</t>
  </si>
  <si>
    <t>PB-16</t>
  </si>
  <si>
    <t>PB16</t>
  </si>
  <si>
    <t>A Street</t>
  </si>
  <si>
    <t>5th Street to 10th Street</t>
  </si>
  <si>
    <t>Restripe for bicycle facilities</t>
  </si>
  <si>
    <t>PB-26</t>
  </si>
  <si>
    <t>PB26</t>
  </si>
  <si>
    <t>33rd Street</t>
  </si>
  <si>
    <t>V Street to EWEB Path</t>
  </si>
  <si>
    <t>Add shared-use signing and striping</t>
  </si>
  <si>
    <t>PB-30</t>
  </si>
  <si>
    <t>PB30</t>
  </si>
  <si>
    <t>Mountaingate Entrance to Dogwood Street</t>
  </si>
  <si>
    <t>Add shared-use signing and striping, construct sidewalks and drainage improvements to fill gaps</t>
  </si>
  <si>
    <t>PB-44</t>
  </si>
  <si>
    <t>PB44</t>
  </si>
  <si>
    <t>Hayden Bridge Way/3rd Street, Hayden Bridge</t>
  </si>
  <si>
    <t>Add a crosswalk and RRFB</t>
  </si>
  <si>
    <t>PB-8</t>
  </si>
  <si>
    <t>PB8</t>
  </si>
  <si>
    <t xml:space="preserve">EWEB Path </t>
  </si>
  <si>
    <t>Path crossings of 2nd Street, 9th Street, 11th Street, Rose Blossom Drive, Deb?</t>
  </si>
  <si>
    <t>Improve path crossings to emphasize path priority and improve safety</t>
  </si>
  <si>
    <t>PB-9</t>
  </si>
  <si>
    <t>PB9</t>
  </si>
  <si>
    <t>2nd Street/Q Street</t>
  </si>
  <si>
    <t>Add a crosswalk with RRFB</t>
  </si>
  <si>
    <t>PB-10</t>
  </si>
  <si>
    <t>PB10</t>
  </si>
  <si>
    <t>At Centennial Boulevard</t>
  </si>
  <si>
    <t>Add bicycle facilities through the intersection</t>
  </si>
  <si>
    <t>PB-22</t>
  </si>
  <si>
    <t>PB22</t>
  </si>
  <si>
    <t xml:space="preserve"> @ D Street</t>
  </si>
  <si>
    <t>Add bicycle facility signing and striping to improve visiblity</t>
  </si>
  <si>
    <t>PB-25</t>
  </si>
  <si>
    <t>PB25</t>
  </si>
  <si>
    <t>35th Street to 35th Street</t>
  </si>
  <si>
    <t>PB-33</t>
  </si>
  <si>
    <t>PB33</t>
  </si>
  <si>
    <t xml:space="preserve">Main Street </t>
  </si>
  <si>
    <t xml:space="preserve"> @ 38th Street</t>
  </si>
  <si>
    <t>PB-34</t>
  </si>
  <si>
    <t>PB34</t>
  </si>
  <si>
    <t xml:space="preserve"> @ 57th Street</t>
  </si>
  <si>
    <t>PB-42</t>
  </si>
  <si>
    <t>PB42</t>
  </si>
  <si>
    <t>Add a pedestrian/bicycle signal and crossing</t>
  </si>
  <si>
    <t>PB-43</t>
  </si>
  <si>
    <t xml:space="preserve">PB43 - this one may already be on the list. I will check. </t>
  </si>
  <si>
    <t>Mt. Vernon Road</t>
  </si>
  <si>
    <t>Add crosswalks at three or four approaches with signing and striping and install pedestrian hybrid beacon on the north-south leg</t>
  </si>
  <si>
    <t>PB-45</t>
  </si>
  <si>
    <t>PB45</t>
  </si>
  <si>
    <t xml:space="preserve"> @ 66th Street</t>
  </si>
  <si>
    <t>Add crosswalk with RRFB</t>
  </si>
  <si>
    <t>PB-47</t>
  </si>
  <si>
    <t>PB47</t>
  </si>
  <si>
    <t>69th Street</t>
  </si>
  <si>
    <t>PB-48</t>
  </si>
  <si>
    <t>PB48</t>
  </si>
  <si>
    <t>Citywide</t>
  </si>
  <si>
    <t>Install mid-block crossings City-wide with RRFBs</t>
  </si>
  <si>
    <t>PB52</t>
  </si>
  <si>
    <t>PB-6</t>
  </si>
  <si>
    <t>East of Pioneer Parkway to Don Street Laura St</t>
  </si>
  <si>
    <t>PB-7</t>
  </si>
  <si>
    <t>PB7 - Move from constrained list</t>
  </si>
  <si>
    <t>New multi-use path</t>
  </si>
  <si>
    <t>South 3rd Street to South 5th Street</t>
  </si>
  <si>
    <t xml:space="preserve">Construct a new  multi-use 12-foot wide path  </t>
  </si>
  <si>
    <t>PB-28</t>
  </si>
  <si>
    <t>PB28 - Add to RTP list</t>
  </si>
  <si>
    <t>South 2nd Street to Island Park</t>
  </si>
  <si>
    <t>Construct a new multi-use 12-foot wide path along the Mill Race</t>
  </si>
  <si>
    <t>PB-27</t>
  </si>
  <si>
    <t>PB27 - Add to RTP list</t>
  </si>
  <si>
    <t>Willamette River Area Path to By-Gully Path</t>
  </si>
  <si>
    <t>PB-12</t>
  </si>
  <si>
    <t>PB12 - Add to RTP list</t>
  </si>
  <si>
    <t>MM-14</t>
  </si>
  <si>
    <t>Martin Luther King Jr. Blvd.</t>
  </si>
  <si>
    <t>Leo Harris Parkway West to Centennial Loop</t>
  </si>
  <si>
    <t>Add center turn lane.</t>
  </si>
  <si>
    <t>2024-2028</t>
  </si>
  <si>
    <t>MM-8</t>
  </si>
  <si>
    <t>Barger Drive</t>
  </si>
  <si>
    <t>West of Primrose Street to where the street widens to two lanes in each direction west of Randy Papé Beltline Highway</t>
  </si>
  <si>
    <t>Widen Barger Drive to provide a second through lane in each direction.</t>
  </si>
  <si>
    <t>MM-21</t>
  </si>
  <si>
    <t>UD-8</t>
  </si>
  <si>
    <t>Colton Way Extension (Future Collector F)</t>
  </si>
  <si>
    <t>Royal Avenue to Legacy Extension</t>
  </si>
  <si>
    <t>UD-6</t>
  </si>
  <si>
    <t>ETSP UD-6</t>
  </si>
  <si>
    <t>Avalon Street to Roosevelt Blvd</t>
  </si>
  <si>
    <t>UD-5</t>
  </si>
  <si>
    <t>ETSP UD-5</t>
  </si>
  <si>
    <t>UD-1</t>
  </si>
  <si>
    <t>ETSP UD-1</t>
  </si>
  <si>
    <t>Irvington to Lynnbrook</t>
  </si>
  <si>
    <t>UD-2</t>
  </si>
  <si>
    <t>ETSP UD-2</t>
  </si>
  <si>
    <t>Gilham-County Farm Connection</t>
  </si>
  <si>
    <t>Gilham to County Farm Road</t>
  </si>
  <si>
    <t>UD-3</t>
  </si>
  <si>
    <t>ETSP UD-3</t>
  </si>
  <si>
    <t>MM-16</t>
  </si>
  <si>
    <t>Warren to UGB</t>
  </si>
  <si>
    <t>UD-22</t>
  </si>
  <si>
    <t>MM-13</t>
  </si>
  <si>
    <t>UD-20</t>
  </si>
  <si>
    <t>MM-15</t>
  </si>
  <si>
    <t>Project Category:  Transit Oriented Development Implementation</t>
  </si>
  <si>
    <t>Eugene Key Corridor Infrastructure Funding</t>
  </si>
  <si>
    <t>Planning for implementation of Key Corridor/Mixed Use development</t>
  </si>
  <si>
    <t>ETSP MM-3</t>
  </si>
  <si>
    <t>MM-20</t>
  </si>
  <si>
    <t>MM-19</t>
  </si>
  <si>
    <t>kmy TSP MM-19</t>
  </si>
  <si>
    <t>This is still on Lane County's solutions list, but it likely won't make the funded within 20-years list; we'll keep in on our illustrative list. Moved to Illustrative list from constrained - KC</t>
  </si>
  <si>
    <t>PB-211</t>
  </si>
  <si>
    <t xml:space="preserve">Candlelight Drive to N Danebo </t>
  </si>
  <si>
    <t>PB-196</t>
  </si>
  <si>
    <t>Eugene TSP Project # PB-196</t>
  </si>
  <si>
    <t>PB-213</t>
  </si>
  <si>
    <t>PB-304; PB-305</t>
  </si>
  <si>
    <t>Eugene TSP Project # PB-45</t>
  </si>
  <si>
    <t>PB-61</t>
  </si>
  <si>
    <t>Eugene TSP Project # PB-61</t>
  </si>
  <si>
    <t>Bailey Lane</t>
  </si>
  <si>
    <t>Harlow Road to Willakenzie</t>
  </si>
  <si>
    <t>Bicycle Boulevard</t>
  </si>
  <si>
    <t>PB-131</t>
  </si>
  <si>
    <t>Eugene TSP Project # PB-131</t>
  </si>
  <si>
    <t>Eugene TSP Project #PB-42, #PB-43</t>
  </si>
  <si>
    <t>Eugene TSP Project #PB-44</t>
  </si>
  <si>
    <t>Washington to Lincoln</t>
  </si>
  <si>
    <t>PB-226</t>
  </si>
  <si>
    <t>Eugene TSP Project #PB-226</t>
  </si>
  <si>
    <t>Reed: "route" is not a facility type</t>
  </si>
  <si>
    <t>PB-41</t>
  </si>
  <si>
    <t>Lincoln Street</t>
  </si>
  <si>
    <t>W 5th Ave to W 13th Ave</t>
  </si>
  <si>
    <t>Protected Bike Lane</t>
  </si>
  <si>
    <t>PB-571</t>
  </si>
  <si>
    <t>Eugene TSP Project #PB-571</t>
  </si>
  <si>
    <t>Lawrence Street</t>
  </si>
  <si>
    <t>Cheshire Ave to W 13th Ave</t>
  </si>
  <si>
    <t>PB-114</t>
  </si>
  <si>
    <t>Eugene TSP Project #PB-114</t>
  </si>
  <si>
    <t>PB-488</t>
  </si>
  <si>
    <t>Eugene TSP Project #PB-488</t>
  </si>
  <si>
    <t>5th Avenue to 24th Avenue</t>
  </si>
  <si>
    <t>PB-523</t>
  </si>
  <si>
    <t>Eugene TSP Project #PB-523</t>
  </si>
  <si>
    <t>Cheshire St to 4th Avenue</t>
  </si>
  <si>
    <t>PB-503</t>
  </si>
  <si>
    <t>Eugene TSP Project #PB-503</t>
  </si>
  <si>
    <t>E 6th Avenue to E 19th Avenue</t>
  </si>
  <si>
    <t>Eugene TSP Project #PB-18</t>
  </si>
  <si>
    <t>E 4th Avenue to E 6th Avenue</t>
  </si>
  <si>
    <t>Bike Lane</t>
  </si>
  <si>
    <t>PB-574</t>
  </si>
  <si>
    <t>Eugene TSP Project #PB-574</t>
  </si>
  <si>
    <t>PB-556</t>
  </si>
  <si>
    <t>Eugene TSP Project #PB-556</t>
  </si>
  <si>
    <t>8th Avenue</t>
  </si>
  <si>
    <t>Lincoln St to E Broadway</t>
  </si>
  <si>
    <t>PB-583</t>
  </si>
  <si>
    <t>Eugene TSp Proejct #PB-583</t>
  </si>
  <si>
    <t>E 24th Avenue</t>
  </si>
  <si>
    <t>Willamette Street to Alder Street</t>
  </si>
  <si>
    <t>PB-589</t>
  </si>
  <si>
    <t>Eugene TSP Project #PB-589</t>
  </si>
  <si>
    <t>PB-21</t>
  </si>
  <si>
    <t>24th Ave to 30th Ave</t>
  </si>
  <si>
    <t>PB-31</t>
  </si>
  <si>
    <t>Eugene TSP Project #PB-31</t>
  </si>
  <si>
    <r>
      <t xml:space="preserve">Bailey Hill Road to </t>
    </r>
    <r>
      <rPr>
        <sz val="12"/>
        <rFont val="Arial"/>
        <family val="2"/>
      </rPr>
      <t>Garfield Street</t>
    </r>
  </si>
  <si>
    <t>PB-54</t>
  </si>
  <si>
    <t>Eugene TSP Project #PB-54</t>
  </si>
  <si>
    <t>Throne Drive / Danebo Avenue</t>
  </si>
  <si>
    <t>PB-609; PB-73</t>
  </si>
  <si>
    <t>Eugene TSP Project #PB-609; #PB-73</t>
  </si>
  <si>
    <t>PB-74</t>
  </si>
  <si>
    <t>Eugene TSP Project #PB-74</t>
  </si>
  <si>
    <t>PB-59</t>
  </si>
  <si>
    <t>Eugene TSP Project #PB-59</t>
  </si>
  <si>
    <t>Ashbury to Ayers Road</t>
  </si>
  <si>
    <t xml:space="preserve">Striped Lane </t>
  </si>
  <si>
    <t>PB-482</t>
  </si>
  <si>
    <t>Eugene TSP Project #PB-482</t>
  </si>
  <si>
    <t>PB-126</t>
  </si>
  <si>
    <t>Eugene TSP Project #PB-126; #PB-127</t>
  </si>
  <si>
    <t>Sidewalk Path</t>
  </si>
  <si>
    <t>PB-55</t>
  </si>
  <si>
    <t>Eugene TSP Project #PB-55</t>
  </si>
  <si>
    <r>
      <t xml:space="preserve">Willakenzie Road to </t>
    </r>
    <r>
      <rPr>
        <sz val="12"/>
        <rFont val="Arial"/>
        <family val="2"/>
      </rPr>
      <t>Harlow Road</t>
    </r>
  </si>
  <si>
    <t>Eugene TSP Project #PB-131</t>
  </si>
  <si>
    <r>
      <rPr>
        <strike/>
        <sz val="12"/>
        <rFont val="Arial"/>
        <family val="2"/>
      </rPr>
      <t>0.16</t>
    </r>
    <r>
      <rPr>
        <sz val="12"/>
        <rFont val="Arial"/>
        <family val="2"/>
      </rPr>
      <t xml:space="preserve">
0.53</t>
    </r>
  </si>
  <si>
    <t>PB-53</t>
  </si>
  <si>
    <t>Eugene TSP Project #PB-53</t>
  </si>
  <si>
    <t>PB-163</t>
  </si>
  <si>
    <t>Eugene TSP Project #PB-163</t>
  </si>
  <si>
    <t>PB-161</t>
  </si>
  <si>
    <t>Eugene TSP Project #PB-161</t>
  </si>
  <si>
    <t>PB-539</t>
  </si>
  <si>
    <t>Eugene TSP Project #PB-539</t>
  </si>
  <si>
    <t>PB-159</t>
  </si>
  <si>
    <t>Eugene TSP Project #PB-159</t>
  </si>
  <si>
    <t>PB-157</t>
  </si>
  <si>
    <t>Eugene TSP Project #PB-157</t>
  </si>
  <si>
    <t>PB-448</t>
  </si>
  <si>
    <t>PB-242</t>
  </si>
  <si>
    <t>PB-395</t>
  </si>
  <si>
    <t>S-17</t>
  </si>
  <si>
    <t>5th Avenue to 28th Avenue</t>
  </si>
  <si>
    <t>Eugene TSP Project #PB-51</t>
  </si>
  <si>
    <t>Washington Street</t>
  </si>
  <si>
    <t>Eugene TSP Project #PB-50</t>
  </si>
  <si>
    <t>Portland Street</t>
  </si>
  <si>
    <t>24th Avenue to 27th Avenue</t>
  </si>
  <si>
    <t>PB-397</t>
  </si>
  <si>
    <t>Eugene TSP Project #PB-397</t>
  </si>
  <si>
    <t>PB-77; PB-258</t>
  </si>
  <si>
    <t>Eugene TSP Project #PB-77; #PB-258</t>
  </si>
  <si>
    <t xml:space="preserve">Coburg Loop Phase IV </t>
  </si>
  <si>
    <t xml:space="preserve">Added per Jeff Kernen email. </t>
  </si>
  <si>
    <t>Enhanced Corridor</t>
  </si>
  <si>
    <t>Randy Pape Beltline Highway</t>
  </si>
  <si>
    <t>Add lanes on Randy Pape Belltine Highway and provide intersection improvements at the Randy Pape Beltline Highway/W. 11th Avenue and Randy Pape Beltline Highway/Roosevelt Boulevard intersections.</t>
  </si>
  <si>
    <t>Updated - Rob</t>
  </si>
  <si>
    <t>ETSP UD-4 - added</t>
  </si>
  <si>
    <t>Shadowview Road</t>
  </si>
  <si>
    <t>Shadowview Road to Coburg Road via Spectrum Avenue</t>
  </si>
  <si>
    <t>Extend neighborhood collector with two travel lanes and sidewalks on both sides</t>
  </si>
  <si>
    <t>UD-4</t>
  </si>
  <si>
    <t>ETSP UD-7 - added</t>
  </si>
  <si>
    <t>Crow Road/West 11th Avenue/Pitchford area</t>
  </si>
  <si>
    <t>Construct collectors and other facilities within Crow
Road/West 11th Avenue/Pitchford area needed to serve
future development</t>
  </si>
  <si>
    <t>UD-7</t>
  </si>
  <si>
    <t>Major collector</t>
  </si>
  <si>
    <t>Bertelsen Road to Dani Street</t>
  </si>
  <si>
    <t>ESTP UD-8</t>
  </si>
  <si>
    <t>North Gilham Road</t>
  </si>
  <si>
    <t>Ayres Road to Ashbury Drive</t>
  </si>
  <si>
    <t>UD-18</t>
  </si>
  <si>
    <t>ADD</t>
  </si>
  <si>
    <t>River Crossings</t>
  </si>
  <si>
    <t>Along the Willamette River</t>
  </si>
  <si>
    <t>Study ways to increase capacity over the Willamette River to address bridge crossing congestion issues.</t>
  </si>
  <si>
    <t>ETSP S-4</t>
  </si>
  <si>
    <t>Oak/Pearl and Hilyard/Patterson</t>
  </si>
  <si>
    <t>Downtown to South Eugene</t>
  </si>
  <si>
    <t>Evaluate north/south circulation options on the Oak/Pearl and Hilyard/Patterson Streets couplets.</t>
  </si>
  <si>
    <t>ETSP S-3</t>
  </si>
  <si>
    <t xml:space="preserve">I-105 off-ramp </t>
  </si>
  <si>
    <t>I-105 at 6th Avenue</t>
  </si>
  <si>
    <t>Analyze options to address weaving, operational and safety considerations at the I-105 southbound off-ramp onto 6th Avenue</t>
  </si>
  <si>
    <t>ETSP S-8</t>
  </si>
  <si>
    <t>Study how to provide intersection improvements at the Northwest Expressway and Randy Pape Beltline Highway ramp termini intersections.</t>
  </si>
  <si>
    <t>ODOT, Eugene, Lane County</t>
  </si>
  <si>
    <t>Northwest Expressway/Beltline</t>
  </si>
  <si>
    <t>ETSP S-9</t>
  </si>
  <si>
    <t>STSP S2</t>
  </si>
  <si>
    <t xml:space="preserve">STSP S1  </t>
  </si>
  <si>
    <t xml:space="preserve">STSP S3  </t>
  </si>
  <si>
    <t xml:space="preserve">STSP S4 </t>
  </si>
  <si>
    <t>STSP S5</t>
  </si>
  <si>
    <t>STSP S6</t>
  </si>
  <si>
    <t>STSP S7</t>
  </si>
  <si>
    <t>STSP S8</t>
  </si>
  <si>
    <t>STSP S9</t>
  </si>
  <si>
    <t>STSP S10</t>
  </si>
  <si>
    <t>STSP S11</t>
  </si>
  <si>
    <t>STSP S12</t>
  </si>
  <si>
    <t xml:space="preserve">STSP S13 </t>
  </si>
  <si>
    <t>STSP S14</t>
  </si>
  <si>
    <t xml:space="preserve">STSP S15  </t>
  </si>
  <si>
    <t>STSP S16</t>
  </si>
  <si>
    <t>MM-22</t>
  </si>
  <si>
    <t>High Street to Jefferson Street</t>
  </si>
  <si>
    <t>Convert 8th Avenue two two-way street with protected bike lanes and streetscape improvements.</t>
  </si>
  <si>
    <t>Improve facility consistent with the Beltline Highway Facility Plan -- complete components of the project that are not covered by the project on the within 20-years list.</t>
  </si>
  <si>
    <t>Northwest Expressway</t>
  </si>
  <si>
    <t>River Road to Irvington Drive</t>
  </si>
  <si>
    <t>Provide improvements to facilitate vehicular movement along the Northwest Expressway corridor</t>
  </si>
  <si>
    <t>South Bank Path</t>
  </si>
  <si>
    <t>Autzen Connector to Rail underpass</t>
  </si>
  <si>
    <t>E. 30th Avenue Path</t>
  </si>
  <si>
    <t>Hilyard to Spring</t>
  </si>
  <si>
    <t>W. 7th Avenue Path</t>
  </si>
  <si>
    <t>W. 5th Avenue to Garfield Street</t>
  </si>
  <si>
    <t>PB-222</t>
  </si>
  <si>
    <t>I-5 Off-Ramp Path</t>
  </si>
  <si>
    <t>South Bank Path to Riveriew Street</t>
  </si>
  <si>
    <t>PB-376</t>
  </si>
  <si>
    <t>W. Amazon Drive Path</t>
  </si>
  <si>
    <t>Martin Steet to southern section of W. Amazon Drive</t>
  </si>
  <si>
    <t>PB-475</t>
  </si>
  <si>
    <t>Roosevelt Boulevard Path</t>
  </si>
  <si>
    <t>Maple Street to Highway 99</t>
  </si>
  <si>
    <t>PB-610</t>
  </si>
  <si>
    <t>Division Avenue Sidewalk Path</t>
  </si>
  <si>
    <t>Lone Oak Ave. to Beaver Street</t>
  </si>
  <si>
    <t>PB-481</t>
  </si>
  <si>
    <t>Franklin Boulevard Sidewalk Path</t>
  </si>
  <si>
    <t>Alder Street to Millrace Park Path</t>
  </si>
  <si>
    <t>PB-508</t>
  </si>
  <si>
    <t>Central Boulevard to E. 30th Avenue</t>
  </si>
  <si>
    <t>West Bank Path Completion</t>
  </si>
  <si>
    <t>Formac to Owosso Bridge</t>
  </si>
  <si>
    <t>West Bank Path Extension</t>
  </si>
  <si>
    <t>Division Avenue (at Beaver Street) to Wilkes Drive</t>
  </si>
  <si>
    <t>Construct new concrete multi-use path to extend Riverbank path system</t>
  </si>
  <si>
    <t>PB-552</t>
  </si>
  <si>
    <t>Oakway Road</t>
  </si>
  <si>
    <t>Coburg Road to Cal Young Road</t>
  </si>
  <si>
    <t>PB-391</t>
  </si>
  <si>
    <t>Cal Young Road</t>
  </si>
  <si>
    <t>Willakenzie Road to Oakway Road</t>
  </si>
  <si>
    <t>PB-392</t>
  </si>
  <si>
    <t>Willakenzie Road</t>
  </si>
  <si>
    <t>I-5 Path to Cal Young Road</t>
  </si>
  <si>
    <t>PB-393</t>
  </si>
  <si>
    <t>River Road</t>
  </si>
  <si>
    <t>Division Avenue to Northwest Expressway</t>
  </si>
  <si>
    <t>PB-526</t>
  </si>
  <si>
    <t>Roosevelt Boulevard to W. 6th Avenue</t>
  </si>
  <si>
    <t>Kincaid Street to Lincoln Street</t>
  </si>
  <si>
    <t xml:space="preserve">Springfield will look at adding to TSP. </t>
  </si>
  <si>
    <t>R-50, S-1</t>
  </si>
  <si>
    <t>ODOT Springfield</t>
  </si>
  <si>
    <t>This is US-1 in Spfld TSP.  Need to coordinate description with LC.</t>
  </si>
  <si>
    <t>Portion of R-8</t>
  </si>
  <si>
    <t>South M Street to UGB</t>
  </si>
  <si>
    <t>See R-10 on Arterial Capacity Improvments Constrained list.  It would be great if ODOT could move this to the constrained list.</t>
  </si>
  <si>
    <t>72nd St. to UGB</t>
  </si>
  <si>
    <t>Upgrade to three lane cross section with sidewalks and bike facilities</t>
  </si>
  <si>
    <t>Not sure - lets see if ODOT can come up with a cost estimate</t>
  </si>
  <si>
    <t>Need to coordinate with LC to see if tthis should be one or two projects.  The constrained improvements to Mt. Vernon and from there to BSP.  Both segments could be illustrative, or the total project is OK too.</t>
  </si>
  <si>
    <t>Interchange Area improvements</t>
  </si>
  <si>
    <t>R-10, S-3</t>
  </si>
  <si>
    <t>R10: Add - not currently on the RTP list   These are more so interchange improvements, should they move to that list? Ask ODOT for a construction year range.MOVED FROM ARTERIAL CAPACITY</t>
  </si>
  <si>
    <t>Main Street to South M Street</t>
  </si>
  <si>
    <t>US6  minor edit, "e" to "3"  Note change of extent to South M Street</t>
  </si>
  <si>
    <t>Lane County Springfield</t>
  </si>
  <si>
    <t>US11: Add - not currently on RTP list  LC facility, needs coordination with LC</t>
  </si>
  <si>
    <t>US7 Note extent chnaged to South M Street</t>
  </si>
  <si>
    <t>Eugene TSP Project # PB-211. EXTENTS CHANGED</t>
  </si>
  <si>
    <t>Eugene TSP Project # PB-213 EXTENTS CHANGED</t>
  </si>
  <si>
    <t>Eugene TSP Project #PB-41 EXTENTS CHANGED</t>
  </si>
  <si>
    <t>Loan Oak to Beaver Street</t>
  </si>
  <si>
    <t xml:space="preserve">Three-lane cross-section </t>
  </si>
  <si>
    <t>Eugene UGB Path</t>
  </si>
  <si>
    <t>57th Street to Jasper</t>
  </si>
  <si>
    <t>Willamalane, Lane County, Springfield</t>
  </si>
  <si>
    <t>Hayden BridgeWay/Grovedale Drive</t>
  </si>
  <si>
    <t>Federal Functional Class</t>
  </si>
  <si>
    <t>Other Freeways and Expressways</t>
  </si>
  <si>
    <t>minor arterial</t>
  </si>
  <si>
    <r>
      <rPr>
        <b/>
        <sz val="12"/>
        <rFont val="Arial"/>
        <family val="2"/>
      </rPr>
      <t>non-exempt</t>
    </r>
    <r>
      <rPr>
        <sz val="12"/>
        <rFont val="Arial"/>
        <family val="2"/>
      </rPr>
      <t>; regionally significant</t>
    </r>
  </si>
  <si>
    <r>
      <rPr>
        <b/>
        <sz val="12"/>
        <rFont val="Arial"/>
        <family val="2"/>
      </rPr>
      <t xml:space="preserve">non-exempt; </t>
    </r>
    <r>
      <rPr>
        <sz val="12"/>
        <rFont val="Arial"/>
        <family val="2"/>
      </rPr>
      <t>regionally significant; project of local AQ concern</t>
    </r>
  </si>
  <si>
    <t>Air Quality Status</t>
  </si>
  <si>
    <t xml:space="preserve">Construct new arterial bridge with up to 4 lanes over the Willamette River connecting Green Acres Road with Division Avenue. Construct operational improvements to existing Randy Pape Beltline Highway/Delta Highway ramps consistent with the Beltline Highway Facility Plan. </t>
  </si>
  <si>
    <r>
      <rPr>
        <b/>
        <sz val="12"/>
        <rFont val="Arial"/>
        <family val="2"/>
      </rPr>
      <t xml:space="preserve">non-exempt; </t>
    </r>
    <r>
      <rPr>
        <sz val="12"/>
        <rFont val="Arial"/>
        <family val="2"/>
      </rPr>
      <t>regionally significant</t>
    </r>
  </si>
  <si>
    <r>
      <rPr>
        <b/>
        <sz val="12"/>
        <rFont val="Arial"/>
        <family val="2"/>
      </rPr>
      <t>non-exempt;</t>
    </r>
    <r>
      <rPr>
        <sz val="12"/>
        <rFont val="Arial"/>
        <family val="2"/>
      </rPr>
      <t xml:space="preserve"> regionally significant; project of local AQ concern </t>
    </r>
  </si>
  <si>
    <r>
      <rPr>
        <b/>
        <sz val="12"/>
        <rFont val="Arial"/>
        <family val="2"/>
      </rPr>
      <t>non-exempt</t>
    </r>
    <r>
      <rPr>
        <sz val="12"/>
        <rFont val="Arial"/>
        <family val="2"/>
      </rPr>
      <t xml:space="preserve">; not regionally significant </t>
    </r>
  </si>
  <si>
    <t xml:space="preserve"> Other Principal Arterial</t>
  </si>
  <si>
    <t>non-exempt; regionally significant</t>
  </si>
  <si>
    <t>non exempt;  regionally significant</t>
  </si>
  <si>
    <t>non-exempt</t>
  </si>
  <si>
    <t>non-exempt; regionally significant; possibly local project of AQ concern</t>
  </si>
  <si>
    <t>Exempt / Safety - adding medians</t>
  </si>
  <si>
    <t xml:space="preserve"> Other Freeways and Expressways</t>
  </si>
  <si>
    <t>Other Principal Arterial</t>
  </si>
  <si>
    <t>Traffic control improvements - signal</t>
  </si>
  <si>
    <t>Gateway/ Beltline Rd Intersection Improvements</t>
  </si>
  <si>
    <t xml:space="preserve">Intersection improvements - Construct right turns to the eastbound and northbound approachs or a roundabout. </t>
  </si>
  <si>
    <t>Traffic control improvments - Construct a traffic signal or a roundabout</t>
  </si>
  <si>
    <t>R-38</t>
  </si>
  <si>
    <t>R38, change cost from $290 to $1.8M</t>
  </si>
  <si>
    <t>Modify to 3 lane cross section with traffic controls  at Marcola Rd and the OR126 westbound ramps</t>
  </si>
  <si>
    <t xml:space="preserve">Improve Baldy View Lane, construct a McKenzie-Gateway Loop connector/new collector and construct off-street path connections. See Springfield 2035 TSP Figure 6. </t>
  </si>
  <si>
    <t>Maple Island Road/ Royal Caribean Way to International</t>
  </si>
  <si>
    <t xml:space="preserve">Major Collector </t>
  </si>
  <si>
    <t>Minor  Collector</t>
  </si>
  <si>
    <t xml:space="preserve"> Minor Collector</t>
  </si>
  <si>
    <t>Collectors</t>
  </si>
  <si>
    <t>Exempt - Safety- widen lanes/ resurfacing/ add medians; Air Quality -bike and ped facilities</t>
  </si>
  <si>
    <t>Exempt - Safety- widen lanes/ resurfacing; Air Quality -bike and ped facilities</t>
  </si>
  <si>
    <t>Exempt -Air Quality -bike and ped facilities</t>
  </si>
  <si>
    <t>Exempt - Safety- widen lanes/ shoulder improvements</t>
  </si>
  <si>
    <t>Exempt - Safety- widen lanes/ resurfacing/; Air Quality -bike and ped facilities</t>
  </si>
  <si>
    <t>modify to a two lane cross section with sidewalks and bikelanes</t>
  </si>
  <si>
    <t>Upgrade to minor arterial standards with two travel lanes, bike lanes, sidewalks on both sides, and planting strips</t>
  </si>
  <si>
    <t xml:space="preserve"> Major Collector</t>
  </si>
  <si>
    <t>Local</t>
  </si>
  <si>
    <t>Local (current)</t>
  </si>
  <si>
    <t>Upgrade to 3-lane urban facility with bike facilties and sidewalks</t>
  </si>
  <si>
    <t>Change 35th Street to a three-lane cross-section with sidewalks and bicycle facilities</t>
  </si>
  <si>
    <t>Modify Commercial Avenue to a three-lane cross-section with sidewalks and bicycle facilities</t>
  </si>
  <si>
    <t>Modify 21st Street to a three-lane cross-section with sidewalks and bicycle facilities</t>
  </si>
  <si>
    <t>Mallard Road  to Harlow Road</t>
  </si>
  <si>
    <t>Air Quality status</t>
  </si>
  <si>
    <t>exempt - Other -  Planning and Technical Studies</t>
  </si>
  <si>
    <t>AQ Status</t>
  </si>
  <si>
    <t>AIr Quality Status</t>
  </si>
  <si>
    <t>non-exempt; regionally significant; project of local air quality concern</t>
  </si>
  <si>
    <t xml:space="preserve">Outside the PM10 AQMA </t>
  </si>
  <si>
    <t>Urban Interstate</t>
  </si>
  <si>
    <t>Exempt - Safety- widen lanes/resurfacing/ add medians; Air Quality -bike and ped facilities</t>
  </si>
  <si>
    <t>other freeways and expressways</t>
  </si>
  <si>
    <t xml:space="preserve">Other Principal Arterial </t>
  </si>
  <si>
    <t xml:space="preserve">non-exempt </t>
  </si>
  <si>
    <t xml:space="preserve">non-exempt; regionally significant </t>
  </si>
  <si>
    <t>exempt - Mass Transit-Construction of small passenger shelters and information kiosks.
Other - transportration enhancement activities</t>
  </si>
  <si>
    <t>non-exempt;</t>
  </si>
  <si>
    <t>non-exempt; regionally significant project</t>
  </si>
  <si>
    <t>exempt - Air Quality - bike and ped facilities</t>
  </si>
  <si>
    <t>Outside PM10 air quality maintenance area</t>
  </si>
  <si>
    <t>Other urban Freeways and Expressways</t>
  </si>
  <si>
    <t>Project Category:  Frequent Transit Network</t>
  </si>
  <si>
    <t>Deleted Glacier Drive (R-42) - was already on new collector list</t>
  </si>
  <si>
    <t>Deleted from this list per susan's comment</t>
  </si>
  <si>
    <t>…</t>
  </si>
  <si>
    <t>...</t>
  </si>
  <si>
    <t>Other Urban Principle Arterial</t>
  </si>
  <si>
    <t>Urban Collector</t>
  </si>
  <si>
    <t>Urban Minor Collector</t>
  </si>
  <si>
    <t>Other Urban Freeway and Expressways</t>
  </si>
  <si>
    <t>Rural Major Collector</t>
  </si>
  <si>
    <t>Other Urban Principal Arterial</t>
  </si>
  <si>
    <t>Urban Principal Arterial</t>
  </si>
  <si>
    <t>Urban Minor Arterial</t>
  </si>
  <si>
    <t>Other Urban Fwys &amp; Expressways</t>
  </si>
  <si>
    <t>ODOT, Lane County, City of Eugene</t>
  </si>
  <si>
    <t>Beltline Local Arterial Bridge</t>
  </si>
  <si>
    <t xml:space="preserve">Unit 4. Reconstruct interchange and I-5, upgrade Beltline Road East to 5 lane urban facility. </t>
  </si>
  <si>
    <t>R13: Add - not currently on the RTP list  Please change text description to read:                "Multimodal urban standards and intresection control improvements" Phae 1 is 2017/18, Phase 2 estimate is 2020-2024, Phase 3 estimated 2025-2029.  Not sure how we want to handle that...</t>
  </si>
  <si>
    <t>R30: Add - not currently on RTP list. MOVED FROM US</t>
  </si>
  <si>
    <t>R31: Add - not currently on RTP list MOVED FROM US</t>
  </si>
  <si>
    <t>Estimated Year of Study
(4-Year Window)</t>
  </si>
  <si>
    <t>Walnut/W. D to Franklin Blvd</t>
  </si>
  <si>
    <t xml:space="preserve"> 20th Street to 70th Street</t>
  </si>
  <si>
    <t>Airport Road to West 11th Avenue</t>
  </si>
  <si>
    <t>485, 454</t>
  </si>
  <si>
    <t>move to study list. Moved to study list from Constrained Urban Standards - KC. Combined RTP 485 and 454</t>
  </si>
  <si>
    <t>High Capacity Transit</t>
  </si>
  <si>
    <t>TBD - see study corridors map for identified potential corridors</t>
  </si>
  <si>
    <t>Fern Ridge West Connector</t>
  </si>
  <si>
    <t>Royal Street to Fern Ridge Path</t>
  </si>
  <si>
    <t>PB38: Add, not currently on RTP list. Cost? 
Was not costed out as part of TSP.  We should talk about a strategy for ball parking costs.  Maybe we get the list of cost needs once all these lists are completed and then I can assemble a small team to throw numbers at those projects?  Good news, the City and Willamalane now own the W. halu road in the ugb, from Main St. south and then east and then south again.  Its confusing on most maps as Booth KLelly and Weyerheauser overlap in places and are misname in otheres!  PB 37, 38 and 46 complete both alignments</t>
  </si>
  <si>
    <t>Eugene TSP 
#B-4</t>
  </si>
  <si>
    <t>Eugene TSP 
#B-2</t>
  </si>
  <si>
    <t>Inflation Rate</t>
  </si>
  <si>
    <r>
      <rPr>
        <b/>
        <sz val="12"/>
        <color theme="1" tint="4.9989318521683403E-2"/>
        <rFont val="Arial"/>
        <family val="2"/>
      </rPr>
      <t>non exempt</t>
    </r>
    <r>
      <rPr>
        <sz val="12"/>
        <color theme="1" tint="4.9989318521683403E-2"/>
        <rFont val="Arial"/>
        <family val="2"/>
      </rPr>
      <t>;  regionally significant</t>
    </r>
  </si>
  <si>
    <t>Local street - should it be in the RTP?</t>
  </si>
  <si>
    <t>Multi-use path</t>
  </si>
  <si>
    <t>Eugene TSP Project #PB-448. Cost estimated using PB-18</t>
  </si>
  <si>
    <t>Eugene TSP Project #PB-242. Cost estimated using PB-18</t>
  </si>
  <si>
    <r>
      <t xml:space="preserve">Reed: is this supposed to be "Whiteley Landing County Park"?  Hileman is too far for this to be a city project </t>
    </r>
    <r>
      <rPr>
        <i/>
        <sz val="12"/>
        <color rgb="FFFF0000"/>
        <rFont val="Arial"/>
        <family val="2"/>
      </rPr>
      <t>Lane County Project?  Cost estimated using PB-18</t>
    </r>
  </si>
  <si>
    <t>PB6. Cost estimated using PB-18</t>
  </si>
  <si>
    <r>
      <t xml:space="preserve">Estimated Cost (2016) </t>
    </r>
    <r>
      <rPr>
        <b/>
        <i/>
        <sz val="8"/>
        <rFont val="Arial"/>
        <family val="2"/>
      </rPr>
      <t>$- cost indicates project cost is included in another project in the RTP</t>
    </r>
  </si>
  <si>
    <t>* Italicized construction year windows need to be confirmed by Eugene</t>
  </si>
  <si>
    <t>This project was identified in the 2002 TransPlan and 2011 RTP. The cost estimates ($250,000 and $310,000) are not realistic, even if ROW is not included (ROW may not be required.) This rough estimate provided by ODOT (Bill Johnston). The 126 Expressway Management Plan, Phase 4, has not been completed. Note correction to project name: OR 126 (not SR-126).</t>
  </si>
  <si>
    <t>Eugene-Springfield Highway (OR 126)</t>
  </si>
  <si>
    <t>Planning-level cost estimates from Facility Plan. Does not include ROW. Does not include $20M for improvements to the Delta interchange, which are listed separately (RTP #638).</t>
  </si>
  <si>
    <t>The Springfield TSP does not provide costs for illustrative projects. This rough estimate provided by ODOT (Bill Johnston). Note correction to project name: (OR 126)</t>
  </si>
  <si>
    <t>Main St. (OR 126)</t>
  </si>
  <si>
    <t>Springfield TSP 
#US-15</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</si>
</sst>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5" formatCode="&quot;$&quot;#,##0_);\(&quot;$&quot;#,##0\)"/>
    <numFmt numFmtId="6" formatCode="&quot;$&quot;#,##0_);[Red]\(&quot;$&quot;#,##0\)"/>
    <numFmt numFmtId="44" formatCode="_(&quot;$&quot;* #,##0.00_);_(&quot;$&quot;* \(#,##0.00\);_(&quot;$&quot;* &quot;-&quot;??_);_(@_)"/>
    <numFmt numFmtId="43" formatCode="_(* #,##0.00_);_(* \(#,##0.00\);_(* &quot;-&quot;??_);_(@_)"/>
    <numFmt numFmtId="164" formatCode="_(&quot;$&quot;* #,##0_);_(&quot;$&quot;* \(#,##0\);_(&quot;$&quot;* &quot;-&quot;??_);_(@_)"/>
    <numFmt numFmtId="165" formatCode="&quot;$&quot;#,##0"/>
    <numFmt numFmtId="166" formatCode="&quot;$&quot;#,##0.00"/>
  </numFmts>
  <fonts count="51" x14ac:knownFonts="1">
    <font>
      <sz val="10"/>
      <color indexed="8"/>
      <name val="Arial"/>
    </font>
    <font>
      <sz val="8"/>
      <color indexed="8"/>
      <name val="Arial"/>
      <family val="2"/>
    </font>
    <font>
      <sz val="8"/>
      <name val="Arial"/>
      <family val="2"/>
    </font>
    <font>
      <b/>
      <sz val="12"/>
      <color indexed="8"/>
      <name val="Arial"/>
      <family val="2"/>
    </font>
    <font>
      <b/>
      <sz val="12"/>
      <name val="Arial"/>
      <family val="2"/>
    </font>
    <font>
      <sz val="12"/>
      <name val="Arial"/>
      <family val="2"/>
    </font>
    <font>
      <sz val="12"/>
      <color indexed="8"/>
      <name val="Arial"/>
      <family val="2"/>
    </font>
    <font>
      <sz val="12"/>
      <name val="Arial"/>
      <family val="2"/>
    </font>
    <font>
      <sz val="12"/>
      <color indexed="8"/>
      <name val="Arial"/>
      <family val="2"/>
    </font>
    <font>
      <b/>
      <i/>
      <sz val="16"/>
      <name val="Arial"/>
      <family val="2"/>
    </font>
    <font>
      <b/>
      <i/>
      <sz val="18"/>
      <name val="Arial"/>
      <family val="2"/>
    </font>
    <font>
      <b/>
      <i/>
      <sz val="14"/>
      <name val="Arial"/>
      <family val="2"/>
    </font>
    <font>
      <b/>
      <i/>
      <sz val="14"/>
      <color indexed="8"/>
      <name val="Arial"/>
      <family val="2"/>
    </font>
    <font>
      <b/>
      <i/>
      <sz val="12"/>
      <color indexed="8"/>
      <name val="Arial"/>
      <family val="2"/>
    </font>
    <font>
      <b/>
      <i/>
      <sz val="16"/>
      <color indexed="8"/>
      <name val="Arial"/>
      <family val="2"/>
    </font>
    <font>
      <b/>
      <i/>
      <sz val="18"/>
      <color indexed="8"/>
      <name val="Arial"/>
      <family val="2"/>
    </font>
    <font>
      <sz val="10"/>
      <name val="Arial"/>
      <family val="2"/>
    </font>
    <font>
      <b/>
      <sz val="10"/>
      <name val="Arial"/>
      <family val="2"/>
    </font>
    <font>
      <strike/>
      <sz val="12"/>
      <name val="Arial"/>
      <family val="2"/>
    </font>
    <font>
      <sz val="12"/>
      <color indexed="10"/>
      <name val="Arial"/>
      <family val="2"/>
    </font>
    <font>
      <b/>
      <i/>
      <sz val="12"/>
      <name val="Arial"/>
      <family val="2"/>
    </font>
    <font>
      <i/>
      <sz val="12"/>
      <name val="Arial"/>
      <family val="2"/>
    </font>
    <font>
      <i/>
      <sz val="10"/>
      <color indexed="8"/>
      <name val="Arial"/>
      <family val="2"/>
    </font>
    <font>
      <b/>
      <sz val="12"/>
      <color theme="1"/>
      <name val="Arial"/>
      <family val="2"/>
    </font>
    <font>
      <sz val="12"/>
      <color rgb="FFFF0000"/>
      <name val="Arial"/>
      <family val="2"/>
    </font>
    <font>
      <sz val="12"/>
      <color theme="0" tint="-0.34998626667073579"/>
      <name val="Arial"/>
      <family val="2"/>
    </font>
    <font>
      <i/>
      <sz val="12"/>
      <color rgb="FFFF0000"/>
      <name val="Arial"/>
      <family val="2"/>
    </font>
    <font>
      <sz val="12"/>
      <color theme="0" tint="-0.499984740745262"/>
      <name val="Arial"/>
      <family val="2"/>
    </font>
    <font>
      <u/>
      <sz val="10"/>
      <color theme="10"/>
      <name val="Arial"/>
      <family val="2"/>
    </font>
    <font>
      <sz val="10"/>
      <color indexed="8"/>
      <name val="Arial"/>
      <family val="2"/>
    </font>
    <font>
      <sz val="10"/>
      <name val="Arial"/>
      <family val="2"/>
    </font>
    <font>
      <i/>
      <sz val="12"/>
      <color indexed="8"/>
      <name val="Arial"/>
      <family val="2"/>
    </font>
    <font>
      <sz val="12"/>
      <color theme="1"/>
      <name val="Arial"/>
      <family val="2"/>
    </font>
    <font>
      <sz val="12"/>
      <color theme="1" tint="4.9989318521683403E-2"/>
      <name val="Arial"/>
      <family val="2"/>
    </font>
    <font>
      <i/>
      <sz val="12"/>
      <color theme="1" tint="4.9989318521683403E-2"/>
      <name val="Arial"/>
      <family val="2"/>
    </font>
    <font>
      <b/>
      <i/>
      <sz val="16"/>
      <color theme="1" tint="4.9989318521683403E-2"/>
      <name val="Arial"/>
      <family val="2"/>
    </font>
    <font>
      <sz val="10"/>
      <color theme="1" tint="4.9989318521683403E-2"/>
      <name val="Arial"/>
      <family val="2"/>
    </font>
    <font>
      <strike/>
      <sz val="12"/>
      <color indexed="8"/>
      <name val="Arial"/>
      <family val="2"/>
    </font>
    <font>
      <sz val="12"/>
      <color theme="9" tint="-0.249977111117893"/>
      <name val="Arial"/>
      <family val="2"/>
    </font>
    <font>
      <i/>
      <sz val="12"/>
      <color theme="9" tint="-0.249977111117893"/>
      <name val="Arial"/>
      <family val="2"/>
    </font>
    <font>
      <i/>
      <sz val="12"/>
      <color rgb="FF00B050"/>
      <name val="Arial"/>
      <family val="2"/>
    </font>
    <font>
      <sz val="9"/>
      <color indexed="81"/>
      <name val="Tahoma"/>
      <family val="2"/>
    </font>
    <font>
      <b/>
      <sz val="9"/>
      <color indexed="81"/>
      <name val="Tahoma"/>
      <family val="2"/>
    </font>
    <font>
      <sz val="11"/>
      <color indexed="8"/>
      <name val="Arial"/>
      <family val="2"/>
    </font>
    <font>
      <b/>
      <sz val="10"/>
      <color indexed="8"/>
      <name val="Arial"/>
      <family val="2"/>
    </font>
    <font>
      <sz val="9"/>
      <color indexed="81"/>
      <name val="Tahoma"/>
      <charset val="1"/>
    </font>
    <font>
      <b/>
      <sz val="9"/>
      <color indexed="81"/>
      <name val="Tahoma"/>
      <charset val="1"/>
    </font>
    <font>
      <sz val="10"/>
      <color indexed="8"/>
      <name val="Arial"/>
    </font>
    <font>
      <i/>
      <sz val="10"/>
      <name val="Arial"/>
      <family val="2"/>
    </font>
    <font>
      <b/>
      <i/>
      <sz val="8"/>
      <name val="Arial"/>
      <family val="2"/>
    </font>
    <font>
      <b/>
      <sz val="12"/>
      <color theme="1" tint="4.9989318521683403E-2"/>
      <name val="Arial"/>
      <family val="2"/>
    </font>
  </fonts>
  <fills count="4">
    <fill>
      <patternFill patternType="none"/>
    </fill>
    <fill>
      <patternFill patternType="gray125"/>
    </fill>
    <fill>
      <patternFill patternType="solid">
        <fgColor theme="0" tint="-0.14999847407452621"/>
        <bgColor indexed="64"/>
      </patternFill>
    </fill>
    <fill>
      <patternFill patternType="solid">
        <fgColor theme="5" tint="0.39997558519241921"/>
        <bgColor indexed="64"/>
      </patternFill>
    </fill>
  </fills>
  <borders count="25">
    <border>
      <left/>
      <right/>
      <top/>
      <bottom/>
      <diagonal/>
    </border>
    <border>
      <left/>
      <right/>
      <top style="medium">
        <color indexed="63"/>
      </top>
      <bottom style="medium">
        <color indexed="63"/>
      </bottom>
      <diagonal/>
    </border>
    <border>
      <left/>
      <right/>
      <top style="medium">
        <color indexed="64"/>
      </top>
      <bottom style="medium">
        <color indexed="64"/>
      </bottom>
      <diagonal/>
    </border>
    <border>
      <left/>
      <right/>
      <top style="thin">
        <color indexed="64"/>
      </top>
      <bottom/>
      <diagonal/>
    </border>
    <border>
      <left/>
      <right/>
      <top style="medium">
        <color indexed="22"/>
      </top>
      <bottom/>
      <diagonal/>
    </border>
    <border>
      <left/>
      <right/>
      <top style="medium">
        <color indexed="22"/>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diagonal/>
    </border>
    <border>
      <left/>
      <right/>
      <top/>
      <bottom style="medium">
        <color indexed="22"/>
      </bottom>
      <diagonal/>
    </border>
    <border>
      <left/>
      <right/>
      <top style="medium">
        <color indexed="63"/>
      </top>
      <bottom/>
      <diagonal/>
    </border>
    <border>
      <left/>
      <right/>
      <top style="medium">
        <color indexed="64"/>
      </top>
      <bottom/>
      <diagonal/>
    </border>
    <border>
      <left/>
      <right style="medium">
        <color indexed="64"/>
      </right>
      <top/>
      <bottom/>
      <diagonal/>
    </border>
    <border>
      <left style="medium">
        <color indexed="64"/>
      </left>
      <right style="medium">
        <color indexed="64"/>
      </right>
      <top/>
      <bottom/>
      <diagonal/>
    </border>
    <border>
      <left style="medium">
        <color indexed="64"/>
      </left>
      <right/>
      <top/>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s>
  <cellStyleXfs count="10">
    <xf numFmtId="0" fontId="0" fillId="0" borderId="0"/>
    <xf numFmtId="44" fontId="1" fillId="0" borderId="0" applyFont="0" applyFill="0" applyBorder="0" applyAlignment="0" applyProtection="0"/>
    <xf numFmtId="0" fontId="16" fillId="0" borderId="0"/>
    <xf numFmtId="0" fontId="30" fillId="0" borderId="0"/>
    <xf numFmtId="0" fontId="29" fillId="0" borderId="0"/>
    <xf numFmtId="44" fontId="1" fillId="0" borderId="0" applyFont="0" applyFill="0" applyBorder="0" applyAlignment="0" applyProtection="0"/>
    <xf numFmtId="0" fontId="16" fillId="0" borderId="0"/>
    <xf numFmtId="0" fontId="29" fillId="0" borderId="0"/>
    <xf numFmtId="43" fontId="47" fillId="0" borderId="0" applyFont="0" applyFill="0" applyBorder="0" applyAlignment="0" applyProtection="0"/>
    <xf numFmtId="43" fontId="29" fillId="0" borderId="0" applyFont="0" applyFill="0" applyBorder="0" applyAlignment="0" applyProtection="0"/>
  </cellStyleXfs>
  <cellXfs count="552">
    <xf numFmtId="0" fontId="0" fillId="0" borderId="0" xfId="0"/>
    <xf numFmtId="0" fontId="6" fillId="0" borderId="0" xfId="0" applyFont="1"/>
    <xf numFmtId="0" fontId="6" fillId="0" borderId="0" xfId="0" applyFont="1" applyAlignment="1">
      <alignment horizontal="center" vertical="center"/>
    </xf>
    <xf numFmtId="0" fontId="6" fillId="0" borderId="0" xfId="0" applyFont="1" applyAlignment="1">
      <alignment horizontal="center" vertical="center" wrapText="1"/>
    </xf>
    <xf numFmtId="0" fontId="8" fillId="0" borderId="0" xfId="0" applyFont="1" applyAlignment="1">
      <alignment wrapText="1"/>
    </xf>
    <xf numFmtId="0" fontId="5" fillId="0" borderId="0" xfId="0" applyFont="1" applyFill="1" applyBorder="1"/>
    <xf numFmtId="0" fontId="7" fillId="0" borderId="0" xfId="0" applyFont="1" applyFill="1" applyBorder="1" applyAlignment="1">
      <alignment wrapText="1"/>
    </xf>
    <xf numFmtId="0" fontId="5" fillId="0" borderId="0" xfId="0" applyFont="1" applyFill="1" applyBorder="1" applyAlignment="1">
      <alignment horizontal="center" vertical="center" wrapText="1"/>
    </xf>
    <xf numFmtId="0" fontId="5" fillId="0" borderId="0" xfId="0" applyFont="1" applyFill="1" applyBorder="1" applyAlignment="1">
      <alignment horizontal="center" vertical="center"/>
    </xf>
    <xf numFmtId="0" fontId="11" fillId="0" borderId="0" xfId="0" applyFont="1" applyFill="1" applyBorder="1" applyAlignment="1">
      <alignment horizontal="center" vertical="center"/>
    </xf>
    <xf numFmtId="0" fontId="0" fillId="0" borderId="0" xfId="0" applyBorder="1"/>
    <xf numFmtId="0" fontId="4" fillId="0" borderId="1" xfId="0" applyFont="1" applyFill="1" applyBorder="1" applyAlignment="1">
      <alignment horizontal="center" vertical="center" wrapText="1"/>
    </xf>
    <xf numFmtId="0" fontId="4" fillId="0" borderId="1" xfId="0" applyFont="1" applyFill="1" applyBorder="1" applyAlignment="1">
      <alignment horizontal="center" wrapText="1"/>
    </xf>
    <xf numFmtId="0" fontId="4" fillId="0" borderId="2" xfId="0" applyFont="1" applyFill="1" applyBorder="1" applyAlignment="1">
      <alignment horizontal="center" vertical="center" wrapText="1"/>
    </xf>
    <xf numFmtId="0" fontId="4" fillId="0" borderId="2" xfId="0" applyFont="1" applyFill="1" applyBorder="1" applyAlignment="1">
      <alignment horizontal="center" wrapText="1"/>
    </xf>
    <xf numFmtId="0" fontId="6" fillId="0" borderId="0" xfId="0" applyFont="1" applyBorder="1"/>
    <xf numFmtId="0" fontId="7" fillId="0" borderId="3" xfId="0" applyFont="1" applyFill="1" applyBorder="1" applyAlignment="1">
      <alignment wrapText="1"/>
    </xf>
    <xf numFmtId="0" fontId="6" fillId="0" borderId="0" xfId="0" applyFont="1" applyFill="1" applyBorder="1" applyAlignment="1">
      <alignment horizontal="center" vertical="center" wrapText="1"/>
    </xf>
    <xf numFmtId="0" fontId="6" fillId="0" borderId="0" xfId="0" applyFont="1" applyFill="1" applyBorder="1" applyAlignment="1">
      <alignment horizontal="center" vertical="center"/>
    </xf>
    <xf numFmtId="0" fontId="8" fillId="0" borderId="0" xfId="0" applyFont="1" applyBorder="1" applyAlignment="1">
      <alignment wrapText="1"/>
    </xf>
    <xf numFmtId="0" fontId="6" fillId="0" borderId="0" xfId="0" applyFont="1" applyBorder="1" applyAlignment="1">
      <alignment wrapText="1"/>
    </xf>
    <xf numFmtId="0" fontId="6" fillId="0" borderId="0" xfId="0" applyFont="1" applyBorder="1" applyAlignment="1">
      <alignment horizontal="center" vertical="center"/>
    </xf>
    <xf numFmtId="0" fontId="6" fillId="0" borderId="0" xfId="0" applyFont="1" applyBorder="1" applyAlignment="1">
      <alignment horizontal="center" vertical="center" wrapText="1"/>
    </xf>
    <xf numFmtId="0" fontId="3" fillId="0" borderId="2" xfId="0" applyFont="1" applyFill="1" applyBorder="1" applyAlignment="1">
      <alignment horizontal="center" vertical="center" wrapText="1"/>
    </xf>
    <xf numFmtId="0" fontId="3" fillId="0" borderId="2" xfId="0" applyFont="1" applyBorder="1" applyAlignment="1">
      <alignment horizontal="center" wrapText="1"/>
    </xf>
    <xf numFmtId="164" fontId="12" fillId="0" borderId="0" xfId="1" applyNumberFormat="1" applyFont="1" applyFill="1" applyBorder="1" applyAlignment="1">
      <alignment horizontal="center" vertical="center" wrapText="1"/>
    </xf>
    <xf numFmtId="0" fontId="15" fillId="0" borderId="0" xfId="0" applyFont="1" applyBorder="1" applyAlignment="1">
      <alignment vertical="center"/>
    </xf>
    <xf numFmtId="0" fontId="15" fillId="0" borderId="4" xfId="0" applyFont="1" applyBorder="1" applyAlignment="1">
      <alignment vertical="center"/>
    </xf>
    <xf numFmtId="0" fontId="15" fillId="0" borderId="5" xfId="0" applyFont="1" applyBorder="1" applyAlignment="1">
      <alignment vertical="center"/>
    </xf>
    <xf numFmtId="0" fontId="12" fillId="0" borderId="0" xfId="0" applyFont="1" applyFill="1" applyBorder="1" applyAlignment="1">
      <alignment vertical="center" wrapText="1"/>
    </xf>
    <xf numFmtId="0" fontId="12" fillId="0" borderId="0" xfId="0" applyFont="1" applyBorder="1" applyAlignment="1">
      <alignment horizontal="center"/>
    </xf>
    <xf numFmtId="0" fontId="10" fillId="0" borderId="4" xfId="0" applyFont="1" applyFill="1" applyBorder="1" applyAlignment="1">
      <alignment horizontal="left" vertical="center"/>
    </xf>
    <xf numFmtId="165" fontId="11" fillId="2" borderId="0" xfId="0" applyNumberFormat="1" applyFont="1" applyFill="1" applyBorder="1" applyAlignment="1">
      <alignment horizontal="center" vertical="center"/>
    </xf>
    <xf numFmtId="0" fontId="5" fillId="2" borderId="0" xfId="0" applyFont="1" applyFill="1" applyBorder="1" applyAlignment="1">
      <alignment horizontal="center" vertical="center"/>
    </xf>
    <xf numFmtId="0" fontId="10" fillId="2" borderId="4" xfId="0" applyFont="1" applyFill="1" applyBorder="1" applyAlignment="1">
      <alignment horizontal="left" vertical="center"/>
    </xf>
    <xf numFmtId="0" fontId="4" fillId="2" borderId="6" xfId="0" applyFont="1" applyFill="1" applyBorder="1" applyAlignment="1">
      <alignment horizontal="center" vertical="center" wrapText="1"/>
    </xf>
    <xf numFmtId="0" fontId="5" fillId="0" borderId="6" xfId="0" applyFont="1" applyFill="1" applyBorder="1" applyAlignment="1">
      <alignment horizontal="center" vertical="center" wrapText="1"/>
    </xf>
    <xf numFmtId="165" fontId="5" fillId="2" borderId="6" xfId="1" applyNumberFormat="1" applyFont="1" applyFill="1" applyBorder="1" applyAlignment="1">
      <alignment horizontal="center" vertical="center"/>
    </xf>
    <xf numFmtId="0" fontId="5" fillId="0" borderId="6" xfId="0" applyFont="1" applyFill="1" applyBorder="1" applyAlignment="1">
      <alignment horizontal="center" vertical="center"/>
    </xf>
    <xf numFmtId="165" fontId="12" fillId="2" borderId="0" xfId="0" applyNumberFormat="1" applyFont="1" applyFill="1" applyBorder="1"/>
    <xf numFmtId="0" fontId="0" fillId="2" borderId="0" xfId="0" applyFill="1" applyBorder="1"/>
    <xf numFmtId="164" fontId="12" fillId="2" borderId="0" xfId="0" applyNumberFormat="1" applyFont="1" applyFill="1" applyBorder="1"/>
    <xf numFmtId="164" fontId="12" fillId="2" borderId="6" xfId="0" applyNumberFormat="1" applyFont="1" applyFill="1" applyBorder="1"/>
    <xf numFmtId="0" fontId="6" fillId="2" borderId="0" xfId="0" applyFont="1" applyFill="1" applyAlignment="1">
      <alignment horizontal="center" vertical="center" wrapText="1"/>
    </xf>
    <xf numFmtId="164" fontId="12" fillId="2" borderId="0" xfId="0" applyNumberFormat="1" applyFont="1" applyFill="1" applyAlignment="1">
      <alignment horizontal="center" vertical="center" wrapText="1"/>
    </xf>
    <xf numFmtId="0" fontId="6" fillId="2" borderId="0" xfId="0" applyFont="1" applyFill="1" applyAlignment="1">
      <alignment horizontal="center" vertical="center"/>
    </xf>
    <xf numFmtId="164" fontId="11" fillId="2" borderId="0" xfId="0" applyNumberFormat="1" applyFont="1" applyFill="1" applyBorder="1" applyAlignment="1">
      <alignment horizontal="center" vertical="center"/>
    </xf>
    <xf numFmtId="0" fontId="15" fillId="2" borderId="5" xfId="0" applyFont="1" applyFill="1" applyBorder="1" applyAlignment="1">
      <alignment vertical="center"/>
    </xf>
    <xf numFmtId="164" fontId="12" fillId="2" borderId="0" xfId="0" applyNumberFormat="1" applyFont="1" applyFill="1" applyBorder="1" applyAlignment="1">
      <alignment horizontal="center" vertical="center" wrapText="1"/>
    </xf>
    <xf numFmtId="0" fontId="6" fillId="2" borderId="0" xfId="0" applyFont="1" applyFill="1" applyBorder="1"/>
    <xf numFmtId="0" fontId="6" fillId="2" borderId="0" xfId="0" applyFont="1" applyFill="1" applyBorder="1" applyAlignment="1">
      <alignment horizontal="center" vertical="center"/>
    </xf>
    <xf numFmtId="6" fontId="12" fillId="2" borderId="0" xfId="0" applyNumberFormat="1" applyFont="1" applyFill="1" applyBorder="1"/>
    <xf numFmtId="164" fontId="6" fillId="2" borderId="0" xfId="1" applyNumberFormat="1" applyFont="1" applyFill="1" applyBorder="1"/>
    <xf numFmtId="164" fontId="13" fillId="2" borderId="0" xfId="1" applyNumberFormat="1" applyFont="1" applyFill="1" applyBorder="1"/>
    <xf numFmtId="164" fontId="6" fillId="2" borderId="0" xfId="1" applyNumberFormat="1" applyFont="1" applyFill="1" applyBorder="1" applyAlignment="1">
      <alignment horizontal="center" vertical="center"/>
    </xf>
    <xf numFmtId="0" fontId="16" fillId="0" borderId="0" xfId="2"/>
    <xf numFmtId="0" fontId="17" fillId="0" borderId="0" xfId="2" applyFont="1"/>
    <xf numFmtId="0" fontId="18" fillId="0" borderId="6" xfId="0" applyFont="1" applyFill="1" applyBorder="1" applyAlignment="1">
      <alignment horizontal="center" vertical="center" wrapText="1"/>
    </xf>
    <xf numFmtId="0" fontId="18" fillId="0" borderId="6" xfId="0" applyFont="1" applyFill="1" applyBorder="1" applyAlignment="1">
      <alignment horizontal="center" vertical="center"/>
    </xf>
    <xf numFmtId="0" fontId="15" fillId="0" borderId="4" xfId="0" applyFont="1" applyBorder="1" applyAlignment="1">
      <alignment horizontal="left" vertical="center"/>
    </xf>
    <xf numFmtId="0" fontId="23" fillId="0" borderId="7" xfId="0" applyFont="1" applyFill="1" applyBorder="1" applyAlignment="1">
      <alignment horizontal="center" vertical="center" wrapText="1"/>
    </xf>
    <xf numFmtId="0" fontId="4" fillId="0" borderId="7" xfId="0" applyFont="1" applyFill="1" applyBorder="1" applyAlignment="1">
      <alignment horizontal="center" vertical="center" wrapText="1"/>
    </xf>
    <xf numFmtId="0" fontId="5" fillId="0" borderId="6" xfId="0" applyFont="1" applyFill="1" applyBorder="1"/>
    <xf numFmtId="0" fontId="4" fillId="0" borderId="8" xfId="0" applyFont="1" applyFill="1" applyBorder="1" applyAlignment="1">
      <alignment horizontal="center" vertical="center" wrapText="1"/>
    </xf>
    <xf numFmtId="0" fontId="4" fillId="0" borderId="7" xfId="0" applyFont="1" applyFill="1" applyBorder="1" applyAlignment="1">
      <alignment horizontal="center" wrapText="1"/>
    </xf>
    <xf numFmtId="0" fontId="4" fillId="2" borderId="7" xfId="0" applyFont="1" applyFill="1" applyBorder="1" applyAlignment="1">
      <alignment horizontal="center" vertical="center" wrapText="1"/>
    </xf>
    <xf numFmtId="0" fontId="20" fillId="0" borderId="9" xfId="0" applyFont="1" applyFill="1" applyBorder="1" applyAlignment="1">
      <alignment horizontal="center" vertical="center" wrapText="1"/>
    </xf>
    <xf numFmtId="165" fontId="5" fillId="2" borderId="6" xfId="0" applyNumberFormat="1" applyFont="1" applyFill="1" applyBorder="1" applyAlignment="1">
      <alignment horizontal="center" vertical="center" wrapText="1"/>
    </xf>
    <xf numFmtId="0" fontId="6" fillId="0" borderId="6" xfId="0" applyFont="1" applyBorder="1"/>
    <xf numFmtId="0" fontId="6" fillId="0" borderId="6" xfId="0" applyFont="1" applyFill="1" applyBorder="1" applyAlignment="1">
      <alignment horizontal="center" vertical="center" wrapText="1"/>
    </xf>
    <xf numFmtId="0" fontId="6" fillId="0" borderId="6" xfId="0" applyFont="1" applyFill="1" applyBorder="1" applyAlignment="1">
      <alignment horizontal="center" vertical="center"/>
    </xf>
    <xf numFmtId="0" fontId="15" fillId="2" borderId="4" xfId="0" applyFont="1" applyFill="1" applyBorder="1" applyAlignment="1">
      <alignment horizontal="left" vertical="center"/>
    </xf>
    <xf numFmtId="0" fontId="3" fillId="0" borderId="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7" xfId="0" applyFont="1" applyBorder="1" applyAlignment="1">
      <alignment horizontal="center" wrapText="1"/>
    </xf>
    <xf numFmtId="164" fontId="6" fillId="2" borderId="6" xfId="1" applyNumberFormat="1" applyFont="1" applyFill="1" applyBorder="1" applyAlignment="1">
      <alignment horizontal="center" vertical="center"/>
    </xf>
    <xf numFmtId="164" fontId="5" fillId="2" borderId="6" xfId="1" applyNumberFormat="1" applyFont="1" applyFill="1" applyBorder="1" applyAlignment="1">
      <alignment horizontal="center" vertical="center"/>
    </xf>
    <xf numFmtId="164" fontId="5" fillId="2" borderId="6" xfId="1" applyNumberFormat="1" applyFont="1" applyFill="1" applyBorder="1" applyAlignment="1">
      <alignment horizontal="center" vertical="center" wrapText="1"/>
    </xf>
    <xf numFmtId="0" fontId="5" fillId="2" borderId="6" xfId="0" applyFont="1" applyFill="1" applyBorder="1" applyAlignment="1">
      <alignment horizontal="center" vertical="center" wrapText="1"/>
    </xf>
    <xf numFmtId="0" fontId="15" fillId="0" borderId="0" xfId="0" applyFont="1" applyBorder="1" applyAlignment="1">
      <alignment horizontal="left" vertical="center"/>
    </xf>
    <xf numFmtId="0" fontId="15" fillId="2" borderId="0" xfId="0" applyFont="1" applyFill="1" applyBorder="1" applyAlignment="1">
      <alignment horizontal="left" vertical="center"/>
    </xf>
    <xf numFmtId="164" fontId="18" fillId="2" borderId="6" xfId="1" applyNumberFormat="1" applyFont="1" applyFill="1" applyBorder="1" applyAlignment="1">
      <alignment horizontal="center" vertical="center"/>
    </xf>
    <xf numFmtId="0" fontId="25" fillId="0" borderId="6" xfId="0" applyFont="1" applyFill="1" applyBorder="1"/>
    <xf numFmtId="0" fontId="25" fillId="0" borderId="0" xfId="0" applyFont="1" applyFill="1" applyBorder="1"/>
    <xf numFmtId="0" fontId="5" fillId="0" borderId="6" xfId="0" applyFont="1" applyFill="1" applyBorder="1" applyAlignment="1">
      <alignment vertical="top"/>
    </xf>
    <xf numFmtId="0" fontId="25" fillId="0" borderId="0" xfId="0" applyFont="1" applyBorder="1"/>
    <xf numFmtId="0" fontId="25" fillId="0" borderId="0" xfId="0" applyFont="1" applyBorder="1" applyAlignment="1">
      <alignment wrapText="1"/>
    </xf>
    <xf numFmtId="0" fontId="27" fillId="0" borderId="6" xfId="0" applyFont="1" applyFill="1" applyBorder="1" applyAlignment="1">
      <alignment horizontal="center" vertical="center" wrapText="1"/>
    </xf>
    <xf numFmtId="0" fontId="24" fillId="0" borderId="0" xfId="0" applyFont="1" applyBorder="1" applyAlignment="1">
      <alignment wrapText="1"/>
    </xf>
    <xf numFmtId="0" fontId="24" fillId="0" borderId="0" xfId="0" applyFont="1" applyFill="1" applyBorder="1"/>
    <xf numFmtId="0" fontId="28" fillId="0" borderId="0" xfId="0" applyFont="1" applyAlignment="1">
      <alignment wrapText="1"/>
    </xf>
    <xf numFmtId="0" fontId="24" fillId="0" borderId="0" xfId="0" applyFont="1" applyAlignment="1">
      <alignment wrapText="1"/>
    </xf>
    <xf numFmtId="0" fontId="25" fillId="0" borderId="0" xfId="0" applyFont="1" applyFill="1" applyBorder="1" applyAlignment="1">
      <alignment horizontal="center" vertical="center" wrapText="1"/>
    </xf>
    <xf numFmtId="165" fontId="25" fillId="2" borderId="0" xfId="1" applyNumberFormat="1" applyFont="1" applyFill="1" applyBorder="1" applyAlignment="1">
      <alignment horizontal="center" vertical="center"/>
    </xf>
    <xf numFmtId="0" fontId="25" fillId="0" borderId="0" xfId="0" applyFont="1" applyFill="1" applyBorder="1" applyAlignment="1">
      <alignment horizontal="center" vertical="center"/>
    </xf>
    <xf numFmtId="0" fontId="25" fillId="0" borderId="0" xfId="0" applyFont="1" applyFill="1" applyBorder="1" applyAlignment="1">
      <alignment vertical="top"/>
    </xf>
    <xf numFmtId="0" fontId="11" fillId="0" borderId="0" xfId="0" applyFont="1" applyFill="1" applyBorder="1" applyAlignment="1">
      <alignment horizontal="center" vertical="center"/>
    </xf>
    <xf numFmtId="0" fontId="0" fillId="0" borderId="0" xfId="0" applyBorder="1"/>
    <xf numFmtId="165" fontId="12" fillId="2" borderId="0" xfId="0" applyNumberFormat="1" applyFont="1" applyFill="1" applyBorder="1"/>
    <xf numFmtId="0" fontId="5" fillId="0" borderId="0" xfId="0" applyFont="1" applyFill="1" applyBorder="1"/>
    <xf numFmtId="0" fontId="5" fillId="0" borderId="6" xfId="0" applyFont="1" applyFill="1" applyBorder="1" applyAlignment="1">
      <alignment horizontal="center" vertical="center" wrapText="1"/>
    </xf>
    <xf numFmtId="165" fontId="5" fillId="2" borderId="6" xfId="1" applyNumberFormat="1" applyFont="1" applyFill="1" applyBorder="1" applyAlignment="1">
      <alignment horizontal="center" vertical="center"/>
    </xf>
    <xf numFmtId="0" fontId="5" fillId="0" borderId="6" xfId="0" applyFont="1" applyFill="1" applyBorder="1" applyAlignment="1">
      <alignment horizontal="center" vertical="center"/>
    </xf>
    <xf numFmtId="165" fontId="32" fillId="2" borderId="6" xfId="1" applyNumberFormat="1" applyFont="1" applyFill="1" applyBorder="1" applyAlignment="1">
      <alignment horizontal="center" vertical="center"/>
    </xf>
    <xf numFmtId="0" fontId="6" fillId="0" borderId="6" xfId="0" applyFont="1" applyFill="1" applyBorder="1" applyAlignment="1">
      <alignment horizontal="center" vertical="center" wrapText="1"/>
    </xf>
    <xf numFmtId="0" fontId="32" fillId="0" borderId="6" xfId="0" applyFont="1" applyFill="1" applyBorder="1" applyAlignment="1">
      <alignment horizontal="center" vertical="center" wrapText="1"/>
    </xf>
    <xf numFmtId="165" fontId="32" fillId="2" borderId="6" xfId="1" applyNumberFormat="1" applyFont="1" applyFill="1" applyBorder="1" applyAlignment="1">
      <alignment horizontal="center" vertical="center" wrapText="1"/>
    </xf>
    <xf numFmtId="165" fontId="5" fillId="2" borderId="6" xfId="1" applyNumberFormat="1" applyFont="1" applyFill="1" applyBorder="1" applyAlignment="1">
      <alignment horizontal="center" vertical="center" wrapText="1"/>
    </xf>
    <xf numFmtId="0" fontId="5" fillId="0" borderId="6" xfId="0" applyFont="1" applyFill="1" applyBorder="1" applyAlignment="1">
      <alignment horizontal="center" vertical="center" wrapText="1"/>
    </xf>
    <xf numFmtId="0" fontId="5" fillId="0" borderId="6" xfId="0" applyFont="1" applyFill="1" applyBorder="1" applyAlignment="1">
      <alignment horizontal="center" vertical="center"/>
    </xf>
    <xf numFmtId="165" fontId="32" fillId="2" borderId="6" xfId="1" applyNumberFormat="1" applyFont="1" applyFill="1" applyBorder="1" applyAlignment="1">
      <alignment horizontal="center" vertical="center"/>
    </xf>
    <xf numFmtId="0" fontId="32" fillId="0" borderId="6" xfId="0" applyFont="1" applyFill="1" applyBorder="1" applyAlignment="1">
      <alignment horizontal="center" vertical="center" wrapText="1"/>
    </xf>
    <xf numFmtId="0" fontId="33" fillId="0" borderId="6" xfId="0" applyFont="1" applyFill="1" applyBorder="1" applyAlignment="1">
      <alignment horizontal="center" vertical="center" wrapText="1"/>
    </xf>
    <xf numFmtId="0" fontId="5" fillId="0" borderId="6" xfId="0" applyFont="1" applyFill="1" applyBorder="1" applyAlignment="1">
      <alignment horizontal="center" vertical="center" wrapText="1"/>
    </xf>
    <xf numFmtId="165" fontId="5" fillId="2" borderId="6" xfId="1" applyNumberFormat="1" applyFont="1" applyFill="1" applyBorder="1" applyAlignment="1">
      <alignment horizontal="center" vertical="center"/>
    </xf>
    <xf numFmtId="0" fontId="5" fillId="0" borderId="6" xfId="0" applyFont="1" applyFill="1" applyBorder="1" applyAlignment="1">
      <alignment horizontal="center" vertical="center"/>
    </xf>
    <xf numFmtId="165" fontId="5" fillId="2" borderId="6" xfId="1" applyNumberFormat="1" applyFont="1" applyFill="1" applyBorder="1" applyAlignment="1">
      <alignment horizontal="center" vertical="center" wrapText="1"/>
    </xf>
    <xf numFmtId="0" fontId="21" fillId="0" borderId="6" xfId="0" applyFont="1" applyFill="1" applyBorder="1" applyAlignment="1">
      <alignment horizontal="left" vertical="top" wrapText="1"/>
    </xf>
    <xf numFmtId="0" fontId="5" fillId="0" borderId="0" xfId="0" applyFont="1" applyFill="1" applyBorder="1"/>
    <xf numFmtId="0" fontId="5" fillId="0" borderId="6" xfId="0" applyFont="1" applyFill="1" applyBorder="1" applyAlignment="1">
      <alignment horizontal="center" vertical="center" wrapText="1"/>
    </xf>
    <xf numFmtId="165" fontId="5" fillId="2" borderId="6" xfId="1" applyNumberFormat="1" applyFont="1" applyFill="1" applyBorder="1" applyAlignment="1">
      <alignment horizontal="center" vertical="center"/>
    </xf>
    <xf numFmtId="0" fontId="5" fillId="0" borderId="6" xfId="0" applyFont="1" applyFill="1" applyBorder="1" applyAlignment="1">
      <alignment horizontal="center" vertical="center"/>
    </xf>
    <xf numFmtId="165" fontId="5" fillId="2" borderId="6" xfId="1" applyNumberFormat="1" applyFont="1" applyFill="1" applyBorder="1" applyAlignment="1">
      <alignment horizontal="center" vertical="center" wrapText="1"/>
    </xf>
    <xf numFmtId="0" fontId="21" fillId="0" borderId="6" xfId="0" applyFont="1" applyFill="1" applyBorder="1" applyAlignment="1">
      <alignment horizontal="left" vertical="top" wrapText="1"/>
    </xf>
    <xf numFmtId="0" fontId="5" fillId="0" borderId="0" xfId="0" applyFont="1" applyFill="1" applyBorder="1"/>
    <xf numFmtId="0" fontId="6" fillId="0" borderId="0" xfId="0" applyFont="1"/>
    <xf numFmtId="0" fontId="5" fillId="0" borderId="0" xfId="0" applyFont="1" applyFill="1" applyBorder="1"/>
    <xf numFmtId="0" fontId="11" fillId="0" borderId="0" xfId="0" applyFont="1" applyFill="1" applyBorder="1" applyAlignment="1">
      <alignment horizontal="center" vertical="center"/>
    </xf>
    <xf numFmtId="0" fontId="0" fillId="0" borderId="0" xfId="0" applyBorder="1"/>
    <xf numFmtId="0" fontId="6" fillId="0" borderId="0" xfId="0" applyFont="1" applyBorder="1"/>
    <xf numFmtId="0" fontId="6" fillId="0" borderId="0" xfId="0" applyFont="1" applyFill="1" applyBorder="1" applyAlignment="1">
      <alignment horizontal="center" vertical="center" wrapText="1"/>
    </xf>
    <xf numFmtId="0" fontId="6" fillId="0" borderId="0" xfId="0" applyFont="1" applyFill="1" applyBorder="1" applyAlignment="1">
      <alignment horizontal="center" vertical="center"/>
    </xf>
    <xf numFmtId="0" fontId="6" fillId="0" borderId="0" xfId="0" applyFont="1" applyBorder="1" applyAlignment="1">
      <alignment wrapText="1"/>
    </xf>
    <xf numFmtId="0" fontId="6" fillId="0" borderId="0" xfId="0" applyFont="1" applyBorder="1" applyAlignment="1">
      <alignment horizontal="center" vertical="center"/>
    </xf>
    <xf numFmtId="0" fontId="6" fillId="0" borderId="0" xfId="0" applyFont="1" applyBorder="1" applyAlignment="1">
      <alignment horizontal="center" vertical="center" wrapText="1"/>
    </xf>
    <xf numFmtId="0" fontId="12" fillId="0" borderId="0" xfId="0" applyFont="1" applyBorder="1" applyAlignment="1">
      <alignment horizontal="center"/>
    </xf>
    <xf numFmtId="0" fontId="12" fillId="0" borderId="0" xfId="0" applyFont="1" applyBorder="1" applyAlignment="1">
      <alignment horizontal="center" vertical="center"/>
    </xf>
    <xf numFmtId="0" fontId="5" fillId="0" borderId="6" xfId="0" applyFont="1" applyFill="1" applyBorder="1" applyAlignment="1">
      <alignment horizontal="center" vertical="center" wrapText="1"/>
    </xf>
    <xf numFmtId="165" fontId="5" fillId="2" borderId="6" xfId="1" applyNumberFormat="1" applyFont="1" applyFill="1" applyBorder="1" applyAlignment="1">
      <alignment horizontal="center" vertical="center"/>
    </xf>
    <xf numFmtId="0" fontId="5" fillId="0" borderId="6" xfId="0" applyFont="1" applyFill="1" applyBorder="1" applyAlignment="1">
      <alignment horizontal="center" vertical="center"/>
    </xf>
    <xf numFmtId="165" fontId="12" fillId="2" borderId="0" xfId="0" applyNumberFormat="1" applyFont="1" applyFill="1" applyBorder="1"/>
    <xf numFmtId="0" fontId="0" fillId="2" borderId="0" xfId="0" applyFill="1" applyBorder="1"/>
    <xf numFmtId="164" fontId="12" fillId="2" borderId="0" xfId="0" applyNumberFormat="1" applyFont="1" applyFill="1" applyBorder="1"/>
    <xf numFmtId="164" fontId="12" fillId="2" borderId="6" xfId="0" applyNumberFormat="1" applyFont="1" applyFill="1" applyBorder="1"/>
    <xf numFmtId="164" fontId="12" fillId="2" borderId="0" xfId="0" applyNumberFormat="1" applyFont="1" applyFill="1" applyBorder="1" applyAlignment="1">
      <alignment horizontal="center" vertical="center"/>
    </xf>
    <xf numFmtId="0" fontId="6" fillId="2" borderId="0" xfId="0" applyFont="1" applyFill="1" applyBorder="1"/>
    <xf numFmtId="0" fontId="18" fillId="0" borderId="6" xfId="0" applyFont="1" applyFill="1" applyBorder="1" applyAlignment="1">
      <alignment horizontal="center" vertical="center" wrapText="1"/>
    </xf>
    <xf numFmtId="0" fontId="18" fillId="0" borderId="6" xfId="0" applyFont="1" applyFill="1" applyBorder="1" applyAlignment="1">
      <alignment horizontal="center" vertical="center"/>
    </xf>
    <xf numFmtId="0" fontId="24" fillId="0" borderId="0" xfId="0" applyFont="1" applyBorder="1" applyAlignment="1">
      <alignment vertical="top"/>
    </xf>
    <xf numFmtId="0" fontId="5" fillId="0" borderId="6" xfId="0" applyFont="1" applyFill="1" applyBorder="1" applyAlignment="1">
      <alignment horizontal="center" vertical="top" wrapText="1"/>
    </xf>
    <xf numFmtId="0" fontId="5" fillId="0" borderId="6" xfId="0" applyFont="1" applyBorder="1" applyAlignment="1">
      <alignment horizontal="center" vertical="center" wrapText="1"/>
    </xf>
    <xf numFmtId="0" fontId="15" fillId="0" borderId="4" xfId="0" applyFont="1" applyBorder="1" applyAlignment="1">
      <alignment horizontal="left" vertical="center"/>
    </xf>
    <xf numFmtId="0" fontId="5" fillId="0" borderId="6" xfId="0" applyFont="1" applyFill="1" applyBorder="1"/>
    <xf numFmtId="165" fontId="5" fillId="2" borderId="6" xfId="1" applyNumberFormat="1" applyFont="1" applyFill="1" applyBorder="1" applyAlignment="1">
      <alignment horizontal="center" vertical="center" wrapText="1"/>
    </xf>
    <xf numFmtId="0" fontId="6" fillId="0" borderId="6" xfId="0" applyFont="1" applyBorder="1"/>
    <xf numFmtId="0" fontId="5" fillId="0" borderId="6" xfId="0" applyFont="1" applyBorder="1" applyAlignment="1">
      <alignment wrapText="1"/>
    </xf>
    <xf numFmtId="0" fontId="5" fillId="0" borderId="6" xfId="0" applyFont="1" applyFill="1" applyBorder="1" applyAlignment="1">
      <alignment horizontal="center" vertical="top"/>
    </xf>
    <xf numFmtId="0" fontId="21" fillId="0" borderId="6" xfId="0" applyFont="1" applyFill="1" applyBorder="1" applyAlignment="1">
      <alignment vertical="top"/>
    </xf>
    <xf numFmtId="0" fontId="22" fillId="0" borderId="0" xfId="0" applyFont="1" applyBorder="1"/>
    <xf numFmtId="0" fontId="5" fillId="0" borderId="6" xfId="0" applyFont="1" applyBorder="1" applyAlignment="1">
      <alignment horizontal="center" vertical="top" wrapText="1"/>
    </xf>
    <xf numFmtId="0" fontId="15" fillId="2" borderId="4" xfId="0" applyFont="1" applyFill="1" applyBorder="1" applyAlignment="1">
      <alignment horizontal="left" vertical="center"/>
    </xf>
    <xf numFmtId="0" fontId="4" fillId="2" borderId="7"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4" fillId="0" borderId="7" xfId="0" applyFont="1" applyFill="1" applyBorder="1" applyAlignment="1">
      <alignment horizontal="center" vertical="center" wrapText="1"/>
    </xf>
    <xf numFmtId="0" fontId="4" fillId="0" borderId="8" xfId="0" applyFont="1" applyFill="1" applyBorder="1" applyAlignment="1">
      <alignment horizontal="center" vertical="center" wrapText="1"/>
    </xf>
    <xf numFmtId="0" fontId="21" fillId="0" borderId="6" xfId="0" applyFont="1" applyFill="1" applyBorder="1" applyAlignment="1">
      <alignment vertical="top" wrapText="1"/>
    </xf>
    <xf numFmtId="0" fontId="21" fillId="0" borderId="0" xfId="0" applyFont="1" applyFill="1" applyBorder="1" applyAlignment="1">
      <alignment wrapText="1"/>
    </xf>
    <xf numFmtId="0" fontId="20" fillId="0" borderId="9" xfId="0" applyFont="1" applyFill="1" applyBorder="1" applyAlignment="1">
      <alignment horizontal="center" vertical="center" wrapText="1"/>
    </xf>
    <xf numFmtId="165" fontId="33" fillId="2" borderId="6" xfId="0" applyNumberFormat="1" applyFont="1" applyFill="1" applyBorder="1" applyAlignment="1">
      <alignment horizontal="center" vertical="center" wrapText="1"/>
    </xf>
    <xf numFmtId="164" fontId="13" fillId="2" borderId="0" xfId="1" applyNumberFormat="1" applyFont="1" applyFill="1" applyBorder="1"/>
    <xf numFmtId="164" fontId="6" fillId="2" borderId="0" xfId="1" applyNumberFormat="1" applyFont="1" applyFill="1" applyBorder="1"/>
    <xf numFmtId="164" fontId="6" fillId="2" borderId="0" xfId="1" applyNumberFormat="1" applyFont="1" applyFill="1" applyBorder="1" applyAlignment="1">
      <alignment horizontal="center" vertical="center"/>
    </xf>
    <xf numFmtId="165" fontId="33" fillId="2" borderId="6" xfId="1" applyNumberFormat="1" applyFont="1" applyFill="1" applyBorder="1" applyAlignment="1">
      <alignment horizontal="center" vertical="center"/>
    </xf>
    <xf numFmtId="0" fontId="33" fillId="0" borderId="6" xfId="0" applyFont="1" applyFill="1" applyBorder="1" applyAlignment="1">
      <alignment horizontal="center" vertical="center"/>
    </xf>
    <xf numFmtId="0" fontId="5" fillId="0" borderId="6" xfId="4" applyFont="1" applyFill="1" applyBorder="1" applyAlignment="1">
      <alignment horizontal="center" vertical="top" wrapText="1"/>
    </xf>
    <xf numFmtId="6" fontId="5" fillId="2" borderId="6" xfId="4" applyNumberFormat="1" applyFont="1" applyFill="1" applyBorder="1" applyAlignment="1">
      <alignment horizontal="center" vertical="top" wrapText="1"/>
    </xf>
    <xf numFmtId="0" fontId="5" fillId="0" borderId="6" xfId="4" applyFont="1" applyFill="1" applyBorder="1" applyAlignment="1">
      <alignment horizontal="center" vertical="top"/>
    </xf>
    <xf numFmtId="0" fontId="5" fillId="0" borderId="6" xfId="4" applyFont="1" applyBorder="1" applyAlignment="1">
      <alignment vertical="top"/>
    </xf>
    <xf numFmtId="0" fontId="21" fillId="0" borderId="6" xfId="4" applyFont="1" applyBorder="1" applyAlignment="1">
      <alignment vertical="top" wrapText="1"/>
    </xf>
    <xf numFmtId="165" fontId="5" fillId="2" borderId="6" xfId="1" applyNumberFormat="1" applyFont="1" applyFill="1" applyBorder="1" applyAlignment="1">
      <alignment horizontal="center" vertical="center"/>
    </xf>
    <xf numFmtId="0" fontId="5" fillId="0" borderId="6" xfId="4" applyFont="1" applyFill="1" applyBorder="1" applyAlignment="1">
      <alignment horizontal="center" vertical="center"/>
    </xf>
    <xf numFmtId="0" fontId="32" fillId="0" borderId="6" xfId="4" applyFont="1" applyFill="1" applyBorder="1" applyAlignment="1">
      <alignment horizontal="center" vertical="center" wrapText="1"/>
    </xf>
    <xf numFmtId="165" fontId="32" fillId="2" borderId="6" xfId="1" applyNumberFormat="1" applyFont="1" applyFill="1" applyBorder="1" applyAlignment="1">
      <alignment horizontal="center" vertical="center" wrapText="1"/>
    </xf>
    <xf numFmtId="0" fontId="7" fillId="0" borderId="6" xfId="0" applyFont="1" applyFill="1" applyBorder="1" applyAlignment="1">
      <alignment wrapText="1"/>
    </xf>
    <xf numFmtId="0" fontId="5" fillId="0" borderId="6" xfId="4" applyFont="1" applyFill="1" applyBorder="1" applyAlignment="1">
      <alignment horizontal="center" vertical="center" wrapText="1"/>
    </xf>
    <xf numFmtId="165" fontId="5" fillId="2" borderId="6" xfId="1" applyNumberFormat="1" applyFont="1" applyFill="1" applyBorder="1" applyAlignment="1">
      <alignment horizontal="center" vertical="center"/>
    </xf>
    <xf numFmtId="0" fontId="5" fillId="0" borderId="6" xfId="4" applyFont="1" applyFill="1" applyBorder="1" applyAlignment="1">
      <alignment horizontal="center" vertical="center"/>
    </xf>
    <xf numFmtId="164" fontId="5" fillId="2" borderId="6" xfId="1" applyNumberFormat="1" applyFont="1" applyFill="1" applyBorder="1" applyAlignment="1">
      <alignment horizontal="center" vertical="center" wrapText="1"/>
    </xf>
    <xf numFmtId="0" fontId="5" fillId="2" borderId="6" xfId="4" applyFont="1" applyFill="1" applyBorder="1" applyAlignment="1">
      <alignment horizontal="center" vertical="center" wrapText="1"/>
    </xf>
    <xf numFmtId="0" fontId="5" fillId="0" borderId="6" xfId="4" applyFont="1" applyFill="1" applyBorder="1" applyAlignment="1">
      <alignment horizontal="center" vertical="top" wrapText="1"/>
    </xf>
    <xf numFmtId="0" fontId="6" fillId="0" borderId="6" xfId="4" applyFont="1" applyBorder="1" applyAlignment="1">
      <alignment horizontal="center" vertical="center"/>
    </xf>
    <xf numFmtId="0" fontId="21" fillId="0" borderId="6" xfId="4" applyFont="1" applyFill="1" applyBorder="1" applyAlignment="1">
      <alignment horizontal="left" vertical="top" wrapText="1"/>
    </xf>
    <xf numFmtId="0" fontId="21" fillId="0" borderId="6" xfId="4" applyFont="1" applyBorder="1" applyAlignment="1">
      <alignment horizontal="left" vertical="top" wrapText="1"/>
    </xf>
    <xf numFmtId="0" fontId="33" fillId="0" borderId="6" xfId="0" applyFont="1" applyFill="1" applyBorder="1"/>
    <xf numFmtId="0" fontId="34" fillId="0" borderId="6" xfId="0" applyFont="1" applyFill="1" applyBorder="1" applyAlignment="1">
      <alignment vertical="top" wrapText="1"/>
    </xf>
    <xf numFmtId="164" fontId="33" fillId="2" borderId="6" xfId="1" applyNumberFormat="1" applyFont="1" applyFill="1" applyBorder="1" applyAlignment="1">
      <alignment horizontal="center" vertical="center"/>
    </xf>
    <xf numFmtId="0" fontId="5" fillId="0" borderId="6" xfId="4" applyFont="1" applyFill="1" applyBorder="1" applyAlignment="1">
      <alignment horizontal="center" vertical="center" wrapText="1"/>
    </xf>
    <xf numFmtId="0" fontId="5" fillId="0" borderId="6" xfId="4" applyFont="1" applyFill="1" applyBorder="1" applyAlignment="1">
      <alignment horizontal="center" vertical="center"/>
    </xf>
    <xf numFmtId="164" fontId="5" fillId="2" borderId="6" xfId="1" applyNumberFormat="1" applyFont="1" applyFill="1" applyBorder="1" applyAlignment="1">
      <alignment horizontal="center" vertical="center" wrapText="1"/>
    </xf>
    <xf numFmtId="0" fontId="5" fillId="0" borderId="6" xfId="4" applyFont="1" applyFill="1" applyBorder="1" applyAlignment="1">
      <alignment horizontal="center" vertical="top" wrapText="1"/>
    </xf>
    <xf numFmtId="0" fontId="5" fillId="0" borderId="6" xfId="4" applyFont="1" applyFill="1" applyBorder="1" applyAlignment="1">
      <alignment horizontal="center" vertical="center" wrapText="1"/>
    </xf>
    <xf numFmtId="165" fontId="5" fillId="2" borderId="6" xfId="1" applyNumberFormat="1" applyFont="1" applyFill="1" applyBorder="1" applyAlignment="1">
      <alignment horizontal="center" vertical="center"/>
    </xf>
    <xf numFmtId="0" fontId="5" fillId="0" borderId="6" xfId="4" applyFont="1" applyFill="1" applyBorder="1" applyAlignment="1">
      <alignment horizontal="center" vertical="center"/>
    </xf>
    <xf numFmtId="164" fontId="5" fillId="2" borderId="6" xfId="1" applyNumberFormat="1" applyFont="1" applyFill="1" applyBorder="1" applyAlignment="1">
      <alignment horizontal="center" vertical="center"/>
    </xf>
    <xf numFmtId="0" fontId="5" fillId="0" borderId="6" xfId="4" applyFont="1" applyBorder="1" applyAlignment="1">
      <alignment horizontal="center" vertical="center" wrapText="1"/>
    </xf>
    <xf numFmtId="0" fontId="21" fillId="0" borderId="6" xfId="4" applyFont="1" applyFill="1" applyBorder="1" applyAlignment="1">
      <alignment wrapText="1"/>
    </xf>
    <xf numFmtId="0" fontId="21" fillId="0" borderId="6" xfId="4" applyFont="1" applyBorder="1" applyAlignment="1">
      <alignment wrapText="1"/>
    </xf>
    <xf numFmtId="164" fontId="5" fillId="2" borderId="6" xfId="1" applyNumberFormat="1" applyFont="1" applyFill="1" applyBorder="1" applyAlignment="1">
      <alignment horizontal="center" vertical="top" wrapText="1"/>
    </xf>
    <xf numFmtId="0" fontId="5" fillId="0" borderId="6" xfId="4" applyFont="1" applyFill="1" applyBorder="1" applyAlignment="1">
      <alignment horizontal="center" vertical="top" wrapText="1"/>
    </xf>
    <xf numFmtId="0" fontId="5" fillId="0" borderId="6" xfId="4" applyFont="1" applyFill="1" applyBorder="1" applyAlignment="1">
      <alignment horizontal="center" vertical="top"/>
    </xf>
    <xf numFmtId="0" fontId="21" fillId="0" borderId="6" xfId="4" applyFont="1" applyFill="1" applyBorder="1" applyAlignment="1">
      <alignment vertical="top"/>
    </xf>
    <xf numFmtId="0" fontId="5" fillId="0" borderId="6" xfId="4" applyFont="1" applyBorder="1" applyAlignment="1">
      <alignment horizontal="center" vertical="top" wrapText="1"/>
    </xf>
    <xf numFmtId="0" fontId="21" fillId="0" borderId="6" xfId="4" applyFont="1" applyFill="1" applyBorder="1" applyAlignment="1">
      <alignment vertical="top" wrapText="1"/>
    </xf>
    <xf numFmtId="0" fontId="5" fillId="0" borderId="6" xfId="4" applyFont="1" applyBorder="1" applyAlignment="1">
      <alignment horizontal="center" vertical="top"/>
    </xf>
    <xf numFmtId="0" fontId="21" fillId="0" borderId="6" xfId="4" applyFont="1" applyBorder="1" applyAlignment="1">
      <alignment vertical="top"/>
    </xf>
    <xf numFmtId="164" fontId="5" fillId="2" borderId="6" xfId="1" applyNumberFormat="1" applyFont="1" applyFill="1" applyBorder="1" applyAlignment="1">
      <alignment horizontal="center" vertical="top"/>
    </xf>
    <xf numFmtId="0" fontId="6" fillId="0" borderId="6" xfId="4" applyFont="1" applyBorder="1" applyAlignment="1">
      <alignment horizontal="center" vertical="top"/>
    </xf>
    <xf numFmtId="0" fontId="5" fillId="0" borderId="6" xfId="4" applyFont="1" applyFill="1" applyBorder="1" applyAlignment="1">
      <alignment horizontal="center" vertical="center" wrapText="1"/>
    </xf>
    <xf numFmtId="0" fontId="5" fillId="0" borderId="6" xfId="4" applyFont="1" applyFill="1" applyBorder="1" applyAlignment="1">
      <alignment horizontal="center" vertical="center"/>
    </xf>
    <xf numFmtId="0" fontId="6" fillId="0" borderId="6" xfId="4" applyFont="1" applyBorder="1" applyAlignment="1">
      <alignment horizontal="center" vertical="center"/>
    </xf>
    <xf numFmtId="165" fontId="5" fillId="2" borderId="6" xfId="1" applyNumberFormat="1" applyFont="1" applyFill="1" applyBorder="1" applyAlignment="1">
      <alignment horizontal="center" vertical="center"/>
    </xf>
    <xf numFmtId="164" fontId="5" fillId="2" borderId="6" xfId="1" applyNumberFormat="1" applyFont="1" applyFill="1" applyBorder="1" applyAlignment="1">
      <alignment horizontal="center" vertical="center"/>
    </xf>
    <xf numFmtId="164" fontId="5" fillId="2" borderId="6" xfId="1" applyNumberFormat="1" applyFont="1" applyFill="1" applyBorder="1" applyAlignment="1">
      <alignment horizontal="center" vertical="top" wrapText="1"/>
    </xf>
    <xf numFmtId="0" fontId="5" fillId="0" borderId="6" xfId="4" applyFont="1" applyBorder="1" applyAlignment="1">
      <alignment horizontal="center" vertical="center" wrapText="1"/>
    </xf>
    <xf numFmtId="6" fontId="5" fillId="2" borderId="6" xfId="4" applyNumberFormat="1" applyFont="1" applyFill="1" applyBorder="1" applyAlignment="1">
      <alignment horizontal="center" vertical="center" wrapText="1"/>
    </xf>
    <xf numFmtId="0" fontId="6" fillId="0" borderId="6" xfId="4" applyFont="1" applyBorder="1" applyAlignment="1">
      <alignment horizontal="center" vertical="center"/>
    </xf>
    <xf numFmtId="0" fontId="21" fillId="0" borderId="6" xfId="4" applyFont="1" applyBorder="1" applyAlignment="1">
      <alignment horizontal="left" vertical="top" wrapText="1"/>
    </xf>
    <xf numFmtId="165" fontId="5" fillId="2" borderId="6" xfId="1" applyNumberFormat="1" applyFont="1" applyFill="1" applyBorder="1" applyAlignment="1">
      <alignment horizontal="center" vertical="center"/>
    </xf>
    <xf numFmtId="0" fontId="5" fillId="0" borderId="6" xfId="4" applyFont="1" applyFill="1" applyBorder="1" applyAlignment="1">
      <alignment horizontal="center" vertical="center" wrapText="1"/>
    </xf>
    <xf numFmtId="0" fontId="5" fillId="0" borderId="6" xfId="4" applyFont="1" applyFill="1" applyBorder="1" applyAlignment="1">
      <alignment horizontal="center" vertical="center"/>
    </xf>
    <xf numFmtId="165" fontId="5" fillId="2" borderId="6" xfId="1" applyNumberFormat="1" applyFont="1" applyFill="1" applyBorder="1" applyAlignment="1">
      <alignment horizontal="center" vertical="center"/>
    </xf>
    <xf numFmtId="0" fontId="30" fillId="2" borderId="6" xfId="4" applyFont="1" applyFill="1" applyBorder="1"/>
    <xf numFmtId="0" fontId="5" fillId="0" borderId="6" xfId="4" applyFont="1" applyFill="1" applyBorder="1" applyAlignment="1">
      <alignment horizontal="center" vertical="center" wrapText="1"/>
    </xf>
    <xf numFmtId="165" fontId="5" fillId="0" borderId="6" xfId="1" applyNumberFormat="1" applyFont="1" applyFill="1" applyBorder="1" applyAlignment="1">
      <alignment horizontal="center" vertical="center"/>
    </xf>
    <xf numFmtId="0" fontId="5" fillId="0" borderId="6" xfId="4" applyFont="1" applyBorder="1" applyAlignment="1">
      <alignment horizontal="center" vertical="center"/>
    </xf>
    <xf numFmtId="165" fontId="5" fillId="2" borderId="6" xfId="1" applyNumberFormat="1" applyFont="1" applyFill="1" applyBorder="1" applyAlignment="1">
      <alignment horizontal="center" vertical="center"/>
    </xf>
    <xf numFmtId="0" fontId="5" fillId="0" borderId="6" xfId="4" applyFont="1" applyFill="1" applyBorder="1" applyAlignment="1">
      <alignment horizontal="center" vertical="center" wrapText="1"/>
    </xf>
    <xf numFmtId="0" fontId="5" fillId="0" borderId="6" xfId="4" applyFont="1" applyFill="1" applyBorder="1" applyAlignment="1">
      <alignment horizontal="center" vertical="center"/>
    </xf>
    <xf numFmtId="0" fontId="6" fillId="0" borderId="6" xfId="4" applyFont="1" applyBorder="1" applyAlignment="1">
      <alignment horizontal="center" vertical="center"/>
    </xf>
    <xf numFmtId="0" fontId="21" fillId="0" borderId="6" xfId="4" applyFont="1" applyFill="1" applyBorder="1"/>
    <xf numFmtId="0" fontId="31" fillId="0" borderId="6" xfId="4" applyFont="1" applyBorder="1"/>
    <xf numFmtId="0" fontId="5" fillId="0" borderId="18" xfId="0" applyFont="1" applyFill="1" applyBorder="1"/>
    <xf numFmtId="0" fontId="35" fillId="2" borderId="6" xfId="0" applyFont="1" applyFill="1" applyBorder="1" applyAlignment="1">
      <alignment horizontal="left" vertical="center" wrapText="1"/>
    </xf>
    <xf numFmtId="6" fontId="33" fillId="2" borderId="6" xfId="0" applyNumberFormat="1" applyFont="1" applyFill="1" applyBorder="1" applyAlignment="1">
      <alignment horizontal="left" vertical="center" wrapText="1"/>
    </xf>
    <xf numFmtId="0" fontId="33" fillId="2" borderId="6" xfId="0" applyFont="1" applyFill="1" applyBorder="1" applyAlignment="1">
      <alignment horizontal="center" vertical="center" wrapText="1"/>
    </xf>
    <xf numFmtId="0" fontId="33" fillId="0" borderId="6" xfId="0" applyFont="1" applyFill="1" applyBorder="1" applyAlignment="1">
      <alignment vertical="top"/>
    </xf>
    <xf numFmtId="6" fontId="36" fillId="2" borderId="6" xfId="0" applyNumberFormat="1" applyFont="1" applyFill="1" applyBorder="1" applyAlignment="1">
      <alignment horizontal="center" vertical="center"/>
    </xf>
    <xf numFmtId="165" fontId="33" fillId="2" borderId="6" xfId="1" applyNumberFormat="1" applyFont="1" applyFill="1" applyBorder="1" applyAlignment="1">
      <alignment horizontal="center" vertical="center" wrapText="1"/>
    </xf>
    <xf numFmtId="165" fontId="5" fillId="2" borderId="6" xfId="1" applyNumberFormat="1" applyFont="1" applyFill="1" applyBorder="1" applyAlignment="1">
      <alignment horizontal="center" vertical="center"/>
    </xf>
    <xf numFmtId="0" fontId="5" fillId="0" borderId="6" xfId="4" applyFont="1" applyFill="1" applyBorder="1" applyAlignment="1">
      <alignment horizontal="center" vertical="center" wrapText="1"/>
    </xf>
    <xf numFmtId="0" fontId="5" fillId="0" borderId="6" xfId="4" applyFont="1" applyFill="1" applyBorder="1" applyAlignment="1">
      <alignment horizontal="center" vertical="center"/>
    </xf>
    <xf numFmtId="0" fontId="21" fillId="0" borderId="6" xfId="4" applyFont="1" applyFill="1" applyBorder="1" applyAlignment="1">
      <alignment vertical="top" wrapText="1"/>
    </xf>
    <xf numFmtId="0" fontId="36" fillId="0" borderId="6" xfId="0" applyFont="1" applyBorder="1"/>
    <xf numFmtId="165" fontId="5" fillId="2" borderId="6" xfId="1" applyNumberFormat="1" applyFont="1" applyFill="1" applyBorder="1" applyAlignment="1">
      <alignment horizontal="center" vertical="center"/>
    </xf>
    <xf numFmtId="165" fontId="5" fillId="2" borderId="6" xfId="1" applyNumberFormat="1" applyFont="1" applyFill="1" applyBorder="1" applyAlignment="1">
      <alignment horizontal="center" vertical="center"/>
    </xf>
    <xf numFmtId="0" fontId="6" fillId="0" borderId="6" xfId="4" applyFont="1" applyFill="1" applyBorder="1" applyAlignment="1">
      <alignment horizontal="center" vertical="center" wrapText="1"/>
    </xf>
    <xf numFmtId="164" fontId="6" fillId="2" borderId="6" xfId="1" applyNumberFormat="1" applyFont="1" applyFill="1" applyBorder="1" applyAlignment="1">
      <alignment vertical="center" wrapText="1"/>
    </xf>
    <xf numFmtId="0" fontId="6" fillId="0" borderId="6" xfId="4" applyFont="1" applyBorder="1" applyAlignment="1">
      <alignment horizontal="center" vertical="center" wrapText="1"/>
    </xf>
    <xf numFmtId="0" fontId="33" fillId="0" borderId="6" xfId="0" applyFont="1" applyBorder="1" applyAlignment="1">
      <alignment horizontal="center" vertical="center" wrapText="1"/>
    </xf>
    <xf numFmtId="0" fontId="5" fillId="0" borderId="6" xfId="4" applyFont="1" applyFill="1" applyBorder="1" applyAlignment="1">
      <alignment horizontal="center" vertical="center" wrapText="1"/>
    </xf>
    <xf numFmtId="0" fontId="5" fillId="0" borderId="6" xfId="4" applyFont="1" applyFill="1" applyBorder="1" applyAlignment="1">
      <alignment horizontal="center" vertical="center"/>
    </xf>
    <xf numFmtId="164" fontId="5" fillId="2" borderId="6" xfId="1" applyNumberFormat="1" applyFont="1" applyFill="1" applyBorder="1" applyAlignment="1">
      <alignment horizontal="center" vertical="center"/>
    </xf>
    <xf numFmtId="0" fontId="5" fillId="0" borderId="6" xfId="4" applyFont="1" applyFill="1" applyBorder="1" applyAlignment="1">
      <alignment vertical="top" wrapText="1"/>
    </xf>
    <xf numFmtId="165" fontId="5" fillId="2" borderId="6" xfId="1" applyNumberFormat="1" applyFont="1" applyFill="1" applyBorder="1" applyAlignment="1">
      <alignment horizontal="center" vertical="top"/>
    </xf>
    <xf numFmtId="0" fontId="5" fillId="0" borderId="6" xfId="4" applyFont="1" applyFill="1" applyBorder="1" applyAlignment="1">
      <alignment horizontal="center" vertical="top" wrapText="1"/>
    </xf>
    <xf numFmtId="0" fontId="5" fillId="0" borderId="6" xfId="4" applyFont="1" applyFill="1" applyBorder="1" applyAlignment="1">
      <alignment horizontal="center" vertical="top"/>
    </xf>
    <xf numFmtId="0" fontId="24" fillId="0" borderId="17" xfId="4" applyFont="1" applyFill="1" applyBorder="1" applyAlignment="1">
      <alignment vertical="top" wrapText="1"/>
    </xf>
    <xf numFmtId="0" fontId="21" fillId="0" borderId="6" xfId="4" applyFont="1" applyFill="1" applyBorder="1" applyAlignment="1">
      <alignment horizontal="left" vertical="top" wrapText="1"/>
    </xf>
    <xf numFmtId="0" fontId="21" fillId="0" borderId="6" xfId="4" applyFont="1" applyFill="1" applyBorder="1" applyAlignment="1">
      <alignment vertical="top" wrapText="1"/>
    </xf>
    <xf numFmtId="0" fontId="5" fillId="0" borderId="6" xfId="4" applyFont="1" applyFill="1" applyBorder="1" applyAlignment="1">
      <alignment horizontal="center" vertical="center" wrapText="1"/>
    </xf>
    <xf numFmtId="0" fontId="5" fillId="0" borderId="6" xfId="4" applyFont="1" applyFill="1" applyBorder="1" applyAlignment="1">
      <alignment horizontal="center" vertical="center"/>
    </xf>
    <xf numFmtId="164" fontId="5" fillId="2" borderId="6" xfId="1" applyNumberFormat="1" applyFont="1" applyFill="1" applyBorder="1" applyAlignment="1">
      <alignment horizontal="center" vertical="center"/>
    </xf>
    <xf numFmtId="0" fontId="21" fillId="0" borderId="6" xfId="4" applyFont="1" applyFill="1" applyBorder="1"/>
    <xf numFmtId="0" fontId="32" fillId="0" borderId="6" xfId="4" applyFont="1" applyFill="1" applyBorder="1" applyAlignment="1">
      <alignment horizontal="center" vertical="center" wrapText="1"/>
    </xf>
    <xf numFmtId="0" fontId="5" fillId="2" borderId="6" xfId="4" applyFont="1" applyFill="1" applyBorder="1" applyAlignment="1">
      <alignment horizontal="center" vertical="center" wrapText="1"/>
    </xf>
    <xf numFmtId="0" fontId="5" fillId="0" borderId="6" xfId="4" applyFont="1" applyFill="1" applyBorder="1" applyAlignment="1">
      <alignment horizontal="center" vertical="top" wrapText="1"/>
    </xf>
    <xf numFmtId="0" fontId="5" fillId="0" borderId="6" xfId="4" applyFont="1" applyFill="1" applyBorder="1" applyAlignment="1">
      <alignment horizontal="center" vertical="top"/>
    </xf>
    <xf numFmtId="0" fontId="21" fillId="0" borderId="6" xfId="4" applyFont="1" applyFill="1" applyBorder="1" applyAlignment="1">
      <alignment vertical="top"/>
    </xf>
    <xf numFmtId="0" fontId="5" fillId="0" borderId="6" xfId="4" applyFont="1" applyFill="1" applyBorder="1" applyAlignment="1">
      <alignment horizontal="center" vertical="center" wrapText="1"/>
    </xf>
    <xf numFmtId="0" fontId="5" fillId="0" borderId="6" xfId="4" applyFont="1" applyFill="1" applyBorder="1" applyAlignment="1">
      <alignment horizontal="center" vertical="center"/>
    </xf>
    <xf numFmtId="164" fontId="5" fillId="2" borderId="6" xfId="1" applyNumberFormat="1" applyFont="1" applyFill="1" applyBorder="1" applyAlignment="1">
      <alignment horizontal="center" vertical="center"/>
    </xf>
    <xf numFmtId="0" fontId="21" fillId="0" borderId="6" xfId="4" applyFont="1" applyFill="1" applyBorder="1" applyAlignment="1">
      <alignment vertical="top" wrapText="1"/>
    </xf>
    <xf numFmtId="0" fontId="21" fillId="0" borderId="6" xfId="4" applyFont="1" applyFill="1" applyBorder="1" applyAlignment="1">
      <alignment horizontal="center" vertical="center" wrapText="1"/>
    </xf>
    <xf numFmtId="165" fontId="5" fillId="2" borderId="6" xfId="1" applyNumberFormat="1" applyFont="1" applyFill="1" applyBorder="1" applyAlignment="1">
      <alignment horizontal="center" vertical="center"/>
    </xf>
    <xf numFmtId="0" fontId="6" fillId="0" borderId="6" xfId="4" applyFont="1" applyFill="1" applyBorder="1" applyAlignment="1">
      <alignment horizontal="center" vertical="center" wrapText="1"/>
    </xf>
    <xf numFmtId="0" fontId="6" fillId="0" borderId="6" xfId="4" applyFont="1" applyFill="1" applyBorder="1" applyAlignment="1">
      <alignment horizontal="center" vertical="center"/>
    </xf>
    <xf numFmtId="0" fontId="6" fillId="0" borderId="6" xfId="4" applyFont="1" applyBorder="1"/>
    <xf numFmtId="0" fontId="6" fillId="0" borderId="6" xfId="4" applyFont="1" applyBorder="1" applyAlignment="1">
      <alignment horizontal="center" vertical="center"/>
    </xf>
    <xf numFmtId="165" fontId="5" fillId="2" borderId="6" xfId="1" applyNumberFormat="1" applyFont="1" applyFill="1" applyBorder="1" applyAlignment="1">
      <alignment horizontal="center" vertical="center"/>
    </xf>
    <xf numFmtId="0" fontId="6" fillId="0" borderId="6" xfId="4" applyFont="1" applyFill="1" applyBorder="1" applyAlignment="1">
      <alignment horizontal="center" vertical="center" wrapText="1"/>
    </xf>
    <xf numFmtId="0" fontId="6" fillId="0" borderId="6" xfId="4" applyFont="1" applyFill="1" applyBorder="1" applyAlignment="1">
      <alignment horizontal="center" vertical="center"/>
    </xf>
    <xf numFmtId="0" fontId="6" fillId="0" borderId="6" xfId="4" applyFont="1" applyBorder="1"/>
    <xf numFmtId="0" fontId="6" fillId="0" borderId="6" xfId="4" applyFont="1" applyBorder="1" applyAlignment="1">
      <alignment horizontal="center" vertical="center"/>
    </xf>
    <xf numFmtId="0" fontId="31" fillId="0" borderId="6" xfId="4" applyFont="1" applyBorder="1"/>
    <xf numFmtId="0" fontId="3" fillId="0" borderId="6" xfId="4" applyFont="1" applyBorder="1" applyAlignment="1">
      <alignment horizontal="center" vertical="center"/>
    </xf>
    <xf numFmtId="0" fontId="31" fillId="0" borderId="6" xfId="4" applyFont="1" applyFill="1" applyBorder="1" applyAlignment="1">
      <alignment vertical="top" wrapText="1"/>
    </xf>
    <xf numFmtId="165" fontId="5" fillId="2" borderId="6" xfId="1" applyNumberFormat="1" applyFont="1" applyFill="1" applyBorder="1" applyAlignment="1">
      <alignment horizontal="center" vertical="center"/>
    </xf>
    <xf numFmtId="0" fontId="6" fillId="0" borderId="6" xfId="4" applyFont="1" applyFill="1" applyBorder="1" applyAlignment="1">
      <alignment horizontal="center" vertical="center" wrapText="1"/>
    </xf>
    <xf numFmtId="164" fontId="6" fillId="2" borderId="6" xfId="1" applyNumberFormat="1" applyFont="1" applyFill="1" applyBorder="1" applyAlignment="1">
      <alignment horizontal="center" vertical="center"/>
    </xf>
    <xf numFmtId="0" fontId="6" fillId="0" borderId="6" xfId="4" applyFont="1" applyFill="1" applyBorder="1" applyAlignment="1">
      <alignment horizontal="center" vertical="center"/>
    </xf>
    <xf numFmtId="0" fontId="5" fillId="0" borderId="6" xfId="4" applyFont="1" applyBorder="1" applyAlignment="1">
      <alignment horizontal="center" vertical="center" wrapText="1"/>
    </xf>
    <xf numFmtId="0" fontId="6" fillId="0" borderId="6" xfId="4" applyFont="1" applyBorder="1"/>
    <xf numFmtId="0" fontId="6" fillId="0" borderId="6" xfId="4" applyFont="1" applyBorder="1" applyAlignment="1">
      <alignment horizontal="center" vertical="center"/>
    </xf>
    <xf numFmtId="0" fontId="31" fillId="0" borderId="6" xfId="4" applyFont="1" applyBorder="1" applyAlignment="1">
      <alignment vertical="top" wrapText="1"/>
    </xf>
    <xf numFmtId="0" fontId="5" fillId="2" borderId="6" xfId="4" applyFont="1" applyFill="1" applyBorder="1" applyAlignment="1">
      <alignment horizontal="center" vertical="center" wrapText="1"/>
    </xf>
    <xf numFmtId="0" fontId="5" fillId="0" borderId="6" xfId="4" applyFont="1" applyFill="1" applyBorder="1" applyAlignment="1">
      <alignment horizontal="center" vertical="center" wrapText="1"/>
    </xf>
    <xf numFmtId="0" fontId="20" fillId="0" borderId="6" xfId="4" applyFont="1" applyFill="1" applyBorder="1" applyAlignment="1">
      <alignment horizontal="left" vertical="center" wrapText="1"/>
    </xf>
    <xf numFmtId="0" fontId="5" fillId="0" borderId="6" xfId="4" applyFont="1" applyFill="1" applyBorder="1" applyAlignment="1">
      <alignment vertical="center"/>
    </xf>
    <xf numFmtId="0" fontId="20" fillId="2" borderId="6" xfId="4" applyFont="1" applyFill="1" applyBorder="1" applyAlignment="1">
      <alignment horizontal="left" vertical="center" wrapText="1"/>
    </xf>
    <xf numFmtId="5" fontId="5" fillId="2" borderId="6" xfId="4" applyNumberFormat="1" applyFont="1" applyFill="1" applyBorder="1" applyAlignment="1">
      <alignment horizontal="center" vertical="center" wrapText="1"/>
    </xf>
    <xf numFmtId="6" fontId="5" fillId="2" borderId="6" xfId="0" applyNumberFormat="1" applyFont="1" applyFill="1" applyBorder="1" applyAlignment="1">
      <alignment horizontal="right" vertical="center" wrapText="1"/>
    </xf>
    <xf numFmtId="165" fontId="5" fillId="2" borderId="6" xfId="1" applyNumberFormat="1" applyFont="1" applyFill="1" applyBorder="1" applyAlignment="1">
      <alignment horizontal="center" vertical="center" wrapText="1"/>
    </xf>
    <xf numFmtId="164" fontId="12" fillId="2" borderId="0" xfId="1" applyNumberFormat="1" applyFont="1" applyFill="1" applyBorder="1" applyAlignment="1">
      <alignment horizontal="center" vertical="center" wrapText="1"/>
    </xf>
    <xf numFmtId="164" fontId="12" fillId="2" borderId="0" xfId="1" applyNumberFormat="1" applyFont="1" applyFill="1" applyBorder="1" applyAlignment="1">
      <alignment horizontal="center" vertical="center" wrapText="1"/>
    </xf>
    <xf numFmtId="164" fontId="12" fillId="2" borderId="0" xfId="1" applyNumberFormat="1" applyFont="1" applyFill="1" applyBorder="1" applyAlignment="1">
      <alignment horizontal="center" vertical="center" wrapText="1"/>
    </xf>
    <xf numFmtId="164" fontId="12" fillId="2" borderId="0" xfId="1" applyNumberFormat="1" applyFont="1" applyFill="1" applyBorder="1" applyAlignment="1">
      <alignment horizontal="center" vertical="center" wrapText="1"/>
    </xf>
    <xf numFmtId="165" fontId="5" fillId="2" borderId="6" xfId="1" applyNumberFormat="1" applyFont="1" applyFill="1" applyBorder="1" applyAlignment="1">
      <alignment horizontal="center" vertical="center"/>
    </xf>
    <xf numFmtId="164" fontId="13" fillId="2" borderId="0" xfId="1" applyNumberFormat="1" applyFont="1" applyFill="1" applyBorder="1"/>
    <xf numFmtId="0" fontId="21" fillId="0" borderId="6" xfId="0" applyFont="1" applyFill="1" applyBorder="1"/>
    <xf numFmtId="49" fontId="5" fillId="0" borderId="6" xfId="0" applyNumberFormat="1" applyFont="1" applyFill="1" applyBorder="1" applyAlignment="1">
      <alignment horizontal="center" vertical="center" wrapText="1"/>
    </xf>
    <xf numFmtId="6" fontId="5" fillId="2" borderId="6" xfId="0" applyNumberFormat="1" applyFont="1" applyFill="1" applyBorder="1" applyAlignment="1">
      <alignment horizontal="center" vertical="center" wrapText="1"/>
    </xf>
    <xf numFmtId="0" fontId="5" fillId="0" borderId="6" xfId="0" applyFont="1" applyBorder="1"/>
    <xf numFmtId="0" fontId="5" fillId="0" borderId="0" xfId="0" applyFont="1" applyFill="1" applyBorder="1"/>
    <xf numFmtId="0" fontId="5" fillId="0" borderId="0" xfId="0" applyFont="1" applyFill="1" applyBorder="1" applyAlignment="1">
      <alignment horizontal="center" vertical="center" wrapText="1"/>
    </xf>
    <xf numFmtId="0" fontId="5" fillId="0" borderId="0" xfId="0" applyFont="1" applyFill="1" applyBorder="1" applyAlignment="1">
      <alignment horizontal="center" vertical="center"/>
    </xf>
    <xf numFmtId="165" fontId="5" fillId="2" borderId="6" xfId="1" applyNumberFormat="1" applyFont="1" applyFill="1" applyBorder="1" applyAlignment="1">
      <alignment horizontal="center" vertical="center"/>
    </xf>
    <xf numFmtId="0" fontId="25" fillId="0" borderId="0" xfId="0" applyFont="1" applyFill="1" applyBorder="1"/>
    <xf numFmtId="0" fontId="5" fillId="0" borderId="6" xfId="0" applyFont="1" applyFill="1" applyBorder="1" applyAlignment="1">
      <alignment horizontal="center" vertical="center" wrapText="1"/>
    </xf>
    <xf numFmtId="0" fontId="5" fillId="0" borderId="6" xfId="0" applyFont="1" applyFill="1" applyBorder="1" applyAlignment="1">
      <alignment horizontal="center" vertical="center"/>
    </xf>
    <xf numFmtId="0" fontId="6" fillId="0" borderId="6" xfId="0" applyFont="1" applyFill="1" applyBorder="1" applyAlignment="1">
      <alignment horizontal="center" vertical="center" wrapText="1"/>
    </xf>
    <xf numFmtId="0" fontId="6" fillId="0" borderId="6" xfId="0" applyFont="1" applyFill="1" applyBorder="1" applyAlignment="1">
      <alignment horizontal="center" vertical="center"/>
    </xf>
    <xf numFmtId="0" fontId="5" fillId="0" borderId="6" xfId="0" applyFont="1" applyFill="1" applyBorder="1"/>
    <xf numFmtId="165" fontId="5" fillId="2" borderId="6" xfId="0" applyNumberFormat="1" applyFont="1" applyFill="1" applyBorder="1" applyAlignment="1">
      <alignment horizontal="center" vertical="center" wrapText="1"/>
    </xf>
    <xf numFmtId="0" fontId="6" fillId="0" borderId="6" xfId="0" applyFont="1" applyFill="1" applyBorder="1" applyAlignment="1">
      <alignment vertical="top"/>
    </xf>
    <xf numFmtId="6" fontId="6" fillId="2" borderId="6" xfId="0" applyNumberFormat="1" applyFont="1" applyFill="1" applyBorder="1" applyAlignment="1">
      <alignment horizontal="center" vertical="center" wrapText="1"/>
    </xf>
    <xf numFmtId="0" fontId="5" fillId="2" borderId="6" xfId="1" applyNumberFormat="1" applyFont="1" applyFill="1" applyBorder="1" applyAlignment="1">
      <alignment horizontal="center" vertical="center"/>
    </xf>
    <xf numFmtId="0" fontId="38" fillId="0" borderId="6" xfId="0" applyFont="1" applyFill="1" applyBorder="1" applyAlignment="1">
      <alignment vertical="top" wrapText="1"/>
    </xf>
    <xf numFmtId="165" fontId="5" fillId="2" borderId="6" xfId="1" applyNumberFormat="1" applyFont="1" applyFill="1" applyBorder="1" applyAlignment="1">
      <alignment horizontal="center" vertical="center"/>
    </xf>
    <xf numFmtId="0" fontId="5" fillId="0" borderId="6" xfId="4" applyFont="1" applyFill="1" applyBorder="1" applyAlignment="1">
      <alignment horizontal="center" vertical="center" wrapText="1"/>
    </xf>
    <xf numFmtId="0" fontId="16" fillId="0" borderId="6" xfId="4" applyFont="1" applyFill="1" applyBorder="1" applyAlignment="1">
      <alignment horizontal="center" vertical="center" wrapText="1"/>
    </xf>
    <xf numFmtId="0" fontId="16" fillId="2" borderId="6" xfId="4" applyFont="1" applyFill="1" applyBorder="1"/>
    <xf numFmtId="0" fontId="39" fillId="0" borderId="6" xfId="4" applyFont="1" applyFill="1" applyBorder="1"/>
    <xf numFmtId="165" fontId="5" fillId="2" borderId="6" xfId="1" applyNumberFormat="1" applyFont="1" applyFill="1" applyBorder="1" applyAlignment="1">
      <alignment horizontal="center" vertical="center"/>
    </xf>
    <xf numFmtId="0" fontId="5" fillId="0" borderId="6" xfId="4" applyFont="1" applyFill="1" applyBorder="1" applyAlignment="1">
      <alignment horizontal="center" vertical="center" wrapText="1"/>
    </xf>
    <xf numFmtId="0" fontId="5" fillId="0" borderId="6" xfId="4" applyFont="1" applyFill="1" applyBorder="1" applyAlignment="1">
      <alignment horizontal="center" vertical="center"/>
    </xf>
    <xf numFmtId="0" fontId="21" fillId="0" borderId="6" xfId="0" applyFont="1" applyFill="1" applyBorder="1" applyAlignment="1">
      <alignment vertical="center"/>
    </xf>
    <xf numFmtId="0" fontId="25" fillId="0" borderId="0" xfId="0" applyFont="1" applyFill="1" applyBorder="1" applyAlignment="1">
      <alignment vertical="top" wrapText="1"/>
    </xf>
    <xf numFmtId="165" fontId="5" fillId="2" borderId="6" xfId="1" applyNumberFormat="1" applyFont="1" applyFill="1" applyBorder="1" applyAlignment="1">
      <alignment horizontal="center" vertical="center"/>
    </xf>
    <xf numFmtId="0" fontId="5" fillId="0" borderId="6" xfId="4" applyFont="1" applyFill="1" applyBorder="1" applyAlignment="1">
      <alignment horizontal="center" vertical="top" wrapText="1"/>
    </xf>
    <xf numFmtId="164" fontId="5" fillId="2" borderId="6" xfId="1" applyNumberFormat="1" applyFont="1" applyFill="1" applyBorder="1" applyAlignment="1">
      <alignment vertical="center" wrapText="1"/>
    </xf>
    <xf numFmtId="165" fontId="5" fillId="2" borderId="6" xfId="1" applyNumberFormat="1" applyFont="1" applyFill="1" applyBorder="1" applyAlignment="1">
      <alignment horizontal="center" vertical="center"/>
    </xf>
    <xf numFmtId="0" fontId="38" fillId="0" borderId="0" xfId="0" applyFont="1" applyBorder="1" applyAlignment="1">
      <alignment horizontal="center" vertical="center"/>
    </xf>
    <xf numFmtId="0" fontId="5" fillId="0" borderId="6" xfId="4" applyFont="1" applyFill="1" applyBorder="1" applyAlignment="1">
      <alignment horizontal="center" vertical="center" wrapText="1"/>
    </xf>
    <xf numFmtId="0" fontId="5" fillId="0" borderId="6" xfId="4" applyFont="1" applyFill="1" applyBorder="1" applyAlignment="1">
      <alignment horizontal="center" vertical="center"/>
    </xf>
    <xf numFmtId="164" fontId="5" fillId="2" borderId="6" xfId="1" applyNumberFormat="1" applyFont="1" applyFill="1" applyBorder="1" applyAlignment="1">
      <alignment horizontal="center" vertical="center"/>
    </xf>
    <xf numFmtId="0" fontId="5" fillId="0" borderId="6" xfId="4" applyFont="1" applyBorder="1" applyAlignment="1">
      <alignment vertical="center" wrapText="1"/>
    </xf>
    <xf numFmtId="0" fontId="5" fillId="0" borderId="6" xfId="4" applyFont="1" applyFill="1" applyBorder="1" applyAlignment="1">
      <alignment vertical="center" wrapText="1"/>
    </xf>
    <xf numFmtId="0" fontId="21" fillId="2" borderId="6" xfId="4" applyFont="1" applyFill="1" applyBorder="1" applyAlignment="1">
      <alignment vertical="center" wrapText="1"/>
    </xf>
    <xf numFmtId="5" fontId="5" fillId="2" borderId="6" xfId="4" applyNumberFormat="1" applyFont="1" applyFill="1" applyBorder="1" applyAlignment="1">
      <alignment vertical="center" wrapText="1"/>
    </xf>
    <xf numFmtId="165" fontId="5" fillId="2" borderId="6" xfId="1" applyNumberFormat="1" applyFont="1" applyFill="1" applyBorder="1" applyAlignment="1">
      <alignment horizontal="center" vertical="center"/>
    </xf>
    <xf numFmtId="165" fontId="5" fillId="2" borderId="6" xfId="1" applyNumberFormat="1" applyFont="1" applyFill="1" applyBorder="1" applyAlignment="1">
      <alignment horizontal="center" vertical="center"/>
    </xf>
    <xf numFmtId="0" fontId="5" fillId="0" borderId="6" xfId="4" applyFont="1" applyFill="1" applyBorder="1" applyAlignment="1">
      <alignment horizontal="center" vertical="center" wrapText="1"/>
    </xf>
    <xf numFmtId="0" fontId="5" fillId="0" borderId="6" xfId="4" applyFont="1" applyFill="1" applyBorder="1" applyAlignment="1">
      <alignment horizontal="center" vertical="center"/>
    </xf>
    <xf numFmtId="164" fontId="5" fillId="2" borderId="6" xfId="1" applyNumberFormat="1" applyFont="1" applyFill="1" applyBorder="1" applyAlignment="1">
      <alignment horizontal="center" vertical="center"/>
    </xf>
    <xf numFmtId="6" fontId="37" fillId="2" borderId="0" xfId="4" applyNumberFormat="1" applyFont="1" applyFill="1" applyBorder="1" applyAlignment="1">
      <alignment horizontal="center" vertical="center" wrapText="1"/>
    </xf>
    <xf numFmtId="0" fontId="21" fillId="0" borderId="6" xfId="4" applyFont="1" applyFill="1" applyBorder="1" applyAlignment="1">
      <alignment vertical="top" wrapText="1"/>
    </xf>
    <xf numFmtId="0" fontId="40" fillId="0" borderId="6" xfId="4" applyFont="1" applyFill="1" applyBorder="1" applyAlignment="1">
      <alignment vertical="top" wrapText="1"/>
    </xf>
    <xf numFmtId="0" fontId="26" fillId="0" borderId="6" xfId="4" applyFont="1" applyFill="1" applyBorder="1" applyAlignment="1">
      <alignment vertical="top" wrapText="1"/>
    </xf>
    <xf numFmtId="0" fontId="37" fillId="0" borderId="0" xfId="4" applyFont="1" applyFill="1" applyBorder="1" applyAlignment="1">
      <alignment horizontal="center" vertical="center" wrapText="1"/>
    </xf>
    <xf numFmtId="165" fontId="18" fillId="2" borderId="0" xfId="1" applyNumberFormat="1" applyFont="1" applyFill="1" applyBorder="1" applyAlignment="1">
      <alignment horizontal="center" vertical="center"/>
    </xf>
    <xf numFmtId="0" fontId="37" fillId="0" borderId="0" xfId="4" applyFont="1" applyFill="1" applyBorder="1" applyAlignment="1">
      <alignment horizontal="center" vertical="center"/>
    </xf>
    <xf numFmtId="0" fontId="37" fillId="0" borderId="0" xfId="4" applyFont="1" applyBorder="1" applyAlignment="1">
      <alignment vertical="top"/>
    </xf>
    <xf numFmtId="0" fontId="37" fillId="0" borderId="0" xfId="0" applyFont="1" applyBorder="1"/>
    <xf numFmtId="0" fontId="21" fillId="0" borderId="0" xfId="0" applyFont="1" applyFill="1" applyBorder="1" applyAlignment="1">
      <alignment vertical="top" wrapText="1"/>
    </xf>
    <xf numFmtId="164" fontId="6" fillId="2" borderId="0" xfId="1" applyNumberFormat="1" applyFont="1" applyFill="1" applyBorder="1"/>
    <xf numFmtId="0" fontId="21" fillId="0" borderId="6" xfId="4" applyFont="1" applyBorder="1" applyAlignment="1">
      <alignment vertical="top" wrapText="1"/>
    </xf>
    <xf numFmtId="165" fontId="5" fillId="2" borderId="0" xfId="1" applyNumberFormat="1" applyFont="1" applyFill="1" applyBorder="1" applyAlignment="1">
      <alignment horizontal="center" vertical="center"/>
    </xf>
    <xf numFmtId="0" fontId="5" fillId="0" borderId="6" xfId="4" applyFont="1" applyFill="1" applyBorder="1" applyAlignment="1">
      <alignment horizontal="center" vertical="center" wrapText="1"/>
    </xf>
    <xf numFmtId="165" fontId="5" fillId="2" borderId="6" xfId="1" applyNumberFormat="1" applyFont="1" applyFill="1" applyBorder="1" applyAlignment="1">
      <alignment horizontal="center" vertical="center"/>
    </xf>
    <xf numFmtId="0" fontId="5" fillId="0" borderId="6" xfId="4" applyFont="1" applyFill="1" applyBorder="1" applyAlignment="1">
      <alignment horizontal="center" vertical="center"/>
    </xf>
    <xf numFmtId="164" fontId="5" fillId="2" borderId="6" xfId="1" applyNumberFormat="1" applyFont="1" applyFill="1" applyBorder="1" applyAlignment="1">
      <alignment horizontal="center" vertical="center"/>
    </xf>
    <xf numFmtId="164" fontId="5" fillId="2" borderId="6" xfId="1" applyNumberFormat="1" applyFont="1" applyFill="1" applyBorder="1" applyAlignment="1">
      <alignment horizontal="center" vertical="center" wrapText="1"/>
    </xf>
    <xf numFmtId="0" fontId="5" fillId="0" borderId="6" xfId="4" applyFont="1" applyBorder="1" applyAlignment="1">
      <alignment wrapText="1"/>
    </xf>
    <xf numFmtId="165" fontId="5" fillId="2" borderId="6" xfId="1" applyNumberFormat="1" applyFont="1" applyFill="1" applyBorder="1" applyAlignment="1">
      <alignment horizontal="center" vertical="center"/>
    </xf>
    <xf numFmtId="0" fontId="5" fillId="2" borderId="6" xfId="0" applyFont="1" applyFill="1" applyBorder="1" applyAlignment="1">
      <alignment horizontal="center" vertical="center" wrapText="1"/>
    </xf>
    <xf numFmtId="164" fontId="5" fillId="2" borderId="6" xfId="1" applyNumberFormat="1" applyFont="1" applyFill="1" applyBorder="1" applyAlignment="1">
      <alignment horizontal="center" vertical="top"/>
    </xf>
    <xf numFmtId="6" fontId="5" fillId="2" borderId="6" xfId="0" applyNumberFormat="1" applyFont="1" applyFill="1" applyBorder="1" applyAlignment="1">
      <alignment horizontal="right" vertical="center" wrapText="1"/>
    </xf>
    <xf numFmtId="165" fontId="5" fillId="2" borderId="6" xfId="1" applyNumberFormat="1" applyFont="1" applyFill="1" applyBorder="1" applyAlignment="1">
      <alignment horizontal="center" vertical="top"/>
    </xf>
    <xf numFmtId="165" fontId="5" fillId="2" borderId="6" xfId="1" applyNumberFormat="1" applyFont="1" applyFill="1" applyBorder="1" applyAlignment="1">
      <alignment horizontal="center" vertical="top"/>
    </xf>
    <xf numFmtId="0" fontId="5" fillId="2" borderId="6" xfId="4" applyFont="1" applyFill="1" applyBorder="1" applyAlignment="1">
      <alignment horizontal="center" vertical="top"/>
    </xf>
    <xf numFmtId="165" fontId="5" fillId="2" borderId="6" xfId="1" applyNumberFormat="1" applyFont="1" applyFill="1" applyBorder="1" applyAlignment="1">
      <alignment horizontal="center" vertical="center"/>
    </xf>
    <xf numFmtId="0" fontId="5" fillId="0" borderId="0" xfId="0" applyFont="1" applyFill="1" applyBorder="1" applyAlignment="1">
      <alignment wrapText="1"/>
    </xf>
    <xf numFmtId="0" fontId="5" fillId="0" borderId="0" xfId="0" applyFont="1" applyFill="1" applyBorder="1" applyAlignment="1">
      <alignment horizontal="center" vertical="center" wrapText="1"/>
    </xf>
    <xf numFmtId="0" fontId="10" fillId="0" borderId="4" xfId="0" applyFont="1" applyFill="1" applyBorder="1" applyAlignment="1">
      <alignment horizontal="left" vertical="center"/>
    </xf>
    <xf numFmtId="0" fontId="5" fillId="0" borderId="6" xfId="0" applyFont="1" applyFill="1" applyBorder="1" applyAlignment="1">
      <alignment horizontal="center" vertical="center" wrapText="1"/>
    </xf>
    <xf numFmtId="0" fontId="25" fillId="0" borderId="0"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6" fillId="0" borderId="6" xfId="0" applyFont="1" applyFill="1" applyBorder="1" applyAlignment="1">
      <alignment vertical="center" wrapText="1"/>
    </xf>
    <xf numFmtId="0" fontId="5" fillId="0" borderId="6" xfId="0" applyFont="1" applyFill="1" applyBorder="1" applyAlignment="1">
      <alignment horizontal="center" vertical="center" wrapText="1"/>
    </xf>
    <xf numFmtId="0" fontId="4" fillId="0" borderId="7"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0" borderId="0" xfId="4" applyFont="1" applyFill="1" applyBorder="1" applyAlignment="1">
      <alignment horizontal="center" wrapText="1"/>
    </xf>
    <xf numFmtId="0" fontId="5" fillId="0" borderId="6" xfId="4" applyFont="1" applyFill="1" applyBorder="1" applyAlignment="1">
      <alignment horizontal="center" vertical="center" wrapText="1"/>
    </xf>
    <xf numFmtId="0" fontId="5" fillId="0" borderId="6" xfId="4" applyFont="1" applyFill="1" applyBorder="1" applyAlignment="1">
      <alignment horizontal="center" vertical="center" wrapText="1"/>
    </xf>
    <xf numFmtId="0" fontId="5" fillId="0" borderId="6" xfId="4" applyFont="1" applyFill="1" applyBorder="1" applyAlignment="1">
      <alignment horizontal="center" vertical="center" wrapText="1"/>
    </xf>
    <xf numFmtId="165" fontId="5" fillId="2" borderId="6" xfId="1" applyNumberFormat="1" applyFont="1" applyFill="1" applyBorder="1" applyAlignment="1">
      <alignment horizontal="center" vertical="center"/>
    </xf>
    <xf numFmtId="0" fontId="5" fillId="0" borderId="6" xfId="4" applyFont="1" applyFill="1" applyBorder="1" applyAlignment="1">
      <alignment horizontal="center" vertical="center"/>
    </xf>
    <xf numFmtId="0" fontId="21" fillId="0" borderId="6" xfId="4" applyFont="1" applyFill="1" applyBorder="1" applyAlignment="1">
      <alignment vertical="top" wrapText="1"/>
    </xf>
    <xf numFmtId="0" fontId="17" fillId="0" borderId="0" xfId="4" applyFont="1" applyFill="1" applyBorder="1" applyAlignment="1">
      <alignment horizontal="center" wrapText="1"/>
    </xf>
    <xf numFmtId="0" fontId="5" fillId="0" borderId="6" xfId="4" applyFont="1" applyFill="1" applyBorder="1" applyAlignment="1">
      <alignment horizontal="center" vertical="center" wrapText="1"/>
    </xf>
    <xf numFmtId="0" fontId="6" fillId="0" borderId="6" xfId="4" applyFont="1" applyFill="1" applyBorder="1" applyAlignment="1">
      <alignment horizontal="center" vertical="center" wrapText="1"/>
    </xf>
    <xf numFmtId="0" fontId="4" fillId="2" borderId="7" xfId="0" applyFont="1" applyFill="1" applyBorder="1" applyAlignment="1">
      <alignment horizontal="center" vertical="center" wrapText="1"/>
    </xf>
    <xf numFmtId="0" fontId="15" fillId="0" borderId="4" xfId="0" applyFont="1" applyBorder="1" applyAlignment="1">
      <alignment vertical="center"/>
    </xf>
    <xf numFmtId="0" fontId="4" fillId="0" borderId="20" xfId="4" applyFont="1" applyFill="1" applyBorder="1" applyAlignment="1">
      <alignment horizontal="center" wrapText="1"/>
    </xf>
    <xf numFmtId="0" fontId="5" fillId="0" borderId="6" xfId="0" applyFont="1" applyFill="1" applyBorder="1" applyAlignment="1">
      <alignment horizontal="center" vertical="center" wrapText="1"/>
    </xf>
    <xf numFmtId="0" fontId="5" fillId="0" borderId="6" xfId="4" applyFont="1" applyFill="1" applyBorder="1" applyAlignment="1">
      <alignment horizontal="center" vertical="center" wrapText="1"/>
    </xf>
    <xf numFmtId="0" fontId="0" fillId="0" borderId="0" xfId="0" applyBorder="1"/>
    <xf numFmtId="0" fontId="5" fillId="0" borderId="6" xfId="0" applyFont="1" applyFill="1" applyBorder="1" applyAlignment="1">
      <alignment horizontal="center" vertical="center" wrapText="1"/>
    </xf>
    <xf numFmtId="0" fontId="5" fillId="0" borderId="6" xfId="4" applyFont="1" applyFill="1" applyBorder="1" applyAlignment="1">
      <alignment horizontal="center" vertical="center" wrapText="1"/>
    </xf>
    <xf numFmtId="0" fontId="4" fillId="0" borderId="7" xfId="0" applyFont="1" applyFill="1" applyBorder="1" applyAlignment="1">
      <alignment horizontal="center" wrapText="1"/>
    </xf>
    <xf numFmtId="0" fontId="0" fillId="0" borderId="0" xfId="0" applyBorder="1"/>
    <xf numFmtId="0" fontId="6" fillId="0" borderId="0" xfId="0" applyFont="1" applyBorder="1" applyAlignment="1">
      <alignment wrapText="1"/>
    </xf>
    <xf numFmtId="0" fontId="6" fillId="0" borderId="0" xfId="0" applyFont="1" applyBorder="1" applyAlignment="1">
      <alignment horizontal="center" vertical="center" wrapText="1"/>
    </xf>
    <xf numFmtId="0" fontId="5" fillId="0" borderId="6" xfId="0" applyFont="1" applyFill="1" applyBorder="1" applyAlignment="1">
      <alignment horizontal="center" vertical="center" wrapText="1"/>
    </xf>
    <xf numFmtId="0" fontId="5" fillId="0" borderId="6" xfId="0" applyFont="1" applyFill="1" applyBorder="1" applyAlignment="1">
      <alignment horizontal="center" vertical="center"/>
    </xf>
    <xf numFmtId="0" fontId="15" fillId="0" borderId="4" xfId="0" applyFont="1" applyBorder="1" applyAlignment="1">
      <alignment horizontal="left" vertical="center"/>
    </xf>
    <xf numFmtId="0" fontId="4" fillId="0" borderId="7" xfId="0" applyFont="1" applyFill="1" applyBorder="1" applyAlignment="1">
      <alignment horizontal="center" vertical="center" wrapText="1"/>
    </xf>
    <xf numFmtId="0" fontId="33" fillId="0" borderId="6" xfId="0" applyFont="1" applyFill="1" applyBorder="1" applyAlignment="1">
      <alignment horizontal="center" vertical="center" wrapText="1"/>
    </xf>
    <xf numFmtId="0" fontId="5" fillId="0" borderId="6" xfId="4" applyFont="1" applyFill="1" applyBorder="1" applyAlignment="1">
      <alignment horizontal="center" vertical="center" wrapText="1"/>
    </xf>
    <xf numFmtId="0" fontId="33" fillId="0" borderId="6" xfId="4" applyFont="1" applyFill="1" applyBorder="1" applyAlignment="1">
      <alignment horizontal="center" vertical="center" wrapText="1"/>
    </xf>
    <xf numFmtId="0" fontId="33" fillId="0" borderId="6" xfId="4" applyFont="1" applyFill="1" applyBorder="1" applyAlignment="1">
      <alignment horizontal="center" vertical="center" wrapText="1"/>
    </xf>
    <xf numFmtId="0" fontId="5" fillId="0" borderId="6" xfId="4" applyFont="1" applyFill="1" applyBorder="1" applyAlignment="1">
      <alignment horizontal="center" vertical="center" wrapText="1"/>
    </xf>
    <xf numFmtId="0" fontId="33" fillId="0" borderId="6" xfId="4" applyFont="1" applyFill="1" applyBorder="1" applyAlignment="1">
      <alignment horizontal="center" vertical="center" wrapText="1"/>
    </xf>
    <xf numFmtId="0" fontId="5" fillId="0" borderId="6" xfId="4" applyFont="1" applyFill="1" applyBorder="1" applyAlignment="1">
      <alignment horizontal="center" vertical="center" wrapText="1"/>
    </xf>
    <xf numFmtId="0" fontId="5" fillId="0" borderId="0" xfId="0" applyFont="1" applyFill="1" applyBorder="1" applyAlignment="1">
      <alignment vertical="top"/>
    </xf>
    <xf numFmtId="0" fontId="3" fillId="0" borderId="7" xfId="0" applyFont="1" applyBorder="1" applyAlignment="1">
      <alignment horizontal="center" vertical="center" wrapText="1"/>
    </xf>
    <xf numFmtId="0" fontId="4" fillId="0" borderId="0" xfId="4" applyFont="1" applyFill="1" applyBorder="1" applyAlignment="1">
      <alignment horizontal="center" vertical="center" wrapText="1"/>
    </xf>
    <xf numFmtId="0" fontId="37" fillId="0" borderId="0" xfId="4" applyFont="1" applyFill="1" applyBorder="1" applyAlignment="1">
      <alignment horizontal="center" vertical="center" wrapText="1"/>
    </xf>
    <xf numFmtId="0" fontId="3" fillId="0" borderId="7" xfId="4" applyFont="1" applyFill="1" applyBorder="1" applyAlignment="1">
      <alignment horizontal="center" vertical="center" wrapText="1"/>
    </xf>
    <xf numFmtId="0" fontId="5" fillId="0" borderId="6" xfId="4" applyFont="1" applyFill="1" applyBorder="1" applyAlignment="1">
      <alignment horizontal="center" vertical="top"/>
    </xf>
    <xf numFmtId="0" fontId="36" fillId="0" borderId="6" xfId="4" applyFont="1" applyFill="1" applyBorder="1" applyAlignment="1">
      <alignment horizontal="center" vertical="center" wrapText="1"/>
    </xf>
    <xf numFmtId="0" fontId="5" fillId="0" borderId="6" xfId="4" applyFont="1" applyBorder="1" applyAlignment="1">
      <alignment vertical="top" wrapText="1"/>
    </xf>
    <xf numFmtId="0" fontId="3" fillId="0" borderId="7" xfId="4" applyFont="1" applyBorder="1" applyAlignment="1">
      <alignment horizontal="center" wrapText="1"/>
    </xf>
    <xf numFmtId="0" fontId="5" fillId="0" borderId="6" xfId="4" applyFont="1" applyFill="1" applyBorder="1" applyAlignment="1">
      <alignment horizontal="center" vertical="center" wrapText="1"/>
    </xf>
    <xf numFmtId="0" fontId="15" fillId="2" borderId="4" xfId="0" applyFont="1" applyFill="1" applyBorder="1" applyAlignment="1">
      <alignment vertical="center"/>
    </xf>
    <xf numFmtId="0" fontId="3" fillId="0" borderId="9" xfId="0" applyFont="1" applyFill="1" applyBorder="1" applyAlignment="1">
      <alignment horizontal="center" vertical="center" wrapText="1"/>
    </xf>
    <xf numFmtId="0" fontId="3" fillId="0" borderId="7" xfId="4" applyFont="1" applyBorder="1" applyAlignment="1">
      <alignment horizontal="center" wrapText="1"/>
    </xf>
    <xf numFmtId="0" fontId="5" fillId="0" borderId="6" xfId="4" applyFont="1" applyFill="1" applyBorder="1" applyAlignment="1">
      <alignment horizontal="center" vertical="center" wrapText="1"/>
    </xf>
    <xf numFmtId="0" fontId="33" fillId="0" borderId="6" xfId="4" applyFont="1" applyFill="1" applyBorder="1" applyAlignment="1">
      <alignment horizontal="center" vertical="center" wrapText="1"/>
    </xf>
    <xf numFmtId="0" fontId="32" fillId="0" borderId="6" xfId="4" applyFont="1" applyFill="1" applyBorder="1" applyAlignment="1">
      <alignment horizontal="center" vertical="center" wrapText="1"/>
    </xf>
    <xf numFmtId="0" fontId="5" fillId="0" borderId="6" xfId="4" applyFont="1" applyFill="1" applyBorder="1" applyAlignment="1">
      <alignment horizontal="center" vertical="center" wrapText="1"/>
    </xf>
    <xf numFmtId="0" fontId="5" fillId="0" borderId="6" xfId="4" applyFont="1" applyBorder="1" applyAlignment="1">
      <alignment horizontal="center" vertical="center" wrapText="1"/>
    </xf>
    <xf numFmtId="0" fontId="3" fillId="0" borderId="7" xfId="4" applyFont="1" applyBorder="1" applyAlignment="1">
      <alignment horizontal="center" wrapText="1"/>
    </xf>
    <xf numFmtId="0" fontId="33" fillId="0" borderId="6" xfId="4" applyFont="1" applyFill="1" applyBorder="1" applyAlignment="1">
      <alignment horizontal="center" vertical="center" wrapText="1"/>
    </xf>
    <xf numFmtId="0" fontId="32" fillId="0" borderId="6" xfId="4" applyFont="1" applyFill="1" applyBorder="1" applyAlignment="1">
      <alignment horizontal="center" vertical="center" wrapText="1"/>
    </xf>
    <xf numFmtId="164" fontId="6" fillId="2" borderId="6" xfId="1" applyNumberFormat="1" applyFont="1" applyFill="1" applyBorder="1" applyAlignment="1">
      <alignment horizontal="center" vertical="center" wrapText="1"/>
    </xf>
    <xf numFmtId="0" fontId="3" fillId="0" borderId="2" xfId="4" applyFont="1" applyFill="1" applyBorder="1" applyAlignment="1">
      <alignment horizontal="center" vertical="center" wrapText="1"/>
    </xf>
    <xf numFmtId="165" fontId="5" fillId="2" borderId="6" xfId="1" applyNumberFormat="1" applyFont="1" applyFill="1" applyBorder="1" applyAlignment="1">
      <alignment horizontal="center" vertical="center"/>
    </xf>
    <xf numFmtId="0" fontId="6" fillId="0" borderId="6" xfId="4" applyFont="1" applyFill="1" applyBorder="1" applyAlignment="1">
      <alignment horizontal="center" vertical="center" wrapText="1"/>
    </xf>
    <xf numFmtId="0" fontId="6" fillId="0" borderId="6" xfId="4" applyFont="1" applyFill="1" applyBorder="1" applyAlignment="1">
      <alignment horizontal="center" vertical="center"/>
    </xf>
    <xf numFmtId="0" fontId="43" fillId="0" borderId="6" xfId="4" applyFont="1" applyFill="1" applyBorder="1" applyAlignment="1">
      <alignment horizontal="center" vertical="center" wrapText="1"/>
    </xf>
    <xf numFmtId="0" fontId="6" fillId="0" borderId="6" xfId="4" applyFont="1" applyBorder="1" applyAlignment="1">
      <alignment horizontal="center" wrapText="1"/>
    </xf>
    <xf numFmtId="0" fontId="3" fillId="0" borderId="2" xfId="4" applyFont="1" applyBorder="1" applyAlignment="1">
      <alignment horizontal="center" wrapText="1"/>
    </xf>
    <xf numFmtId="165" fontId="5" fillId="2" borderId="6" xfId="1" applyNumberFormat="1" applyFont="1" applyFill="1" applyBorder="1" applyAlignment="1">
      <alignment horizontal="center" vertical="center"/>
    </xf>
    <xf numFmtId="0" fontId="5" fillId="0" borderId="6" xfId="4" applyFont="1" applyFill="1" applyBorder="1" applyAlignment="1">
      <alignment horizontal="center" vertical="center" wrapText="1"/>
    </xf>
    <xf numFmtId="0" fontId="6" fillId="0" borderId="6" xfId="4" applyFont="1" applyFill="1" applyBorder="1" applyAlignment="1">
      <alignment horizontal="center" vertical="center" wrapText="1"/>
    </xf>
    <xf numFmtId="0" fontId="6" fillId="0" borderId="6" xfId="4" applyFont="1" applyFill="1" applyBorder="1" applyAlignment="1">
      <alignment horizontal="center" vertical="center"/>
    </xf>
    <xf numFmtId="0" fontId="6" fillId="0" borderId="6" xfId="4" applyFont="1" applyBorder="1" applyAlignment="1">
      <alignment wrapText="1"/>
    </xf>
    <xf numFmtId="0" fontId="4" fillId="0" borderId="7" xfId="4" applyFont="1" applyFill="1" applyBorder="1" applyAlignment="1">
      <alignment horizontal="center" vertical="center" wrapText="1"/>
    </xf>
    <xf numFmtId="0" fontId="5" fillId="0" borderId="6" xfId="4" applyFont="1" applyFill="1" applyBorder="1" applyAlignment="1">
      <alignment horizontal="center" vertical="center" wrapText="1"/>
    </xf>
    <xf numFmtId="0" fontId="4" fillId="0" borderId="7" xfId="0" applyFont="1" applyFill="1" applyBorder="1" applyAlignment="1">
      <alignment horizontal="center" vertical="center" wrapText="1"/>
    </xf>
    <xf numFmtId="0" fontId="0" fillId="0" borderId="0" xfId="0" applyBorder="1"/>
    <xf numFmtId="0" fontId="36" fillId="0" borderId="6" xfId="0" applyFont="1" applyFill="1" applyBorder="1" applyAlignment="1">
      <alignment horizontal="center" vertical="center" wrapText="1"/>
    </xf>
    <xf numFmtId="0" fontId="16" fillId="0" borderId="6" xfId="4" applyFont="1" applyFill="1" applyBorder="1" applyAlignment="1">
      <alignment horizontal="center" vertical="center" wrapText="1"/>
    </xf>
    <xf numFmtId="0" fontId="5" fillId="0" borderId="0" xfId="0" applyFont="1" applyFill="1" applyBorder="1"/>
    <xf numFmtId="0" fontId="0" fillId="0" borderId="0" xfId="0" applyBorder="1"/>
    <xf numFmtId="0" fontId="4" fillId="0" borderId="7" xfId="0" applyFont="1" applyFill="1" applyBorder="1" applyAlignment="1">
      <alignment horizontal="center" vertical="center" wrapText="1"/>
    </xf>
    <xf numFmtId="0" fontId="5" fillId="0" borderId="6" xfId="4" applyFont="1" applyFill="1" applyBorder="1" applyAlignment="1">
      <alignment horizontal="center" vertical="top" wrapText="1"/>
    </xf>
    <xf numFmtId="165" fontId="5" fillId="2" borderId="6" xfId="1" applyNumberFormat="1" applyFont="1" applyFill="1" applyBorder="1" applyAlignment="1">
      <alignment horizontal="center" vertical="top"/>
    </xf>
    <xf numFmtId="0" fontId="5" fillId="0" borderId="6" xfId="4" applyFont="1" applyFill="1" applyBorder="1" applyAlignment="1">
      <alignment horizontal="center" vertical="top"/>
    </xf>
    <xf numFmtId="164" fontId="5" fillId="2" borderId="6" xfId="1" applyNumberFormat="1" applyFont="1" applyFill="1" applyBorder="1" applyAlignment="1">
      <alignment horizontal="center" vertical="top" wrapText="1"/>
    </xf>
    <xf numFmtId="0" fontId="21" fillId="0" borderId="6" xfId="4" applyFont="1" applyFill="1" applyBorder="1" applyAlignment="1">
      <alignment horizontal="left" vertical="top" wrapText="1"/>
    </xf>
    <xf numFmtId="0" fontId="4" fillId="0" borderId="7" xfId="0" applyFont="1" applyFill="1" applyBorder="1" applyAlignment="1">
      <alignment horizontal="center" vertical="center" wrapText="1"/>
    </xf>
    <xf numFmtId="0" fontId="16" fillId="0" borderId="6" xfId="4" applyFont="1" applyFill="1" applyBorder="1" applyAlignment="1">
      <alignment horizontal="center" vertical="center" wrapText="1"/>
    </xf>
    <xf numFmtId="0" fontId="5" fillId="0" borderId="6" xfId="4" applyFont="1" applyFill="1" applyBorder="1" applyAlignment="1">
      <alignment horizontal="center" vertical="center" wrapText="1"/>
    </xf>
    <xf numFmtId="0" fontId="16" fillId="0" borderId="6" xfId="4" applyFont="1" applyFill="1" applyBorder="1" applyAlignment="1">
      <alignment horizontal="center" vertical="center" wrapText="1"/>
    </xf>
    <xf numFmtId="0" fontId="16" fillId="0" borderId="6" xfId="4" applyFont="1" applyFill="1" applyBorder="1" applyAlignment="1">
      <alignment horizontal="center" vertical="center" wrapText="1"/>
    </xf>
    <xf numFmtId="0" fontId="0" fillId="0" borderId="0" xfId="0" applyBorder="1"/>
    <xf numFmtId="0" fontId="15" fillId="0" borderId="0" xfId="0" applyFont="1" applyBorder="1" applyAlignment="1">
      <alignment horizontal="left" vertical="center"/>
    </xf>
    <xf numFmtId="0" fontId="16" fillId="0" borderId="6" xfId="4" applyFont="1" applyFill="1" applyBorder="1" applyAlignment="1">
      <alignment horizontal="center" vertical="center" wrapText="1"/>
    </xf>
    <xf numFmtId="0" fontId="44" fillId="0" borderId="7" xfId="0" applyFont="1" applyFill="1" applyBorder="1" applyAlignment="1">
      <alignment horizontal="center" vertical="center" wrapText="1"/>
    </xf>
    <xf numFmtId="0" fontId="29" fillId="0" borderId="6" xfId="4" applyFont="1" applyFill="1" applyBorder="1" applyAlignment="1">
      <alignment horizontal="center" vertical="center" wrapText="1"/>
    </xf>
    <xf numFmtId="0" fontId="0" fillId="0" borderId="0" xfId="0" applyBorder="1" applyAlignment="1">
      <alignment wrapText="1"/>
    </xf>
    <xf numFmtId="0" fontId="0" fillId="0" borderId="0" xfId="0" applyBorder="1" applyAlignment="1">
      <alignment horizontal="center" vertical="center" wrapText="1"/>
    </xf>
    <xf numFmtId="0" fontId="9" fillId="0" borderId="0" xfId="0" applyFont="1" applyFill="1" applyBorder="1" applyAlignment="1">
      <alignment horizontal="left" vertical="center" wrapText="1"/>
    </xf>
    <xf numFmtId="0" fontId="9" fillId="0" borderId="10" xfId="0" applyFont="1" applyFill="1" applyBorder="1" applyAlignment="1">
      <alignment horizontal="left" vertical="center" wrapText="1"/>
    </xf>
    <xf numFmtId="0" fontId="48" fillId="0" borderId="0" xfId="0" applyFont="1" applyBorder="1"/>
    <xf numFmtId="164" fontId="5" fillId="2" borderId="6" xfId="4" applyNumberFormat="1" applyFont="1" applyFill="1" applyBorder="1" applyAlignment="1">
      <alignment horizontal="center" vertical="center" wrapText="1"/>
    </xf>
    <xf numFmtId="43" fontId="5" fillId="0" borderId="6" xfId="8" applyFont="1" applyFill="1" applyBorder="1" applyAlignment="1">
      <alignment horizontal="center" vertical="center"/>
    </xf>
    <xf numFmtId="43" fontId="0" fillId="0" borderId="0" xfId="8" applyFont="1" applyBorder="1"/>
    <xf numFmtId="0" fontId="5" fillId="0" borderId="6" xfId="8" applyNumberFormat="1" applyFont="1" applyFill="1" applyBorder="1" applyAlignment="1">
      <alignment horizontal="center" vertical="center"/>
    </xf>
    <xf numFmtId="0" fontId="6" fillId="0" borderId="6" xfId="8" applyNumberFormat="1" applyFont="1" applyFill="1" applyBorder="1" applyAlignment="1">
      <alignment horizontal="center" vertical="center" wrapText="1"/>
    </xf>
    <xf numFmtId="0" fontId="33" fillId="0" borderId="6" xfId="0" applyFont="1" applyBorder="1" applyAlignment="1">
      <alignment horizontal="center" vertical="center"/>
    </xf>
    <xf numFmtId="164" fontId="5" fillId="3" borderId="6" xfId="1" applyNumberFormat="1" applyFont="1" applyFill="1" applyBorder="1" applyAlignment="1">
      <alignment vertical="center" wrapText="1"/>
    </xf>
    <xf numFmtId="0" fontId="4" fillId="2" borderId="7" xfId="0" applyFont="1" applyFill="1" applyBorder="1" applyAlignment="1">
      <alignment horizontal="center" vertical="center" wrapText="1"/>
    </xf>
    <xf numFmtId="0" fontId="34" fillId="0" borderId="6" xfId="0" applyFont="1" applyFill="1" applyBorder="1" applyAlignment="1">
      <alignment horizontal="left" vertical="top" wrapText="1"/>
    </xf>
    <xf numFmtId="164" fontId="5" fillId="2" borderId="0" xfId="1" applyNumberFormat="1" applyFont="1" applyFill="1" applyBorder="1" applyAlignment="1">
      <alignment horizontal="center" vertical="center"/>
    </xf>
    <xf numFmtId="166" fontId="5" fillId="2" borderId="0" xfId="1" applyNumberFormat="1" applyFont="1" applyFill="1" applyBorder="1" applyAlignment="1">
      <alignment horizontal="center" vertical="center"/>
    </xf>
    <xf numFmtId="0" fontId="0" fillId="2" borderId="0" xfId="8" applyNumberFormat="1" applyFont="1" applyFill="1" applyBorder="1"/>
    <xf numFmtId="0" fontId="29" fillId="2" borderId="0" xfId="0" applyNumberFormat="1" applyFont="1" applyFill="1" applyBorder="1"/>
    <xf numFmtId="165" fontId="12" fillId="0" borderId="0" xfId="0" applyNumberFormat="1" applyFont="1" applyFill="1" applyBorder="1"/>
    <xf numFmtId="165" fontId="12" fillId="2" borderId="23" xfId="0" applyNumberFormat="1" applyFont="1" applyFill="1" applyBorder="1"/>
    <xf numFmtId="165" fontId="21" fillId="2" borderId="6" xfId="1" applyNumberFormat="1" applyFont="1" applyFill="1" applyBorder="1" applyAlignment="1">
      <alignment horizontal="center" vertical="center"/>
    </xf>
    <xf numFmtId="0" fontId="21" fillId="2" borderId="6" xfId="4" applyFont="1" applyFill="1" applyBorder="1" applyAlignment="1">
      <alignment horizontal="center" vertical="center" wrapText="1"/>
    </xf>
    <xf numFmtId="165" fontId="34" fillId="2" borderId="6" xfId="1" applyNumberFormat="1" applyFont="1" applyFill="1" applyBorder="1" applyAlignment="1">
      <alignment horizontal="center" vertical="center"/>
    </xf>
    <xf numFmtId="165" fontId="21" fillId="2" borderId="6" xfId="1" applyNumberFormat="1" applyFont="1" applyFill="1" applyBorder="1" applyAlignment="1">
      <alignment horizontal="center" vertical="top"/>
    </xf>
    <xf numFmtId="0" fontId="5" fillId="0" borderId="0" xfId="4" applyFont="1" applyFill="1" applyBorder="1" applyAlignment="1">
      <alignment horizontal="center" vertical="center"/>
    </xf>
    <xf numFmtId="164" fontId="5" fillId="0" borderId="0" xfId="1" applyNumberFormat="1" applyFont="1" applyFill="1" applyBorder="1" applyAlignment="1">
      <alignment horizontal="center" vertical="center" wrapText="1"/>
    </xf>
    <xf numFmtId="0" fontId="16" fillId="0" borderId="0" xfId="2" applyFill="1" applyBorder="1"/>
    <xf numFmtId="0" fontId="16" fillId="0" borderId="24" xfId="2" applyBorder="1"/>
    <xf numFmtId="44" fontId="16" fillId="0" borderId="0" xfId="1" applyFont="1" applyFill="1" applyBorder="1"/>
    <xf numFmtId="0" fontId="31" fillId="0" borderId="6" xfId="4" applyFont="1" applyBorder="1" applyAlignment="1">
      <alignment wrapText="1"/>
    </xf>
    <xf numFmtId="0" fontId="6" fillId="0" borderId="6" xfId="0" applyFont="1" applyBorder="1" applyAlignment="1">
      <alignment wrapText="1"/>
    </xf>
    <xf numFmtId="165" fontId="31" fillId="2" borderId="6" xfId="1" applyNumberFormat="1" applyFont="1" applyFill="1" applyBorder="1" applyAlignment="1">
      <alignment horizontal="center" vertical="center"/>
    </xf>
    <xf numFmtId="165" fontId="6" fillId="2" borderId="6" xfId="1" applyNumberFormat="1" applyFont="1" applyFill="1" applyBorder="1" applyAlignment="1">
      <alignment horizontal="center" vertical="center"/>
    </xf>
    <xf numFmtId="165" fontId="21" fillId="2" borderId="6" xfId="1" applyNumberFormat="1" applyFont="1" applyFill="1" applyBorder="1" applyAlignment="1">
      <alignment horizontal="center" vertical="center" wrapText="1"/>
    </xf>
    <xf numFmtId="165" fontId="5" fillId="2" borderId="6" xfId="4" applyNumberFormat="1" applyFont="1" applyFill="1" applyBorder="1" applyAlignment="1">
      <alignment horizontal="center" vertical="center" wrapText="1"/>
    </xf>
    <xf numFmtId="0" fontId="10" fillId="0" borderId="4" xfId="0" applyFont="1" applyFill="1" applyBorder="1" applyAlignment="1">
      <alignment horizontal="left" vertical="center"/>
    </xf>
    <xf numFmtId="0" fontId="10" fillId="0" borderId="11" xfId="0" applyFont="1" applyFill="1" applyBorder="1" applyAlignment="1">
      <alignment horizontal="left" vertical="center"/>
    </xf>
    <xf numFmtId="0" fontId="4" fillId="2" borderId="7" xfId="0" applyFont="1" applyFill="1" applyBorder="1" applyAlignment="1">
      <alignment horizontal="center" vertical="center" wrapText="1"/>
    </xf>
    <xf numFmtId="0" fontId="9" fillId="0" borderId="21" xfId="0" applyFont="1" applyFill="1" applyBorder="1" applyAlignment="1">
      <alignment horizontal="left" vertical="center" wrapText="1"/>
    </xf>
    <xf numFmtId="0" fontId="0" fillId="0" borderId="22" xfId="0" applyBorder="1" applyAlignment="1">
      <alignment horizontal="left" vertical="center" wrapText="1"/>
    </xf>
    <xf numFmtId="0" fontId="4" fillId="2" borderId="6" xfId="0" applyFont="1" applyFill="1" applyBorder="1" applyAlignment="1">
      <alignment horizontal="center" vertical="center" wrapText="1"/>
    </xf>
    <xf numFmtId="0" fontId="9" fillId="0" borderId="12" xfId="0" applyFont="1" applyFill="1" applyBorder="1" applyAlignment="1">
      <alignment horizontal="left" vertical="center" wrapText="1"/>
    </xf>
    <xf numFmtId="0" fontId="9" fillId="0" borderId="13" xfId="0" applyFont="1" applyFill="1" applyBorder="1" applyAlignment="1">
      <alignment horizontal="left" vertical="center" wrapText="1"/>
    </xf>
    <xf numFmtId="0" fontId="9" fillId="0" borderId="0" xfId="0" applyFont="1" applyFill="1" applyBorder="1" applyAlignment="1">
      <alignment horizontal="left" vertical="center" wrapText="1"/>
    </xf>
    <xf numFmtId="0" fontId="9" fillId="0" borderId="18" xfId="0" applyFont="1" applyFill="1" applyBorder="1" applyAlignment="1">
      <alignment horizontal="left" vertical="center" wrapText="1"/>
    </xf>
    <xf numFmtId="0" fontId="9" fillId="0" borderId="14" xfId="0" applyFont="1" applyFill="1" applyBorder="1" applyAlignment="1">
      <alignment horizontal="left" vertical="center" wrapText="1"/>
    </xf>
    <xf numFmtId="0" fontId="9" fillId="0" borderId="15" xfId="0" applyFont="1" applyFill="1" applyBorder="1" applyAlignment="1">
      <alignment horizontal="left" vertical="center" wrapText="1"/>
    </xf>
    <xf numFmtId="0" fontId="9" fillId="0" borderId="16" xfId="0" applyFont="1" applyFill="1" applyBorder="1" applyAlignment="1">
      <alignment horizontal="left" vertical="center" wrapText="1"/>
    </xf>
    <xf numFmtId="0" fontId="14" fillId="0" borderId="0" xfId="0" applyFont="1" applyFill="1" applyBorder="1" applyAlignment="1">
      <alignment horizontal="left" vertical="center" wrapText="1"/>
    </xf>
    <xf numFmtId="0" fontId="15" fillId="0" borderId="4" xfId="0" applyFont="1" applyBorder="1" applyAlignment="1">
      <alignment horizontal="left" vertical="center"/>
    </xf>
    <xf numFmtId="0" fontId="15" fillId="0" borderId="11" xfId="0" applyFont="1" applyBorder="1" applyAlignment="1">
      <alignment horizontal="left" vertical="center"/>
    </xf>
    <xf numFmtId="0" fontId="12" fillId="0" borderId="0" xfId="0" applyFont="1" applyFill="1" applyBorder="1" applyAlignment="1">
      <alignment horizontal="left" vertical="center" wrapText="1"/>
    </xf>
    <xf numFmtId="0" fontId="12" fillId="0" borderId="0" xfId="0" applyFont="1" applyBorder="1" applyAlignment="1">
      <alignment horizontal="left"/>
    </xf>
    <xf numFmtId="0" fontId="15" fillId="0" borderId="4" xfId="0" applyFont="1" applyBorder="1" applyAlignment="1">
      <alignment vertical="center"/>
    </xf>
    <xf numFmtId="0" fontId="15" fillId="0" borderId="11" xfId="0" applyFont="1" applyBorder="1" applyAlignment="1">
      <alignment vertical="center"/>
    </xf>
    <xf numFmtId="0" fontId="21" fillId="0" borderId="6" xfId="0" applyFont="1" applyFill="1" applyBorder="1" applyAlignment="1">
      <alignment vertical="top" wrapText="1"/>
    </xf>
    <xf numFmtId="164" fontId="5" fillId="2" borderId="6" xfId="1" applyNumberFormat="1" applyFont="1" applyFill="1" applyBorder="1" applyAlignment="1">
      <alignment horizontal="center" vertical="center"/>
    </xf>
    <xf numFmtId="0" fontId="21" fillId="0" borderId="6" xfId="4" applyFont="1" applyBorder="1" applyAlignment="1">
      <alignment vertical="top" wrapText="1"/>
    </xf>
    <xf numFmtId="0" fontId="6" fillId="0" borderId="6" xfId="4" applyFont="1" applyBorder="1" applyAlignment="1">
      <alignment horizontal="center" vertical="center" wrapText="1"/>
    </xf>
    <xf numFmtId="164" fontId="5" fillId="2" borderId="6" xfId="1" applyNumberFormat="1" applyFont="1" applyFill="1" applyBorder="1" applyAlignment="1">
      <alignment vertical="center" wrapText="1"/>
    </xf>
  </cellXfs>
  <cellStyles count="10">
    <cellStyle name="Comma" xfId="8" builtinId="3"/>
    <cellStyle name="Comma 2" xfId="9"/>
    <cellStyle name="Currency" xfId="1" builtinId="4"/>
    <cellStyle name="Currency 2" xfId="5"/>
    <cellStyle name="Normal" xfId="0" builtinId="0"/>
    <cellStyle name="Normal 2" xfId="2"/>
    <cellStyle name="Normal 2 2" xfId="3"/>
    <cellStyle name="Normal 2 2 2" xfId="6"/>
    <cellStyle name="Normal 3" xfId="4"/>
    <cellStyle name="Normal 4" xfId="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36.bin"/><Relationship Id="rId2" Type="http://schemas.openxmlformats.org/officeDocument/2006/relationships/printerSettings" Target="../printerSettings/printerSettings35.bin"/><Relationship Id="rId1" Type="http://schemas.openxmlformats.org/officeDocument/2006/relationships/printerSettings" Target="../printerSettings/printerSettings34.bin"/><Relationship Id="rId4" Type="http://schemas.openxmlformats.org/officeDocument/2006/relationships/printerSettings" Target="../printerSettings/printerSettings37.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40.bin"/><Relationship Id="rId2" Type="http://schemas.openxmlformats.org/officeDocument/2006/relationships/printerSettings" Target="../printerSettings/printerSettings39.bin"/><Relationship Id="rId1" Type="http://schemas.openxmlformats.org/officeDocument/2006/relationships/printerSettings" Target="../printerSettings/printerSettings38.bin"/><Relationship Id="rId4" Type="http://schemas.openxmlformats.org/officeDocument/2006/relationships/printerSettings" Target="../printerSettings/printerSettings41.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44.bin"/><Relationship Id="rId2" Type="http://schemas.openxmlformats.org/officeDocument/2006/relationships/printerSettings" Target="../printerSettings/printerSettings43.bin"/><Relationship Id="rId1" Type="http://schemas.openxmlformats.org/officeDocument/2006/relationships/printerSettings" Target="../printerSettings/printerSettings42.bin"/><Relationship Id="rId4" Type="http://schemas.openxmlformats.org/officeDocument/2006/relationships/printerSettings" Target="../printerSettings/printerSettings45.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48.bin"/><Relationship Id="rId2" Type="http://schemas.openxmlformats.org/officeDocument/2006/relationships/printerSettings" Target="../printerSettings/printerSettings47.bin"/><Relationship Id="rId1" Type="http://schemas.openxmlformats.org/officeDocument/2006/relationships/printerSettings" Target="../printerSettings/printerSettings46.bin"/><Relationship Id="rId4" Type="http://schemas.openxmlformats.org/officeDocument/2006/relationships/printerSettings" Target="../printerSettings/printerSettings49.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52.bin"/><Relationship Id="rId2" Type="http://schemas.openxmlformats.org/officeDocument/2006/relationships/printerSettings" Target="../printerSettings/printerSettings51.bin"/><Relationship Id="rId1" Type="http://schemas.openxmlformats.org/officeDocument/2006/relationships/printerSettings" Target="../printerSettings/printerSettings50.bin"/><Relationship Id="rId4" Type="http://schemas.openxmlformats.org/officeDocument/2006/relationships/printerSettings" Target="../printerSettings/printerSettings53.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56.bin"/><Relationship Id="rId2" Type="http://schemas.openxmlformats.org/officeDocument/2006/relationships/printerSettings" Target="../printerSettings/printerSettings55.bin"/><Relationship Id="rId1" Type="http://schemas.openxmlformats.org/officeDocument/2006/relationships/printerSettings" Target="../printerSettings/printerSettings54.bin"/><Relationship Id="rId4" Type="http://schemas.openxmlformats.org/officeDocument/2006/relationships/printerSettings" Target="../printerSettings/printerSettings57.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60.bin"/><Relationship Id="rId2" Type="http://schemas.openxmlformats.org/officeDocument/2006/relationships/printerSettings" Target="../printerSettings/printerSettings59.bin"/><Relationship Id="rId1" Type="http://schemas.openxmlformats.org/officeDocument/2006/relationships/printerSettings" Target="../printerSettings/printerSettings58.bin"/><Relationship Id="rId6" Type="http://schemas.openxmlformats.org/officeDocument/2006/relationships/comments" Target="../comments5.xml"/><Relationship Id="rId5" Type="http://schemas.openxmlformats.org/officeDocument/2006/relationships/vmlDrawing" Target="../drawings/vmlDrawing5.vml"/><Relationship Id="rId4" Type="http://schemas.openxmlformats.org/officeDocument/2006/relationships/printerSettings" Target="../printerSettings/printerSettings61.bin"/></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64.bin"/><Relationship Id="rId2" Type="http://schemas.openxmlformats.org/officeDocument/2006/relationships/printerSettings" Target="../printerSettings/printerSettings63.bin"/><Relationship Id="rId1" Type="http://schemas.openxmlformats.org/officeDocument/2006/relationships/printerSettings" Target="../printerSettings/printerSettings62.bin"/><Relationship Id="rId4" Type="http://schemas.openxmlformats.org/officeDocument/2006/relationships/printerSettings" Target="../printerSettings/printerSettings65.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68.bin"/><Relationship Id="rId2" Type="http://schemas.openxmlformats.org/officeDocument/2006/relationships/printerSettings" Target="../printerSettings/printerSettings67.bin"/><Relationship Id="rId1" Type="http://schemas.openxmlformats.org/officeDocument/2006/relationships/printerSettings" Target="../printerSettings/printerSettings66.bin"/><Relationship Id="rId4" Type="http://schemas.openxmlformats.org/officeDocument/2006/relationships/printerSettings" Target="../printerSettings/printerSettings69.bin"/></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72.bin"/><Relationship Id="rId2" Type="http://schemas.openxmlformats.org/officeDocument/2006/relationships/printerSettings" Target="../printerSettings/printerSettings71.bin"/><Relationship Id="rId1" Type="http://schemas.openxmlformats.org/officeDocument/2006/relationships/printerSettings" Target="../printerSettings/printerSettings70.bin"/><Relationship Id="rId4" Type="http://schemas.openxmlformats.org/officeDocument/2006/relationships/printerSettings" Target="../printerSettings/printerSettings73.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8.bin"/></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76.bin"/><Relationship Id="rId2" Type="http://schemas.openxmlformats.org/officeDocument/2006/relationships/printerSettings" Target="../printerSettings/printerSettings75.bin"/><Relationship Id="rId1" Type="http://schemas.openxmlformats.org/officeDocument/2006/relationships/printerSettings" Target="../printerSettings/printerSettings74.bin"/><Relationship Id="rId4" Type="http://schemas.openxmlformats.org/officeDocument/2006/relationships/printerSettings" Target="../printerSettings/printerSettings77.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80.bin"/><Relationship Id="rId2" Type="http://schemas.openxmlformats.org/officeDocument/2006/relationships/printerSettings" Target="../printerSettings/printerSettings79.bin"/><Relationship Id="rId1" Type="http://schemas.openxmlformats.org/officeDocument/2006/relationships/printerSettings" Target="../printerSettings/printerSettings78.bin"/><Relationship Id="rId4" Type="http://schemas.openxmlformats.org/officeDocument/2006/relationships/printerSettings" Target="../printerSettings/printerSettings81.bin"/></Relationships>
</file>

<file path=xl/worksheets/_rels/sheet22.xml.rels><?xml version="1.0" encoding="UTF-8" standalone="yes"?>
<Relationships xmlns="http://schemas.openxmlformats.org/package/2006/relationships"><Relationship Id="rId3" Type="http://schemas.openxmlformats.org/officeDocument/2006/relationships/printerSettings" Target="../printerSettings/printerSettings84.bin"/><Relationship Id="rId2" Type="http://schemas.openxmlformats.org/officeDocument/2006/relationships/printerSettings" Target="../printerSettings/printerSettings83.bin"/><Relationship Id="rId1" Type="http://schemas.openxmlformats.org/officeDocument/2006/relationships/printerSettings" Target="../printerSettings/printerSettings82.bin"/><Relationship Id="rId4" Type="http://schemas.openxmlformats.org/officeDocument/2006/relationships/printerSettings" Target="../printerSettings/printerSettings85.bin"/></Relationships>
</file>

<file path=xl/worksheets/_rels/sheet23.xml.rels><?xml version="1.0" encoding="UTF-8" standalone="yes"?>
<Relationships xmlns="http://schemas.openxmlformats.org/package/2006/relationships"><Relationship Id="rId3" Type="http://schemas.openxmlformats.org/officeDocument/2006/relationships/printerSettings" Target="../printerSettings/printerSettings88.bin"/><Relationship Id="rId2" Type="http://schemas.openxmlformats.org/officeDocument/2006/relationships/printerSettings" Target="../printerSettings/printerSettings87.bin"/><Relationship Id="rId1" Type="http://schemas.openxmlformats.org/officeDocument/2006/relationships/printerSettings" Target="../printerSettings/printerSettings86.bin"/><Relationship Id="rId6" Type="http://schemas.openxmlformats.org/officeDocument/2006/relationships/comments" Target="../comments6.xml"/><Relationship Id="rId5" Type="http://schemas.openxmlformats.org/officeDocument/2006/relationships/vmlDrawing" Target="../drawings/vmlDrawing6.vml"/><Relationship Id="rId4" Type="http://schemas.openxmlformats.org/officeDocument/2006/relationships/printerSettings" Target="../printerSettings/printerSettings8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printerSettings" Target="../printerSettings/printerSettings16.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 Id="rId6" Type="http://schemas.openxmlformats.org/officeDocument/2006/relationships/comments" Target="../comments4.xml"/><Relationship Id="rId5" Type="http://schemas.openxmlformats.org/officeDocument/2006/relationships/vmlDrawing" Target="../drawings/vmlDrawing4.vml"/><Relationship Id="rId4" Type="http://schemas.openxmlformats.org/officeDocument/2006/relationships/printerSettings" Target="../printerSettings/printerSettings20.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4" Type="http://schemas.openxmlformats.org/officeDocument/2006/relationships/printerSettings" Target="../printerSettings/printerSettings24.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 Id="rId4" Type="http://schemas.openxmlformats.org/officeDocument/2006/relationships/printerSettings" Target="../printerSettings/printerSettings28.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31.bin"/><Relationship Id="rId2" Type="http://schemas.openxmlformats.org/officeDocument/2006/relationships/printerSettings" Target="../printerSettings/printerSettings30.bin"/><Relationship Id="rId1" Type="http://schemas.openxmlformats.org/officeDocument/2006/relationships/printerSettings" Target="../printerSettings/printerSettings29.bin"/><Relationship Id="rId4" Type="http://schemas.openxmlformats.org/officeDocument/2006/relationships/printerSettings" Target="../printerSettings/printerSettings3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5"/>
    <pageSetUpPr fitToPage="1"/>
  </sheetPr>
  <dimension ref="A1:S25"/>
  <sheetViews>
    <sheetView zoomScaleNormal="100" zoomScaleSheetLayoutView="1" workbookViewId="0">
      <selection activeCell="N8" sqref="N8"/>
    </sheetView>
  </sheetViews>
  <sheetFormatPr defaultRowHeight="15" x14ac:dyDescent="0.2"/>
  <cols>
    <col min="1" max="1" width="24.28515625" style="8" bestFit="1" customWidth="1"/>
    <col min="2" max="2" width="16.5703125" style="8" customWidth="1"/>
    <col min="3" max="3" width="26.140625" style="8" bestFit="1" customWidth="1"/>
    <col min="4" max="4" width="15.42578125" style="7" bestFit="1" customWidth="1"/>
    <col min="5" max="5" width="14.42578125" style="392" customWidth="1"/>
    <col min="6" max="6" width="19.5703125" style="33" hidden="1" customWidth="1"/>
    <col min="7" max="7" width="20" style="33" customWidth="1"/>
    <col min="8" max="8" width="25.5703125" style="33" customWidth="1"/>
    <col min="9" max="9" width="19.85546875" style="33" customWidth="1"/>
    <col min="10" max="10" width="20.85546875" style="33" customWidth="1"/>
    <col min="11" max="11" width="9.28515625" style="8" bestFit="1" customWidth="1"/>
    <col min="12" max="12" width="9.85546875" style="8" customWidth="1"/>
    <col min="13" max="13" width="17.140625" style="322" customWidth="1"/>
    <col min="14" max="14" width="17.140625" style="5" customWidth="1"/>
    <col min="15" max="15" width="15.42578125" style="5" customWidth="1"/>
    <col min="16" max="16384" width="9.140625" style="5"/>
  </cols>
  <sheetData>
    <row r="1" spans="1:19" ht="20.25" customHeight="1" x14ac:dyDescent="0.2">
      <c r="A1" s="527" t="s">
        <v>307</v>
      </c>
      <c r="B1" s="527"/>
      <c r="C1" s="527"/>
      <c r="D1" s="527"/>
      <c r="E1" s="527"/>
      <c r="F1" s="527"/>
      <c r="G1" s="527"/>
      <c r="H1" s="527"/>
      <c r="I1" s="527"/>
      <c r="J1" s="527"/>
      <c r="K1" s="527"/>
      <c r="L1" s="527"/>
      <c r="M1" s="89"/>
      <c r="N1" s="89"/>
    </row>
    <row r="2" spans="1:19" ht="20.25" customHeight="1" thickBot="1" x14ac:dyDescent="0.25">
      <c r="A2" s="528" t="s">
        <v>308</v>
      </c>
      <c r="B2" s="528"/>
      <c r="C2" s="528"/>
      <c r="D2" s="528"/>
      <c r="E2" s="528"/>
      <c r="F2" s="528"/>
      <c r="G2" s="528"/>
      <c r="H2" s="528"/>
      <c r="I2" s="528"/>
      <c r="J2" s="528"/>
      <c r="K2" s="528"/>
      <c r="L2" s="528"/>
    </row>
    <row r="3" spans="1:19" ht="6" customHeight="1" thickBot="1" x14ac:dyDescent="0.25">
      <c r="A3" s="31"/>
      <c r="B3" s="31"/>
      <c r="C3" s="31"/>
      <c r="D3" s="31"/>
      <c r="E3" s="393"/>
      <c r="F3" s="34"/>
      <c r="G3" s="34"/>
      <c r="H3" s="34"/>
      <c r="I3" s="34"/>
      <c r="J3" s="34"/>
      <c r="K3" s="31"/>
      <c r="L3" s="31"/>
    </row>
    <row r="4" spans="1:19" s="6" customFormat="1" ht="48" thickBot="1" x14ac:dyDescent="0.3">
      <c r="A4" s="63" t="s">
        <v>0</v>
      </c>
      <c r="B4" s="61" t="s">
        <v>306</v>
      </c>
      <c r="C4" s="61" t="s">
        <v>1</v>
      </c>
      <c r="D4" s="64" t="s">
        <v>277</v>
      </c>
      <c r="E4" s="399" t="s">
        <v>1136</v>
      </c>
      <c r="F4" s="65" t="s">
        <v>338</v>
      </c>
      <c r="G4" s="65" t="s">
        <v>339</v>
      </c>
      <c r="H4" s="65" t="s">
        <v>340</v>
      </c>
      <c r="I4" s="529" t="s">
        <v>341</v>
      </c>
      <c r="J4" s="529"/>
      <c r="K4" s="61" t="s">
        <v>2</v>
      </c>
      <c r="L4" s="61" t="s">
        <v>286</v>
      </c>
      <c r="M4" s="396" t="s">
        <v>1131</v>
      </c>
      <c r="N4" s="60" t="s">
        <v>350</v>
      </c>
      <c r="O4" s="66" t="s">
        <v>352</v>
      </c>
      <c r="S4" s="391" t="s">
        <v>1228</v>
      </c>
    </row>
    <row r="5" spans="1:19" s="6" customFormat="1" ht="20.25" customHeight="1" x14ac:dyDescent="0.2">
      <c r="A5" s="530" t="s">
        <v>309</v>
      </c>
      <c r="B5" s="531"/>
      <c r="C5" s="531"/>
      <c r="D5" s="531"/>
      <c r="E5" s="531"/>
      <c r="F5" s="494"/>
      <c r="G5" s="494"/>
      <c r="H5" s="494"/>
      <c r="I5" s="494"/>
      <c r="J5" s="494"/>
      <c r="K5" s="494"/>
      <c r="L5" s="495"/>
      <c r="M5" s="391"/>
      <c r="S5" s="6">
        <v>3.1</v>
      </c>
    </row>
    <row r="6" spans="1:19" s="83" customFormat="1" ht="61.5" x14ac:dyDescent="0.2">
      <c r="A6" s="137" t="s">
        <v>18</v>
      </c>
      <c r="B6" s="137" t="s">
        <v>21</v>
      </c>
      <c r="C6" s="137" t="s">
        <v>19</v>
      </c>
      <c r="D6" s="137" t="s">
        <v>20</v>
      </c>
      <c r="E6" s="398" t="s">
        <v>1134</v>
      </c>
      <c r="F6" s="316">
        <v>50000000</v>
      </c>
      <c r="G6" s="316">
        <v>50000000</v>
      </c>
      <c r="H6" s="316" t="s">
        <v>346</v>
      </c>
      <c r="I6" s="463">
        <f>G6*(1+3.1/100)^((LEFT(H6,FIND("-",H6)-1)+0)-2016)</f>
        <v>76663972.314657003</v>
      </c>
      <c r="J6" s="463">
        <f>G6*(1+3.1/100)^((MID(H6,FIND("-",H6)+1,255)+0)-2016)</f>
        <v>86621555.732426047</v>
      </c>
      <c r="K6" s="139">
        <v>0</v>
      </c>
      <c r="L6" s="139">
        <v>27</v>
      </c>
      <c r="M6" s="394" t="s">
        <v>1132</v>
      </c>
      <c r="N6" s="139"/>
      <c r="O6" s="84"/>
    </row>
    <row r="7" spans="1:19" s="83" customFormat="1" ht="61.5" x14ac:dyDescent="0.2">
      <c r="A7" s="137" t="s">
        <v>18</v>
      </c>
      <c r="B7" s="137" t="s">
        <v>22</v>
      </c>
      <c r="C7" s="137" t="s">
        <v>19</v>
      </c>
      <c r="D7" s="137" t="s">
        <v>20</v>
      </c>
      <c r="E7" s="398" t="s">
        <v>1134</v>
      </c>
      <c r="F7" s="316">
        <v>40000000</v>
      </c>
      <c r="G7" s="316">
        <v>40000000</v>
      </c>
      <c r="H7" s="316" t="s">
        <v>345</v>
      </c>
      <c r="I7" s="463">
        <f>G7*(1+3.1/100)^((LEFT(H7,FIND("-",H7)-1)+0)-2016)</f>
        <v>52648739.61869964</v>
      </c>
      <c r="J7" s="463">
        <f>G7*(1+3.1/100)^((MID(H7,FIND("-",H7)+1,255)+0)-2016)</f>
        <v>59487078.420684397</v>
      </c>
      <c r="K7" s="139">
        <v>0</v>
      </c>
      <c r="L7" s="139">
        <v>30</v>
      </c>
      <c r="M7" s="394" t="s">
        <v>1132</v>
      </c>
      <c r="N7" s="139"/>
      <c r="O7" s="84"/>
    </row>
    <row r="8" spans="1:19" s="83" customFormat="1" ht="210" x14ac:dyDescent="0.2">
      <c r="A8" s="329" t="s">
        <v>1210</v>
      </c>
      <c r="B8" s="329" t="s">
        <v>151</v>
      </c>
      <c r="C8" s="329" t="s">
        <v>1137</v>
      </c>
      <c r="D8" s="329" t="s">
        <v>1209</v>
      </c>
      <c r="E8" s="398" t="s">
        <v>1135</v>
      </c>
      <c r="F8" s="334">
        <v>32000000</v>
      </c>
      <c r="G8" s="334">
        <v>83000000</v>
      </c>
      <c r="H8" s="335" t="s">
        <v>345</v>
      </c>
      <c r="I8" s="463">
        <f>G8*(1+3.1/100)^((LEFT(H8,FIND("-",H8)-1)+0)-2016)</f>
        <v>109246134.70880175</v>
      </c>
      <c r="J8" s="463">
        <f>G8*(1+3.1/100)^((MID(H8,FIND("-",H8)+1,255)+0)-2016)</f>
        <v>123435687.72292012</v>
      </c>
      <c r="K8" s="330">
        <v>0.95</v>
      </c>
      <c r="L8" s="330">
        <v>512</v>
      </c>
      <c r="M8" s="397" t="s">
        <v>1133</v>
      </c>
      <c r="N8" s="333" t="s">
        <v>888</v>
      </c>
      <c r="O8" s="336"/>
    </row>
    <row r="9" spans="1:19" s="83" customFormat="1" x14ac:dyDescent="0.2">
      <c r="A9" s="92"/>
      <c r="B9" s="92"/>
      <c r="C9" s="92"/>
      <c r="D9" s="92"/>
      <c r="E9" s="395"/>
      <c r="F9" s="93"/>
      <c r="G9" s="93"/>
      <c r="H9" s="93"/>
      <c r="I9" s="93"/>
      <c r="J9" s="93"/>
      <c r="K9" s="94"/>
      <c r="L9" s="94"/>
      <c r="M9" s="94"/>
      <c r="N9" s="94"/>
      <c r="O9" s="95"/>
    </row>
    <row r="10" spans="1:19" s="83" customFormat="1" x14ac:dyDescent="0.2">
      <c r="A10" s="92"/>
      <c r="B10" s="92"/>
      <c r="C10" s="92"/>
      <c r="D10" s="92"/>
      <c r="E10" s="395"/>
      <c r="F10" s="93"/>
      <c r="G10" s="93"/>
      <c r="H10" s="93"/>
      <c r="I10" s="93"/>
      <c r="J10" s="93"/>
      <c r="K10" s="94"/>
      <c r="L10" s="94"/>
      <c r="M10" s="94"/>
      <c r="N10" s="94"/>
      <c r="O10" s="95"/>
    </row>
    <row r="12" spans="1:19" ht="18.75" x14ac:dyDescent="0.2">
      <c r="C12" s="9" t="s">
        <v>310</v>
      </c>
      <c r="F12" s="32">
        <f>SUM(F6:F11)</f>
        <v>122000000</v>
      </c>
      <c r="G12" s="32">
        <f>SUM(G6:G8)</f>
        <v>173000000</v>
      </c>
      <c r="H12" s="32"/>
      <c r="I12" s="32">
        <f t="shared" ref="I12:J12" si="0">SUM(I6:I8)</f>
        <v>238558846.64215839</v>
      </c>
      <c r="J12" s="32">
        <f t="shared" si="0"/>
        <v>269544321.87603056</v>
      </c>
    </row>
    <row r="14" spans="1:19" x14ac:dyDescent="0.2">
      <c r="I14" s="506"/>
    </row>
    <row r="23" spans="4:10" x14ac:dyDescent="0.2">
      <c r="I23" s="507"/>
      <c r="J23" s="507"/>
    </row>
    <row r="24" spans="4:10" x14ac:dyDescent="0.2">
      <c r="D24" s="392"/>
      <c r="G24" s="376"/>
      <c r="H24" s="376"/>
      <c r="I24" s="508"/>
      <c r="J24" s="509"/>
    </row>
    <row r="25" spans="4:10" x14ac:dyDescent="0.2">
      <c r="D25" s="392"/>
    </row>
  </sheetData>
  <autoFilter ref="A4:L7"/>
  <customSheetViews>
    <customSheetView guid="{7C423F7C-6103-4542-A65F-815D7082BC2E}" scale="71" fitToPage="1" showAutoFilter="1">
      <selection activeCell="D4" sqref="D4"/>
      <pageMargins left="0.5" right="0.5" top="0.75" bottom="0.75" header="0.5" footer="0.5"/>
      <pageSetup scale="81" fitToHeight="0" orientation="portrait" verticalDpi="1200" r:id="rId1"/>
      <headerFooter alignWithMargins="0"/>
      <autoFilter ref="B1:L1"/>
    </customSheetView>
    <customSheetView guid="{5B5A346C-618F-49AC-9181-F5E0B5D30CFD}" scale="75" fitToPage="1" printArea="1" showAutoFilter="1">
      <selection activeCell="A6" sqref="A6"/>
      <pageMargins left="0.5" right="0.5" top="0.75" bottom="0.75" header="0.5" footer="0.5"/>
      <pageSetup scale="49" fitToHeight="0" orientation="portrait" verticalDpi="1200" r:id="rId2"/>
      <headerFooter alignWithMargins="0"/>
      <autoFilter ref="B1:L1"/>
    </customSheetView>
    <customSheetView guid="{E02D8BBA-373C-430A-B0C6-EFAFB65B79B1}" scale="71" showPageBreaks="1" fitToPage="1" printArea="1" showAutoFilter="1">
      <selection activeCell="A5" sqref="A5:K5"/>
      <pageMargins left="0.5" right="0.5" top="0.75" bottom="0.75" header="0.5" footer="0.5"/>
      <pageSetup scale="49" fitToHeight="0" orientation="portrait" verticalDpi="1200" r:id="rId3"/>
      <headerFooter alignWithMargins="0"/>
      <autoFilter ref="B1:L1"/>
    </customSheetView>
  </customSheetViews>
  <mergeCells count="4">
    <mergeCell ref="A1:L1"/>
    <mergeCell ref="A2:L2"/>
    <mergeCell ref="I4:J4"/>
    <mergeCell ref="A5:E5"/>
  </mergeCells>
  <phoneticPr fontId="2" type="noConversion"/>
  <dataValidations disablePrompts="1" count="1">
    <dataValidation type="list" allowBlank="1" showInputMessage="1" showErrorMessage="1" sqref="H6:H10 H24">
      <formula1>YearBands</formula1>
    </dataValidation>
  </dataValidations>
  <pageMargins left="0.25" right="0.25" top="0.75" bottom="0.75" header="0.3" footer="0.3"/>
  <pageSetup paperSize="17" scale="87" fitToHeight="0" orientation="landscape" r:id="rId4"/>
  <headerFooter alignWithMargins="0">
    <oddFooter>&amp;C&amp;P of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10"/>
  <sheetViews>
    <sheetView zoomScale="80" zoomScaleNormal="80" workbookViewId="0">
      <selection activeCell="G4" sqref="G4"/>
    </sheetView>
  </sheetViews>
  <sheetFormatPr defaultRowHeight="12.75" x14ac:dyDescent="0.2"/>
  <cols>
    <col min="1" max="1" width="24.28515625" style="10" bestFit="1" customWidth="1"/>
    <col min="2" max="2" width="25.140625" style="10" bestFit="1" customWidth="1"/>
    <col min="3" max="3" width="26.140625" style="10" bestFit="1" customWidth="1"/>
    <col min="4" max="4" width="15.140625" style="10" bestFit="1" customWidth="1"/>
    <col min="5" max="5" width="15.140625" style="420" customWidth="1"/>
    <col min="6" max="6" width="19.85546875" style="40" hidden="1" customWidth="1"/>
    <col min="7" max="10" width="19.85546875" style="40" customWidth="1"/>
    <col min="11" max="11" width="8.7109375" style="10" bestFit="1" customWidth="1"/>
    <col min="12" max="12" width="7.5703125" style="10" bestFit="1" customWidth="1"/>
    <col min="13" max="13" width="16.28515625" style="10" customWidth="1"/>
    <col min="14" max="14" width="17.5703125" style="10" customWidth="1"/>
    <col min="15" max="15" width="33.85546875" style="10" customWidth="1"/>
    <col min="16" max="16384" width="9.140625" style="10"/>
  </cols>
  <sheetData>
    <row r="1" spans="1:15" s="19" customFormat="1" ht="48" thickBot="1" x14ac:dyDescent="0.3">
      <c r="A1" s="72" t="s">
        <v>0</v>
      </c>
      <c r="B1" s="73" t="s">
        <v>306</v>
      </c>
      <c r="C1" s="73" t="s">
        <v>1</v>
      </c>
      <c r="D1" s="74" t="s">
        <v>276</v>
      </c>
      <c r="E1" s="446" t="s">
        <v>1136</v>
      </c>
      <c r="F1" s="65" t="s">
        <v>338</v>
      </c>
      <c r="G1" s="65" t="s">
        <v>339</v>
      </c>
      <c r="H1" s="65" t="s">
        <v>340</v>
      </c>
      <c r="I1" s="529" t="s">
        <v>341</v>
      </c>
      <c r="J1" s="529"/>
      <c r="K1" s="73" t="s">
        <v>2</v>
      </c>
      <c r="L1" s="73" t="s">
        <v>286</v>
      </c>
      <c r="M1" s="61" t="s">
        <v>1131</v>
      </c>
      <c r="N1" s="60" t="s">
        <v>350</v>
      </c>
      <c r="O1" s="66" t="s">
        <v>352</v>
      </c>
    </row>
    <row r="2" spans="1:15" s="19" customFormat="1" ht="20.25" x14ac:dyDescent="0.2">
      <c r="A2" s="540" t="s">
        <v>312</v>
      </c>
      <c r="B2" s="540"/>
      <c r="C2" s="540"/>
      <c r="D2" s="540"/>
      <c r="E2" s="540"/>
      <c r="F2" s="540"/>
      <c r="G2" s="540"/>
      <c r="H2" s="540"/>
      <c r="I2" s="540"/>
      <c r="J2" s="540"/>
      <c r="K2" s="540"/>
      <c r="L2" s="540"/>
    </row>
    <row r="3" spans="1:15" s="86" customFormat="1" ht="135" x14ac:dyDescent="0.2">
      <c r="A3" s="327" t="s">
        <v>1002</v>
      </c>
      <c r="B3" s="327" t="s">
        <v>287</v>
      </c>
      <c r="C3" s="327" t="s">
        <v>1056</v>
      </c>
      <c r="D3" s="327" t="s">
        <v>51</v>
      </c>
      <c r="E3" s="447" t="s">
        <v>1181</v>
      </c>
      <c r="F3" s="349"/>
      <c r="G3" s="551">
        <v>685000000</v>
      </c>
      <c r="H3" s="350" t="s">
        <v>347</v>
      </c>
      <c r="I3" s="463">
        <f>G3*(1+3.1/100)^((LEFT(H3,FIND("-",H3)-1)+0)-2016)</f>
        <v>1223503488.253798</v>
      </c>
      <c r="J3" s="463">
        <f>G3*(1+3.1/100)^((MID(H3,FIND("-",H3)+1,255)+0)-2016)</f>
        <v>1425274576.063132</v>
      </c>
      <c r="K3" s="327">
        <v>6.39</v>
      </c>
      <c r="L3" s="327">
        <v>555</v>
      </c>
      <c r="M3" s="451" t="s">
        <v>1185</v>
      </c>
      <c r="N3" s="150" t="s">
        <v>1226</v>
      </c>
      <c r="O3" s="549" t="s">
        <v>1240</v>
      </c>
    </row>
    <row r="4" spans="1:15" s="86" customFormat="1" ht="75" x14ac:dyDescent="0.2">
      <c r="A4" s="327" t="s">
        <v>1057</v>
      </c>
      <c r="B4" s="327" t="s">
        <v>1058</v>
      </c>
      <c r="C4" s="327" t="s">
        <v>1059</v>
      </c>
      <c r="D4" s="327" t="s">
        <v>43</v>
      </c>
      <c r="E4" s="447" t="s">
        <v>1144</v>
      </c>
      <c r="F4" s="349"/>
      <c r="G4" s="503"/>
      <c r="H4" s="350" t="s">
        <v>347</v>
      </c>
      <c r="I4" s="463">
        <f t="shared" ref="I4:I8" si="0">G4*(1+3.1/100)^((LEFT(H4,FIND("-",H4)-1)+0)-2016)</f>
        <v>0</v>
      </c>
      <c r="J4" s="463">
        <f t="shared" ref="J4:J8" si="1">G4*(1+3.1/100)^((MID(H4,FIND("-",H4)+1,255)+0)-2016)</f>
        <v>0</v>
      </c>
      <c r="K4" s="327">
        <v>4.45</v>
      </c>
      <c r="L4" s="327">
        <v>566</v>
      </c>
      <c r="M4" s="451" t="s">
        <v>362</v>
      </c>
      <c r="N4" s="150" t="s">
        <v>1227</v>
      </c>
      <c r="O4" s="155"/>
    </row>
    <row r="5" spans="1:15" s="85" customFormat="1" ht="45" x14ac:dyDescent="0.2">
      <c r="A5" s="181" t="s">
        <v>110</v>
      </c>
      <c r="B5" s="181" t="s">
        <v>112</v>
      </c>
      <c r="C5" s="181" t="s">
        <v>29</v>
      </c>
      <c r="D5" s="181" t="s">
        <v>111</v>
      </c>
      <c r="E5" s="449" t="s">
        <v>1144</v>
      </c>
      <c r="F5" s="182">
        <v>500000</v>
      </c>
      <c r="G5" s="182">
        <v>500000</v>
      </c>
      <c r="H5" s="179" t="s">
        <v>347</v>
      </c>
      <c r="I5" s="463">
        <f t="shared" si="0"/>
        <v>893068.23960131244</v>
      </c>
      <c r="J5" s="463">
        <f t="shared" si="1"/>
        <v>1040346.4058854979</v>
      </c>
      <c r="K5" s="180">
        <v>0</v>
      </c>
      <c r="L5" s="180">
        <v>799</v>
      </c>
      <c r="M5" s="450" t="s">
        <v>362</v>
      </c>
      <c r="N5" s="406" t="s">
        <v>664</v>
      </c>
      <c r="O5" s="365" t="s">
        <v>665</v>
      </c>
    </row>
    <row r="6" spans="1:15" s="85" customFormat="1" ht="30" x14ac:dyDescent="0.2">
      <c r="A6" s="181" t="s">
        <v>125</v>
      </c>
      <c r="B6" s="181" t="s">
        <v>127</v>
      </c>
      <c r="C6" s="181" t="s">
        <v>126</v>
      </c>
      <c r="D6" s="181" t="s">
        <v>10</v>
      </c>
      <c r="E6" s="449" t="s">
        <v>1144</v>
      </c>
      <c r="F6" s="182">
        <v>2210000</v>
      </c>
      <c r="G6" s="182">
        <v>2210000</v>
      </c>
      <c r="H6" s="179" t="s">
        <v>347</v>
      </c>
      <c r="I6" s="463">
        <f t="shared" si="0"/>
        <v>3947361.6190378009</v>
      </c>
      <c r="J6" s="463">
        <f t="shared" si="1"/>
        <v>4598331.114013901</v>
      </c>
      <c r="K6" s="180">
        <v>0.5</v>
      </c>
      <c r="L6" s="180">
        <v>836</v>
      </c>
      <c r="M6" s="450" t="s">
        <v>362</v>
      </c>
      <c r="N6" s="406" t="s">
        <v>666</v>
      </c>
      <c r="O6" s="277" t="s">
        <v>667</v>
      </c>
    </row>
    <row r="7" spans="1:15" s="5" customFormat="1" ht="120" x14ac:dyDescent="0.2">
      <c r="A7" s="137" t="s">
        <v>26</v>
      </c>
      <c r="B7" s="137" t="s">
        <v>360</v>
      </c>
      <c r="C7" s="137" t="s">
        <v>1126</v>
      </c>
      <c r="D7" s="137" t="s">
        <v>27</v>
      </c>
      <c r="E7" s="448" t="s">
        <v>1184</v>
      </c>
      <c r="F7" s="254">
        <v>4000000</v>
      </c>
      <c r="G7" s="254">
        <v>2450000</v>
      </c>
      <c r="H7" s="383" t="s">
        <v>347</v>
      </c>
      <c r="I7" s="463">
        <f t="shared" si="0"/>
        <v>4376034.3740464309</v>
      </c>
      <c r="J7" s="463">
        <f t="shared" si="1"/>
        <v>5097697.3888389394</v>
      </c>
      <c r="K7" s="139">
        <v>1.17</v>
      </c>
      <c r="L7" s="139">
        <v>66</v>
      </c>
      <c r="M7" s="423" t="s">
        <v>362</v>
      </c>
      <c r="N7" s="423" t="s">
        <v>361</v>
      </c>
      <c r="O7" s="165" t="s">
        <v>892</v>
      </c>
    </row>
    <row r="8" spans="1:15" s="322" customFormat="1" ht="120" x14ac:dyDescent="0.2">
      <c r="A8" s="377" t="s">
        <v>1242</v>
      </c>
      <c r="B8" s="377" t="s">
        <v>1110</v>
      </c>
      <c r="C8" s="377" t="s">
        <v>1111</v>
      </c>
      <c r="D8" s="377" t="s">
        <v>38</v>
      </c>
      <c r="E8" s="448" t="s">
        <v>1184</v>
      </c>
      <c r="F8" s="381" t="s">
        <v>1112</v>
      </c>
      <c r="G8" s="548">
        <v>10000000</v>
      </c>
      <c r="H8" s="463" t="s">
        <v>347</v>
      </c>
      <c r="I8" s="463">
        <f t="shared" si="0"/>
        <v>17861364.792026248</v>
      </c>
      <c r="J8" s="463">
        <f t="shared" si="1"/>
        <v>20806928.117709957</v>
      </c>
      <c r="K8" s="379">
        <v>0.97</v>
      </c>
      <c r="L8" s="379">
        <v>30</v>
      </c>
      <c r="M8" s="451" t="s">
        <v>1186</v>
      </c>
      <c r="N8" s="550" t="s">
        <v>1243</v>
      </c>
      <c r="O8" s="549" t="s">
        <v>1241</v>
      </c>
    </row>
    <row r="9" spans="1:15" s="322" customFormat="1" ht="15" x14ac:dyDescent="0.2">
      <c r="A9" s="323"/>
      <c r="B9" s="323"/>
      <c r="C9" s="323"/>
      <c r="D9" s="323"/>
      <c r="E9" s="392"/>
      <c r="F9" s="376"/>
      <c r="G9" s="376"/>
      <c r="H9" s="376"/>
      <c r="I9" s="376"/>
      <c r="J9" s="376"/>
      <c r="K9" s="324"/>
      <c r="L9" s="324"/>
      <c r="M9" s="323"/>
      <c r="N9" s="323"/>
      <c r="O9" s="373"/>
    </row>
    <row r="10" spans="1:15" ht="18.75" x14ac:dyDescent="0.3">
      <c r="C10" s="9" t="s">
        <v>310</v>
      </c>
      <c r="F10" s="41">
        <f>SUM(F3:F8)</f>
        <v>6710000</v>
      </c>
      <c r="G10" s="142">
        <f>SUM(G3:G8)</f>
        <v>700160000</v>
      </c>
      <c r="H10" s="142"/>
      <c r="I10" s="142">
        <f t="shared" ref="I10:J10" si="2">SUM(I3:I8)</f>
        <v>1250581317.2785099</v>
      </c>
      <c r="J10" s="142">
        <f t="shared" si="2"/>
        <v>1456817879.0895803</v>
      </c>
    </row>
  </sheetData>
  <autoFilter ref="A1:L10"/>
  <customSheetViews>
    <customSheetView guid="{7C423F7C-6103-4542-A65F-815D7082BC2E}" scale="80" fitToPage="1" showAutoFilter="1">
      <selection activeCell="D1" sqref="D1"/>
      <pageMargins left="0.5" right="0.5" top="0.75" bottom="0.75" header="0.5" footer="0.5"/>
      <pageSetup scale="75" fitToHeight="0" orientation="portrait" horizontalDpi="1200" verticalDpi="1200" r:id="rId1"/>
      <headerFooter alignWithMargins="0"/>
      <autoFilter ref="B1:L1"/>
    </customSheetView>
    <customSheetView guid="{5B5A346C-618F-49AC-9181-F5E0B5D30CFD}" scale="80" fitToPage="1" printArea="1" showAutoFilter="1">
      <selection activeCell="B4" sqref="B4"/>
      <pageMargins left="0.5" right="0.5" top="0.75" bottom="0.75" header="0.5" footer="0.5"/>
      <pageSetup scale="47" fitToHeight="0" orientation="portrait" horizontalDpi="1200" verticalDpi="1200" r:id="rId2"/>
      <headerFooter alignWithMargins="0"/>
      <autoFilter ref="B1:L1"/>
    </customSheetView>
    <customSheetView guid="{E02D8BBA-373C-430A-B0C6-EFAFB65B79B1}" scale="80" showPageBreaks="1" fitToPage="1" printArea="1" showAutoFilter="1">
      <selection activeCell="A4" sqref="A4:E4"/>
      <pageMargins left="0.5" right="0.5" top="0.75" bottom="0.75" header="0.5" footer="0.5"/>
      <pageSetup scale="47" fitToHeight="0" orientation="portrait" horizontalDpi="1200" verticalDpi="1200" r:id="rId3"/>
      <headerFooter alignWithMargins="0"/>
      <autoFilter ref="B1:L1"/>
    </customSheetView>
  </customSheetViews>
  <mergeCells count="2">
    <mergeCell ref="A2:L2"/>
    <mergeCell ref="I1:J1"/>
  </mergeCells>
  <phoneticPr fontId="2" type="noConversion"/>
  <dataValidations count="1">
    <dataValidation type="list" allowBlank="1" showInputMessage="1" showErrorMessage="1" sqref="H3:H8">
      <formula1>YearBands</formula1>
    </dataValidation>
  </dataValidations>
  <pageMargins left="0.5" right="0.5" top="0.75" bottom="0.75" header="0.5" footer="0.5"/>
  <pageSetup paperSize="17" scale="78" fitToHeight="0" orientation="landscape" r:id="rId4"/>
  <headerFooter alignWithMargins="0">
    <oddFooter>&amp;C&amp;P 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1"/>
  <sheetViews>
    <sheetView zoomScale="80" zoomScaleNormal="80" workbookViewId="0">
      <selection activeCell="A3" sqref="A3"/>
    </sheetView>
  </sheetViews>
  <sheetFormatPr defaultRowHeight="12.75" x14ac:dyDescent="0.2"/>
  <cols>
    <col min="1" max="1" width="24.28515625" style="10" bestFit="1" customWidth="1"/>
    <col min="2" max="2" width="25.140625" style="10" bestFit="1" customWidth="1"/>
    <col min="3" max="3" width="26.140625" style="10" bestFit="1" customWidth="1"/>
    <col min="4" max="4" width="15.140625" style="10" bestFit="1" customWidth="1"/>
    <col min="5" max="5" width="24.85546875" style="420" customWidth="1"/>
    <col min="6" max="6" width="20.5703125" style="40" hidden="1" customWidth="1"/>
    <col min="7" max="10" width="20.5703125" style="40" customWidth="1"/>
    <col min="11" max="11" width="8.7109375" style="10" bestFit="1" customWidth="1"/>
    <col min="12" max="12" width="7.5703125" style="10" bestFit="1" customWidth="1"/>
    <col min="13" max="13" width="15.42578125" style="10" customWidth="1"/>
    <col min="14" max="14" width="18.28515625" style="10" customWidth="1"/>
    <col min="15" max="15" width="14.140625" style="10" customWidth="1"/>
    <col min="16" max="16384" width="9.140625" style="10"/>
  </cols>
  <sheetData>
    <row r="1" spans="1:16" s="19" customFormat="1" ht="48" thickBot="1" x14ac:dyDescent="0.3">
      <c r="A1" s="72" t="s">
        <v>0</v>
      </c>
      <c r="B1" s="73" t="s">
        <v>306</v>
      </c>
      <c r="C1" s="73" t="s">
        <v>1</v>
      </c>
      <c r="D1" s="74" t="s">
        <v>276</v>
      </c>
      <c r="E1" s="442" t="s">
        <v>1180</v>
      </c>
      <c r="F1" s="65" t="s">
        <v>338</v>
      </c>
      <c r="G1" s="65" t="s">
        <v>339</v>
      </c>
      <c r="H1" s="65" t="s">
        <v>340</v>
      </c>
      <c r="I1" s="529" t="s">
        <v>341</v>
      </c>
      <c r="J1" s="529"/>
      <c r="K1" s="73" t="s">
        <v>2</v>
      </c>
      <c r="L1" s="73" t="s">
        <v>286</v>
      </c>
      <c r="M1" s="61" t="s">
        <v>1131</v>
      </c>
      <c r="N1" s="60" t="s">
        <v>350</v>
      </c>
      <c r="O1" s="66" t="s">
        <v>352</v>
      </c>
      <c r="P1" s="89"/>
    </row>
    <row r="2" spans="1:16" s="19" customFormat="1" ht="20.25" x14ac:dyDescent="0.2">
      <c r="A2" s="540" t="s">
        <v>311</v>
      </c>
      <c r="B2" s="540"/>
      <c r="C2" s="540"/>
      <c r="D2" s="540"/>
      <c r="E2" s="540"/>
      <c r="F2" s="540"/>
      <c r="G2" s="540"/>
      <c r="H2" s="540"/>
      <c r="I2" s="540"/>
      <c r="J2" s="540"/>
      <c r="K2" s="540"/>
      <c r="L2" s="540"/>
    </row>
    <row r="3" spans="1:16" s="85" customFormat="1" ht="135" x14ac:dyDescent="0.2">
      <c r="A3" s="137" t="s">
        <v>76</v>
      </c>
      <c r="B3" s="319" t="s">
        <v>288</v>
      </c>
      <c r="C3" s="137" t="s">
        <v>152</v>
      </c>
      <c r="D3" s="137" t="s">
        <v>20</v>
      </c>
      <c r="E3" s="443" t="s">
        <v>1181</v>
      </c>
      <c r="F3" s="320">
        <v>45000000</v>
      </c>
      <c r="G3" s="320">
        <v>45000000</v>
      </c>
      <c r="H3" s="316" t="s">
        <v>347</v>
      </c>
      <c r="I3" s="463">
        <f>G3*(1+3.1/100)^((LEFT(H3,FIND("-",H3)-1)+0)-2016)</f>
        <v>80376141.564118117</v>
      </c>
      <c r="J3" s="463">
        <f>G3*(1+3.1/100)^((MID(H3,FIND("-",H3)+1,255)+0)-2016)</f>
        <v>93631176.529694811</v>
      </c>
      <c r="K3" s="139">
        <v>0</v>
      </c>
      <c r="L3" s="139">
        <v>150</v>
      </c>
      <c r="M3" s="159" t="s">
        <v>1183</v>
      </c>
      <c r="N3" s="321"/>
      <c r="O3" s="321"/>
    </row>
    <row r="4" spans="1:16" s="85" customFormat="1" ht="45" x14ac:dyDescent="0.2">
      <c r="A4" s="137" t="s">
        <v>153</v>
      </c>
      <c r="B4" s="137" t="s">
        <v>154</v>
      </c>
      <c r="C4" s="137" t="s">
        <v>155</v>
      </c>
      <c r="D4" s="137" t="s">
        <v>20</v>
      </c>
      <c r="E4" s="443" t="s">
        <v>1181</v>
      </c>
      <c r="F4" s="320">
        <v>6200000</v>
      </c>
      <c r="G4" s="320">
        <v>6200000</v>
      </c>
      <c r="H4" s="316" t="s">
        <v>347</v>
      </c>
      <c r="I4" s="463">
        <f t="shared" ref="I4:I9" si="0">G4*(1+3.1/100)^((LEFT(H4,FIND("-",H4)-1)+0)-2016)</f>
        <v>11074046.171056274</v>
      </c>
      <c r="J4" s="463">
        <f t="shared" ref="J4:J9" si="1">G4*(1+3.1/100)^((MID(H4,FIND("-",H4)+1,255)+0)-2016)</f>
        <v>12900295.432980174</v>
      </c>
      <c r="K4" s="139">
        <v>0.25</v>
      </c>
      <c r="L4" s="139">
        <v>151</v>
      </c>
      <c r="M4" s="159" t="s">
        <v>1183</v>
      </c>
      <c r="N4" s="321"/>
      <c r="O4" s="321"/>
    </row>
    <row r="5" spans="1:16" s="85" customFormat="1" ht="45" x14ac:dyDescent="0.2">
      <c r="A5" s="137" t="s">
        <v>153</v>
      </c>
      <c r="B5" s="137" t="s">
        <v>154</v>
      </c>
      <c r="C5" s="137" t="s">
        <v>285</v>
      </c>
      <c r="D5" s="137" t="s">
        <v>20</v>
      </c>
      <c r="E5" s="443" t="s">
        <v>1181</v>
      </c>
      <c r="F5" s="320">
        <v>8400000</v>
      </c>
      <c r="G5" s="320">
        <v>8400000</v>
      </c>
      <c r="H5" s="316" t="s">
        <v>347</v>
      </c>
      <c r="I5" s="463">
        <f t="shared" si="0"/>
        <v>15003546.425302049</v>
      </c>
      <c r="J5" s="463">
        <f t="shared" si="1"/>
        <v>17477819.618876364</v>
      </c>
      <c r="K5" s="139">
        <v>0.75</v>
      </c>
      <c r="L5" s="139">
        <v>154</v>
      </c>
      <c r="M5" s="159" t="s">
        <v>1183</v>
      </c>
      <c r="N5" s="321"/>
      <c r="O5" s="321"/>
    </row>
    <row r="6" spans="1:16" s="85" customFormat="1" ht="120" x14ac:dyDescent="0.2">
      <c r="A6" s="137" t="s">
        <v>76</v>
      </c>
      <c r="B6" s="137" t="s">
        <v>289</v>
      </c>
      <c r="C6" s="137" t="s">
        <v>290</v>
      </c>
      <c r="D6" s="137" t="s">
        <v>20</v>
      </c>
      <c r="E6" s="443" t="s">
        <v>1181</v>
      </c>
      <c r="F6" s="320">
        <v>65000000</v>
      </c>
      <c r="G6" s="320">
        <v>65000000</v>
      </c>
      <c r="H6" s="316" t="s">
        <v>347</v>
      </c>
      <c r="I6" s="463">
        <f t="shared" si="0"/>
        <v>116098871.14817062</v>
      </c>
      <c r="J6" s="463">
        <f t="shared" si="1"/>
        <v>135245032.76511472</v>
      </c>
      <c r="K6" s="139">
        <v>5.66</v>
      </c>
      <c r="L6" s="139">
        <v>257</v>
      </c>
      <c r="M6" s="159" t="s">
        <v>1183</v>
      </c>
      <c r="N6" s="321"/>
      <c r="O6" s="321"/>
    </row>
    <row r="7" spans="1:16" s="85" customFormat="1" ht="180" x14ac:dyDescent="0.2">
      <c r="A7" s="137" t="s">
        <v>18</v>
      </c>
      <c r="B7" s="137" t="s">
        <v>157</v>
      </c>
      <c r="C7" s="137" t="s">
        <v>158</v>
      </c>
      <c r="D7" s="137" t="s">
        <v>20</v>
      </c>
      <c r="E7" s="443" t="s">
        <v>1181</v>
      </c>
      <c r="F7" s="320">
        <v>21700000</v>
      </c>
      <c r="G7" s="320">
        <v>21700000</v>
      </c>
      <c r="H7" s="316" t="s">
        <v>347</v>
      </c>
      <c r="I7" s="463">
        <f t="shared" si="0"/>
        <v>38759161.598696962</v>
      </c>
      <c r="J7" s="463">
        <f t="shared" si="1"/>
        <v>45151034.015430607</v>
      </c>
      <c r="K7" s="139">
        <v>0</v>
      </c>
      <c r="L7" s="139">
        <v>727</v>
      </c>
      <c r="M7" s="423" t="s">
        <v>1132</v>
      </c>
      <c r="N7" s="321"/>
      <c r="O7" s="382" t="s">
        <v>1109</v>
      </c>
    </row>
    <row r="8" spans="1:16" s="85" customFormat="1" ht="45" x14ac:dyDescent="0.2">
      <c r="A8" s="137" t="s">
        <v>18</v>
      </c>
      <c r="B8" s="137" t="s">
        <v>159</v>
      </c>
      <c r="C8" s="137" t="s">
        <v>156</v>
      </c>
      <c r="D8" s="137" t="s">
        <v>20</v>
      </c>
      <c r="E8" s="443" t="s">
        <v>1181</v>
      </c>
      <c r="F8" s="320">
        <v>29000000</v>
      </c>
      <c r="G8" s="320">
        <v>29000000</v>
      </c>
      <c r="H8" s="316" t="s">
        <v>347</v>
      </c>
      <c r="I8" s="463">
        <f t="shared" si="0"/>
        <v>51797957.896876119</v>
      </c>
      <c r="J8" s="463">
        <f t="shared" si="1"/>
        <v>60340091.541358873</v>
      </c>
      <c r="K8" s="139">
        <v>2.6</v>
      </c>
      <c r="L8" s="139">
        <v>728</v>
      </c>
      <c r="M8" s="423" t="s">
        <v>1132</v>
      </c>
      <c r="N8" s="321"/>
      <c r="O8" s="321"/>
    </row>
    <row r="9" spans="1:16" s="83" customFormat="1" ht="30" x14ac:dyDescent="0.2">
      <c r="A9" s="137" t="s">
        <v>76</v>
      </c>
      <c r="B9" s="137" t="s">
        <v>160</v>
      </c>
      <c r="C9" s="137" t="s">
        <v>158</v>
      </c>
      <c r="D9" s="137" t="s">
        <v>20</v>
      </c>
      <c r="E9" s="443" t="s">
        <v>1182</v>
      </c>
      <c r="F9" s="320">
        <v>23000000</v>
      </c>
      <c r="G9" s="320">
        <v>23000000</v>
      </c>
      <c r="H9" s="316" t="s">
        <v>347</v>
      </c>
      <c r="I9" s="463">
        <f t="shared" si="0"/>
        <v>41081139.021660373</v>
      </c>
      <c r="J9" s="463">
        <f t="shared" si="1"/>
        <v>47855934.670732901</v>
      </c>
      <c r="K9" s="139">
        <v>0</v>
      </c>
      <c r="L9" s="139">
        <v>1004</v>
      </c>
      <c r="M9" s="149" t="s">
        <v>1183</v>
      </c>
      <c r="N9" s="152"/>
      <c r="O9" s="152"/>
    </row>
    <row r="11" spans="1:16" ht="18.75" x14ac:dyDescent="0.3">
      <c r="C11" s="9" t="s">
        <v>310</v>
      </c>
      <c r="F11" s="51">
        <f>SUM(F3:F10)</f>
        <v>198300000</v>
      </c>
      <c r="G11" s="51">
        <f>SUM(G3:G9)</f>
        <v>198300000</v>
      </c>
      <c r="H11" s="51"/>
      <c r="I11" s="51">
        <f t="shared" ref="I11:J11" si="2">SUM(I3:I9)</f>
        <v>354190863.82588047</v>
      </c>
      <c r="J11" s="51">
        <f t="shared" si="2"/>
        <v>412601384.57418853</v>
      </c>
    </row>
  </sheetData>
  <autoFilter ref="A1:L9"/>
  <customSheetViews>
    <customSheetView guid="{7C423F7C-6103-4542-A65F-815D7082BC2E}" scale="80" fitToPage="1" showAutoFilter="1">
      <selection activeCell="D1" sqref="D1"/>
      <pageMargins left="0.5" right="0.5" top="0.75" bottom="0.75" header="0.5" footer="0.5"/>
      <pageSetup scale="75" fitToHeight="0" orientation="portrait" horizontalDpi="1200" verticalDpi="1200" r:id="rId1"/>
      <headerFooter alignWithMargins="0"/>
      <autoFilter ref="B1:L1"/>
    </customSheetView>
    <customSheetView guid="{5B5A346C-618F-49AC-9181-F5E0B5D30CFD}" scale="80" fitToPage="1" printArea="1" showAutoFilter="1">
      <selection activeCell="A3" sqref="A3"/>
      <pageMargins left="0.5" right="0.5" top="0.75" bottom="0.75" header="0.5" footer="0.5"/>
      <pageSetup scale="46" fitToHeight="0" orientation="portrait" horizontalDpi="1200" verticalDpi="1200" r:id="rId2"/>
      <headerFooter alignWithMargins="0"/>
      <autoFilter ref="B1:L1"/>
    </customSheetView>
    <customSheetView guid="{E02D8BBA-373C-430A-B0C6-EFAFB65B79B1}" scale="80" showPageBreaks="1" fitToPage="1" printArea="1" showAutoFilter="1">
      <selection activeCell="D1" sqref="D1"/>
      <pageMargins left="0.5" right="0.5" top="0.75" bottom="0.75" header="0.5" footer="0.5"/>
      <pageSetup scale="46" fitToHeight="0" orientation="portrait" horizontalDpi="1200" verticalDpi="1200" r:id="rId3"/>
      <headerFooter alignWithMargins="0"/>
      <autoFilter ref="B1:L1"/>
    </customSheetView>
  </customSheetViews>
  <mergeCells count="2">
    <mergeCell ref="A2:L2"/>
    <mergeCell ref="I1:J1"/>
  </mergeCells>
  <phoneticPr fontId="2" type="noConversion"/>
  <dataValidations disablePrompts="1" count="1">
    <dataValidation type="list" allowBlank="1" showInputMessage="1" showErrorMessage="1" sqref="H3:H9">
      <formula1>YearBands</formula1>
    </dataValidation>
  </dataValidations>
  <pageMargins left="0.5" right="0.5" top="0.75" bottom="0.75" header="0.5" footer="0.5"/>
  <pageSetup paperSize="17" scale="79" fitToHeight="0" orientation="landscape" r:id="rId4"/>
  <headerFooter alignWithMargins="0">
    <oddFooter>&amp;C&amp;P of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7"/>
  <sheetViews>
    <sheetView tabSelected="1" zoomScale="75" zoomScaleNormal="75" workbookViewId="0">
      <selection activeCell="A3" sqref="A3"/>
    </sheetView>
  </sheetViews>
  <sheetFormatPr defaultRowHeight="12.75" x14ac:dyDescent="0.2"/>
  <cols>
    <col min="1" max="1" width="24.28515625" style="10" bestFit="1" customWidth="1"/>
    <col min="2" max="2" width="25.140625" style="10" bestFit="1" customWidth="1"/>
    <col min="3" max="3" width="26.140625" style="10" bestFit="1" customWidth="1"/>
    <col min="4" max="4" width="15.140625" style="10" bestFit="1" customWidth="1"/>
    <col min="5" max="5" width="15.140625" style="420" customWidth="1"/>
    <col min="6" max="6" width="27.5703125" style="40" hidden="1" customWidth="1"/>
    <col min="7" max="10" width="27.5703125" style="40" customWidth="1"/>
    <col min="11" max="11" width="8.7109375" style="10" bestFit="1" customWidth="1"/>
    <col min="12" max="12" width="7.5703125" style="10" bestFit="1" customWidth="1"/>
    <col min="13" max="13" width="15" style="10" customWidth="1"/>
    <col min="14" max="14" width="17.28515625" style="10" customWidth="1"/>
    <col min="15" max="15" width="24.28515625" style="10" customWidth="1"/>
    <col min="16" max="16" width="23" style="10" customWidth="1"/>
    <col min="17" max="16384" width="9.140625" style="10"/>
  </cols>
  <sheetData>
    <row r="1" spans="1:15" s="19" customFormat="1" ht="48" thickBot="1" x14ac:dyDescent="0.3">
      <c r="A1" s="72" t="s">
        <v>0</v>
      </c>
      <c r="B1" s="73" t="s">
        <v>306</v>
      </c>
      <c r="C1" s="73" t="s">
        <v>1</v>
      </c>
      <c r="D1" s="74" t="s">
        <v>276</v>
      </c>
      <c r="E1" s="452" t="s">
        <v>1180</v>
      </c>
      <c r="F1" s="65" t="s">
        <v>338</v>
      </c>
      <c r="G1" s="65" t="s">
        <v>339</v>
      </c>
      <c r="H1" s="65" t="s">
        <v>340</v>
      </c>
      <c r="I1" s="529" t="s">
        <v>341</v>
      </c>
      <c r="J1" s="529"/>
      <c r="K1" s="73" t="s">
        <v>2</v>
      </c>
      <c r="L1" s="73" t="s">
        <v>286</v>
      </c>
      <c r="M1" s="61" t="s">
        <v>351</v>
      </c>
      <c r="N1" s="60" t="s">
        <v>350</v>
      </c>
      <c r="O1" s="66" t="s">
        <v>352</v>
      </c>
    </row>
    <row r="2" spans="1:15" s="19" customFormat="1" ht="20.25" x14ac:dyDescent="0.2">
      <c r="A2" s="540" t="s">
        <v>314</v>
      </c>
      <c r="B2" s="540"/>
      <c r="C2" s="540"/>
      <c r="D2" s="540"/>
      <c r="E2" s="540"/>
      <c r="F2" s="540"/>
      <c r="G2" s="540"/>
      <c r="H2" s="540"/>
      <c r="I2" s="540"/>
      <c r="J2" s="540"/>
      <c r="K2" s="540"/>
      <c r="L2" s="540"/>
    </row>
    <row r="3" spans="1:15" s="15" customFormat="1" ht="180" customHeight="1" x14ac:dyDescent="0.2">
      <c r="A3" s="329" t="s">
        <v>161</v>
      </c>
      <c r="B3" s="427" t="s">
        <v>668</v>
      </c>
      <c r="C3" s="427" t="s">
        <v>363</v>
      </c>
      <c r="D3" s="427" t="s">
        <v>27</v>
      </c>
      <c r="E3" s="453" t="s">
        <v>1184</v>
      </c>
      <c r="F3" s="168">
        <v>6501000</v>
      </c>
      <c r="G3" s="168">
        <f>F3*5*0.005+F3</f>
        <v>6663525</v>
      </c>
      <c r="H3" s="172" t="s">
        <v>347</v>
      </c>
      <c r="I3" s="463">
        <f>G3*(1+3.1/100)^((LEFT(H3,FIND("-",H3)-1)+0)-2016)</f>
        <v>11901965.08257867</v>
      </c>
      <c r="J3" s="463">
        <f>G3*(1+3.1/100)^((MID(H3,FIND("-",H3)+1,255)+0)-2016)</f>
        <v>13864748.568556324</v>
      </c>
      <c r="K3" s="173">
        <v>1.01</v>
      </c>
      <c r="L3" s="173">
        <v>60</v>
      </c>
      <c r="M3" s="258" t="s">
        <v>365</v>
      </c>
      <c r="N3" s="258" t="s">
        <v>364</v>
      </c>
      <c r="O3" s="375" t="s">
        <v>1113</v>
      </c>
    </row>
    <row r="4" spans="1:15" s="85" customFormat="1" ht="30" customHeight="1" x14ac:dyDescent="0.2">
      <c r="A4" s="423" t="s">
        <v>113</v>
      </c>
      <c r="B4" s="423" t="s">
        <v>164</v>
      </c>
      <c r="C4" s="423" t="s">
        <v>41</v>
      </c>
      <c r="D4" s="423" t="s">
        <v>20</v>
      </c>
      <c r="E4" s="454" t="s">
        <v>1144</v>
      </c>
      <c r="F4" s="332">
        <v>6191000</v>
      </c>
      <c r="G4" s="332">
        <v>6191000</v>
      </c>
      <c r="H4" s="463" t="s">
        <v>347</v>
      </c>
      <c r="I4" s="463">
        <f t="shared" ref="I4" si="0">G4*(1+3.1/100)^((LEFT(H4,FIND("-",H4)-1)+0)-2016)</f>
        <v>11057970.94274345</v>
      </c>
      <c r="J4" s="463">
        <f t="shared" ref="J4" si="1">G4*(1+3.1/100)^((MID(H4,FIND("-",H4)+1,255)+0)-2016)</f>
        <v>12881569.197674235</v>
      </c>
      <c r="K4" s="424">
        <v>1.2</v>
      </c>
      <c r="L4" s="424">
        <v>839</v>
      </c>
      <c r="M4" s="321"/>
      <c r="N4" s="321"/>
      <c r="O4" s="321"/>
    </row>
    <row r="5" spans="1:15" ht="18.75" x14ac:dyDescent="0.3">
      <c r="C5" s="9" t="s">
        <v>310</v>
      </c>
      <c r="F5" s="39">
        <f>SUM(F3:F4)</f>
        <v>12692000</v>
      </c>
      <c r="G5" s="140">
        <f>SUM(G3:G4)</f>
        <v>12854525</v>
      </c>
      <c r="H5" s="140"/>
      <c r="I5" s="140">
        <f>SUM(I3:I4)</f>
        <v>22959936.025322121</v>
      </c>
      <c r="J5" s="140">
        <f>SUM(J3:J4)</f>
        <v>26746317.766230561</v>
      </c>
    </row>
    <row r="7" spans="1:15" ht="18.75" x14ac:dyDescent="0.3">
      <c r="C7" s="30" t="s">
        <v>331</v>
      </c>
      <c r="F7" s="511">
        <f>F5+'Auto Illustrative - Art Cap'!F10+'Auto Illustrative - Added Freew'!F11+'Auto Illustrative - New Arteria'!F9</f>
        <v>217702000</v>
      </c>
      <c r="G7" s="140">
        <f>G5+'Auto Illustrative - Art Cap'!G10+'Auto Illustrative - Added Freew'!G11+'Auto Illustrative - New Arteria'!G9</f>
        <v>911314525</v>
      </c>
      <c r="H7" s="140"/>
      <c r="I7" s="140">
        <f>I5+'Auto Illustrative - Art Cap'!I10+'Auto Illustrative - Added Freew'!I11+'Auto Illustrative - New Arteria'!I9</f>
        <v>1627732117.1297126</v>
      </c>
      <c r="J7" s="140">
        <f>J5+'Auto Illustrative - Art Cap'!J10+'Auto Illustrative - Added Freew'!J11+'Auto Illustrative - New Arteria'!J9</f>
        <v>1896165581.4299994</v>
      </c>
    </row>
  </sheetData>
  <autoFilter ref="A1:L2"/>
  <customSheetViews>
    <customSheetView guid="{7C423F7C-6103-4542-A65F-815D7082BC2E}" scale="70" fitToPage="1" showAutoFilter="1">
      <selection activeCell="D1" sqref="D1"/>
      <pageMargins left="0.5" right="0.5" top="0.75" bottom="0.75" header="0.5" footer="0.5"/>
      <pageSetup scale="76" fitToHeight="0" orientation="portrait" horizontalDpi="1200" verticalDpi="1200" r:id="rId1"/>
      <headerFooter alignWithMargins="0"/>
      <autoFilter ref="B1:L1"/>
    </customSheetView>
    <customSheetView guid="{5B5A346C-618F-49AC-9181-F5E0B5D30CFD}" scale="70" fitToPage="1" printArea="1" showAutoFilter="1">
      <selection activeCell="G5" sqref="G5"/>
      <pageMargins left="0.5" right="0.5" top="0.75" bottom="0.75" header="0.5" footer="0.5"/>
      <pageSetup scale="39" fitToHeight="0" orientation="portrait" horizontalDpi="1200" verticalDpi="1200" r:id="rId2"/>
      <headerFooter alignWithMargins="0"/>
      <autoFilter ref="B1:L1"/>
    </customSheetView>
    <customSheetView guid="{E02D8BBA-373C-430A-B0C6-EFAFB65B79B1}" scale="50" showPageBreaks="1" fitToPage="1" printArea="1" showAutoFilter="1">
      <selection activeCell="A5" sqref="A5"/>
      <pageMargins left="0.5" right="0.5" top="0.75" bottom="0.75" header="0.5" footer="0.5"/>
      <pageSetup scale="39" fitToHeight="0" orientation="portrait" horizontalDpi="1200" verticalDpi="1200" r:id="rId3"/>
      <headerFooter alignWithMargins="0"/>
      <autoFilter ref="B1:L1"/>
    </customSheetView>
  </customSheetViews>
  <mergeCells count="2">
    <mergeCell ref="A2:L2"/>
    <mergeCell ref="I1:J1"/>
  </mergeCells>
  <phoneticPr fontId="2" type="noConversion"/>
  <dataValidations disablePrompts="1" count="1">
    <dataValidation type="list" allowBlank="1" showInputMessage="1" showErrorMessage="1" sqref="H3:H4">
      <formula1>YearBands</formula1>
    </dataValidation>
  </dataValidations>
  <pageMargins left="0.5" right="0.5" top="0.75" bottom="0.75" header="0.5" footer="0.5"/>
  <pageSetup paperSize="17" scale="66" fitToHeight="0" orientation="landscape" r:id="rId4"/>
  <headerFooter alignWithMargins="0">
    <oddFooter>&amp;C&amp;P of &amp;N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50"/>
    <pageSetUpPr fitToPage="1"/>
  </sheetPr>
  <dimension ref="A1:J123"/>
  <sheetViews>
    <sheetView zoomScale="85" zoomScaleNormal="85" zoomScaleSheetLayoutView="1" workbookViewId="0">
      <selection activeCell="B15" sqref="B15"/>
    </sheetView>
  </sheetViews>
  <sheetFormatPr defaultRowHeight="15" x14ac:dyDescent="0.2"/>
  <cols>
    <col min="1" max="1" width="24.28515625" style="21" bestFit="1" customWidth="1"/>
    <col min="2" max="2" width="30.28515625" style="21" bestFit="1" customWidth="1"/>
    <col min="3" max="3" width="57.7109375" style="21" bestFit="1" customWidth="1"/>
    <col min="4" max="4" width="23.5703125" style="22" bestFit="1" customWidth="1"/>
    <col min="5" max="5" width="31.28515625" style="422" customWidth="1"/>
    <col min="6" max="6" width="23.7109375" style="50" customWidth="1"/>
    <col min="7" max="9" width="21.7109375" style="50" customWidth="1"/>
    <col min="10" max="10" width="14.28515625" style="21" bestFit="1" customWidth="1"/>
    <col min="11" max="16384" width="9.140625" style="15"/>
  </cols>
  <sheetData>
    <row r="1" spans="1:10" ht="23.25" x14ac:dyDescent="0.2">
      <c r="A1" s="545" t="s">
        <v>317</v>
      </c>
      <c r="B1" s="545"/>
      <c r="C1" s="545"/>
      <c r="D1" s="545"/>
      <c r="E1" s="545"/>
      <c r="F1" s="545"/>
      <c r="G1" s="545"/>
      <c r="H1" s="545"/>
      <c r="I1" s="545"/>
      <c r="J1" s="545"/>
    </row>
    <row r="2" spans="1:10" ht="24" thickBot="1" x14ac:dyDescent="0.25">
      <c r="A2" s="546" t="s">
        <v>318</v>
      </c>
      <c r="B2" s="546"/>
      <c r="C2" s="546"/>
      <c r="D2" s="546"/>
      <c r="E2" s="546"/>
      <c r="F2" s="546"/>
      <c r="G2" s="546"/>
      <c r="H2" s="546"/>
      <c r="I2" s="546"/>
      <c r="J2" s="546"/>
    </row>
    <row r="3" spans="1:10" ht="12" customHeight="1" thickBot="1" x14ac:dyDescent="0.25">
      <c r="A3" s="412"/>
      <c r="B3" s="412"/>
      <c r="C3" s="412"/>
      <c r="D3" s="412"/>
      <c r="E3" s="412"/>
      <c r="F3" s="444"/>
      <c r="G3" s="444"/>
      <c r="H3" s="444"/>
      <c r="I3" s="444"/>
      <c r="J3" s="412"/>
    </row>
    <row r="4" spans="1:10" s="19" customFormat="1" ht="48" thickBot="1" x14ac:dyDescent="0.3">
      <c r="A4" s="72" t="s">
        <v>0</v>
      </c>
      <c r="B4" s="73" t="s">
        <v>306</v>
      </c>
      <c r="C4" s="73" t="s">
        <v>1</v>
      </c>
      <c r="D4" s="74" t="s">
        <v>277</v>
      </c>
      <c r="E4" s="456" t="s">
        <v>1136</v>
      </c>
      <c r="F4" s="411" t="s">
        <v>339</v>
      </c>
      <c r="G4" s="411" t="s">
        <v>340</v>
      </c>
      <c r="H4" s="529" t="s">
        <v>341</v>
      </c>
      <c r="I4" s="529"/>
      <c r="J4" s="445" t="s">
        <v>286</v>
      </c>
    </row>
    <row r="5" spans="1:10" s="19" customFormat="1" ht="18.75" customHeight="1" x14ac:dyDescent="0.2">
      <c r="A5" s="543" t="s">
        <v>319</v>
      </c>
      <c r="B5" s="543"/>
      <c r="C5" s="543"/>
      <c r="D5" s="543"/>
      <c r="E5" s="543"/>
      <c r="F5" s="543"/>
      <c r="G5" s="543"/>
      <c r="H5" s="543"/>
      <c r="I5" s="543"/>
      <c r="J5" s="543"/>
    </row>
    <row r="6" spans="1:10" s="19" customFormat="1" ht="18.75" customHeight="1" x14ac:dyDescent="0.2">
      <c r="A6" s="458" t="s">
        <v>278</v>
      </c>
      <c r="B6" s="458"/>
      <c r="C6" s="458" t="s">
        <v>281</v>
      </c>
      <c r="D6" s="458" t="s">
        <v>283</v>
      </c>
      <c r="E6" s="458" t="s">
        <v>1144</v>
      </c>
      <c r="F6" s="455">
        <v>37000000</v>
      </c>
      <c r="G6" s="457" t="s">
        <v>343</v>
      </c>
      <c r="H6" s="463">
        <f>F6*(1+3.1/100)^((LEFT(G6,FIND("-",G6)-1)+0)-2016)</f>
        <v>37000000</v>
      </c>
      <c r="I6" s="463">
        <f>F6*(1+3.1/100)^((MID(G6,FIND("-",G6)+1,255)+0)-2016)</f>
        <v>40548773.26699999</v>
      </c>
      <c r="J6" s="459">
        <v>1110</v>
      </c>
    </row>
    <row r="7" spans="1:10" s="19" customFormat="1" ht="18.75" customHeight="1" x14ac:dyDescent="0.2">
      <c r="A7" s="458" t="s">
        <v>278</v>
      </c>
      <c r="B7" s="458"/>
      <c r="C7" s="458" t="s">
        <v>281</v>
      </c>
      <c r="D7" s="458" t="s">
        <v>283</v>
      </c>
      <c r="E7" s="458" t="s">
        <v>1144</v>
      </c>
      <c r="F7" s="455">
        <v>42000000</v>
      </c>
      <c r="G7" s="457" t="s">
        <v>344</v>
      </c>
      <c r="H7" s="463">
        <f t="shared" ref="H7:H10" si="0">F7*(1+3.1/100)^((LEFT(G7,FIND("-",G7)-1)+0)-2016)</f>
        <v>47455215.675881989</v>
      </c>
      <c r="I7" s="463">
        <f t="shared" ref="I7:I10" si="1">F7*(1+3.1/100)^((MID(G7,FIND("-",G7)+1,255)+0)-2016)</f>
        <v>53618987.972487517</v>
      </c>
      <c r="J7" s="459">
        <v>1110</v>
      </c>
    </row>
    <row r="8" spans="1:10" s="19" customFormat="1" ht="18.75" customHeight="1" x14ac:dyDescent="0.2">
      <c r="A8" s="458" t="s">
        <v>278</v>
      </c>
      <c r="B8" s="458"/>
      <c r="C8" s="458" t="s">
        <v>281</v>
      </c>
      <c r="D8" s="458" t="s">
        <v>283</v>
      </c>
      <c r="E8" s="458" t="s">
        <v>1144</v>
      </c>
      <c r="F8" s="455">
        <v>41000000</v>
      </c>
      <c r="G8" s="457" t="s">
        <v>345</v>
      </c>
      <c r="H8" s="463">
        <f t="shared" si="0"/>
        <v>53964958.109167129</v>
      </c>
      <c r="I8" s="463">
        <f t="shared" si="1"/>
        <v>60974255.381201506</v>
      </c>
      <c r="J8" s="459">
        <v>1110</v>
      </c>
    </row>
    <row r="9" spans="1:10" s="19" customFormat="1" ht="18.75" customHeight="1" x14ac:dyDescent="0.2">
      <c r="A9" s="458" t="s">
        <v>278</v>
      </c>
      <c r="B9" s="458"/>
      <c r="C9" s="458" t="s">
        <v>281</v>
      </c>
      <c r="D9" s="458" t="s">
        <v>283</v>
      </c>
      <c r="E9" s="458" t="s">
        <v>1144</v>
      </c>
      <c r="F9" s="455">
        <v>30000000</v>
      </c>
      <c r="G9" s="457" t="s">
        <v>346</v>
      </c>
      <c r="H9" s="463">
        <f t="shared" si="0"/>
        <v>45998383.388794199</v>
      </c>
      <c r="I9" s="463">
        <f t="shared" si="1"/>
        <v>51972933.439455628</v>
      </c>
      <c r="J9" s="459">
        <v>1110</v>
      </c>
    </row>
    <row r="10" spans="1:10" ht="43.5" customHeight="1" x14ac:dyDescent="0.2">
      <c r="A10" s="458" t="s">
        <v>278</v>
      </c>
      <c r="B10" s="458"/>
      <c r="C10" s="458" t="s">
        <v>281</v>
      </c>
      <c r="D10" s="458" t="s">
        <v>283</v>
      </c>
      <c r="E10" s="458" t="s">
        <v>1144</v>
      </c>
      <c r="F10" s="455">
        <v>30000000</v>
      </c>
      <c r="G10" s="457" t="s">
        <v>347</v>
      </c>
      <c r="H10" s="463">
        <f t="shared" si="0"/>
        <v>53584094.376078747</v>
      </c>
      <c r="I10" s="463">
        <f t="shared" si="1"/>
        <v>62420784.353129871</v>
      </c>
      <c r="J10" s="459">
        <v>1110</v>
      </c>
    </row>
    <row r="11" spans="1:10" ht="33" customHeight="1" x14ac:dyDescent="0.2">
      <c r="A11" s="130"/>
      <c r="B11" s="130"/>
      <c r="C11" s="127" t="s">
        <v>310</v>
      </c>
      <c r="D11" s="130"/>
      <c r="E11" s="130"/>
      <c r="F11" s="313">
        <f>SUM(F6:F10)</f>
        <v>180000000</v>
      </c>
      <c r="G11" s="315"/>
      <c r="H11" s="315">
        <f t="shared" ref="H11:I11" si="2">SUM(H6:H10)</f>
        <v>238002651.54992208</v>
      </c>
      <c r="I11" s="315">
        <f t="shared" si="2"/>
        <v>269535734.41327453</v>
      </c>
      <c r="J11" s="131"/>
    </row>
    <row r="12" spans="1:10" ht="18.75" customHeight="1" x14ac:dyDescent="0.2">
      <c r="A12" s="543" t="s">
        <v>1195</v>
      </c>
      <c r="B12" s="543"/>
      <c r="C12" s="543"/>
      <c r="D12" s="543"/>
      <c r="E12" s="543"/>
      <c r="F12" s="543"/>
      <c r="G12" s="543"/>
      <c r="H12" s="543"/>
      <c r="I12" s="543"/>
      <c r="J12" s="543"/>
    </row>
    <row r="13" spans="1:10" s="129" customFormat="1" ht="45" x14ac:dyDescent="0.2">
      <c r="A13" s="458" t="s">
        <v>1001</v>
      </c>
      <c r="B13" s="458" t="s">
        <v>1222</v>
      </c>
      <c r="C13" s="458" t="s">
        <v>1221</v>
      </c>
      <c r="D13" s="458" t="s">
        <v>283</v>
      </c>
      <c r="E13" s="458" t="s">
        <v>1187</v>
      </c>
      <c r="F13" s="455">
        <v>20000000</v>
      </c>
      <c r="G13" s="457" t="s">
        <v>344</v>
      </c>
      <c r="H13" s="463">
        <f>F13*(1+3.1/100)^((LEFT(G13,FIND("-",G13)-1)+0)-2016)</f>
        <v>22597721.750419993</v>
      </c>
      <c r="I13" s="463">
        <f>F13*(1+3.1/100)^((MID(G13,FIND("-",G13)+1,255)+0)-2016)</f>
        <v>25532851.415470246</v>
      </c>
      <c r="J13" s="459">
        <v>1117</v>
      </c>
    </row>
    <row r="14" spans="1:10" s="129" customFormat="1" ht="45" x14ac:dyDescent="0.2">
      <c r="A14" s="458" t="s">
        <v>1001</v>
      </c>
      <c r="B14" s="465" t="s">
        <v>1222</v>
      </c>
      <c r="C14" s="465" t="s">
        <v>1221</v>
      </c>
      <c r="D14" s="458" t="s">
        <v>283</v>
      </c>
      <c r="E14" s="458" t="s">
        <v>1187</v>
      </c>
      <c r="F14" s="455">
        <v>20000000</v>
      </c>
      <c r="G14" s="457" t="s">
        <v>345</v>
      </c>
      <c r="H14" s="463">
        <f t="shared" ref="H14:H20" si="3">F14*(1+3.1/100)^((LEFT(G14,FIND("-",G14)-1)+0)-2016)</f>
        <v>26324369.80934982</v>
      </c>
      <c r="I14" s="463">
        <f t="shared" ref="I14:I20" si="4">F14*(1+3.1/100)^((MID(G14,FIND("-",G14)+1,255)+0)-2016)</f>
        <v>29743539.210342199</v>
      </c>
      <c r="J14" s="459">
        <v>1117</v>
      </c>
    </row>
    <row r="15" spans="1:10" s="129" customFormat="1" ht="45" x14ac:dyDescent="0.2">
      <c r="A15" s="458" t="s">
        <v>1001</v>
      </c>
      <c r="B15" s="465" t="s">
        <v>1222</v>
      </c>
      <c r="C15" s="465" t="s">
        <v>1221</v>
      </c>
      <c r="D15" s="458" t="s">
        <v>283</v>
      </c>
      <c r="E15" s="458" t="s">
        <v>1187</v>
      </c>
      <c r="F15" s="455">
        <v>20000000</v>
      </c>
      <c r="G15" s="457" t="s">
        <v>346</v>
      </c>
      <c r="H15" s="463">
        <f t="shared" si="3"/>
        <v>30665588.9258628</v>
      </c>
      <c r="I15" s="463">
        <f t="shared" si="4"/>
        <v>34648622.292970419</v>
      </c>
      <c r="J15" s="459">
        <v>1117</v>
      </c>
    </row>
    <row r="16" spans="1:10" s="129" customFormat="1" ht="45" x14ac:dyDescent="0.2">
      <c r="A16" s="458" t="s">
        <v>1001</v>
      </c>
      <c r="B16" s="465" t="s">
        <v>1222</v>
      </c>
      <c r="C16" s="465" t="s">
        <v>1221</v>
      </c>
      <c r="D16" s="458" t="s">
        <v>283</v>
      </c>
      <c r="E16" s="458" t="s">
        <v>1187</v>
      </c>
      <c r="F16" s="455">
        <v>20000000</v>
      </c>
      <c r="G16" s="457" t="s">
        <v>347</v>
      </c>
      <c r="H16" s="463">
        <f t="shared" si="3"/>
        <v>35722729.584052496</v>
      </c>
      <c r="I16" s="463">
        <f t="shared" si="4"/>
        <v>41613856.235419914</v>
      </c>
      <c r="J16" s="459">
        <v>1117</v>
      </c>
    </row>
    <row r="17" spans="1:10" s="129" customFormat="1" ht="45" x14ac:dyDescent="0.2">
      <c r="A17" s="458" t="s">
        <v>279</v>
      </c>
      <c r="B17" s="465" t="s">
        <v>1222</v>
      </c>
      <c r="C17" s="465" t="s">
        <v>1221</v>
      </c>
      <c r="D17" s="458" t="s">
        <v>283</v>
      </c>
      <c r="E17" s="458" t="s">
        <v>1188</v>
      </c>
      <c r="F17" s="455">
        <v>60000000</v>
      </c>
      <c r="G17" s="463" t="s">
        <v>344</v>
      </c>
      <c r="H17" s="463">
        <f t="shared" si="3"/>
        <v>67793165.251259983</v>
      </c>
      <c r="I17" s="463">
        <f t="shared" si="4"/>
        <v>76598554.246410742</v>
      </c>
      <c r="J17" s="459">
        <v>1115</v>
      </c>
    </row>
    <row r="18" spans="1:10" s="129" customFormat="1" ht="45" x14ac:dyDescent="0.2">
      <c r="A18" s="458" t="s">
        <v>279</v>
      </c>
      <c r="B18" s="465" t="s">
        <v>1222</v>
      </c>
      <c r="C18" s="465" t="s">
        <v>1221</v>
      </c>
      <c r="D18" s="458" t="s">
        <v>283</v>
      </c>
      <c r="E18" s="458" t="s">
        <v>1188</v>
      </c>
      <c r="F18" s="455">
        <v>60000000</v>
      </c>
      <c r="G18" s="463" t="s">
        <v>345</v>
      </c>
      <c r="H18" s="463">
        <f t="shared" si="3"/>
        <v>78973109.42804946</v>
      </c>
      <c r="I18" s="463">
        <f t="shared" si="4"/>
        <v>89230617.631026596</v>
      </c>
      <c r="J18" s="459">
        <v>1115</v>
      </c>
    </row>
    <row r="19" spans="1:10" s="129" customFormat="1" ht="45" x14ac:dyDescent="0.2">
      <c r="A19" s="458" t="s">
        <v>279</v>
      </c>
      <c r="B19" s="465" t="s">
        <v>1222</v>
      </c>
      <c r="C19" s="465" t="s">
        <v>1221</v>
      </c>
      <c r="D19" s="458" t="s">
        <v>283</v>
      </c>
      <c r="E19" s="458" t="s">
        <v>1188</v>
      </c>
      <c r="F19" s="455">
        <v>60000000</v>
      </c>
      <c r="G19" s="463" t="s">
        <v>346</v>
      </c>
      <c r="H19" s="463">
        <f t="shared" si="3"/>
        <v>91996766.777588397</v>
      </c>
      <c r="I19" s="463">
        <f t="shared" si="4"/>
        <v>103945866.87891126</v>
      </c>
      <c r="J19" s="459">
        <v>1115</v>
      </c>
    </row>
    <row r="20" spans="1:10" s="129" customFormat="1" ht="45" x14ac:dyDescent="0.2">
      <c r="A20" s="458" t="s">
        <v>279</v>
      </c>
      <c r="B20" s="465" t="s">
        <v>1222</v>
      </c>
      <c r="C20" s="465" t="s">
        <v>1221</v>
      </c>
      <c r="D20" s="458" t="s">
        <v>283</v>
      </c>
      <c r="E20" s="458" t="s">
        <v>1188</v>
      </c>
      <c r="F20" s="455">
        <v>60000000</v>
      </c>
      <c r="G20" s="463" t="s">
        <v>347</v>
      </c>
      <c r="H20" s="463">
        <f t="shared" si="3"/>
        <v>107168188.75215749</v>
      </c>
      <c r="I20" s="463">
        <f t="shared" si="4"/>
        <v>124841568.70625974</v>
      </c>
      <c r="J20" s="459">
        <v>1115</v>
      </c>
    </row>
    <row r="21" spans="1:10" ht="33" customHeight="1" x14ac:dyDescent="0.2">
      <c r="A21" s="130"/>
      <c r="B21" s="130"/>
      <c r="C21" s="127" t="s">
        <v>310</v>
      </c>
      <c r="D21" s="130"/>
      <c r="E21" s="130"/>
      <c r="F21" s="314">
        <f>SUM(F13:F20)</f>
        <v>320000000</v>
      </c>
      <c r="G21" s="315"/>
      <c r="H21" s="315">
        <f t="shared" ref="H21:I21" si="5">SUM(H13:H20)</f>
        <v>461241640.27874047</v>
      </c>
      <c r="I21" s="315">
        <f t="shared" si="5"/>
        <v>526155476.6168111</v>
      </c>
      <c r="J21" s="131"/>
    </row>
    <row r="22" spans="1:10" ht="18.75" customHeight="1" x14ac:dyDescent="0.2">
      <c r="A22" s="543" t="s">
        <v>320</v>
      </c>
      <c r="B22" s="543"/>
      <c r="C22" s="543"/>
      <c r="D22" s="543"/>
      <c r="E22" s="543"/>
      <c r="F22" s="543"/>
      <c r="G22" s="543"/>
      <c r="H22" s="543"/>
      <c r="I22" s="543"/>
      <c r="J22" s="543"/>
    </row>
    <row r="23" spans="1:10" s="129" customFormat="1" ht="90" x14ac:dyDescent="0.2">
      <c r="A23" s="458" t="s">
        <v>280</v>
      </c>
      <c r="B23" s="458" t="s">
        <v>284</v>
      </c>
      <c r="C23" s="458" t="s">
        <v>282</v>
      </c>
      <c r="D23" s="458" t="s">
        <v>283</v>
      </c>
      <c r="E23" s="458" t="s">
        <v>1189</v>
      </c>
      <c r="F23" s="455">
        <v>15480000</v>
      </c>
      <c r="G23" s="457" t="s">
        <v>343</v>
      </c>
      <c r="H23" s="463">
        <f>F23*(1+3.1/100)^((LEFT(G23,FIND("-",G23)-1)+0)-2016)</f>
        <v>15480000</v>
      </c>
      <c r="I23" s="463">
        <f>F23*(1+3.1/100)^((MID(G23,FIND("-",G23)+1,255)+0)-2016)</f>
        <v>16964730.004679997</v>
      </c>
      <c r="J23" s="459">
        <v>1130</v>
      </c>
    </row>
    <row r="24" spans="1:10" s="129" customFormat="1" ht="90" x14ac:dyDescent="0.2">
      <c r="A24" s="458" t="s">
        <v>280</v>
      </c>
      <c r="B24" s="458" t="s">
        <v>284</v>
      </c>
      <c r="C24" s="458" t="s">
        <v>282</v>
      </c>
      <c r="D24" s="458" t="s">
        <v>283</v>
      </c>
      <c r="E24" s="458" t="s">
        <v>1189</v>
      </c>
      <c r="F24" s="455">
        <v>10960000</v>
      </c>
      <c r="G24" s="457" t="s">
        <v>344</v>
      </c>
      <c r="H24" s="463">
        <f t="shared" ref="H24:H27" si="6">F24*(1+3.1/100)^((LEFT(G24,FIND("-",G24)-1)+0)-2016)</f>
        <v>12383551.519230157</v>
      </c>
      <c r="I24" s="463">
        <f t="shared" ref="I24:I27" si="7">F24*(1+3.1/100)^((MID(G24,FIND("-",G24)+1,255)+0)-2016)</f>
        <v>13992002.575677695</v>
      </c>
      <c r="J24" s="459">
        <v>1130</v>
      </c>
    </row>
    <row r="25" spans="1:10" s="129" customFormat="1" ht="90" x14ac:dyDescent="0.2">
      <c r="A25" s="458" t="s">
        <v>280</v>
      </c>
      <c r="B25" s="458" t="s">
        <v>284</v>
      </c>
      <c r="C25" s="458" t="s">
        <v>282</v>
      </c>
      <c r="D25" s="458" t="s">
        <v>283</v>
      </c>
      <c r="E25" s="458" t="s">
        <v>1189</v>
      </c>
      <c r="F25" s="455">
        <v>14080000</v>
      </c>
      <c r="G25" s="457" t="s">
        <v>345</v>
      </c>
      <c r="H25" s="463">
        <f t="shared" si="6"/>
        <v>18532356.345782273</v>
      </c>
      <c r="I25" s="463">
        <f t="shared" si="7"/>
        <v>20939451.604080908</v>
      </c>
      <c r="J25" s="459">
        <v>1130</v>
      </c>
    </row>
    <row r="26" spans="1:10" s="129" customFormat="1" ht="90" x14ac:dyDescent="0.2">
      <c r="A26" s="458" t="s">
        <v>280</v>
      </c>
      <c r="B26" s="458" t="s">
        <v>284</v>
      </c>
      <c r="C26" s="458" t="s">
        <v>282</v>
      </c>
      <c r="D26" s="458" t="s">
        <v>283</v>
      </c>
      <c r="E26" s="458" t="s">
        <v>1189</v>
      </c>
      <c r="F26" s="455">
        <v>5480000</v>
      </c>
      <c r="G26" s="457" t="s">
        <v>346</v>
      </c>
      <c r="H26" s="463">
        <f t="shared" si="6"/>
        <v>8402371.3656864073</v>
      </c>
      <c r="I26" s="463">
        <f t="shared" si="7"/>
        <v>9493722.508273894</v>
      </c>
      <c r="J26" s="459">
        <v>1130</v>
      </c>
    </row>
    <row r="27" spans="1:10" s="129" customFormat="1" ht="90" x14ac:dyDescent="0.2">
      <c r="A27" s="458" t="s">
        <v>280</v>
      </c>
      <c r="B27" s="458" t="s">
        <v>284</v>
      </c>
      <c r="C27" s="458" t="s">
        <v>282</v>
      </c>
      <c r="D27" s="458" t="s">
        <v>283</v>
      </c>
      <c r="E27" s="458" t="s">
        <v>1189</v>
      </c>
      <c r="F27" s="455"/>
      <c r="G27" s="457" t="s">
        <v>347</v>
      </c>
      <c r="H27" s="463">
        <f t="shared" si="6"/>
        <v>0</v>
      </c>
      <c r="I27" s="463">
        <f t="shared" si="7"/>
        <v>0</v>
      </c>
      <c r="J27" s="459">
        <v>1130</v>
      </c>
    </row>
    <row r="28" spans="1:10" ht="33" customHeight="1" x14ac:dyDescent="0.2">
      <c r="A28" s="130"/>
      <c r="B28" s="130"/>
      <c r="C28" s="127" t="s">
        <v>310</v>
      </c>
      <c r="D28" s="130"/>
      <c r="E28" s="130"/>
      <c r="F28" s="315">
        <f>SUM(F23:F27)</f>
        <v>46000000</v>
      </c>
      <c r="G28" s="315"/>
      <c r="H28" s="315">
        <f t="shared" ref="H28:I28" si="8">SUM(H23:H27)</f>
        <v>54798279.230698839</v>
      </c>
      <c r="I28" s="315">
        <f t="shared" si="8"/>
        <v>61389906.692712493</v>
      </c>
      <c r="J28" s="131"/>
    </row>
    <row r="29" spans="1:10" ht="18.75" x14ac:dyDescent="0.3">
      <c r="A29" s="544" t="s">
        <v>321</v>
      </c>
      <c r="B29" s="544"/>
      <c r="C29" s="544"/>
      <c r="D29" s="544"/>
      <c r="E29" s="544"/>
      <c r="F29" s="544"/>
      <c r="G29" s="544"/>
      <c r="H29" s="544"/>
      <c r="I29" s="544"/>
      <c r="J29" s="544"/>
    </row>
    <row r="30" spans="1:10" ht="33" customHeight="1" x14ac:dyDescent="0.2">
      <c r="A30" s="130"/>
      <c r="B30" s="130"/>
      <c r="C30" s="127" t="s">
        <v>310</v>
      </c>
      <c r="D30" s="130"/>
      <c r="E30" s="130"/>
      <c r="F30" s="312"/>
      <c r="G30" s="312"/>
      <c r="H30" s="312"/>
      <c r="I30" s="312"/>
      <c r="J30" s="131"/>
    </row>
    <row r="32" spans="1:10" ht="18.75" x14ac:dyDescent="0.2">
      <c r="A32" s="133"/>
      <c r="B32" s="133"/>
      <c r="C32" s="136" t="s">
        <v>333</v>
      </c>
      <c r="D32" s="134"/>
      <c r="F32" s="144">
        <f>F11+F21+F28+F30</f>
        <v>546000000</v>
      </c>
      <c r="G32" s="144"/>
      <c r="H32" s="144">
        <f t="shared" ref="H32:I32" si="9">H11+H21+H28+H30</f>
        <v>754042571.05936134</v>
      </c>
      <c r="I32" s="144">
        <f t="shared" si="9"/>
        <v>857081117.72279811</v>
      </c>
      <c r="J32" s="133"/>
    </row>
    <row r="34" spans="1:10" x14ac:dyDescent="0.2">
      <c r="A34" s="129"/>
      <c r="B34" s="129"/>
      <c r="C34" s="129"/>
      <c r="D34" s="129"/>
      <c r="E34" s="129"/>
      <c r="F34" s="145"/>
      <c r="G34" s="145"/>
      <c r="H34" s="145"/>
      <c r="I34" s="145"/>
      <c r="J34" s="129"/>
    </row>
    <row r="35" spans="1:10" x14ac:dyDescent="0.2">
      <c r="A35" s="129"/>
      <c r="B35" s="129"/>
      <c r="C35" s="129"/>
      <c r="D35" s="129"/>
      <c r="E35" s="129"/>
      <c r="F35" s="145"/>
      <c r="G35" s="145"/>
      <c r="H35" s="145"/>
      <c r="I35" s="145"/>
      <c r="J35" s="129"/>
    </row>
    <row r="36" spans="1:10" x14ac:dyDescent="0.2">
      <c r="A36" s="129"/>
      <c r="B36" s="129"/>
      <c r="C36" s="129"/>
      <c r="D36" s="129"/>
      <c r="E36" s="129"/>
      <c r="F36" s="145"/>
      <c r="G36" s="145"/>
      <c r="H36" s="145"/>
      <c r="I36" s="145"/>
      <c r="J36" s="129"/>
    </row>
    <row r="37" spans="1:10" x14ac:dyDescent="0.2">
      <c r="A37" s="129"/>
      <c r="B37" s="129"/>
      <c r="C37" s="129"/>
      <c r="D37" s="129"/>
      <c r="E37" s="129"/>
      <c r="F37" s="145"/>
      <c r="G37" s="145"/>
      <c r="H37" s="145"/>
      <c r="I37" s="145"/>
      <c r="J37" s="129"/>
    </row>
    <row r="38" spans="1:10" x14ac:dyDescent="0.2">
      <c r="A38" s="129"/>
      <c r="B38" s="129"/>
      <c r="C38" s="129"/>
      <c r="D38" s="129"/>
      <c r="E38" s="129"/>
      <c r="F38" s="145"/>
      <c r="G38" s="145"/>
      <c r="H38" s="145"/>
      <c r="I38" s="145"/>
      <c r="J38" s="129"/>
    </row>
    <row r="39" spans="1:10" x14ac:dyDescent="0.2">
      <c r="A39" s="129"/>
      <c r="B39" s="129"/>
      <c r="C39" s="129"/>
      <c r="D39" s="129"/>
      <c r="E39" s="129"/>
      <c r="F39" s="145"/>
      <c r="G39" s="145"/>
      <c r="H39" s="145"/>
      <c r="I39" s="145"/>
      <c r="J39" s="129"/>
    </row>
    <row r="40" spans="1:10" x14ac:dyDescent="0.2">
      <c r="A40" s="129"/>
      <c r="B40" s="129"/>
      <c r="C40" s="129"/>
      <c r="D40" s="129"/>
      <c r="E40" s="129"/>
      <c r="F40" s="145"/>
      <c r="G40" s="145"/>
      <c r="H40" s="145"/>
      <c r="I40" s="145"/>
      <c r="J40" s="129"/>
    </row>
    <row r="41" spans="1:10" x14ac:dyDescent="0.2">
      <c r="A41" s="129"/>
      <c r="B41" s="129"/>
      <c r="C41" s="129"/>
      <c r="D41" s="129"/>
      <c r="E41" s="129"/>
      <c r="F41" s="145"/>
      <c r="G41" s="145"/>
      <c r="H41" s="145"/>
      <c r="I41" s="145"/>
      <c r="J41" s="129"/>
    </row>
    <row r="42" spans="1:10" x14ac:dyDescent="0.2">
      <c r="A42" s="129"/>
      <c r="B42" s="129"/>
      <c r="C42" s="129"/>
      <c r="D42" s="129"/>
      <c r="E42" s="129"/>
      <c r="F42" s="145"/>
      <c r="G42" s="145"/>
      <c r="H42" s="145"/>
      <c r="I42" s="145"/>
      <c r="J42" s="129"/>
    </row>
    <row r="43" spans="1:10" x14ac:dyDescent="0.2">
      <c r="A43" s="129"/>
      <c r="B43" s="129"/>
      <c r="C43" s="129"/>
      <c r="D43" s="129"/>
      <c r="E43" s="129"/>
      <c r="F43" s="145"/>
      <c r="G43" s="145"/>
      <c r="H43" s="145"/>
      <c r="I43" s="145"/>
      <c r="J43" s="129"/>
    </row>
    <row r="44" spans="1:10" x14ac:dyDescent="0.2">
      <c r="A44" s="129"/>
      <c r="B44" s="129"/>
      <c r="C44" s="129"/>
      <c r="D44" s="129"/>
      <c r="E44" s="129"/>
      <c r="F44" s="145"/>
      <c r="G44" s="145"/>
      <c r="H44" s="145"/>
      <c r="I44" s="145"/>
      <c r="J44" s="129"/>
    </row>
    <row r="45" spans="1:10" x14ac:dyDescent="0.2">
      <c r="A45" s="129"/>
      <c r="B45" s="129"/>
      <c r="C45" s="129"/>
      <c r="D45" s="129"/>
      <c r="E45" s="129"/>
      <c r="F45" s="145"/>
      <c r="G45" s="145"/>
      <c r="H45" s="145"/>
      <c r="I45" s="145"/>
      <c r="J45" s="129"/>
    </row>
    <row r="46" spans="1:10" x14ac:dyDescent="0.2">
      <c r="A46" s="129"/>
      <c r="B46" s="129"/>
      <c r="C46" s="129"/>
      <c r="D46" s="129"/>
      <c r="E46" s="129"/>
      <c r="F46" s="145"/>
      <c r="G46" s="145"/>
      <c r="H46" s="145"/>
      <c r="I46" s="145"/>
      <c r="J46" s="129"/>
    </row>
    <row r="47" spans="1:10" x14ac:dyDescent="0.2">
      <c r="A47" s="129"/>
      <c r="B47" s="129"/>
      <c r="C47" s="129"/>
      <c r="D47" s="129"/>
      <c r="E47" s="129"/>
      <c r="F47" s="145"/>
      <c r="G47" s="145"/>
      <c r="H47" s="145"/>
      <c r="I47" s="145"/>
      <c r="J47" s="129"/>
    </row>
    <row r="48" spans="1:10" x14ac:dyDescent="0.2">
      <c r="A48" s="129"/>
      <c r="B48" s="129"/>
      <c r="C48" s="129"/>
      <c r="D48" s="129"/>
      <c r="E48" s="129"/>
      <c r="F48" s="145"/>
      <c r="G48" s="145"/>
      <c r="H48" s="145"/>
      <c r="I48" s="145"/>
      <c r="J48" s="129"/>
    </row>
    <row r="49" spans="1:10" x14ac:dyDescent="0.2">
      <c r="A49" s="129"/>
      <c r="B49" s="129"/>
      <c r="C49" s="129"/>
      <c r="D49" s="129"/>
      <c r="E49" s="129"/>
      <c r="F49" s="145"/>
      <c r="G49" s="145"/>
      <c r="H49" s="145"/>
      <c r="I49" s="145"/>
      <c r="J49" s="129"/>
    </row>
    <row r="50" spans="1:10" x14ac:dyDescent="0.2">
      <c r="A50" s="129"/>
      <c r="B50" s="129"/>
      <c r="C50" s="129"/>
      <c r="D50" s="129"/>
      <c r="E50" s="129"/>
      <c r="F50" s="145"/>
      <c r="G50" s="145"/>
      <c r="H50" s="145"/>
      <c r="I50" s="145"/>
      <c r="J50" s="129"/>
    </row>
    <row r="51" spans="1:10" x14ac:dyDescent="0.2">
      <c r="A51" s="15"/>
      <c r="B51" s="15"/>
      <c r="C51" s="15"/>
      <c r="D51" s="15"/>
      <c r="E51" s="129"/>
      <c r="F51" s="49"/>
      <c r="G51" s="49"/>
      <c r="H51" s="49"/>
      <c r="I51" s="49"/>
      <c r="J51" s="15"/>
    </row>
    <row r="52" spans="1:10" x14ac:dyDescent="0.2">
      <c r="A52" s="15"/>
      <c r="B52" s="15"/>
      <c r="C52" s="15"/>
      <c r="D52" s="15"/>
      <c r="E52" s="129"/>
      <c r="F52" s="49"/>
      <c r="G52" s="49"/>
      <c r="H52" s="49"/>
      <c r="I52" s="49"/>
      <c r="J52" s="15"/>
    </row>
    <row r="53" spans="1:10" x14ac:dyDescent="0.2">
      <c r="A53" s="15"/>
      <c r="B53" s="15"/>
      <c r="C53" s="15"/>
      <c r="D53" s="15"/>
      <c r="E53" s="129"/>
      <c r="F53" s="49"/>
      <c r="G53" s="49"/>
      <c r="H53" s="49"/>
      <c r="I53" s="49"/>
      <c r="J53" s="15"/>
    </row>
    <row r="54" spans="1:10" x14ac:dyDescent="0.2">
      <c r="A54" s="15"/>
      <c r="B54" s="15"/>
      <c r="C54" s="15"/>
      <c r="D54" s="15"/>
      <c r="E54" s="129"/>
      <c r="F54" s="49"/>
      <c r="G54" s="49"/>
      <c r="H54" s="49"/>
      <c r="I54" s="49"/>
      <c r="J54" s="15"/>
    </row>
    <row r="55" spans="1:10" x14ac:dyDescent="0.2">
      <c r="A55" s="15"/>
      <c r="B55" s="15"/>
      <c r="C55" s="15"/>
      <c r="D55" s="15"/>
      <c r="E55" s="129"/>
      <c r="F55" s="49"/>
      <c r="G55" s="49"/>
      <c r="H55" s="49"/>
      <c r="I55" s="49"/>
      <c r="J55" s="15"/>
    </row>
    <row r="56" spans="1:10" x14ac:dyDescent="0.2">
      <c r="A56" s="15"/>
      <c r="B56" s="15"/>
      <c r="C56" s="15"/>
      <c r="D56" s="15"/>
      <c r="E56" s="129"/>
      <c r="F56" s="49"/>
      <c r="G56" s="49"/>
      <c r="H56" s="49"/>
      <c r="I56" s="49"/>
      <c r="J56" s="15"/>
    </row>
    <row r="57" spans="1:10" x14ac:dyDescent="0.2">
      <c r="A57" s="15"/>
      <c r="B57" s="15"/>
      <c r="C57" s="15"/>
      <c r="D57" s="15"/>
      <c r="E57" s="129"/>
      <c r="F57" s="49"/>
      <c r="G57" s="49"/>
      <c r="H57" s="49"/>
      <c r="I57" s="49"/>
      <c r="J57" s="15"/>
    </row>
    <row r="58" spans="1:10" x14ac:dyDescent="0.2">
      <c r="A58" s="15"/>
      <c r="B58" s="15"/>
      <c r="C58" s="15"/>
      <c r="D58" s="15"/>
      <c r="E58" s="129"/>
      <c r="F58" s="49"/>
      <c r="G58" s="49"/>
      <c r="H58" s="49"/>
      <c r="I58" s="49"/>
      <c r="J58" s="15"/>
    </row>
    <row r="59" spans="1:10" x14ac:dyDescent="0.2">
      <c r="A59" s="15"/>
      <c r="B59" s="15"/>
      <c r="C59" s="15"/>
      <c r="D59" s="15"/>
      <c r="E59" s="129"/>
      <c r="F59" s="49"/>
      <c r="G59" s="49"/>
      <c r="H59" s="49"/>
      <c r="I59" s="49"/>
      <c r="J59" s="15"/>
    </row>
    <row r="60" spans="1:10" x14ac:dyDescent="0.2">
      <c r="A60" s="15"/>
      <c r="B60" s="15"/>
      <c r="C60" s="15"/>
      <c r="D60" s="15"/>
      <c r="E60" s="129"/>
      <c r="F60" s="49"/>
      <c r="G60" s="49"/>
      <c r="H60" s="49"/>
      <c r="I60" s="49"/>
      <c r="J60" s="15"/>
    </row>
    <row r="61" spans="1:10" x14ac:dyDescent="0.2">
      <c r="A61" s="15"/>
      <c r="B61" s="15"/>
      <c r="C61" s="15"/>
      <c r="D61" s="15"/>
      <c r="E61" s="129"/>
      <c r="F61" s="49"/>
      <c r="G61" s="49"/>
      <c r="H61" s="49"/>
      <c r="I61" s="49"/>
      <c r="J61" s="15"/>
    </row>
    <row r="62" spans="1:10" x14ac:dyDescent="0.2">
      <c r="A62" s="15"/>
      <c r="B62" s="15"/>
      <c r="C62" s="15"/>
      <c r="D62" s="15"/>
      <c r="E62" s="129"/>
      <c r="F62" s="49"/>
      <c r="G62" s="49"/>
      <c r="H62" s="49"/>
      <c r="I62" s="49"/>
      <c r="J62" s="15"/>
    </row>
    <row r="63" spans="1:10" x14ac:dyDescent="0.2">
      <c r="A63" s="15"/>
      <c r="B63" s="15"/>
      <c r="C63" s="15"/>
      <c r="D63" s="15"/>
      <c r="E63" s="129"/>
      <c r="F63" s="49"/>
      <c r="G63" s="49"/>
      <c r="H63" s="49"/>
      <c r="I63" s="49"/>
      <c r="J63" s="15"/>
    </row>
    <row r="64" spans="1:10" x14ac:dyDescent="0.2">
      <c r="A64" s="15"/>
      <c r="B64" s="15"/>
      <c r="C64" s="15"/>
      <c r="D64" s="15"/>
      <c r="E64" s="129"/>
      <c r="F64" s="49"/>
      <c r="G64" s="49"/>
      <c r="H64" s="49"/>
      <c r="I64" s="49"/>
      <c r="J64" s="15"/>
    </row>
    <row r="65" spans="1:10" x14ac:dyDescent="0.2">
      <c r="A65" s="15"/>
      <c r="B65" s="15"/>
      <c r="C65" s="15"/>
      <c r="D65" s="15"/>
      <c r="E65" s="129"/>
      <c r="F65" s="49"/>
      <c r="G65" s="49"/>
      <c r="H65" s="49"/>
      <c r="I65" s="49"/>
      <c r="J65" s="15"/>
    </row>
    <row r="66" spans="1:10" x14ac:dyDescent="0.2">
      <c r="A66" s="15"/>
      <c r="B66" s="15"/>
      <c r="C66" s="15"/>
      <c r="D66" s="15"/>
      <c r="E66" s="129"/>
      <c r="F66" s="49"/>
      <c r="G66" s="49"/>
      <c r="H66" s="49"/>
      <c r="I66" s="49"/>
      <c r="J66" s="15"/>
    </row>
    <row r="67" spans="1:10" x14ac:dyDescent="0.2">
      <c r="A67" s="15"/>
      <c r="B67" s="15"/>
      <c r="C67" s="15"/>
      <c r="D67" s="15"/>
      <c r="E67" s="129"/>
      <c r="F67" s="49"/>
      <c r="G67" s="49"/>
      <c r="H67" s="49"/>
      <c r="I67" s="49"/>
      <c r="J67" s="15"/>
    </row>
    <row r="68" spans="1:10" x14ac:dyDescent="0.2">
      <c r="A68" s="15"/>
      <c r="B68" s="15"/>
      <c r="C68" s="15"/>
      <c r="D68" s="15"/>
      <c r="E68" s="129"/>
      <c r="F68" s="49"/>
      <c r="G68" s="49"/>
      <c r="H68" s="49"/>
      <c r="I68" s="49"/>
      <c r="J68" s="15"/>
    </row>
    <row r="69" spans="1:10" x14ac:dyDescent="0.2">
      <c r="A69" s="15"/>
      <c r="B69" s="15"/>
      <c r="C69" s="15"/>
      <c r="D69" s="15"/>
      <c r="E69" s="129"/>
      <c r="F69" s="49"/>
      <c r="G69" s="49"/>
      <c r="H69" s="49"/>
      <c r="I69" s="49"/>
      <c r="J69" s="15"/>
    </row>
    <row r="70" spans="1:10" x14ac:dyDescent="0.2">
      <c r="A70" s="15"/>
      <c r="B70" s="15"/>
      <c r="C70" s="15"/>
      <c r="D70" s="15"/>
      <c r="E70" s="129"/>
      <c r="F70" s="49"/>
      <c r="G70" s="49"/>
      <c r="H70" s="49"/>
      <c r="I70" s="49"/>
      <c r="J70" s="15"/>
    </row>
    <row r="71" spans="1:10" x14ac:dyDescent="0.2">
      <c r="A71" s="15"/>
      <c r="B71" s="15"/>
      <c r="C71" s="15"/>
      <c r="D71" s="15"/>
      <c r="E71" s="129"/>
      <c r="F71" s="49"/>
      <c r="G71" s="49"/>
      <c r="H71" s="49"/>
      <c r="I71" s="49"/>
      <c r="J71" s="15"/>
    </row>
    <row r="72" spans="1:10" x14ac:dyDescent="0.2">
      <c r="A72" s="15"/>
      <c r="B72" s="15"/>
      <c r="C72" s="15"/>
      <c r="D72" s="15"/>
      <c r="E72" s="129"/>
      <c r="F72" s="49"/>
      <c r="G72" s="49"/>
      <c r="H72" s="49"/>
      <c r="I72" s="49"/>
      <c r="J72" s="15"/>
    </row>
    <row r="73" spans="1:10" x14ac:dyDescent="0.2">
      <c r="A73" s="15"/>
      <c r="B73" s="15"/>
      <c r="C73" s="15"/>
      <c r="D73" s="15"/>
      <c r="E73" s="129"/>
      <c r="F73" s="49"/>
      <c r="G73" s="49"/>
      <c r="H73" s="49"/>
      <c r="I73" s="49"/>
      <c r="J73" s="15"/>
    </row>
    <row r="74" spans="1:10" x14ac:dyDescent="0.2">
      <c r="A74" s="15"/>
      <c r="B74" s="15"/>
      <c r="C74" s="15"/>
      <c r="D74" s="15"/>
      <c r="E74" s="129"/>
      <c r="F74" s="49"/>
      <c r="G74" s="49"/>
      <c r="H74" s="49"/>
      <c r="I74" s="49"/>
      <c r="J74" s="15"/>
    </row>
    <row r="75" spans="1:10" x14ac:dyDescent="0.2">
      <c r="A75" s="15"/>
      <c r="B75" s="15"/>
      <c r="C75" s="15"/>
      <c r="D75" s="15"/>
      <c r="E75" s="129"/>
      <c r="F75" s="49"/>
      <c r="G75" s="49"/>
      <c r="H75" s="49"/>
      <c r="I75" s="49"/>
      <c r="J75" s="15"/>
    </row>
    <row r="76" spans="1:10" x14ac:dyDescent="0.2">
      <c r="A76" s="15"/>
      <c r="B76" s="15"/>
      <c r="C76" s="15"/>
      <c r="D76" s="15"/>
      <c r="E76" s="129"/>
      <c r="F76" s="49"/>
      <c r="G76" s="49"/>
      <c r="H76" s="49"/>
      <c r="I76" s="49"/>
      <c r="J76" s="15"/>
    </row>
    <row r="77" spans="1:10" x14ac:dyDescent="0.2">
      <c r="A77" s="15"/>
      <c r="B77" s="15"/>
      <c r="C77" s="15"/>
      <c r="D77" s="15"/>
      <c r="E77" s="129"/>
      <c r="F77" s="49"/>
      <c r="G77" s="49"/>
      <c r="H77" s="49"/>
      <c r="I77" s="49"/>
      <c r="J77" s="15"/>
    </row>
    <row r="78" spans="1:10" x14ac:dyDescent="0.2">
      <c r="A78" s="15"/>
      <c r="B78" s="15"/>
      <c r="C78" s="15"/>
      <c r="D78" s="15"/>
      <c r="E78" s="129"/>
      <c r="F78" s="49"/>
      <c r="G78" s="49"/>
      <c r="H78" s="49"/>
      <c r="I78" s="49"/>
      <c r="J78" s="15"/>
    </row>
    <row r="79" spans="1:10" x14ac:dyDescent="0.2">
      <c r="A79" s="15"/>
      <c r="B79" s="15"/>
      <c r="C79" s="15"/>
      <c r="D79" s="15"/>
      <c r="E79" s="129"/>
      <c r="F79" s="49"/>
      <c r="G79" s="49"/>
      <c r="H79" s="49"/>
      <c r="I79" s="49"/>
      <c r="J79" s="15"/>
    </row>
    <row r="80" spans="1:10" x14ac:dyDescent="0.2">
      <c r="A80" s="15"/>
      <c r="B80" s="15"/>
      <c r="C80" s="15"/>
      <c r="D80" s="15"/>
      <c r="E80" s="129"/>
      <c r="F80" s="49"/>
      <c r="G80" s="49"/>
      <c r="H80" s="49"/>
      <c r="I80" s="49"/>
      <c r="J80" s="15"/>
    </row>
    <row r="81" spans="1:10" x14ac:dyDescent="0.2">
      <c r="A81" s="15"/>
      <c r="B81" s="15"/>
      <c r="C81" s="15"/>
      <c r="D81" s="15"/>
      <c r="E81" s="129"/>
      <c r="F81" s="49"/>
      <c r="G81" s="49"/>
      <c r="H81" s="49"/>
      <c r="I81" s="49"/>
      <c r="J81" s="15"/>
    </row>
    <row r="82" spans="1:10" x14ac:dyDescent="0.2">
      <c r="A82" s="15"/>
      <c r="B82" s="15"/>
      <c r="C82" s="15"/>
      <c r="D82" s="15"/>
      <c r="E82" s="129"/>
      <c r="F82" s="49"/>
      <c r="G82" s="49"/>
      <c r="H82" s="49"/>
      <c r="I82" s="49"/>
      <c r="J82" s="15"/>
    </row>
    <row r="83" spans="1:10" x14ac:dyDescent="0.2">
      <c r="A83" s="15"/>
      <c r="B83" s="15"/>
      <c r="C83" s="15"/>
      <c r="D83" s="15"/>
      <c r="E83" s="129"/>
      <c r="F83" s="49"/>
      <c r="G83" s="49"/>
      <c r="H83" s="49"/>
      <c r="I83" s="49"/>
      <c r="J83" s="15"/>
    </row>
    <row r="84" spans="1:10" x14ac:dyDescent="0.2">
      <c r="A84" s="15"/>
      <c r="B84" s="15"/>
      <c r="C84" s="15"/>
      <c r="D84" s="15"/>
      <c r="E84" s="129"/>
      <c r="F84" s="49"/>
      <c r="G84" s="49"/>
      <c r="H84" s="49"/>
      <c r="I84" s="49"/>
      <c r="J84" s="15"/>
    </row>
    <row r="85" spans="1:10" x14ac:dyDescent="0.2">
      <c r="A85" s="15"/>
      <c r="B85" s="15"/>
      <c r="C85" s="15"/>
      <c r="D85" s="15"/>
      <c r="E85" s="129"/>
      <c r="F85" s="49"/>
      <c r="G85" s="49"/>
      <c r="H85" s="49"/>
      <c r="I85" s="49"/>
      <c r="J85" s="15"/>
    </row>
    <row r="86" spans="1:10" x14ac:dyDescent="0.2">
      <c r="A86" s="15"/>
      <c r="B86" s="15"/>
      <c r="C86" s="15"/>
      <c r="D86" s="15"/>
      <c r="E86" s="129"/>
      <c r="F86" s="49"/>
      <c r="G86" s="49"/>
      <c r="H86" s="49"/>
      <c r="I86" s="49"/>
      <c r="J86" s="15"/>
    </row>
    <row r="87" spans="1:10" x14ac:dyDescent="0.2">
      <c r="A87" s="15"/>
      <c r="B87" s="15"/>
      <c r="C87" s="15"/>
      <c r="D87" s="15"/>
      <c r="E87" s="129"/>
      <c r="F87" s="49"/>
      <c r="G87" s="49"/>
      <c r="H87" s="49"/>
      <c r="I87" s="49"/>
      <c r="J87" s="15"/>
    </row>
    <row r="88" spans="1:10" x14ac:dyDescent="0.2">
      <c r="A88" s="15"/>
      <c r="B88" s="15"/>
      <c r="C88" s="15"/>
      <c r="D88" s="15"/>
      <c r="E88" s="129"/>
      <c r="F88" s="49"/>
      <c r="G88" s="49"/>
      <c r="H88" s="49"/>
      <c r="I88" s="49"/>
      <c r="J88" s="15"/>
    </row>
    <row r="89" spans="1:10" x14ac:dyDescent="0.2">
      <c r="A89" s="15"/>
      <c r="B89" s="15"/>
      <c r="C89" s="15"/>
      <c r="D89" s="15"/>
      <c r="E89" s="129"/>
      <c r="F89" s="49"/>
      <c r="G89" s="49"/>
      <c r="H89" s="49"/>
      <c r="I89" s="49"/>
      <c r="J89" s="15"/>
    </row>
    <row r="90" spans="1:10" x14ac:dyDescent="0.2">
      <c r="A90" s="15"/>
      <c r="B90" s="15"/>
      <c r="C90" s="15"/>
      <c r="D90" s="15"/>
      <c r="E90" s="129"/>
      <c r="F90" s="49"/>
      <c r="G90" s="49"/>
      <c r="H90" s="49"/>
      <c r="I90" s="49"/>
      <c r="J90" s="15"/>
    </row>
    <row r="91" spans="1:10" x14ac:dyDescent="0.2">
      <c r="A91" s="15"/>
      <c r="B91" s="15"/>
      <c r="C91" s="15"/>
      <c r="D91" s="15"/>
      <c r="E91" s="129"/>
      <c r="F91" s="49"/>
      <c r="G91" s="49"/>
      <c r="H91" s="49"/>
      <c r="I91" s="49"/>
      <c r="J91" s="15"/>
    </row>
    <row r="92" spans="1:10" x14ac:dyDescent="0.2">
      <c r="A92" s="15"/>
      <c r="B92" s="15"/>
      <c r="C92" s="15"/>
      <c r="D92" s="15"/>
      <c r="E92" s="129"/>
      <c r="F92" s="49"/>
      <c r="G92" s="49"/>
      <c r="H92" s="49"/>
      <c r="I92" s="49"/>
      <c r="J92" s="15"/>
    </row>
    <row r="93" spans="1:10" x14ac:dyDescent="0.2">
      <c r="A93" s="15"/>
      <c r="B93" s="15"/>
      <c r="C93" s="15"/>
      <c r="D93" s="15"/>
      <c r="E93" s="129"/>
      <c r="F93" s="49"/>
      <c r="G93" s="49"/>
      <c r="H93" s="49"/>
      <c r="I93" s="49"/>
      <c r="J93" s="15"/>
    </row>
    <row r="94" spans="1:10" x14ac:dyDescent="0.2">
      <c r="A94" s="15"/>
      <c r="B94" s="15"/>
      <c r="C94" s="15"/>
      <c r="D94" s="15"/>
      <c r="E94" s="129"/>
      <c r="F94" s="49"/>
      <c r="G94" s="49"/>
      <c r="H94" s="49"/>
      <c r="I94" s="49"/>
      <c r="J94" s="15"/>
    </row>
    <row r="95" spans="1:10" x14ac:dyDescent="0.2">
      <c r="A95" s="15"/>
      <c r="B95" s="15"/>
      <c r="C95" s="15"/>
      <c r="D95" s="15"/>
      <c r="E95" s="129"/>
      <c r="F95" s="49"/>
      <c r="G95" s="49"/>
      <c r="H95" s="49"/>
      <c r="I95" s="49"/>
      <c r="J95" s="15"/>
    </row>
    <row r="96" spans="1:10" x14ac:dyDescent="0.2">
      <c r="A96" s="15"/>
      <c r="B96" s="15"/>
      <c r="C96" s="15"/>
      <c r="D96" s="15"/>
      <c r="E96" s="129"/>
      <c r="F96" s="49"/>
      <c r="G96" s="49"/>
      <c r="H96" s="49"/>
      <c r="I96" s="49"/>
      <c r="J96" s="15"/>
    </row>
    <row r="97" spans="1:10" x14ac:dyDescent="0.2">
      <c r="A97" s="15"/>
      <c r="B97" s="15"/>
      <c r="C97" s="15"/>
      <c r="D97" s="15"/>
      <c r="E97" s="129"/>
      <c r="F97" s="49"/>
      <c r="G97" s="49"/>
      <c r="H97" s="49"/>
      <c r="I97" s="49"/>
      <c r="J97" s="15"/>
    </row>
    <row r="98" spans="1:10" x14ac:dyDescent="0.2">
      <c r="A98" s="15"/>
      <c r="B98" s="15"/>
      <c r="C98" s="15"/>
      <c r="D98" s="15"/>
      <c r="E98" s="129"/>
      <c r="F98" s="49"/>
      <c r="G98" s="49"/>
      <c r="H98" s="49"/>
      <c r="I98" s="49"/>
      <c r="J98" s="15"/>
    </row>
    <row r="99" spans="1:10" x14ac:dyDescent="0.2">
      <c r="A99" s="15"/>
      <c r="B99" s="15"/>
      <c r="C99" s="15"/>
      <c r="D99" s="15"/>
      <c r="E99" s="129"/>
      <c r="F99" s="49"/>
      <c r="G99" s="49"/>
      <c r="H99" s="49"/>
      <c r="I99" s="49"/>
      <c r="J99" s="15"/>
    </row>
    <row r="100" spans="1:10" x14ac:dyDescent="0.2">
      <c r="A100" s="15"/>
      <c r="B100" s="15"/>
      <c r="C100" s="15"/>
      <c r="D100" s="15"/>
      <c r="E100" s="129"/>
      <c r="F100" s="49"/>
      <c r="G100" s="49"/>
      <c r="H100" s="49"/>
      <c r="I100" s="49"/>
      <c r="J100" s="15"/>
    </row>
    <row r="101" spans="1:10" x14ac:dyDescent="0.2">
      <c r="A101" s="15"/>
      <c r="B101" s="15"/>
      <c r="C101" s="15"/>
      <c r="D101" s="15"/>
      <c r="E101" s="129"/>
      <c r="F101" s="49"/>
      <c r="G101" s="49"/>
      <c r="H101" s="49"/>
      <c r="I101" s="49"/>
      <c r="J101" s="15"/>
    </row>
    <row r="102" spans="1:10" x14ac:dyDescent="0.2">
      <c r="A102" s="15"/>
      <c r="B102" s="15"/>
      <c r="C102" s="15"/>
      <c r="D102" s="15"/>
      <c r="E102" s="129"/>
      <c r="F102" s="49"/>
      <c r="G102" s="49"/>
      <c r="H102" s="49"/>
      <c r="I102" s="49"/>
      <c r="J102" s="15"/>
    </row>
    <row r="103" spans="1:10" x14ac:dyDescent="0.2">
      <c r="A103" s="15"/>
      <c r="B103" s="15"/>
      <c r="C103" s="15"/>
      <c r="D103" s="15"/>
      <c r="E103" s="129"/>
      <c r="F103" s="49"/>
      <c r="G103" s="49"/>
      <c r="H103" s="49"/>
      <c r="I103" s="49"/>
      <c r="J103" s="15"/>
    </row>
    <row r="104" spans="1:10" x14ac:dyDescent="0.2">
      <c r="A104" s="15"/>
      <c r="B104" s="15"/>
      <c r="C104" s="15"/>
      <c r="D104" s="15"/>
      <c r="E104" s="129"/>
      <c r="F104" s="49"/>
      <c r="G104" s="49"/>
      <c r="H104" s="49"/>
      <c r="I104" s="49"/>
      <c r="J104" s="15"/>
    </row>
    <row r="105" spans="1:10" x14ac:dyDescent="0.2">
      <c r="A105" s="15"/>
      <c r="B105" s="15"/>
      <c r="C105" s="15"/>
      <c r="D105" s="15"/>
      <c r="E105" s="129"/>
      <c r="F105" s="49"/>
      <c r="G105" s="49"/>
      <c r="H105" s="49"/>
      <c r="I105" s="49"/>
      <c r="J105" s="15"/>
    </row>
    <row r="106" spans="1:10" x14ac:dyDescent="0.2">
      <c r="A106" s="15"/>
      <c r="B106" s="15"/>
      <c r="C106" s="15"/>
      <c r="D106" s="15"/>
      <c r="E106" s="129"/>
      <c r="F106" s="49"/>
      <c r="G106" s="49"/>
      <c r="H106" s="49"/>
      <c r="I106" s="49"/>
      <c r="J106" s="15"/>
    </row>
    <row r="107" spans="1:10" x14ac:dyDescent="0.2">
      <c r="A107" s="15"/>
      <c r="B107" s="15"/>
      <c r="C107" s="15"/>
      <c r="D107" s="15"/>
      <c r="E107" s="129"/>
      <c r="F107" s="49"/>
      <c r="G107" s="49"/>
      <c r="H107" s="49"/>
      <c r="I107" s="49"/>
      <c r="J107" s="15"/>
    </row>
    <row r="108" spans="1:10" x14ac:dyDescent="0.2">
      <c r="A108" s="15"/>
      <c r="B108" s="15"/>
      <c r="C108" s="15"/>
      <c r="D108" s="15"/>
      <c r="E108" s="129"/>
      <c r="F108" s="49"/>
      <c r="G108" s="49"/>
      <c r="H108" s="49"/>
      <c r="I108" s="49"/>
      <c r="J108" s="15"/>
    </row>
    <row r="109" spans="1:10" x14ac:dyDescent="0.2">
      <c r="A109" s="15"/>
      <c r="B109" s="15"/>
      <c r="C109" s="15"/>
      <c r="D109" s="15"/>
      <c r="E109" s="129"/>
      <c r="F109" s="49"/>
      <c r="G109" s="49"/>
      <c r="H109" s="49"/>
      <c r="I109" s="49"/>
      <c r="J109" s="15"/>
    </row>
    <row r="110" spans="1:10" x14ac:dyDescent="0.2">
      <c r="A110" s="15"/>
      <c r="B110" s="15"/>
      <c r="C110" s="15"/>
      <c r="D110" s="15"/>
      <c r="E110" s="129"/>
      <c r="F110" s="49"/>
      <c r="G110" s="49"/>
      <c r="H110" s="49"/>
      <c r="I110" s="49"/>
      <c r="J110" s="15"/>
    </row>
    <row r="111" spans="1:10" x14ac:dyDescent="0.2">
      <c r="A111" s="15"/>
      <c r="B111" s="15"/>
      <c r="C111" s="15"/>
      <c r="D111" s="15"/>
      <c r="E111" s="129"/>
      <c r="F111" s="49"/>
      <c r="G111" s="49"/>
      <c r="H111" s="49"/>
      <c r="I111" s="49"/>
      <c r="J111" s="15"/>
    </row>
    <row r="112" spans="1:10" x14ac:dyDescent="0.2">
      <c r="A112" s="15"/>
      <c r="B112" s="15"/>
      <c r="C112" s="15"/>
      <c r="D112" s="15"/>
      <c r="E112" s="129"/>
      <c r="F112" s="49"/>
      <c r="G112" s="49"/>
      <c r="H112" s="49"/>
      <c r="I112" s="49"/>
      <c r="J112" s="15"/>
    </row>
    <row r="113" spans="1:10" x14ac:dyDescent="0.2">
      <c r="A113" s="15"/>
      <c r="B113" s="15"/>
      <c r="C113" s="15"/>
      <c r="D113" s="15"/>
      <c r="E113" s="129"/>
      <c r="F113" s="49"/>
      <c r="G113" s="49"/>
      <c r="H113" s="49"/>
      <c r="I113" s="49"/>
      <c r="J113" s="15"/>
    </row>
    <row r="114" spans="1:10" x14ac:dyDescent="0.2">
      <c r="A114" s="15"/>
      <c r="B114" s="15"/>
      <c r="C114" s="15"/>
      <c r="D114" s="15"/>
      <c r="E114" s="129"/>
      <c r="F114" s="49"/>
      <c r="G114" s="49"/>
      <c r="H114" s="49"/>
      <c r="I114" s="49"/>
      <c r="J114" s="15"/>
    </row>
    <row r="115" spans="1:10" x14ac:dyDescent="0.2">
      <c r="A115" s="15"/>
      <c r="B115" s="15"/>
      <c r="C115" s="15"/>
      <c r="D115" s="15"/>
      <c r="E115" s="129"/>
      <c r="F115" s="49"/>
      <c r="G115" s="49"/>
      <c r="H115" s="49"/>
      <c r="I115" s="49"/>
      <c r="J115" s="15"/>
    </row>
    <row r="116" spans="1:10" x14ac:dyDescent="0.2">
      <c r="A116" s="15"/>
      <c r="B116" s="15"/>
      <c r="C116" s="15"/>
      <c r="D116" s="15"/>
      <c r="E116" s="129"/>
      <c r="F116" s="49"/>
      <c r="G116" s="49"/>
      <c r="H116" s="49"/>
      <c r="I116" s="49"/>
      <c r="J116" s="15"/>
    </row>
    <row r="117" spans="1:10" x14ac:dyDescent="0.2">
      <c r="A117" s="15"/>
      <c r="B117" s="15"/>
      <c r="C117" s="15"/>
      <c r="D117" s="15"/>
      <c r="E117" s="129"/>
      <c r="F117" s="49"/>
      <c r="G117" s="49"/>
      <c r="H117" s="49"/>
      <c r="I117" s="49"/>
      <c r="J117" s="15"/>
    </row>
    <row r="118" spans="1:10" x14ac:dyDescent="0.2">
      <c r="A118" s="15"/>
      <c r="B118" s="15"/>
      <c r="C118" s="15"/>
      <c r="D118" s="15"/>
      <c r="E118" s="129"/>
      <c r="F118" s="49"/>
      <c r="G118" s="49"/>
      <c r="H118" s="49"/>
      <c r="I118" s="49"/>
      <c r="J118" s="15"/>
    </row>
    <row r="119" spans="1:10" x14ac:dyDescent="0.2">
      <c r="A119" s="15"/>
      <c r="B119" s="15"/>
      <c r="C119" s="15"/>
      <c r="D119" s="15"/>
      <c r="E119" s="129"/>
      <c r="F119" s="49"/>
      <c r="G119" s="49"/>
      <c r="H119" s="49"/>
      <c r="I119" s="49"/>
      <c r="J119" s="15"/>
    </row>
    <row r="120" spans="1:10" x14ac:dyDescent="0.2">
      <c r="A120" s="15"/>
      <c r="B120" s="15"/>
      <c r="C120" s="15"/>
      <c r="D120" s="15"/>
      <c r="E120" s="129"/>
      <c r="F120" s="49"/>
      <c r="G120" s="49"/>
      <c r="H120" s="49"/>
      <c r="I120" s="49"/>
      <c r="J120" s="15"/>
    </row>
    <row r="121" spans="1:10" x14ac:dyDescent="0.2">
      <c r="A121" s="15"/>
      <c r="B121" s="15"/>
      <c r="C121" s="15"/>
      <c r="D121" s="15"/>
      <c r="E121" s="129"/>
      <c r="F121" s="49"/>
      <c r="G121" s="49"/>
      <c r="H121" s="49"/>
      <c r="I121" s="49"/>
      <c r="J121" s="15"/>
    </row>
    <row r="122" spans="1:10" x14ac:dyDescent="0.2">
      <c r="A122" s="15"/>
      <c r="B122" s="15"/>
      <c r="C122" s="15"/>
      <c r="D122" s="15"/>
      <c r="E122" s="129"/>
      <c r="F122" s="49"/>
      <c r="G122" s="49"/>
      <c r="H122" s="49"/>
      <c r="I122" s="49"/>
      <c r="J122" s="15"/>
    </row>
    <row r="123" spans="1:10" x14ac:dyDescent="0.2">
      <c r="A123" s="15"/>
      <c r="B123" s="15"/>
      <c r="C123" s="15"/>
      <c r="D123" s="15"/>
      <c r="E123" s="129"/>
      <c r="F123" s="49"/>
      <c r="G123" s="49"/>
      <c r="H123" s="49"/>
      <c r="I123" s="49"/>
      <c r="J123" s="15"/>
    </row>
  </sheetData>
  <autoFilter ref="A4:J30"/>
  <customSheetViews>
    <customSheetView guid="{7C423F7C-6103-4542-A65F-815D7082BC2E}" scale="72" fitToPage="1" showAutoFilter="1">
      <selection activeCell="D4" sqref="D4"/>
      <pageMargins left="0.5" right="0.5" top="0.75" bottom="0.75" header="0.5" footer="0.5"/>
      <pageSetup scale="87" fitToHeight="0" orientation="portrait" verticalDpi="1200" r:id="rId1"/>
      <headerFooter alignWithMargins="0"/>
      <autoFilter ref="B1:K1"/>
    </customSheetView>
    <customSheetView guid="{5B5A346C-618F-49AC-9181-F5E0B5D30CFD}" scale="72" fitToPage="1" showAutoFilter="1">
      <selection activeCell="D4" sqref="D4"/>
      <pageMargins left="0.5" right="0.5" top="0.75" bottom="0.75" header="0.5" footer="0.5"/>
      <pageSetup scale="49" fitToHeight="0" orientation="portrait" verticalDpi="1200" r:id="rId2"/>
      <headerFooter alignWithMargins="0"/>
      <autoFilter ref="B1:K1"/>
    </customSheetView>
    <customSheetView guid="{E02D8BBA-373C-430A-B0C6-EFAFB65B79B1}" scale="72" showPageBreaks="1" fitToPage="1" printArea="1" showAutoFilter="1">
      <selection activeCell="D4" sqref="D4"/>
      <pageMargins left="0.5" right="0.5" top="0.75" bottom="0.75" header="0.5" footer="0.5"/>
      <pageSetup scale="49" fitToHeight="0" orientation="portrait" verticalDpi="1200" r:id="rId3"/>
      <headerFooter alignWithMargins="0"/>
      <autoFilter ref="B1:K1"/>
    </customSheetView>
  </customSheetViews>
  <mergeCells count="7">
    <mergeCell ref="A5:J5"/>
    <mergeCell ref="A22:J22"/>
    <mergeCell ref="A29:J29"/>
    <mergeCell ref="A1:J1"/>
    <mergeCell ref="A2:J2"/>
    <mergeCell ref="A12:J12"/>
    <mergeCell ref="H4:I4"/>
  </mergeCells>
  <phoneticPr fontId="2" type="noConversion"/>
  <dataValidations disablePrompts="1" count="1">
    <dataValidation type="list" allowBlank="1" showInputMessage="1" showErrorMessage="1" sqref="G6:G10 G13:G20">
      <formula1>YearBands</formula1>
    </dataValidation>
  </dataValidations>
  <pageMargins left="0.5" right="0.5" top="0.75" bottom="0.75" header="0.5" footer="0.5"/>
  <pageSetup paperSize="17" scale="77" fitToHeight="0" orientation="landscape" r:id="rId4"/>
  <headerFooter alignWithMargins="0">
    <oddFooter>&amp;C&amp;P of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0"/>
  <sheetViews>
    <sheetView zoomScale="90" zoomScaleNormal="90" workbookViewId="0">
      <selection activeCell="A6" sqref="A6"/>
    </sheetView>
  </sheetViews>
  <sheetFormatPr defaultRowHeight="12.75" x14ac:dyDescent="0.2"/>
  <cols>
    <col min="1" max="1" width="22.5703125" style="10" customWidth="1"/>
    <col min="2" max="2" width="25.28515625" style="10" customWidth="1"/>
    <col min="3" max="3" width="17.85546875" style="10" customWidth="1"/>
    <col min="4" max="4" width="17.85546875" style="420" customWidth="1"/>
    <col min="5" max="8" width="21.42578125" style="40" customWidth="1"/>
    <col min="9" max="16384" width="9.140625" style="10"/>
  </cols>
  <sheetData>
    <row r="1" spans="1:10" s="15" customFormat="1" ht="23.25" x14ac:dyDescent="0.2">
      <c r="A1" s="541" t="s">
        <v>322</v>
      </c>
      <c r="B1" s="541"/>
      <c r="C1" s="541"/>
      <c r="D1" s="541"/>
      <c r="E1" s="541"/>
      <c r="F1" s="541"/>
      <c r="G1" s="541"/>
      <c r="H1" s="541"/>
      <c r="I1" s="541"/>
      <c r="J1" s="27"/>
    </row>
    <row r="2" spans="1:10" s="15" customFormat="1" ht="24" thickBot="1" x14ac:dyDescent="0.25">
      <c r="A2" s="542" t="s">
        <v>318</v>
      </c>
      <c r="B2" s="542"/>
      <c r="C2" s="542"/>
      <c r="D2" s="542"/>
      <c r="E2" s="542"/>
      <c r="F2" s="542"/>
      <c r="G2" s="542"/>
      <c r="H2" s="542"/>
      <c r="I2" s="542"/>
      <c r="J2" s="26"/>
    </row>
    <row r="3" spans="1:10" s="15" customFormat="1" ht="3.75" customHeight="1" thickBot="1" x14ac:dyDescent="0.25">
      <c r="A3" s="28"/>
      <c r="B3" s="28"/>
      <c r="C3" s="28"/>
      <c r="D3" s="28"/>
      <c r="E3" s="47"/>
      <c r="F3" s="47"/>
      <c r="G3" s="47"/>
      <c r="H3" s="47"/>
      <c r="I3" s="28"/>
      <c r="J3" s="26"/>
    </row>
    <row r="4" spans="1:10" s="19" customFormat="1" ht="48" thickBot="1" x14ac:dyDescent="0.3">
      <c r="A4" s="23" t="s">
        <v>0</v>
      </c>
      <c r="B4" s="23" t="s">
        <v>306</v>
      </c>
      <c r="C4" s="24" t="s">
        <v>277</v>
      </c>
      <c r="D4" s="462" t="s">
        <v>1136</v>
      </c>
      <c r="E4" s="35" t="s">
        <v>339</v>
      </c>
      <c r="F4" s="35" t="s">
        <v>340</v>
      </c>
      <c r="G4" s="532" t="s">
        <v>341</v>
      </c>
      <c r="H4" s="532"/>
      <c r="I4" s="23" t="s">
        <v>286</v>
      </c>
    </row>
    <row r="5" spans="1:10" s="15" customFormat="1" ht="18.75" customHeight="1" x14ac:dyDescent="0.2">
      <c r="A5" s="543" t="s">
        <v>1195</v>
      </c>
      <c r="B5" s="543"/>
      <c r="C5" s="543"/>
      <c r="D5" s="543"/>
      <c r="E5" s="543"/>
      <c r="F5" s="543"/>
      <c r="G5" s="543"/>
      <c r="H5" s="543"/>
      <c r="I5" s="543"/>
      <c r="J5" s="29"/>
    </row>
    <row r="6" spans="1:10" s="129" customFormat="1" ht="60" x14ac:dyDescent="0.2">
      <c r="A6" s="465" t="s">
        <v>1001</v>
      </c>
      <c r="B6" s="465" t="s">
        <v>1222</v>
      </c>
      <c r="C6" s="465" t="s">
        <v>283</v>
      </c>
      <c r="D6" s="460" t="s">
        <v>1190</v>
      </c>
      <c r="E6" s="455">
        <v>20000000</v>
      </c>
      <c r="F6" s="463" t="s">
        <v>347</v>
      </c>
      <c r="G6" s="463">
        <f>E6*(1+3.1/100)^((LEFT(F6,FIND("-",F6)-1)+0)-2016)</f>
        <v>35722729.584052496</v>
      </c>
      <c r="H6" s="463">
        <f>E6*(1+3.1/100)^((MID(F6,FIND("-",F6)+1,255)+0)-2016)</f>
        <v>41613856.235419914</v>
      </c>
      <c r="I6" s="466">
        <v>1116</v>
      </c>
    </row>
    <row r="7" spans="1:10" s="15" customFormat="1" ht="60" x14ac:dyDescent="0.2">
      <c r="A7" s="465" t="s">
        <v>279</v>
      </c>
      <c r="B7" s="465" t="s">
        <v>1222</v>
      </c>
      <c r="C7" s="461" t="s">
        <v>283</v>
      </c>
      <c r="D7" s="460" t="s">
        <v>1191</v>
      </c>
      <c r="E7" s="455">
        <v>60000000</v>
      </c>
      <c r="F7" s="463" t="s">
        <v>347</v>
      </c>
      <c r="G7" s="463">
        <f>E7*(1+3.1/100)^((LEFT(F7,FIND("-",F7)-1)+0)-2016)</f>
        <v>107168188.75215749</v>
      </c>
      <c r="H7" s="463">
        <f>E7*(1+3.1/100)^((MID(F7,FIND("-",F7)+1,255)+0)-2016)</f>
        <v>124841568.70625974</v>
      </c>
      <c r="I7" s="467">
        <v>904</v>
      </c>
    </row>
    <row r="8" spans="1:10" s="15" customFormat="1" ht="33" customHeight="1" x14ac:dyDescent="0.2">
      <c r="A8" s="17"/>
      <c r="B8" s="9" t="s">
        <v>310</v>
      </c>
      <c r="D8" s="129"/>
      <c r="E8" s="48">
        <f>SUM(E6:E7)</f>
        <v>80000000</v>
      </c>
      <c r="F8" s="48"/>
      <c r="G8" s="48">
        <f>SUM(G6:G7)</f>
        <v>142890918.33620998</v>
      </c>
      <c r="H8" s="48">
        <f t="shared" ref="H8" si="0">SUM(H6:H7)</f>
        <v>166455424.94167966</v>
      </c>
      <c r="I8" s="25"/>
      <c r="J8" s="18"/>
    </row>
    <row r="9" spans="1:10" x14ac:dyDescent="0.2">
      <c r="F9" s="141"/>
      <c r="G9" s="141"/>
      <c r="H9" s="141"/>
    </row>
    <row r="10" spans="1:10" ht="18.75" x14ac:dyDescent="0.3">
      <c r="B10" s="30" t="s">
        <v>334</v>
      </c>
      <c r="E10" s="142">
        <f>E8</f>
        <v>80000000</v>
      </c>
      <c r="F10" s="142"/>
      <c r="G10" s="142">
        <f t="shared" ref="G10:H10" si="1">G8</f>
        <v>142890918.33620998</v>
      </c>
      <c r="H10" s="142">
        <f t="shared" si="1"/>
        <v>166455424.94167966</v>
      </c>
    </row>
  </sheetData>
  <autoFilter ref="A4:I8"/>
  <customSheetViews>
    <customSheetView guid="{7C423F7C-6103-4542-A65F-815D7082BC2E}" scale="90" fitToPage="1" showAutoFilter="1">
      <selection activeCell="C4" sqref="C4"/>
      <pageMargins left="0.5" right="0.5" top="0.75" bottom="0.75" header="0.5" footer="0.5"/>
      <pageSetup fitToHeight="0" orientation="portrait" horizontalDpi="1200" verticalDpi="1200" r:id="rId1"/>
      <headerFooter alignWithMargins="0"/>
      <autoFilter ref="B1:J1"/>
    </customSheetView>
    <customSheetView guid="{5B5A346C-618F-49AC-9181-F5E0B5D30CFD}" scale="90" fitToPage="1" showAutoFilter="1">
      <selection activeCell="C4" sqref="C4"/>
      <pageMargins left="0.5" right="0.5" top="0.75" bottom="0.75" header="0.5" footer="0.5"/>
      <pageSetup scale="53" fitToHeight="0" orientation="portrait" horizontalDpi="1200" verticalDpi="1200" r:id="rId2"/>
      <headerFooter alignWithMargins="0"/>
      <autoFilter ref="B1:J1"/>
    </customSheetView>
    <customSheetView guid="{E02D8BBA-373C-430A-B0C6-EFAFB65B79B1}" scale="90" showPageBreaks="1" fitToPage="1" printArea="1" showAutoFilter="1">
      <selection activeCell="C4" sqref="C4"/>
      <pageMargins left="0.5" right="0.5" top="0.75" bottom="0.75" header="0.5" footer="0.5"/>
      <pageSetup scale="53" fitToHeight="0" orientation="portrait" horizontalDpi="1200" verticalDpi="1200" r:id="rId3"/>
      <headerFooter alignWithMargins="0"/>
      <autoFilter ref="B1:J1"/>
    </customSheetView>
  </customSheetViews>
  <mergeCells count="4">
    <mergeCell ref="A5:I5"/>
    <mergeCell ref="A1:I1"/>
    <mergeCell ref="A2:I2"/>
    <mergeCell ref="G4:H4"/>
  </mergeCells>
  <phoneticPr fontId="2" type="noConversion"/>
  <dataValidations disablePrompts="1" count="1">
    <dataValidation type="list" allowBlank="1" showInputMessage="1" showErrorMessage="1" sqref="F6:F7">
      <formula1>YearBands</formula1>
    </dataValidation>
  </dataValidations>
  <pageMargins left="0.5" right="0.5" top="0.75" bottom="0.75" header="0.5" footer="0.5"/>
  <pageSetup paperSize="17" fitToHeight="0" orientation="landscape" r:id="rId4"/>
  <headerFooter alignWithMargins="0">
    <oddFooter>&amp;C&amp;P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51"/>
    <pageSetUpPr fitToPage="1"/>
  </sheetPr>
  <dimension ref="A1:O39"/>
  <sheetViews>
    <sheetView zoomScale="80" zoomScaleNormal="80" zoomScaleSheetLayoutView="81" workbookViewId="0">
      <selection activeCell="B6" sqref="B6"/>
    </sheetView>
  </sheetViews>
  <sheetFormatPr defaultRowHeight="15" x14ac:dyDescent="0.2"/>
  <cols>
    <col min="1" max="1" width="13.85546875" style="8" customWidth="1"/>
    <col min="2" max="2" width="19.140625" style="8" bestFit="1" customWidth="1"/>
    <col min="3" max="3" width="37.28515625" style="8" customWidth="1"/>
    <col min="4" max="4" width="18.140625" style="7" bestFit="1" customWidth="1"/>
    <col min="5" max="5" width="18.140625" style="392" customWidth="1"/>
    <col min="6" max="6" width="20" style="33" hidden="1" customWidth="1"/>
    <col min="7" max="10" width="20" style="33" customWidth="1"/>
    <col min="11" max="11" width="9" style="8" bestFit="1" customWidth="1"/>
    <col min="12" max="12" width="13.85546875" style="8" bestFit="1" customWidth="1"/>
    <col min="13" max="13" width="17.5703125" style="5" customWidth="1"/>
    <col min="14" max="14" width="16.140625" style="5" customWidth="1"/>
    <col min="15" max="15" width="39.28515625" style="5" customWidth="1"/>
    <col min="16" max="16384" width="9.140625" style="5"/>
  </cols>
  <sheetData>
    <row r="1" spans="1:15" s="15" customFormat="1" ht="23.25" x14ac:dyDescent="0.2">
      <c r="A1" s="541" t="s">
        <v>324</v>
      </c>
      <c r="B1" s="541"/>
      <c r="C1" s="541"/>
      <c r="D1" s="541"/>
      <c r="E1" s="541"/>
      <c r="F1" s="541"/>
      <c r="G1" s="541"/>
      <c r="H1" s="541"/>
      <c r="I1" s="541"/>
      <c r="J1" s="541"/>
      <c r="K1" s="541"/>
      <c r="L1" s="541"/>
    </row>
    <row r="2" spans="1:15" s="15" customFormat="1" ht="24" thickBot="1" x14ac:dyDescent="0.25">
      <c r="A2" s="542" t="s">
        <v>325</v>
      </c>
      <c r="B2" s="542"/>
      <c r="C2" s="542"/>
      <c r="D2" s="542"/>
      <c r="E2" s="542"/>
      <c r="F2" s="542"/>
      <c r="G2" s="542"/>
      <c r="H2" s="542"/>
      <c r="I2" s="542"/>
      <c r="J2" s="542"/>
      <c r="K2" s="542"/>
      <c r="L2" s="542"/>
    </row>
    <row r="3" spans="1:15" s="15" customFormat="1" ht="3" customHeight="1" thickBot="1" x14ac:dyDescent="0.25">
      <c r="A3" s="59"/>
      <c r="B3" s="59"/>
      <c r="C3" s="59"/>
      <c r="D3" s="59"/>
      <c r="E3" s="425"/>
      <c r="F3" s="71"/>
      <c r="G3" s="71"/>
      <c r="H3" s="71"/>
      <c r="I3" s="71"/>
      <c r="J3" s="71"/>
      <c r="K3" s="59"/>
      <c r="L3" s="59"/>
    </row>
    <row r="4" spans="1:15" s="6" customFormat="1" ht="48" thickBot="1" x14ac:dyDescent="0.25">
      <c r="A4" s="63" t="s">
        <v>0</v>
      </c>
      <c r="B4" s="61" t="s">
        <v>306</v>
      </c>
      <c r="C4" s="61" t="s">
        <v>1</v>
      </c>
      <c r="D4" s="61" t="s">
        <v>276</v>
      </c>
      <c r="E4" s="468" t="s">
        <v>1136</v>
      </c>
      <c r="F4" s="65" t="s">
        <v>338</v>
      </c>
      <c r="G4" s="65" t="s">
        <v>339</v>
      </c>
      <c r="H4" s="65" t="s">
        <v>340</v>
      </c>
      <c r="I4" s="529" t="s">
        <v>341</v>
      </c>
      <c r="J4" s="529"/>
      <c r="K4" s="61" t="s">
        <v>2</v>
      </c>
      <c r="L4" s="61" t="s">
        <v>286</v>
      </c>
      <c r="M4" s="61" t="s">
        <v>1131</v>
      </c>
      <c r="N4" s="60" t="s">
        <v>350</v>
      </c>
      <c r="O4" s="66" t="s">
        <v>352</v>
      </c>
    </row>
    <row r="5" spans="1:15" s="6" customFormat="1" ht="20.25" x14ac:dyDescent="0.2">
      <c r="A5" s="535" t="s">
        <v>323</v>
      </c>
      <c r="B5" s="535"/>
      <c r="C5" s="535"/>
      <c r="D5" s="535"/>
      <c r="E5" s="535"/>
      <c r="F5" s="535"/>
      <c r="G5" s="535"/>
      <c r="H5" s="535"/>
      <c r="I5" s="535"/>
      <c r="J5" s="535"/>
      <c r="K5" s="535"/>
      <c r="L5" s="535"/>
    </row>
    <row r="6" spans="1:15" s="6" customFormat="1" ht="60" x14ac:dyDescent="0.2">
      <c r="A6" s="137" t="s">
        <v>1127</v>
      </c>
      <c r="B6" s="137" t="s">
        <v>372</v>
      </c>
      <c r="C6" s="137" t="s">
        <v>165</v>
      </c>
      <c r="D6" s="137" t="s">
        <v>66</v>
      </c>
      <c r="E6" s="469" t="s">
        <v>1192</v>
      </c>
      <c r="F6" s="310">
        <v>2400000</v>
      </c>
      <c r="G6" s="310">
        <v>2400000</v>
      </c>
      <c r="H6" s="359" t="s">
        <v>344</v>
      </c>
      <c r="I6" s="463">
        <f>G6*(1+3.1/100)^((LEFT(H6,FIND("-",H6)-1)+0)-2016)</f>
        <v>2711726.6100503993</v>
      </c>
      <c r="J6" s="463">
        <f>G6*(1+3.1/100)^((MID(H6,FIND("-",H6)+1,255)+0)-2016)</f>
        <v>3063942.1698564296</v>
      </c>
      <c r="K6" s="137">
        <v>0.45</v>
      </c>
      <c r="L6" s="150">
        <v>563</v>
      </c>
      <c r="M6" s="423" t="s">
        <v>1198</v>
      </c>
      <c r="N6" s="183"/>
      <c r="O6" s="183"/>
    </row>
    <row r="7" spans="1:15" s="6" customFormat="1" ht="60" x14ac:dyDescent="0.2">
      <c r="A7" s="327" t="s">
        <v>26</v>
      </c>
      <c r="B7" s="327" t="s">
        <v>1128</v>
      </c>
      <c r="C7" s="327" t="s">
        <v>165</v>
      </c>
      <c r="D7" s="327" t="s">
        <v>66</v>
      </c>
      <c r="E7" s="469" t="s">
        <v>1192</v>
      </c>
      <c r="F7" s="386"/>
      <c r="G7" s="386">
        <v>3000000</v>
      </c>
      <c r="H7" s="383" t="s">
        <v>344</v>
      </c>
      <c r="I7" s="463">
        <f t="shared" ref="I7:I36" si="0">G7*(1+3.1/100)^((LEFT(H7,FIND("-",H7)-1)+0)-2016)</f>
        <v>3389658.262562999</v>
      </c>
      <c r="J7" s="463">
        <f t="shared" ref="J7:J36" si="1">G7*(1+3.1/100)^((MID(H7,FIND("-",H7)+1,255)+0)-2016)</f>
        <v>3829927.7123205368</v>
      </c>
      <c r="K7" s="327">
        <v>1.6</v>
      </c>
      <c r="L7" s="327">
        <v>67</v>
      </c>
      <c r="M7" s="423" t="s">
        <v>362</v>
      </c>
      <c r="N7" s="183"/>
      <c r="O7" s="183"/>
    </row>
    <row r="8" spans="1:15" ht="45" x14ac:dyDescent="0.2">
      <c r="A8" s="465" t="s">
        <v>1223</v>
      </c>
      <c r="B8" s="465" t="s">
        <v>1224</v>
      </c>
      <c r="C8" s="465" t="s">
        <v>165</v>
      </c>
      <c r="D8" s="465" t="s">
        <v>43</v>
      </c>
      <c r="E8" s="491" t="s">
        <v>1192</v>
      </c>
      <c r="F8" s="298">
        <v>125000</v>
      </c>
      <c r="G8" s="386">
        <v>125000</v>
      </c>
      <c r="H8" s="463" t="s">
        <v>344</v>
      </c>
      <c r="I8" s="463">
        <f t="shared" si="0"/>
        <v>141235.76094012498</v>
      </c>
      <c r="J8" s="463">
        <f t="shared" si="1"/>
        <v>159580.32134668904</v>
      </c>
      <c r="K8" s="466">
        <v>0.8</v>
      </c>
      <c r="L8" s="466">
        <v>426</v>
      </c>
      <c r="M8" s="293"/>
      <c r="N8" s="302" t="s">
        <v>987</v>
      </c>
      <c r="O8" s="62"/>
    </row>
    <row r="9" spans="1:15" ht="60" x14ac:dyDescent="0.2">
      <c r="A9" s="184" t="s">
        <v>228</v>
      </c>
      <c r="B9" s="184" t="s">
        <v>230</v>
      </c>
      <c r="C9" s="184" t="s">
        <v>229</v>
      </c>
      <c r="D9" s="184" t="s">
        <v>10</v>
      </c>
      <c r="E9" s="469" t="s">
        <v>1192</v>
      </c>
      <c r="F9" s="187">
        <v>3796000</v>
      </c>
      <c r="G9" s="187">
        <v>3796000</v>
      </c>
      <c r="H9" s="185" t="s">
        <v>345</v>
      </c>
      <c r="I9" s="463">
        <f t="shared" si="0"/>
        <v>4996365.3898145957</v>
      </c>
      <c r="J9" s="463">
        <f t="shared" si="1"/>
        <v>5645323.7421229491</v>
      </c>
      <c r="K9" s="186">
        <v>1.55</v>
      </c>
      <c r="L9" s="186">
        <v>753</v>
      </c>
      <c r="M9" s="423" t="s">
        <v>1194</v>
      </c>
      <c r="N9" s="186" t="s">
        <v>669</v>
      </c>
      <c r="O9" s="191" t="s">
        <v>670</v>
      </c>
    </row>
    <row r="10" spans="1:15" ht="60" x14ac:dyDescent="0.2">
      <c r="A10" s="184" t="s">
        <v>671</v>
      </c>
      <c r="B10" s="184" t="s">
        <v>672</v>
      </c>
      <c r="C10" s="184" t="s">
        <v>673</v>
      </c>
      <c r="D10" s="184" t="s">
        <v>10</v>
      </c>
      <c r="E10" s="469" t="s">
        <v>1192</v>
      </c>
      <c r="F10" s="187"/>
      <c r="G10" s="187">
        <v>3000000</v>
      </c>
      <c r="H10" s="185" t="s">
        <v>346</v>
      </c>
      <c r="I10" s="463">
        <f t="shared" si="0"/>
        <v>4599838.3388794204</v>
      </c>
      <c r="J10" s="463">
        <f t="shared" si="1"/>
        <v>5197293.3439455628</v>
      </c>
      <c r="K10" s="186">
        <v>1.3</v>
      </c>
      <c r="L10" s="186">
        <v>759</v>
      </c>
      <c r="M10" s="423" t="s">
        <v>1198</v>
      </c>
      <c r="N10" s="186"/>
      <c r="O10" s="191" t="s">
        <v>674</v>
      </c>
    </row>
    <row r="11" spans="1:15" ht="60" x14ac:dyDescent="0.2">
      <c r="A11" s="184" t="s">
        <v>231</v>
      </c>
      <c r="B11" s="184" t="s">
        <v>675</v>
      </c>
      <c r="C11" s="184" t="s">
        <v>676</v>
      </c>
      <c r="D11" s="184" t="s">
        <v>10</v>
      </c>
      <c r="E11" s="469" t="s">
        <v>1192</v>
      </c>
      <c r="F11" s="187">
        <v>355000</v>
      </c>
      <c r="G11" s="187">
        <v>2817000</v>
      </c>
      <c r="H11" s="185" t="s">
        <v>344</v>
      </c>
      <c r="I11" s="463">
        <f t="shared" si="0"/>
        <v>3182889.1085466561</v>
      </c>
      <c r="J11" s="463">
        <f t="shared" si="1"/>
        <v>3596302.1218689843</v>
      </c>
      <c r="K11" s="186">
        <v>2.14</v>
      </c>
      <c r="L11" s="186">
        <v>921</v>
      </c>
      <c r="M11" s="186" t="s">
        <v>1198</v>
      </c>
      <c r="N11" s="186" t="s">
        <v>677</v>
      </c>
      <c r="O11" s="191" t="s">
        <v>678</v>
      </c>
    </row>
    <row r="12" spans="1:15" ht="75" x14ac:dyDescent="0.2">
      <c r="A12" s="184" t="s">
        <v>679</v>
      </c>
      <c r="B12" s="184" t="s">
        <v>680</v>
      </c>
      <c r="C12" s="184" t="s">
        <v>676</v>
      </c>
      <c r="D12" s="184" t="s">
        <v>249</v>
      </c>
      <c r="E12" s="469" t="s">
        <v>1192</v>
      </c>
      <c r="F12" s="187">
        <v>3102000</v>
      </c>
      <c r="G12" s="187">
        <v>2500000</v>
      </c>
      <c r="H12" s="185" t="s">
        <v>344</v>
      </c>
      <c r="I12" s="463">
        <f t="shared" si="0"/>
        <v>2824715.2188024991</v>
      </c>
      <c r="J12" s="463">
        <f t="shared" si="1"/>
        <v>3191606.4269337808</v>
      </c>
      <c r="K12" s="186">
        <v>1.22</v>
      </c>
      <c r="L12" s="186">
        <v>851</v>
      </c>
      <c r="M12" s="186" t="s">
        <v>1198</v>
      </c>
      <c r="N12" s="186" t="s">
        <v>681</v>
      </c>
      <c r="O12" s="191" t="s">
        <v>682</v>
      </c>
    </row>
    <row r="13" spans="1:15" ht="75" x14ac:dyDescent="0.2">
      <c r="A13" s="184" t="s">
        <v>250</v>
      </c>
      <c r="B13" s="184" t="s">
        <v>252</v>
      </c>
      <c r="C13" s="184" t="s">
        <v>683</v>
      </c>
      <c r="D13" s="184" t="s">
        <v>251</v>
      </c>
      <c r="E13" s="469" t="s">
        <v>1192</v>
      </c>
      <c r="F13" s="187">
        <v>1310000</v>
      </c>
      <c r="G13" s="187">
        <v>1310000</v>
      </c>
      <c r="H13" s="185" t="s">
        <v>343</v>
      </c>
      <c r="I13" s="463">
        <f t="shared" si="0"/>
        <v>1310000</v>
      </c>
      <c r="J13" s="463">
        <f t="shared" si="1"/>
        <v>1435645.7562099996</v>
      </c>
      <c r="K13" s="186">
        <v>1.1200000000000001</v>
      </c>
      <c r="L13" s="186">
        <v>794</v>
      </c>
      <c r="M13" s="186" t="s">
        <v>1198</v>
      </c>
      <c r="N13" s="186"/>
      <c r="O13" s="191" t="s">
        <v>684</v>
      </c>
    </row>
    <row r="14" spans="1:15" ht="60" x14ac:dyDescent="0.2">
      <c r="A14" s="184" t="s">
        <v>253</v>
      </c>
      <c r="B14" s="184" t="s">
        <v>685</v>
      </c>
      <c r="C14" s="184" t="s">
        <v>165</v>
      </c>
      <c r="D14" s="184" t="s">
        <v>251</v>
      </c>
      <c r="E14" s="469" t="s">
        <v>1192</v>
      </c>
      <c r="F14" s="187">
        <v>667000</v>
      </c>
      <c r="G14" s="187">
        <v>667000</v>
      </c>
      <c r="H14" s="185" t="s">
        <v>344</v>
      </c>
      <c r="I14" s="463">
        <f t="shared" si="0"/>
        <v>753634.02037650684</v>
      </c>
      <c r="J14" s="463">
        <f t="shared" si="1"/>
        <v>851520.59470593266</v>
      </c>
      <c r="K14" s="186">
        <v>0.56999999999999995</v>
      </c>
      <c r="L14" s="186">
        <v>797</v>
      </c>
      <c r="M14" s="186" t="s">
        <v>1198</v>
      </c>
      <c r="N14" s="186" t="s">
        <v>949</v>
      </c>
      <c r="O14" s="191" t="s">
        <v>686</v>
      </c>
    </row>
    <row r="15" spans="1:15" ht="105" x14ac:dyDescent="0.2">
      <c r="A15" s="184" t="s">
        <v>257</v>
      </c>
      <c r="B15" s="184" t="s">
        <v>687</v>
      </c>
      <c r="C15" s="184" t="s">
        <v>165</v>
      </c>
      <c r="D15" s="184" t="s">
        <v>256</v>
      </c>
      <c r="E15" s="469" t="s">
        <v>1192</v>
      </c>
      <c r="F15" s="187">
        <v>128700</v>
      </c>
      <c r="G15" s="187">
        <v>200000</v>
      </c>
      <c r="H15" s="185" t="s">
        <v>347</v>
      </c>
      <c r="I15" s="463">
        <f t="shared" si="0"/>
        <v>357227.29584052495</v>
      </c>
      <c r="J15" s="463">
        <f t="shared" si="1"/>
        <v>416138.56235419912</v>
      </c>
      <c r="K15" s="186">
        <v>0.11</v>
      </c>
      <c r="L15" s="186">
        <v>812</v>
      </c>
      <c r="M15" s="186" t="s">
        <v>1198</v>
      </c>
      <c r="N15" s="186" t="s">
        <v>688</v>
      </c>
      <c r="O15" s="191" t="s">
        <v>689</v>
      </c>
    </row>
    <row r="16" spans="1:15" ht="60" x14ac:dyDescent="0.2">
      <c r="A16" s="184" t="s">
        <v>258</v>
      </c>
      <c r="B16" s="184" t="s">
        <v>690</v>
      </c>
      <c r="C16" s="184" t="s">
        <v>259</v>
      </c>
      <c r="D16" s="184" t="s">
        <v>1129</v>
      </c>
      <c r="E16" s="469" t="s">
        <v>1192</v>
      </c>
      <c r="F16" s="187">
        <v>4423000</v>
      </c>
      <c r="G16" s="187">
        <v>4423000</v>
      </c>
      <c r="H16" s="185" t="s">
        <v>346</v>
      </c>
      <c r="I16" s="463">
        <f t="shared" si="0"/>
        <v>6781694.9909545584</v>
      </c>
      <c r="J16" s="463">
        <f t="shared" si="1"/>
        <v>7662542.8200904084</v>
      </c>
      <c r="K16" s="186">
        <v>2.78</v>
      </c>
      <c r="L16" s="186">
        <v>960</v>
      </c>
      <c r="M16" s="186" t="s">
        <v>1198</v>
      </c>
      <c r="N16" s="186"/>
      <c r="O16" s="191" t="s">
        <v>691</v>
      </c>
    </row>
    <row r="17" spans="1:15" ht="60" x14ac:dyDescent="0.2">
      <c r="A17" s="184" t="s">
        <v>692</v>
      </c>
      <c r="B17" s="184" t="s">
        <v>693</v>
      </c>
      <c r="C17" s="184" t="s">
        <v>694</v>
      </c>
      <c r="D17" s="184" t="s">
        <v>10</v>
      </c>
      <c r="E17" s="469" t="s">
        <v>1192</v>
      </c>
      <c r="F17" s="187"/>
      <c r="G17" s="187">
        <v>70000</v>
      </c>
      <c r="H17" s="185" t="s">
        <v>345</v>
      </c>
      <c r="I17" s="463">
        <f t="shared" si="0"/>
        <v>92135.29433272437</v>
      </c>
      <c r="J17" s="463">
        <f t="shared" si="1"/>
        <v>104102.3872361977</v>
      </c>
      <c r="K17" s="186">
        <v>0.23</v>
      </c>
      <c r="L17" s="186">
        <v>711</v>
      </c>
      <c r="M17" s="186" t="s">
        <v>1198</v>
      </c>
      <c r="N17" s="186" t="s">
        <v>695</v>
      </c>
      <c r="O17" s="191" t="s">
        <v>696</v>
      </c>
    </row>
    <row r="18" spans="1:15" ht="90" x14ac:dyDescent="0.2">
      <c r="A18" s="184" t="s">
        <v>697</v>
      </c>
      <c r="B18" s="184" t="s">
        <v>698</v>
      </c>
      <c r="C18" s="184" t="s">
        <v>699</v>
      </c>
      <c r="D18" s="184" t="s">
        <v>10</v>
      </c>
      <c r="E18" s="469" t="s">
        <v>1192</v>
      </c>
      <c r="F18" s="187"/>
      <c r="G18" s="187">
        <v>80000</v>
      </c>
      <c r="H18" s="185" t="s">
        <v>345</v>
      </c>
      <c r="I18" s="463">
        <f t="shared" si="0"/>
        <v>105297.47923739928</v>
      </c>
      <c r="J18" s="463">
        <f t="shared" si="1"/>
        <v>118974.15684136879</v>
      </c>
      <c r="K18" s="186">
        <v>0.1</v>
      </c>
      <c r="L18" s="186">
        <v>759</v>
      </c>
      <c r="M18" s="186" t="s">
        <v>1198</v>
      </c>
      <c r="N18" s="186" t="s">
        <v>700</v>
      </c>
      <c r="O18" s="191" t="s">
        <v>701</v>
      </c>
    </row>
    <row r="19" spans="1:15" ht="60" x14ac:dyDescent="0.2">
      <c r="A19" s="184" t="s">
        <v>413</v>
      </c>
      <c r="B19" s="184" t="s">
        <v>702</v>
      </c>
      <c r="C19" s="189" t="s">
        <v>703</v>
      </c>
      <c r="D19" s="184" t="s">
        <v>10</v>
      </c>
      <c r="E19" s="469" t="s">
        <v>1192</v>
      </c>
      <c r="F19" s="187"/>
      <c r="G19" s="187">
        <v>90000</v>
      </c>
      <c r="H19" s="185" t="s">
        <v>346</v>
      </c>
      <c r="I19" s="463">
        <f t="shared" si="0"/>
        <v>137995.15016638261</v>
      </c>
      <c r="J19" s="463">
        <f t="shared" si="1"/>
        <v>155918.80031836688</v>
      </c>
      <c r="K19" s="186">
        <v>0.59</v>
      </c>
      <c r="L19" s="186">
        <v>813</v>
      </c>
      <c r="M19" s="186" t="s">
        <v>1198</v>
      </c>
      <c r="N19" s="186" t="s">
        <v>704</v>
      </c>
      <c r="O19" s="191" t="s">
        <v>705</v>
      </c>
    </row>
    <row r="20" spans="1:15" ht="60" x14ac:dyDescent="0.2">
      <c r="A20" s="184" t="s">
        <v>302</v>
      </c>
      <c r="B20" s="184" t="s">
        <v>707</v>
      </c>
      <c r="C20" s="184" t="s">
        <v>708</v>
      </c>
      <c r="D20" s="184" t="s">
        <v>10</v>
      </c>
      <c r="E20" s="469" t="s">
        <v>1192</v>
      </c>
      <c r="F20" s="187"/>
      <c r="G20" s="187">
        <v>10300000</v>
      </c>
      <c r="H20" s="185" t="s">
        <v>344</v>
      </c>
      <c r="I20" s="463">
        <f t="shared" si="0"/>
        <v>11637826.701466298</v>
      </c>
      <c r="J20" s="463">
        <f t="shared" si="1"/>
        <v>13149418.478967177</v>
      </c>
      <c r="K20" s="186">
        <v>0.22</v>
      </c>
      <c r="L20" s="186">
        <v>804</v>
      </c>
      <c r="M20" s="186" t="s">
        <v>1198</v>
      </c>
      <c r="N20" s="186" t="s">
        <v>709</v>
      </c>
      <c r="O20" s="191" t="s">
        <v>710</v>
      </c>
    </row>
    <row r="21" spans="1:15" ht="270" x14ac:dyDescent="0.2">
      <c r="A21" s="184" t="s">
        <v>711</v>
      </c>
      <c r="B21" s="184" t="s">
        <v>712</v>
      </c>
      <c r="C21" s="184" t="s">
        <v>713</v>
      </c>
      <c r="D21" s="184" t="s">
        <v>10</v>
      </c>
      <c r="E21" s="469" t="s">
        <v>1192</v>
      </c>
      <c r="F21" s="187"/>
      <c r="G21" s="381">
        <v>326000</v>
      </c>
      <c r="H21" s="185" t="s">
        <v>344</v>
      </c>
      <c r="I21" s="463">
        <f t="shared" si="0"/>
        <v>368342.8645318459</v>
      </c>
      <c r="J21" s="463">
        <f t="shared" si="1"/>
        <v>416185.47807216499</v>
      </c>
      <c r="K21" s="186">
        <v>0.14000000000000001</v>
      </c>
      <c r="L21" s="186">
        <v>20</v>
      </c>
      <c r="M21" s="184" t="s">
        <v>1198</v>
      </c>
      <c r="N21" s="184" t="s">
        <v>714</v>
      </c>
      <c r="O21" s="481" t="s">
        <v>1225</v>
      </c>
    </row>
    <row r="22" spans="1:15" ht="60" x14ac:dyDescent="0.2">
      <c r="A22" s="184" t="s">
        <v>715</v>
      </c>
      <c r="B22" s="184" t="s">
        <v>716</v>
      </c>
      <c r="C22" s="184" t="s">
        <v>717</v>
      </c>
      <c r="D22" s="184" t="s">
        <v>10</v>
      </c>
      <c r="E22" s="469" t="s">
        <v>1192</v>
      </c>
      <c r="F22" s="188"/>
      <c r="G22" s="497">
        <v>3600000</v>
      </c>
      <c r="H22" s="188" t="s">
        <v>346</v>
      </c>
      <c r="I22" s="463">
        <f t="shared" si="0"/>
        <v>5519806.0066553038</v>
      </c>
      <c r="J22" s="463">
        <f t="shared" si="1"/>
        <v>6236752.0127346758</v>
      </c>
      <c r="K22" s="184">
        <v>3.32</v>
      </c>
      <c r="L22" s="184">
        <v>21</v>
      </c>
      <c r="M22" s="184" t="s">
        <v>1198</v>
      </c>
      <c r="N22" s="184" t="s">
        <v>718</v>
      </c>
      <c r="O22" s="191" t="s">
        <v>719</v>
      </c>
    </row>
    <row r="23" spans="1:15" ht="60" x14ac:dyDescent="0.2">
      <c r="A23" s="184" t="s">
        <v>293</v>
      </c>
      <c r="B23" s="184" t="s">
        <v>273</v>
      </c>
      <c r="C23" s="184" t="s">
        <v>165</v>
      </c>
      <c r="D23" s="184" t="s">
        <v>10</v>
      </c>
      <c r="E23" s="469" t="s">
        <v>1192</v>
      </c>
      <c r="F23" s="187">
        <v>3593000</v>
      </c>
      <c r="G23" s="187">
        <v>2900000</v>
      </c>
      <c r="H23" s="185" t="s">
        <v>345</v>
      </c>
      <c r="I23" s="463">
        <f t="shared" si="0"/>
        <v>3817033.6223557238</v>
      </c>
      <c r="J23" s="463">
        <f t="shared" si="1"/>
        <v>4312813.1854996188</v>
      </c>
      <c r="K23" s="186">
        <v>1.59</v>
      </c>
      <c r="L23" s="186">
        <v>854</v>
      </c>
      <c r="M23" s="190" t="s">
        <v>1198</v>
      </c>
      <c r="N23" s="190" t="s">
        <v>706</v>
      </c>
      <c r="O23" s="192" t="s">
        <v>720</v>
      </c>
    </row>
    <row r="24" spans="1:15" ht="60" x14ac:dyDescent="0.2">
      <c r="A24" s="259" t="s">
        <v>166</v>
      </c>
      <c r="B24" s="259" t="s">
        <v>1082</v>
      </c>
      <c r="C24" s="259" t="s">
        <v>165</v>
      </c>
      <c r="D24" s="259" t="s">
        <v>4</v>
      </c>
      <c r="E24" s="469" t="s">
        <v>1192</v>
      </c>
      <c r="F24" s="261">
        <v>850000</v>
      </c>
      <c r="G24" s="261">
        <v>554000</v>
      </c>
      <c r="H24" s="512" t="s">
        <v>345</v>
      </c>
      <c r="I24" s="463">
        <f t="shared" si="0"/>
        <v>729185.04371898994</v>
      </c>
      <c r="J24" s="463">
        <f t="shared" si="1"/>
        <v>823896.03612647892</v>
      </c>
      <c r="K24" s="260">
        <v>0.22</v>
      </c>
      <c r="L24" s="260">
        <v>281</v>
      </c>
      <c r="M24" s="260" t="s">
        <v>1198</v>
      </c>
      <c r="N24" s="259" t="s">
        <v>893</v>
      </c>
      <c r="O24" s="365" t="s">
        <v>1122</v>
      </c>
    </row>
    <row r="25" spans="1:15" s="126" customFormat="1" ht="60" x14ac:dyDescent="0.2">
      <c r="A25" s="259" t="s">
        <v>167</v>
      </c>
      <c r="B25" s="259" t="s">
        <v>894</v>
      </c>
      <c r="C25" s="259" t="s">
        <v>168</v>
      </c>
      <c r="D25" s="259" t="s">
        <v>4</v>
      </c>
      <c r="E25" s="469" t="s">
        <v>1192</v>
      </c>
      <c r="F25" s="261">
        <v>700000</v>
      </c>
      <c r="G25" s="261">
        <v>87000</v>
      </c>
      <c r="H25" s="512" t="s">
        <v>346</v>
      </c>
      <c r="I25" s="463">
        <f t="shared" si="0"/>
        <v>133395.31182750317</v>
      </c>
      <c r="J25" s="463">
        <f t="shared" si="1"/>
        <v>150721.50697442133</v>
      </c>
      <c r="K25" s="260">
        <v>0.36</v>
      </c>
      <c r="L25" s="260">
        <v>403</v>
      </c>
      <c r="M25" s="260" t="s">
        <v>1198</v>
      </c>
      <c r="N25" s="259" t="s">
        <v>895</v>
      </c>
      <c r="O25" s="365" t="s">
        <v>896</v>
      </c>
    </row>
    <row r="26" spans="1:15" s="126" customFormat="1" ht="60" x14ac:dyDescent="0.2">
      <c r="A26" s="259" t="s">
        <v>1083</v>
      </c>
      <c r="B26" s="259" t="s">
        <v>1084</v>
      </c>
      <c r="C26" s="259" t="s">
        <v>169</v>
      </c>
      <c r="D26" s="259" t="s">
        <v>4</v>
      </c>
      <c r="E26" s="469" t="s">
        <v>1192</v>
      </c>
      <c r="F26" s="261">
        <v>1950000</v>
      </c>
      <c r="G26" s="261">
        <v>900000</v>
      </c>
      <c r="H26" s="512" t="s">
        <v>344</v>
      </c>
      <c r="I26" s="463">
        <f t="shared" si="0"/>
        <v>1016897.4787688998</v>
      </c>
      <c r="J26" s="463">
        <f t="shared" si="1"/>
        <v>1148978.3136961611</v>
      </c>
      <c r="K26" s="260">
        <v>0.59</v>
      </c>
      <c r="L26" s="260">
        <v>556</v>
      </c>
      <c r="M26" s="260" t="s">
        <v>1198</v>
      </c>
      <c r="N26" s="259" t="s">
        <v>897</v>
      </c>
      <c r="O26" s="365" t="s">
        <v>1123</v>
      </c>
    </row>
    <row r="27" spans="1:15" s="322" customFormat="1" ht="60" x14ac:dyDescent="0.2">
      <c r="A27" s="352" t="s">
        <v>1060</v>
      </c>
      <c r="B27" s="352" t="s">
        <v>1061</v>
      </c>
      <c r="C27" s="352" t="s">
        <v>165</v>
      </c>
      <c r="D27" s="352" t="s">
        <v>4</v>
      </c>
      <c r="E27" s="469" t="s">
        <v>1192</v>
      </c>
      <c r="F27" s="354">
        <v>5770000</v>
      </c>
      <c r="G27" s="354">
        <v>5770000</v>
      </c>
      <c r="H27" s="512" t="s">
        <v>344</v>
      </c>
      <c r="I27" s="463">
        <f t="shared" si="0"/>
        <v>6519442.7249961682</v>
      </c>
      <c r="J27" s="463">
        <f t="shared" si="1"/>
        <v>7366227.6333631659</v>
      </c>
      <c r="K27" s="353">
        <v>0.51</v>
      </c>
      <c r="L27" s="353">
        <v>169</v>
      </c>
      <c r="M27" s="353" t="s">
        <v>1198</v>
      </c>
      <c r="N27" s="352"/>
      <c r="O27" s="282" t="s">
        <v>1020</v>
      </c>
    </row>
    <row r="28" spans="1:15" s="322" customFormat="1" ht="60" x14ac:dyDescent="0.2">
      <c r="A28" s="355" t="s">
        <v>1062</v>
      </c>
      <c r="B28" s="356" t="s">
        <v>1063</v>
      </c>
      <c r="C28" s="356" t="s">
        <v>165</v>
      </c>
      <c r="D28" s="484" t="s">
        <v>4</v>
      </c>
      <c r="E28" s="469" t="s">
        <v>1192</v>
      </c>
      <c r="F28" s="357"/>
      <c r="G28" s="358">
        <v>2749000</v>
      </c>
      <c r="H28" s="513" t="s">
        <v>345</v>
      </c>
      <c r="I28" s="463">
        <f t="shared" si="0"/>
        <v>3618284.6302951328</v>
      </c>
      <c r="J28" s="463">
        <f t="shared" si="1"/>
        <v>4088249.4644615352</v>
      </c>
      <c r="K28" s="484">
        <v>1.1599999999999999</v>
      </c>
      <c r="L28" s="484">
        <v>209</v>
      </c>
      <c r="M28" s="424" t="s">
        <v>362</v>
      </c>
      <c r="N28" s="328" t="s">
        <v>947</v>
      </c>
      <c r="O28" s="282" t="s">
        <v>1020</v>
      </c>
    </row>
    <row r="29" spans="1:15" s="322" customFormat="1" ht="60" x14ac:dyDescent="0.2">
      <c r="A29" s="355" t="s">
        <v>1064</v>
      </c>
      <c r="B29" s="356" t="s">
        <v>1065</v>
      </c>
      <c r="C29" s="356" t="s">
        <v>165</v>
      </c>
      <c r="D29" s="484" t="s">
        <v>4</v>
      </c>
      <c r="E29" s="469" t="s">
        <v>1192</v>
      </c>
      <c r="F29" s="357"/>
      <c r="G29" s="358">
        <v>951000</v>
      </c>
      <c r="H29" s="513" t="s">
        <v>345</v>
      </c>
      <c r="I29" s="463">
        <f t="shared" si="0"/>
        <v>1251723.784434584</v>
      </c>
      <c r="J29" s="463">
        <f t="shared" si="1"/>
        <v>1414305.2894517714</v>
      </c>
      <c r="K29" s="484">
        <v>0.4</v>
      </c>
      <c r="L29" s="484">
        <v>101</v>
      </c>
      <c r="M29" s="423" t="s">
        <v>1194</v>
      </c>
      <c r="N29" s="328" t="s">
        <v>1066</v>
      </c>
      <c r="O29" s="282" t="s">
        <v>1020</v>
      </c>
    </row>
    <row r="30" spans="1:15" s="322" customFormat="1" ht="60" x14ac:dyDescent="0.2">
      <c r="A30" s="355" t="s">
        <v>1067</v>
      </c>
      <c r="B30" s="356" t="s">
        <v>1068</v>
      </c>
      <c r="C30" s="356" t="s">
        <v>165</v>
      </c>
      <c r="D30" s="484" t="s">
        <v>4</v>
      </c>
      <c r="E30" s="469" t="s">
        <v>1192</v>
      </c>
      <c r="F30" s="357"/>
      <c r="G30" s="358">
        <v>639000</v>
      </c>
      <c r="H30" s="513" t="s">
        <v>345</v>
      </c>
      <c r="I30" s="463">
        <f t="shared" si="0"/>
        <v>841063.61540872674</v>
      </c>
      <c r="J30" s="463">
        <f t="shared" si="1"/>
        <v>950306.07777043327</v>
      </c>
      <c r="K30" s="484">
        <v>0.32</v>
      </c>
      <c r="L30" s="484">
        <v>189</v>
      </c>
      <c r="M30" s="423" t="s">
        <v>1194</v>
      </c>
      <c r="N30" s="328" t="s">
        <v>1069</v>
      </c>
      <c r="O30" s="282" t="s">
        <v>1020</v>
      </c>
    </row>
    <row r="31" spans="1:15" s="322" customFormat="1" ht="60" x14ac:dyDescent="0.2">
      <c r="A31" s="355" t="s">
        <v>1070</v>
      </c>
      <c r="B31" s="356" t="s">
        <v>1071</v>
      </c>
      <c r="C31" s="356" t="s">
        <v>165</v>
      </c>
      <c r="D31" s="484" t="s">
        <v>4</v>
      </c>
      <c r="E31" s="469" t="s">
        <v>1192</v>
      </c>
      <c r="F31" s="357"/>
      <c r="G31" s="358">
        <v>709000</v>
      </c>
      <c r="H31" s="513" t="s">
        <v>344</v>
      </c>
      <c r="I31" s="463">
        <f t="shared" si="0"/>
        <v>801089.23605238879</v>
      </c>
      <c r="J31" s="463">
        <f t="shared" si="1"/>
        <v>905139.58267842024</v>
      </c>
      <c r="K31" s="484">
        <v>0.36</v>
      </c>
      <c r="L31" s="484">
        <v>212</v>
      </c>
      <c r="M31" s="424" t="s">
        <v>1199</v>
      </c>
      <c r="N31" s="328" t="s">
        <v>1072</v>
      </c>
      <c r="O31" s="282" t="s">
        <v>1020</v>
      </c>
    </row>
    <row r="32" spans="1:15" s="322" customFormat="1" ht="60" x14ac:dyDescent="0.2">
      <c r="A32" s="355" t="s">
        <v>1073</v>
      </c>
      <c r="B32" s="356" t="s">
        <v>1074</v>
      </c>
      <c r="C32" s="356" t="s">
        <v>165</v>
      </c>
      <c r="D32" s="484" t="s">
        <v>4</v>
      </c>
      <c r="E32" s="469" t="s">
        <v>1192</v>
      </c>
      <c r="F32" s="357"/>
      <c r="G32" s="358">
        <v>448000</v>
      </c>
      <c r="H32" s="513" t="s">
        <v>344</v>
      </c>
      <c r="I32" s="463">
        <f t="shared" si="0"/>
        <v>506188.96720940789</v>
      </c>
      <c r="J32" s="463">
        <f t="shared" si="1"/>
        <v>571935.87170653348</v>
      </c>
      <c r="K32" s="484">
        <v>0.28000000000000003</v>
      </c>
      <c r="L32" s="484">
        <v>498</v>
      </c>
      <c r="M32" s="424" t="s">
        <v>362</v>
      </c>
      <c r="N32" s="328" t="s">
        <v>1075</v>
      </c>
      <c r="O32" s="282" t="s">
        <v>1020</v>
      </c>
    </row>
    <row r="33" spans="1:15" s="322" customFormat="1" ht="60" x14ac:dyDescent="0.2">
      <c r="A33" s="355" t="s">
        <v>1076</v>
      </c>
      <c r="B33" s="356" t="s">
        <v>1077</v>
      </c>
      <c r="C33" s="356" t="s">
        <v>165</v>
      </c>
      <c r="D33" s="484" t="s">
        <v>4</v>
      </c>
      <c r="E33" s="469" t="s">
        <v>1192</v>
      </c>
      <c r="F33" s="357"/>
      <c r="G33" s="358">
        <v>701000</v>
      </c>
      <c r="H33" s="513" t="s">
        <v>345</v>
      </c>
      <c r="I33" s="463">
        <f t="shared" si="0"/>
        <v>922669.1618177112</v>
      </c>
      <c r="J33" s="463">
        <f t="shared" si="1"/>
        <v>1042511.0493224941</v>
      </c>
      <c r="K33" s="484">
        <v>0.54</v>
      </c>
      <c r="L33" s="484">
        <v>512</v>
      </c>
      <c r="M33" s="423" t="s">
        <v>1194</v>
      </c>
      <c r="N33" s="328" t="s">
        <v>1078</v>
      </c>
      <c r="O33" s="282" t="s">
        <v>1020</v>
      </c>
    </row>
    <row r="34" spans="1:15" s="322" customFormat="1" ht="60" x14ac:dyDescent="0.2">
      <c r="A34" s="355" t="s">
        <v>1079</v>
      </c>
      <c r="B34" s="356" t="s">
        <v>1080</v>
      </c>
      <c r="C34" s="356" t="s">
        <v>165</v>
      </c>
      <c r="D34" s="484" t="s">
        <v>4</v>
      </c>
      <c r="E34" s="469" t="s">
        <v>1192</v>
      </c>
      <c r="F34" s="357"/>
      <c r="G34" s="358">
        <v>273000</v>
      </c>
      <c r="H34" s="513" t="s">
        <v>345</v>
      </c>
      <c r="I34" s="463">
        <f t="shared" si="0"/>
        <v>359327.64789762505</v>
      </c>
      <c r="J34" s="463">
        <f t="shared" si="1"/>
        <v>405999.31022117101</v>
      </c>
      <c r="K34" s="484">
        <v>0.18</v>
      </c>
      <c r="L34" s="484">
        <v>122</v>
      </c>
      <c r="M34" s="423" t="s">
        <v>1200</v>
      </c>
      <c r="N34" s="328" t="s">
        <v>1081</v>
      </c>
      <c r="O34" s="282" t="s">
        <v>1020</v>
      </c>
    </row>
    <row r="35" spans="1:15" s="322" customFormat="1" ht="60" x14ac:dyDescent="0.2">
      <c r="A35" s="355" t="s">
        <v>1085</v>
      </c>
      <c r="B35" s="356" t="s">
        <v>1086</v>
      </c>
      <c r="C35" s="356" t="s">
        <v>1087</v>
      </c>
      <c r="D35" s="484" t="s">
        <v>4</v>
      </c>
      <c r="E35" s="469" t="s">
        <v>1192</v>
      </c>
      <c r="F35" s="357"/>
      <c r="G35" s="358">
        <v>3209000</v>
      </c>
      <c r="H35" s="513" t="s">
        <v>344</v>
      </c>
      <c r="I35" s="463">
        <f t="shared" si="0"/>
        <v>3625804.4548548879</v>
      </c>
      <c r="J35" s="463">
        <f t="shared" si="1"/>
        <v>4096746.0096122008</v>
      </c>
      <c r="K35" s="484">
        <v>1.62</v>
      </c>
      <c r="L35" s="484">
        <v>564</v>
      </c>
      <c r="M35" s="423" t="s">
        <v>1201</v>
      </c>
      <c r="N35" s="328" t="s">
        <v>1088</v>
      </c>
      <c r="O35" s="282" t="s">
        <v>1020</v>
      </c>
    </row>
    <row r="36" spans="1:15" ht="60" x14ac:dyDescent="0.2">
      <c r="A36" s="300" t="s">
        <v>999</v>
      </c>
      <c r="B36" s="306"/>
      <c r="C36" s="305" t="s">
        <v>165</v>
      </c>
      <c r="D36" s="484" t="s">
        <v>150</v>
      </c>
      <c r="E36" s="464" t="s">
        <v>1193</v>
      </c>
      <c r="F36" s="308"/>
      <c r="G36" s="309">
        <v>800000</v>
      </c>
      <c r="H36" s="304" t="s">
        <v>343</v>
      </c>
      <c r="I36" s="463">
        <f t="shared" si="0"/>
        <v>800000</v>
      </c>
      <c r="J36" s="463">
        <f t="shared" si="1"/>
        <v>876730.23279999977</v>
      </c>
      <c r="K36" s="484">
        <v>475</v>
      </c>
      <c r="L36" s="484">
        <v>1005</v>
      </c>
      <c r="M36" s="423" t="s">
        <v>1198</v>
      </c>
      <c r="N36" s="152"/>
      <c r="O36" s="307" t="s">
        <v>1000</v>
      </c>
    </row>
    <row r="37" spans="1:15" x14ac:dyDescent="0.2">
      <c r="A37" s="36"/>
      <c r="B37" s="36"/>
      <c r="C37" s="36"/>
      <c r="D37" s="36"/>
      <c r="E37" s="423"/>
      <c r="F37" s="77"/>
      <c r="G37" s="77"/>
      <c r="H37" s="37"/>
      <c r="I37" s="77"/>
      <c r="J37" s="77"/>
      <c r="K37" s="38"/>
      <c r="L37" s="38"/>
      <c r="M37" s="62"/>
      <c r="N37" s="62"/>
      <c r="O37" s="62"/>
    </row>
    <row r="39" spans="1:15" ht="18.75" x14ac:dyDescent="0.2">
      <c r="C39" s="9" t="s">
        <v>310</v>
      </c>
      <c r="F39" s="46">
        <f>SUM(F8:F38)</f>
        <v>26769700</v>
      </c>
      <c r="G39" s="46">
        <f>SUM(G8:G38)</f>
        <v>53994000</v>
      </c>
      <c r="H39" s="46"/>
      <c r="I39" s="46">
        <f t="shared" ref="I39:J39" si="2">SUM(I8:I38)</f>
        <v>67751109.300182611</v>
      </c>
      <c r="J39" s="46">
        <f t="shared" si="2"/>
        <v>76491864.567432866</v>
      </c>
    </row>
  </sheetData>
  <autoFilter ref="A4:L37"/>
  <customSheetViews>
    <customSheetView guid="{7C423F7C-6103-4542-A65F-815D7082BC2E}" scale="80" fitToPage="1" showAutoFilter="1">
      <selection activeCell="D4" sqref="D4"/>
      <pageMargins left="0.5" right="0.5" top="0.75" bottom="0.75" header="0.5" footer="0.5"/>
      <pageSetup scale="89" fitToHeight="0" orientation="portrait" verticalDpi="1200" r:id="rId1"/>
      <headerFooter alignWithMargins="0"/>
      <autoFilter ref="B1:L1"/>
    </customSheetView>
    <customSheetView guid="{5B5A346C-618F-49AC-9181-F5E0B5D30CFD}" scale="80" fitToPage="1" printArea="1" showAutoFilter="1">
      <selection activeCell="L4" sqref="L4:P4"/>
      <pageMargins left="0.5" right="0.5" top="0.75" bottom="0.75" header="0.5" footer="0.5"/>
      <pageSetup scale="51" fitToHeight="0" orientation="portrait" verticalDpi="1200" r:id="rId2"/>
      <headerFooter alignWithMargins="0"/>
      <autoFilter ref="B1:L1"/>
    </customSheetView>
    <customSheetView guid="{E02D8BBA-373C-430A-B0C6-EFAFB65B79B1}" scale="80" showPageBreaks="1" fitToPage="1" printArea="1" showAutoFilter="1">
      <selection activeCell="F10" sqref="F10"/>
      <pageMargins left="0.5" right="0.5" top="0.75" bottom="0.75" header="0.5" footer="0.5"/>
      <pageSetup scale="51" fitToHeight="0" orientation="portrait" verticalDpi="1200" r:id="rId3"/>
      <headerFooter alignWithMargins="0"/>
      <autoFilter ref="B1:L1"/>
    </customSheetView>
  </customSheetViews>
  <mergeCells count="4">
    <mergeCell ref="A5:L5"/>
    <mergeCell ref="A1:L1"/>
    <mergeCell ref="A2:L2"/>
    <mergeCell ref="I4:J4"/>
  </mergeCells>
  <phoneticPr fontId="2" type="noConversion"/>
  <dataValidations count="1">
    <dataValidation type="list" allowBlank="1" showInputMessage="1" showErrorMessage="1" sqref="H6:H37">
      <formula1>YearBands</formula1>
    </dataValidation>
  </dataValidations>
  <pageMargins left="0.5" right="0.5" top="0.75" bottom="0.75" header="0.5" footer="0.5"/>
  <pageSetup paperSize="17" scale="73" fitToHeight="0" orientation="landscape" r:id="rId4"/>
  <headerFooter alignWithMargins="0">
    <oddFooter>&amp;C&amp;P of &amp;N</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indexed="51"/>
    <pageSetUpPr fitToPage="1"/>
  </sheetPr>
  <dimension ref="A1:N12"/>
  <sheetViews>
    <sheetView zoomScaleNormal="100" workbookViewId="0">
      <selection activeCell="A3" sqref="A3"/>
    </sheetView>
  </sheetViews>
  <sheetFormatPr defaultRowHeight="12.75" x14ac:dyDescent="0.2"/>
  <cols>
    <col min="1" max="1" width="15.7109375" style="10" customWidth="1"/>
    <col min="2" max="2" width="19.140625" style="10" bestFit="1" customWidth="1"/>
    <col min="3" max="3" width="21.85546875" style="10" customWidth="1"/>
    <col min="4" max="4" width="18.140625" style="10" bestFit="1" customWidth="1"/>
    <col min="5" max="5" width="18.140625" style="420" customWidth="1"/>
    <col min="6" max="6" width="17" style="40" customWidth="1"/>
    <col min="7" max="7" width="16" style="40" customWidth="1"/>
    <col min="8" max="8" width="17" style="40" customWidth="1"/>
    <col min="9" max="9" width="16.42578125" style="40" customWidth="1"/>
    <col min="10" max="10" width="9" style="10" bestFit="1" customWidth="1"/>
    <col min="11" max="11" width="13.85546875" style="10" bestFit="1" customWidth="1"/>
    <col min="12" max="12" width="13.7109375" style="10" customWidth="1"/>
    <col min="13" max="13" width="17.5703125" style="10" customWidth="1"/>
    <col min="14" max="14" width="41.85546875" style="158" bestFit="1" customWidth="1"/>
    <col min="15" max="15" width="23.28515625" style="10" bestFit="1" customWidth="1"/>
    <col min="16" max="16384" width="9.140625" style="10"/>
  </cols>
  <sheetData>
    <row r="1" spans="1:14" s="6" customFormat="1" ht="79.5" thickBot="1" x14ac:dyDescent="0.25">
      <c r="A1" s="63" t="s">
        <v>0</v>
      </c>
      <c r="B1" s="61" t="s">
        <v>306</v>
      </c>
      <c r="C1" s="61" t="s">
        <v>1</v>
      </c>
      <c r="D1" s="61" t="s">
        <v>276</v>
      </c>
      <c r="E1" s="470" t="s">
        <v>1136</v>
      </c>
      <c r="F1" s="65" t="s">
        <v>339</v>
      </c>
      <c r="G1" s="65" t="s">
        <v>340</v>
      </c>
      <c r="H1" s="529" t="s">
        <v>341</v>
      </c>
      <c r="I1" s="529"/>
      <c r="J1" s="61" t="s">
        <v>2</v>
      </c>
      <c r="K1" s="61" t="s">
        <v>286</v>
      </c>
      <c r="L1" s="61" t="s">
        <v>351</v>
      </c>
      <c r="M1" s="60" t="s">
        <v>350</v>
      </c>
      <c r="N1" s="167" t="s">
        <v>352</v>
      </c>
    </row>
    <row r="2" spans="1:14" s="6" customFormat="1" ht="20.25" x14ac:dyDescent="0.2">
      <c r="A2" s="535" t="s">
        <v>326</v>
      </c>
      <c r="B2" s="535"/>
      <c r="C2" s="535"/>
      <c r="D2" s="535"/>
      <c r="E2" s="535"/>
      <c r="F2" s="535"/>
      <c r="G2" s="535"/>
      <c r="H2" s="535"/>
      <c r="I2" s="535"/>
      <c r="J2" s="535"/>
      <c r="K2" s="535"/>
      <c r="N2" s="166"/>
    </row>
    <row r="3" spans="1:14" s="5" customFormat="1" ht="38.25" x14ac:dyDescent="0.2">
      <c r="A3" s="112" t="s">
        <v>205</v>
      </c>
      <c r="B3" s="112" t="s">
        <v>206</v>
      </c>
      <c r="C3" s="112" t="s">
        <v>172</v>
      </c>
      <c r="D3" s="112" t="s">
        <v>66</v>
      </c>
      <c r="E3" s="472" t="s">
        <v>1192</v>
      </c>
      <c r="F3" s="195">
        <v>150000</v>
      </c>
      <c r="G3" s="514" t="s">
        <v>345</v>
      </c>
      <c r="H3" s="463">
        <f>F3*(1+3.1/100)^((LEFT(G3,FIND("-",G3)-1)+0)-2016)</f>
        <v>197432.77357012365</v>
      </c>
      <c r="I3" s="463">
        <f>F3*(1+3.1/100)^((MID(G3,FIND("-",G3)+1,255)+0)-2016)</f>
        <v>223076.54407756648</v>
      </c>
      <c r="J3" s="173">
        <v>0.16</v>
      </c>
      <c r="K3" s="173">
        <v>515</v>
      </c>
      <c r="L3" s="427" t="s">
        <v>370</v>
      </c>
      <c r="M3" s="193"/>
      <c r="N3" s="194" t="s">
        <v>423</v>
      </c>
    </row>
    <row r="4" spans="1:14" s="5" customFormat="1" ht="38.25" x14ac:dyDescent="0.2">
      <c r="A4" s="112" t="s">
        <v>207</v>
      </c>
      <c r="B4" s="112" t="s">
        <v>208</v>
      </c>
      <c r="C4" s="112" t="s">
        <v>170</v>
      </c>
      <c r="D4" s="112" t="s">
        <v>66</v>
      </c>
      <c r="E4" s="472" t="s">
        <v>1192</v>
      </c>
      <c r="F4" s="195">
        <v>1000000</v>
      </c>
      <c r="G4" s="514" t="s">
        <v>345</v>
      </c>
      <c r="H4" s="463">
        <f t="shared" ref="H4:H8" si="0">F4*(1+3.1/100)^((LEFT(G4,FIND("-",G4)-1)+0)-2016)</f>
        <v>1316218.4904674909</v>
      </c>
      <c r="I4" s="463">
        <f t="shared" ref="I4:I8" si="1">F4*(1+3.1/100)^((MID(G4,FIND("-",G4)+1,255)+0)-2016)</f>
        <v>1487176.9605171098</v>
      </c>
      <c r="J4" s="173">
        <v>1.0900000000000001</v>
      </c>
      <c r="K4" s="173">
        <v>518</v>
      </c>
      <c r="L4" s="427" t="s">
        <v>1198</v>
      </c>
      <c r="M4" s="193"/>
      <c r="N4" s="194" t="s">
        <v>423</v>
      </c>
    </row>
    <row r="5" spans="1:14" s="5" customFormat="1" ht="30" customHeight="1" x14ac:dyDescent="0.2">
      <c r="A5" s="112" t="s">
        <v>211</v>
      </c>
      <c r="B5" s="112" t="s">
        <v>212</v>
      </c>
      <c r="C5" s="112" t="s">
        <v>172</v>
      </c>
      <c r="D5" s="112" t="s">
        <v>66</v>
      </c>
      <c r="E5" s="472" t="s">
        <v>1192</v>
      </c>
      <c r="F5" s="195">
        <v>900000</v>
      </c>
      <c r="G5" s="514" t="s">
        <v>345</v>
      </c>
      <c r="H5" s="463">
        <f t="shared" si="0"/>
        <v>1184596.6414207418</v>
      </c>
      <c r="I5" s="463">
        <f t="shared" si="1"/>
        <v>1338459.2644653989</v>
      </c>
      <c r="J5" s="173">
        <v>0.96</v>
      </c>
      <c r="K5" s="173">
        <v>524</v>
      </c>
      <c r="L5" s="427" t="s">
        <v>1202</v>
      </c>
      <c r="M5" s="193"/>
      <c r="N5" s="194" t="s">
        <v>423</v>
      </c>
    </row>
    <row r="6" spans="1:14" s="5" customFormat="1" ht="45" x14ac:dyDescent="0.2">
      <c r="A6" s="112" t="s">
        <v>213</v>
      </c>
      <c r="B6" s="112" t="s">
        <v>214</v>
      </c>
      <c r="C6" s="112" t="s">
        <v>172</v>
      </c>
      <c r="D6" s="112" t="s">
        <v>66</v>
      </c>
      <c r="E6" s="472" t="s">
        <v>1192</v>
      </c>
      <c r="F6" s="195">
        <v>850000</v>
      </c>
      <c r="G6" s="514" t="s">
        <v>345</v>
      </c>
      <c r="H6" s="463">
        <f t="shared" si="0"/>
        <v>1118785.7168973673</v>
      </c>
      <c r="I6" s="463">
        <f t="shared" si="1"/>
        <v>1264100.4164395435</v>
      </c>
      <c r="J6" s="173">
        <v>0.91</v>
      </c>
      <c r="K6" s="173">
        <v>536</v>
      </c>
      <c r="L6" s="427" t="s">
        <v>1202</v>
      </c>
      <c r="M6" s="193"/>
      <c r="N6" s="194" t="s">
        <v>423</v>
      </c>
    </row>
    <row r="7" spans="1:14" s="126" customFormat="1" ht="38.25" x14ac:dyDescent="0.2">
      <c r="A7" s="112" t="s">
        <v>215</v>
      </c>
      <c r="B7" s="112" t="s">
        <v>216</v>
      </c>
      <c r="C7" s="112" t="s">
        <v>172</v>
      </c>
      <c r="D7" s="112" t="s">
        <v>66</v>
      </c>
      <c r="E7" s="472" t="s">
        <v>1192</v>
      </c>
      <c r="F7" s="195">
        <v>950000</v>
      </c>
      <c r="G7" s="514" t="s">
        <v>345</v>
      </c>
      <c r="H7" s="463">
        <f t="shared" si="0"/>
        <v>1250407.5659441163</v>
      </c>
      <c r="I7" s="463">
        <f t="shared" si="1"/>
        <v>1412818.1124912545</v>
      </c>
      <c r="J7" s="173">
        <v>1.02</v>
      </c>
      <c r="K7" s="173">
        <v>539</v>
      </c>
      <c r="L7" s="427" t="s">
        <v>1202</v>
      </c>
      <c r="M7" s="193"/>
      <c r="N7" s="194" t="s">
        <v>423</v>
      </c>
    </row>
    <row r="8" spans="1:14" s="126" customFormat="1" ht="150" x14ac:dyDescent="0.2">
      <c r="A8" s="196" t="s">
        <v>413</v>
      </c>
      <c r="B8" s="196" t="s">
        <v>414</v>
      </c>
      <c r="C8" s="199" t="s">
        <v>721</v>
      </c>
      <c r="D8" s="196" t="s">
        <v>10</v>
      </c>
      <c r="E8" s="472" t="s">
        <v>1192</v>
      </c>
      <c r="F8" s="198">
        <v>90000</v>
      </c>
      <c r="G8" s="514" t="s">
        <v>346</v>
      </c>
      <c r="H8" s="463">
        <f t="shared" si="0"/>
        <v>137995.15016638261</v>
      </c>
      <c r="I8" s="463">
        <f t="shared" si="1"/>
        <v>155918.80031836688</v>
      </c>
      <c r="J8" s="197">
        <v>0.59</v>
      </c>
      <c r="K8" s="197">
        <v>813</v>
      </c>
      <c r="L8" s="484" t="s">
        <v>1198</v>
      </c>
      <c r="M8" s="197" t="s">
        <v>704</v>
      </c>
      <c r="N8" s="267" t="s">
        <v>722</v>
      </c>
    </row>
    <row r="12" spans="1:14" ht="18.75" x14ac:dyDescent="0.3">
      <c r="C12" s="9" t="s">
        <v>310</v>
      </c>
      <c r="F12" s="140">
        <f>SUM(F3:F11)</f>
        <v>3940000</v>
      </c>
      <c r="G12" s="140"/>
      <c r="H12" s="140">
        <f>SUM(H3:H11)</f>
        <v>5205436.3384662233</v>
      </c>
      <c r="I12" s="140">
        <f t="shared" ref="I12" si="2">SUM(I3:I11)</f>
        <v>5881550.0983092403</v>
      </c>
    </row>
  </sheetData>
  <autoFilter ref="A1:K10"/>
  <customSheetViews>
    <customSheetView guid="{7C423F7C-6103-4542-A65F-815D7082BC2E}" fitToPage="1" showAutoFilter="1">
      <selection activeCell="D1" sqref="D1"/>
      <pageMargins left="0.5" right="0.5" top="0.75" bottom="0.75" header="0.5" footer="0.5"/>
      <pageSetup scale="94" fitToHeight="0" orientation="portrait" horizontalDpi="1200" verticalDpi="1200" r:id="rId1"/>
      <headerFooter alignWithMargins="0"/>
      <autoFilter ref="B1:L1"/>
    </customSheetView>
    <customSheetView guid="{5B5A346C-618F-49AC-9181-F5E0B5D30CFD}" fitToPage="1" printArea="1" showAutoFilter="1">
      <selection activeCell="L1" sqref="L1:P1"/>
      <pageMargins left="0.5" right="0.5" top="0.75" bottom="0.75" header="0.5" footer="0.5"/>
      <pageSetup scale="61" fitToHeight="0" orientation="portrait" horizontalDpi="1200" verticalDpi="1200" r:id="rId2"/>
      <headerFooter alignWithMargins="0"/>
      <autoFilter ref="B1:L1"/>
    </customSheetView>
    <customSheetView guid="{E02D8BBA-373C-430A-B0C6-EFAFB65B79B1}" showPageBreaks="1" fitToPage="1" printArea="1" showAutoFilter="1">
      <selection activeCell="D12" sqref="D12"/>
      <pageMargins left="0.5" right="0.5" top="0.75" bottom="0.75" header="0.5" footer="0.5"/>
      <pageSetup scale="61" fitToHeight="0" orientation="portrait" horizontalDpi="1200" verticalDpi="1200" r:id="rId3"/>
      <headerFooter alignWithMargins="0"/>
      <autoFilter ref="B1:L1"/>
    </customSheetView>
  </customSheetViews>
  <mergeCells count="2">
    <mergeCell ref="A2:K2"/>
    <mergeCell ref="H1:I1"/>
  </mergeCells>
  <phoneticPr fontId="2" type="noConversion"/>
  <dataValidations count="1">
    <dataValidation type="list" allowBlank="1" showInputMessage="1" showErrorMessage="1" sqref="G3:G8">
      <formula1>YearBands</formula1>
    </dataValidation>
  </dataValidations>
  <pageMargins left="0.5" right="0.5" top="0.75" bottom="0.75" header="0.5" footer="0.5"/>
  <pageSetup paperSize="17" scale="83" fitToHeight="0" orientation="landscape" r:id="rId4"/>
  <headerFooter alignWithMargins="0">
    <oddFooter>&amp;C&amp;P of &amp;N</oddFooter>
  </headerFooter>
  <legacyDrawing r:id="rId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51"/>
    <pageSetUpPr fitToPage="1"/>
  </sheetPr>
  <dimension ref="A1:N34"/>
  <sheetViews>
    <sheetView zoomScale="90" zoomScaleNormal="90" workbookViewId="0">
      <selection activeCell="A2" sqref="A2:K2"/>
    </sheetView>
  </sheetViews>
  <sheetFormatPr defaultRowHeight="12.75" x14ac:dyDescent="0.2"/>
  <cols>
    <col min="1" max="1" width="13.85546875" style="10" customWidth="1"/>
    <col min="2" max="2" width="19.140625" style="10" bestFit="1" customWidth="1"/>
    <col min="3" max="3" width="14" style="10" bestFit="1" customWidth="1"/>
    <col min="4" max="4" width="18.140625" style="10" bestFit="1" customWidth="1"/>
    <col min="5" max="5" width="18.140625" style="471" customWidth="1"/>
    <col min="6" max="6" width="23.42578125" style="40" customWidth="1"/>
    <col min="7" max="9" width="18.28515625" style="40" customWidth="1"/>
    <col min="10" max="10" width="9" style="10" bestFit="1" customWidth="1"/>
    <col min="11" max="11" width="13.85546875" style="10" bestFit="1" customWidth="1"/>
    <col min="12" max="12" width="14" style="493" customWidth="1"/>
    <col min="13" max="13" width="16.5703125" style="10" customWidth="1"/>
    <col min="14" max="14" width="41.85546875" style="10" customWidth="1"/>
    <col min="15" max="16384" width="9.140625" style="10"/>
  </cols>
  <sheetData>
    <row r="1" spans="1:14" s="6" customFormat="1" ht="79.5" thickBot="1" x14ac:dyDescent="0.25">
      <c r="A1" s="63" t="s">
        <v>0</v>
      </c>
      <c r="B1" s="61" t="s">
        <v>306</v>
      </c>
      <c r="C1" s="61" t="s">
        <v>1</v>
      </c>
      <c r="D1" s="61" t="s">
        <v>276</v>
      </c>
      <c r="E1" s="476" t="s">
        <v>1136</v>
      </c>
      <c r="F1" s="65" t="s">
        <v>1236</v>
      </c>
      <c r="G1" s="65" t="s">
        <v>340</v>
      </c>
      <c r="H1" s="529" t="s">
        <v>341</v>
      </c>
      <c r="I1" s="529"/>
      <c r="J1" s="61" t="s">
        <v>2</v>
      </c>
      <c r="K1" s="61" t="s">
        <v>286</v>
      </c>
      <c r="L1" s="482" t="s">
        <v>351</v>
      </c>
      <c r="M1" s="60" t="s">
        <v>350</v>
      </c>
      <c r="N1" s="66" t="s">
        <v>352</v>
      </c>
    </row>
    <row r="2" spans="1:14" s="5" customFormat="1" ht="20.25" x14ac:dyDescent="0.2">
      <c r="A2" s="535" t="s">
        <v>327</v>
      </c>
      <c r="B2" s="535"/>
      <c r="C2" s="535"/>
      <c r="D2" s="535"/>
      <c r="E2" s="535"/>
      <c r="F2" s="535"/>
      <c r="G2" s="535"/>
      <c r="H2" s="535"/>
      <c r="I2" s="535"/>
      <c r="J2" s="535"/>
      <c r="K2" s="535"/>
      <c r="L2" s="392"/>
    </row>
    <row r="3" spans="1:14" s="126" customFormat="1" ht="38.25" x14ac:dyDescent="0.2">
      <c r="A3" s="269" t="s">
        <v>45</v>
      </c>
      <c r="B3" s="269" t="s">
        <v>46</v>
      </c>
      <c r="C3" s="269" t="s">
        <v>171</v>
      </c>
      <c r="D3" s="269" t="s">
        <v>4</v>
      </c>
      <c r="E3" s="473" t="s">
        <v>1192</v>
      </c>
      <c r="F3" s="271">
        <v>0</v>
      </c>
      <c r="G3" s="512"/>
      <c r="H3" s="463"/>
      <c r="I3" s="463"/>
      <c r="J3" s="270">
        <v>0.6</v>
      </c>
      <c r="K3" s="270">
        <v>315</v>
      </c>
      <c r="L3" s="484" t="s">
        <v>362</v>
      </c>
      <c r="M3" s="270" t="s">
        <v>824</v>
      </c>
      <c r="N3" s="272" t="s">
        <v>899</v>
      </c>
    </row>
    <row r="4" spans="1:14" s="126" customFormat="1" ht="45" x14ac:dyDescent="0.2">
      <c r="A4" s="269" t="s">
        <v>54</v>
      </c>
      <c r="B4" s="269" t="s">
        <v>55</v>
      </c>
      <c r="C4" s="269" t="s">
        <v>172</v>
      </c>
      <c r="D4" s="269" t="s">
        <v>4</v>
      </c>
      <c r="E4" s="473" t="s">
        <v>1192</v>
      </c>
      <c r="F4" s="380">
        <v>0</v>
      </c>
      <c r="G4" s="512"/>
      <c r="H4" s="271"/>
      <c r="I4" s="271"/>
      <c r="J4" s="270">
        <v>1.69</v>
      </c>
      <c r="K4" s="270">
        <v>414</v>
      </c>
      <c r="L4" s="484" t="s">
        <v>370</v>
      </c>
      <c r="M4" s="270" t="s">
        <v>900</v>
      </c>
      <c r="N4" s="272" t="s">
        <v>901</v>
      </c>
    </row>
    <row r="5" spans="1:14" s="126" customFormat="1" ht="38.25" x14ac:dyDescent="0.2">
      <c r="A5" s="269" t="s">
        <v>902</v>
      </c>
      <c r="B5" s="269" t="s">
        <v>903</v>
      </c>
      <c r="C5" s="269" t="s">
        <v>904</v>
      </c>
      <c r="D5" s="269" t="s">
        <v>4</v>
      </c>
      <c r="E5" s="473" t="s">
        <v>1192</v>
      </c>
      <c r="F5" s="271">
        <v>107000</v>
      </c>
      <c r="G5" s="512" t="s">
        <v>345</v>
      </c>
      <c r="H5" s="463">
        <f>F5*(1+3.1/100)^((LEFT(G5,FIND("-",G5)-1)+0)-2016)</f>
        <v>140835.37848002152</v>
      </c>
      <c r="I5" s="463">
        <f>F5*(1+3.1/100)^((MID(G5,FIND("-",G5)+1,255)+0)-2016)</f>
        <v>159127.93477533077</v>
      </c>
      <c r="J5" s="270">
        <v>0.85</v>
      </c>
      <c r="K5" s="270">
        <v>696</v>
      </c>
      <c r="L5" s="484" t="s">
        <v>370</v>
      </c>
      <c r="M5" s="270" t="s">
        <v>905</v>
      </c>
      <c r="N5" s="272" t="s">
        <v>906</v>
      </c>
    </row>
    <row r="6" spans="1:14" s="126" customFormat="1" ht="60" x14ac:dyDescent="0.2">
      <c r="A6" s="269" t="s">
        <v>69</v>
      </c>
      <c r="B6" s="269" t="s">
        <v>70</v>
      </c>
      <c r="C6" s="269" t="s">
        <v>171</v>
      </c>
      <c r="D6" s="273" t="s">
        <v>66</v>
      </c>
      <c r="E6" s="473" t="s">
        <v>1192</v>
      </c>
      <c r="F6" s="271">
        <v>0</v>
      </c>
      <c r="G6" s="512"/>
      <c r="H6" s="271"/>
      <c r="I6" s="271"/>
      <c r="J6" s="270">
        <v>1.1399999999999999</v>
      </c>
      <c r="K6" s="270">
        <v>527</v>
      </c>
      <c r="L6" s="484" t="s">
        <v>1201</v>
      </c>
      <c r="M6" s="270" t="s">
        <v>817</v>
      </c>
      <c r="N6" s="272" t="s">
        <v>907</v>
      </c>
    </row>
    <row r="7" spans="1:14" s="126" customFormat="1" ht="38.25" x14ac:dyDescent="0.2">
      <c r="A7" s="269" t="s">
        <v>72</v>
      </c>
      <c r="B7" s="269" t="s">
        <v>73</v>
      </c>
      <c r="C7" s="269" t="s">
        <v>171</v>
      </c>
      <c r="D7" s="273" t="s">
        <v>4</v>
      </c>
      <c r="E7" s="473" t="s">
        <v>1192</v>
      </c>
      <c r="F7" s="271">
        <v>0</v>
      </c>
      <c r="G7" s="512"/>
      <c r="H7" s="271"/>
      <c r="I7" s="271"/>
      <c r="J7" s="270">
        <v>0.93</v>
      </c>
      <c r="K7" s="270">
        <v>554</v>
      </c>
      <c r="L7" s="484" t="s">
        <v>1201</v>
      </c>
      <c r="M7" s="270" t="s">
        <v>786</v>
      </c>
      <c r="N7" s="272" t="s">
        <v>908</v>
      </c>
    </row>
    <row r="8" spans="1:14" s="126" customFormat="1" ht="38.25" x14ac:dyDescent="0.2">
      <c r="A8" s="269" t="s">
        <v>78</v>
      </c>
      <c r="B8" s="269" t="s">
        <v>220</v>
      </c>
      <c r="C8" s="269" t="s">
        <v>219</v>
      </c>
      <c r="D8" s="269" t="s">
        <v>4</v>
      </c>
      <c r="E8" s="473" t="s">
        <v>1192</v>
      </c>
      <c r="F8" s="271">
        <v>0</v>
      </c>
      <c r="G8" s="512"/>
      <c r="H8" s="271"/>
      <c r="I8" s="271"/>
      <c r="J8" s="270">
        <v>0.62</v>
      </c>
      <c r="K8" s="270">
        <v>631</v>
      </c>
      <c r="L8" s="484" t="s">
        <v>1201</v>
      </c>
      <c r="M8" s="270" t="s">
        <v>355</v>
      </c>
      <c r="N8" s="341"/>
    </row>
    <row r="9" spans="1:14" s="5" customFormat="1" ht="75" x14ac:dyDescent="0.2">
      <c r="A9" s="269" t="s">
        <v>49</v>
      </c>
      <c r="B9" s="269" t="s">
        <v>65</v>
      </c>
      <c r="C9" s="269" t="s">
        <v>171</v>
      </c>
      <c r="D9" s="269" t="s">
        <v>51</v>
      </c>
      <c r="E9" s="473" t="s">
        <v>1192</v>
      </c>
      <c r="F9" s="380">
        <v>0</v>
      </c>
      <c r="G9" s="512"/>
      <c r="H9" s="274"/>
      <c r="I9" s="274"/>
      <c r="J9" s="270">
        <v>1.06</v>
      </c>
      <c r="K9" s="270">
        <v>333</v>
      </c>
      <c r="L9" s="484" t="s">
        <v>1203</v>
      </c>
      <c r="M9" s="270" t="s">
        <v>852</v>
      </c>
      <c r="N9" s="272"/>
    </row>
    <row r="10" spans="1:14" s="5" customFormat="1" ht="45" x14ac:dyDescent="0.2">
      <c r="A10" s="36" t="s">
        <v>42</v>
      </c>
      <c r="B10" s="36" t="s">
        <v>195</v>
      </c>
      <c r="C10" s="36" t="s">
        <v>194</v>
      </c>
      <c r="D10" s="36" t="s">
        <v>43</v>
      </c>
      <c r="E10" s="473" t="s">
        <v>1192</v>
      </c>
      <c r="F10" s="76">
        <v>68000</v>
      </c>
      <c r="G10" s="512" t="s">
        <v>346</v>
      </c>
      <c r="H10" s="463">
        <f>F10*(1+3.1/100)^((LEFT(G10,FIND("-",G10)-1)+0)-2016)</f>
        <v>104263.00234793352</v>
      </c>
      <c r="I10" s="463">
        <f>F10*(1+3.1/100)^((MID(G10,FIND("-",G10)+1,255)+0)-2016)</f>
        <v>117805.31579609943</v>
      </c>
      <c r="J10" s="38">
        <v>0.5</v>
      </c>
      <c r="K10" s="38">
        <v>245</v>
      </c>
      <c r="L10" s="423" t="s">
        <v>1204</v>
      </c>
      <c r="M10" s="62"/>
      <c r="N10" s="62"/>
    </row>
    <row r="11" spans="1:14" s="5" customFormat="1" ht="38.25" x14ac:dyDescent="0.2">
      <c r="A11" s="36" t="s">
        <v>60</v>
      </c>
      <c r="B11" s="36" t="s">
        <v>67</v>
      </c>
      <c r="C11" s="36" t="s">
        <v>198</v>
      </c>
      <c r="D11" s="36" t="s">
        <v>66</v>
      </c>
      <c r="E11" s="473" t="s">
        <v>1192</v>
      </c>
      <c r="F11" s="76">
        <v>0</v>
      </c>
      <c r="G11" s="512"/>
      <c r="H11" s="76"/>
      <c r="I11" s="76"/>
      <c r="J11" s="38">
        <v>1.98</v>
      </c>
      <c r="K11" s="38">
        <v>485</v>
      </c>
      <c r="L11" s="423" t="s">
        <v>1201</v>
      </c>
      <c r="M11" s="62"/>
      <c r="N11" s="62"/>
    </row>
    <row r="12" spans="1:14" s="5" customFormat="1" ht="38.25" x14ac:dyDescent="0.2">
      <c r="A12" s="36" t="s">
        <v>93</v>
      </c>
      <c r="B12" s="36" t="s">
        <v>199</v>
      </c>
      <c r="C12" s="36" t="s">
        <v>171</v>
      </c>
      <c r="D12" s="36" t="s">
        <v>66</v>
      </c>
      <c r="E12" s="473" t="s">
        <v>1192</v>
      </c>
      <c r="F12" s="76">
        <v>0</v>
      </c>
      <c r="G12" s="512"/>
      <c r="H12" s="76"/>
      <c r="I12" s="76"/>
      <c r="J12" s="38">
        <v>0.93</v>
      </c>
      <c r="K12" s="38">
        <v>737</v>
      </c>
      <c r="L12" s="423" t="s">
        <v>1198</v>
      </c>
      <c r="M12" s="62"/>
      <c r="N12" s="62"/>
    </row>
    <row r="13" spans="1:14" s="5" customFormat="1" ht="60" x14ac:dyDescent="0.2">
      <c r="A13" s="36" t="s">
        <v>96</v>
      </c>
      <c r="B13" s="36" t="s">
        <v>97</v>
      </c>
      <c r="C13" s="36" t="s">
        <v>171</v>
      </c>
      <c r="D13" s="36" t="s">
        <v>66</v>
      </c>
      <c r="E13" s="473" t="s">
        <v>1192</v>
      </c>
      <c r="F13" s="76">
        <v>0</v>
      </c>
      <c r="G13" s="512"/>
      <c r="H13" s="76"/>
      <c r="I13" s="76"/>
      <c r="J13" s="38">
        <v>1.78</v>
      </c>
      <c r="K13" s="38">
        <v>747</v>
      </c>
      <c r="L13" s="423" t="s">
        <v>370</v>
      </c>
      <c r="M13" s="62"/>
      <c r="N13" s="62"/>
    </row>
    <row r="14" spans="1:14" s="5" customFormat="1" ht="38.25" x14ac:dyDescent="0.2">
      <c r="A14" s="36" t="s">
        <v>101</v>
      </c>
      <c r="B14" s="36" t="s">
        <v>200</v>
      </c>
      <c r="C14" s="36" t="s">
        <v>171</v>
      </c>
      <c r="D14" s="36" t="s">
        <v>66</v>
      </c>
      <c r="E14" s="473" t="s">
        <v>1192</v>
      </c>
      <c r="F14" s="76">
        <v>0</v>
      </c>
      <c r="G14" s="512"/>
      <c r="H14" s="76"/>
      <c r="I14" s="76"/>
      <c r="J14" s="38">
        <v>0.57999999999999996</v>
      </c>
      <c r="K14" s="38">
        <v>765</v>
      </c>
      <c r="L14" s="423" t="s">
        <v>370</v>
      </c>
      <c r="M14" s="62"/>
      <c r="N14" s="62"/>
    </row>
    <row r="15" spans="1:14" s="5" customFormat="1" ht="45" x14ac:dyDescent="0.2">
      <c r="A15" s="36" t="s">
        <v>60</v>
      </c>
      <c r="B15" s="36" t="s">
        <v>62</v>
      </c>
      <c r="C15" s="36" t="s">
        <v>171</v>
      </c>
      <c r="D15" s="36" t="s">
        <v>61</v>
      </c>
      <c r="E15" s="473" t="s">
        <v>1192</v>
      </c>
      <c r="F15" s="76">
        <v>0</v>
      </c>
      <c r="G15" s="512"/>
      <c r="H15" s="76"/>
      <c r="I15" s="76"/>
      <c r="J15" s="38">
        <v>2.27</v>
      </c>
      <c r="K15" s="38">
        <v>454</v>
      </c>
      <c r="L15" s="423" t="s">
        <v>362</v>
      </c>
      <c r="M15" s="62"/>
      <c r="N15" s="62"/>
    </row>
    <row r="16" spans="1:14" s="5" customFormat="1" ht="38.25" x14ac:dyDescent="0.2">
      <c r="A16" s="87" t="s">
        <v>78</v>
      </c>
      <c r="B16" s="87" t="s">
        <v>220</v>
      </c>
      <c r="C16" s="87" t="s">
        <v>219</v>
      </c>
      <c r="D16" s="87" t="s">
        <v>61</v>
      </c>
      <c r="E16" s="473" t="s">
        <v>1192</v>
      </c>
      <c r="F16" s="76">
        <v>0</v>
      </c>
      <c r="G16" s="512"/>
      <c r="H16" s="76"/>
      <c r="I16" s="76"/>
      <c r="J16" s="38">
        <v>0.62</v>
      </c>
      <c r="K16" s="38">
        <v>631</v>
      </c>
      <c r="L16" s="423" t="s">
        <v>1201</v>
      </c>
      <c r="M16" s="62"/>
      <c r="N16" s="62"/>
    </row>
    <row r="17" spans="1:14" s="5" customFormat="1" ht="38.25" x14ac:dyDescent="0.2">
      <c r="A17" s="87" t="s">
        <v>78</v>
      </c>
      <c r="B17" s="87" t="s">
        <v>221</v>
      </c>
      <c r="C17" s="87" t="s">
        <v>171</v>
      </c>
      <c r="D17" s="137" t="s">
        <v>4</v>
      </c>
      <c r="E17" s="473" t="s">
        <v>1192</v>
      </c>
      <c r="F17" s="76">
        <v>0</v>
      </c>
      <c r="G17" s="512"/>
      <c r="H17" s="76"/>
      <c r="I17" s="76"/>
      <c r="J17" s="38">
        <v>0.53</v>
      </c>
      <c r="K17" s="38">
        <v>632</v>
      </c>
      <c r="L17" s="423" t="s">
        <v>1201</v>
      </c>
      <c r="M17" s="62"/>
      <c r="N17" s="62"/>
    </row>
    <row r="18" spans="1:14" s="5" customFormat="1" ht="45" x14ac:dyDescent="0.2">
      <c r="A18" s="36" t="s">
        <v>98</v>
      </c>
      <c r="B18" s="36" t="s">
        <v>100</v>
      </c>
      <c r="C18" s="36" t="s">
        <v>171</v>
      </c>
      <c r="D18" s="36" t="s">
        <v>27</v>
      </c>
      <c r="E18" s="473" t="s">
        <v>1192</v>
      </c>
      <c r="F18" s="76">
        <v>0</v>
      </c>
      <c r="G18" s="512"/>
      <c r="H18" s="76"/>
      <c r="I18" s="76"/>
      <c r="J18" s="38">
        <v>0.4</v>
      </c>
      <c r="K18" s="38">
        <v>750</v>
      </c>
      <c r="L18" s="423" t="s">
        <v>1201</v>
      </c>
      <c r="M18" s="62"/>
      <c r="N18" s="62"/>
    </row>
    <row r="19" spans="1:14" s="5" customFormat="1" ht="38.25" x14ac:dyDescent="0.2">
      <c r="A19" s="36" t="s">
        <v>115</v>
      </c>
      <c r="B19" s="36" t="s">
        <v>222</v>
      </c>
      <c r="C19" s="36" t="s">
        <v>171</v>
      </c>
      <c r="D19" s="36" t="s">
        <v>27</v>
      </c>
      <c r="E19" s="473" t="s">
        <v>1192</v>
      </c>
      <c r="F19" s="76">
        <v>0</v>
      </c>
      <c r="G19" s="512"/>
      <c r="H19" s="76"/>
      <c r="I19" s="76"/>
      <c r="J19" s="38">
        <v>0.57999999999999996</v>
      </c>
      <c r="K19" s="38">
        <v>809</v>
      </c>
      <c r="L19" s="423" t="s">
        <v>370</v>
      </c>
      <c r="M19" s="62"/>
      <c r="N19" s="62"/>
    </row>
    <row r="20" spans="1:14" s="5" customFormat="1" ht="45" x14ac:dyDescent="0.2">
      <c r="A20" s="36" t="s">
        <v>49</v>
      </c>
      <c r="B20" s="36" t="s">
        <v>65</v>
      </c>
      <c r="C20" s="36" t="s">
        <v>171</v>
      </c>
      <c r="D20" s="36" t="s">
        <v>51</v>
      </c>
      <c r="E20" s="473" t="s">
        <v>1192</v>
      </c>
      <c r="F20" s="380">
        <v>0</v>
      </c>
      <c r="G20" s="512"/>
      <c r="H20" s="78"/>
      <c r="I20" s="78"/>
      <c r="J20" s="38">
        <v>1.06</v>
      </c>
      <c r="K20" s="38">
        <v>333</v>
      </c>
      <c r="L20" s="423" t="s">
        <v>1205</v>
      </c>
      <c r="M20" s="62"/>
      <c r="N20" s="62"/>
    </row>
    <row r="21" spans="1:14" s="5" customFormat="1" ht="38.25" x14ac:dyDescent="0.2">
      <c r="A21" s="200" t="s">
        <v>90</v>
      </c>
      <c r="B21" s="200" t="s">
        <v>92</v>
      </c>
      <c r="C21" s="200" t="s">
        <v>171</v>
      </c>
      <c r="D21" s="200" t="s">
        <v>10</v>
      </c>
      <c r="E21" s="489" t="s">
        <v>1192</v>
      </c>
      <c r="F21" s="203">
        <v>0</v>
      </c>
      <c r="G21" s="201" t="s">
        <v>343</v>
      </c>
      <c r="H21" s="203"/>
      <c r="I21" s="203"/>
      <c r="J21" s="202">
        <v>1.1000000000000001</v>
      </c>
      <c r="K21" s="202">
        <v>713</v>
      </c>
      <c r="L21" s="257" t="s">
        <v>362</v>
      </c>
      <c r="M21" s="204" t="s">
        <v>443</v>
      </c>
      <c r="N21" s="206" t="s">
        <v>723</v>
      </c>
    </row>
    <row r="22" spans="1:14" s="5" customFormat="1" ht="45" x14ac:dyDescent="0.2">
      <c r="A22" s="200" t="s">
        <v>131</v>
      </c>
      <c r="B22" s="200" t="s">
        <v>724</v>
      </c>
      <c r="C22" s="200" t="s">
        <v>171</v>
      </c>
      <c r="D22" s="200" t="s">
        <v>10</v>
      </c>
      <c r="E22" s="489" t="s">
        <v>1192</v>
      </c>
      <c r="F22" s="203">
        <v>0</v>
      </c>
      <c r="G22" s="201" t="s">
        <v>345</v>
      </c>
      <c r="H22" s="203"/>
      <c r="I22" s="203"/>
      <c r="J22" s="202">
        <v>0.2</v>
      </c>
      <c r="K22" s="202">
        <v>861</v>
      </c>
      <c r="L22" s="257" t="s">
        <v>370</v>
      </c>
      <c r="M22" s="204" t="s">
        <v>580</v>
      </c>
      <c r="N22" s="206" t="s">
        <v>725</v>
      </c>
    </row>
    <row r="23" spans="1:14" s="15" customFormat="1" ht="38.25" x14ac:dyDescent="0.2">
      <c r="A23" s="200" t="s">
        <v>8</v>
      </c>
      <c r="B23" s="200" t="s">
        <v>132</v>
      </c>
      <c r="C23" s="200" t="s">
        <v>171</v>
      </c>
      <c r="D23" s="200" t="s">
        <v>10</v>
      </c>
      <c r="E23" s="489" t="s">
        <v>1192</v>
      </c>
      <c r="F23" s="203">
        <v>0</v>
      </c>
      <c r="G23" s="201" t="s">
        <v>345</v>
      </c>
      <c r="H23" s="203"/>
      <c r="I23" s="203"/>
      <c r="J23" s="202">
        <v>0.3</v>
      </c>
      <c r="K23" s="202">
        <v>901</v>
      </c>
      <c r="L23" s="484" t="s">
        <v>1198</v>
      </c>
      <c r="M23" s="200" t="s">
        <v>506</v>
      </c>
      <c r="N23" s="205" t="s">
        <v>507</v>
      </c>
    </row>
    <row r="24" spans="1:14" s="15" customFormat="1" ht="45" x14ac:dyDescent="0.2">
      <c r="A24" s="200" t="s">
        <v>133</v>
      </c>
      <c r="B24" s="200" t="s">
        <v>135</v>
      </c>
      <c r="C24" s="200" t="s">
        <v>171</v>
      </c>
      <c r="D24" s="200" t="s">
        <v>10</v>
      </c>
      <c r="E24" s="489" t="s">
        <v>1192</v>
      </c>
      <c r="F24" s="203">
        <v>0</v>
      </c>
      <c r="G24" s="201" t="s">
        <v>344</v>
      </c>
      <c r="H24" s="203"/>
      <c r="I24" s="203"/>
      <c r="J24" s="202">
        <v>0.7</v>
      </c>
      <c r="K24" s="202">
        <v>909</v>
      </c>
      <c r="L24" s="484" t="s">
        <v>1201</v>
      </c>
      <c r="M24" s="200" t="s">
        <v>546</v>
      </c>
      <c r="N24" s="205" t="s">
        <v>547</v>
      </c>
    </row>
    <row r="25" spans="1:14" s="15" customFormat="1" ht="45" x14ac:dyDescent="0.2">
      <c r="A25" s="200" t="s">
        <v>136</v>
      </c>
      <c r="B25" s="200" t="s">
        <v>137</v>
      </c>
      <c r="C25" s="200" t="s">
        <v>171</v>
      </c>
      <c r="D25" s="200" t="s">
        <v>10</v>
      </c>
      <c r="E25" s="489" t="s">
        <v>1192</v>
      </c>
      <c r="F25" s="203">
        <v>0</v>
      </c>
      <c r="G25" s="201" t="s">
        <v>347</v>
      </c>
      <c r="H25" s="203"/>
      <c r="I25" s="203"/>
      <c r="J25" s="202">
        <v>0.56999999999999995</v>
      </c>
      <c r="K25" s="202">
        <v>918</v>
      </c>
      <c r="L25" s="484" t="s">
        <v>1201</v>
      </c>
      <c r="M25" s="200" t="s">
        <v>548</v>
      </c>
      <c r="N25" s="205" t="s">
        <v>549</v>
      </c>
    </row>
    <row r="26" spans="1:14" s="15" customFormat="1" ht="38.25" x14ac:dyDescent="0.2">
      <c r="A26" s="200" t="s">
        <v>142</v>
      </c>
      <c r="B26" s="200" t="s">
        <v>143</v>
      </c>
      <c r="C26" s="200" t="s">
        <v>171</v>
      </c>
      <c r="D26" s="200" t="s">
        <v>10</v>
      </c>
      <c r="E26" s="489" t="s">
        <v>1192</v>
      </c>
      <c r="F26" s="203">
        <v>0</v>
      </c>
      <c r="G26" s="201" t="s">
        <v>347</v>
      </c>
      <c r="H26" s="203"/>
      <c r="I26" s="203"/>
      <c r="J26" s="202">
        <v>0.7</v>
      </c>
      <c r="K26" s="202">
        <v>933</v>
      </c>
      <c r="L26" s="484" t="s">
        <v>1201</v>
      </c>
      <c r="M26" s="200" t="s">
        <v>551</v>
      </c>
      <c r="N26" s="205" t="s">
        <v>552</v>
      </c>
    </row>
    <row r="27" spans="1:14" s="5" customFormat="1" ht="38.25" x14ac:dyDescent="0.2">
      <c r="A27" s="200" t="s">
        <v>144</v>
      </c>
      <c r="B27" s="200" t="s">
        <v>145</v>
      </c>
      <c r="C27" s="200" t="s">
        <v>171</v>
      </c>
      <c r="D27" s="200" t="s">
        <v>10</v>
      </c>
      <c r="E27" s="489" t="s">
        <v>1192</v>
      </c>
      <c r="F27" s="203">
        <v>0</v>
      </c>
      <c r="G27" s="201" t="s">
        <v>345</v>
      </c>
      <c r="H27" s="203"/>
      <c r="I27" s="203"/>
      <c r="J27" s="202">
        <v>0.51</v>
      </c>
      <c r="K27" s="202">
        <v>945</v>
      </c>
      <c r="L27" s="484" t="s">
        <v>1201</v>
      </c>
      <c r="M27" s="200" t="s">
        <v>726</v>
      </c>
      <c r="N27" s="205" t="s">
        <v>727</v>
      </c>
    </row>
    <row r="28" spans="1:14" s="5" customFormat="1" ht="38.25" x14ac:dyDescent="0.2">
      <c r="A28" s="200" t="s">
        <v>148</v>
      </c>
      <c r="B28" s="200" t="s">
        <v>149</v>
      </c>
      <c r="C28" s="200" t="s">
        <v>171</v>
      </c>
      <c r="D28" s="200" t="s">
        <v>10</v>
      </c>
      <c r="E28" s="473" t="s">
        <v>1192</v>
      </c>
      <c r="F28" s="203">
        <v>0</v>
      </c>
      <c r="G28" s="201" t="s">
        <v>344</v>
      </c>
      <c r="H28" s="203"/>
      <c r="I28" s="203"/>
      <c r="J28" s="202">
        <v>0.2</v>
      </c>
      <c r="K28" s="202">
        <v>962</v>
      </c>
      <c r="L28" s="484" t="s">
        <v>370</v>
      </c>
      <c r="M28" s="200" t="s">
        <v>555</v>
      </c>
      <c r="N28" s="205" t="s">
        <v>556</v>
      </c>
    </row>
    <row r="29" spans="1:14" ht="18.75" x14ac:dyDescent="0.3">
      <c r="C29" s="9" t="s">
        <v>310</v>
      </c>
      <c r="F29" s="142">
        <f>SUM(F3:F28)</f>
        <v>175000</v>
      </c>
      <c r="G29" s="142"/>
      <c r="H29" s="142">
        <f t="shared" ref="H29:I29" si="0">SUM(H3:H28)</f>
        <v>245098.38082795503</v>
      </c>
      <c r="I29" s="142">
        <f t="shared" si="0"/>
        <v>276933.2505714302</v>
      </c>
    </row>
    <row r="34" spans="1:1" x14ac:dyDescent="0.2">
      <c r="A34" s="10" t="s">
        <v>1196</v>
      </c>
    </row>
  </sheetData>
  <autoFilter ref="A1:K29"/>
  <customSheetViews>
    <customSheetView guid="{7C423F7C-6103-4542-A65F-815D7082BC2E}" scale="90" fitToPage="1" showAutoFilter="1">
      <selection activeCell="D1" sqref="D1"/>
      <pageMargins left="0.5" right="0.5" top="0.75" bottom="0.75" header="0.5" footer="0.5"/>
      <pageSetup scale="90" fitToHeight="0" orientation="portrait" horizontalDpi="1200" verticalDpi="1200" r:id="rId1"/>
      <headerFooter alignWithMargins="0"/>
      <autoFilter ref="B1:L1"/>
    </customSheetView>
    <customSheetView guid="{5B5A346C-618F-49AC-9181-F5E0B5D30CFD}" scale="90" fitToPage="1" printArea="1" showAutoFilter="1">
      <selection activeCell="L6" sqref="L6"/>
      <pageMargins left="0.5" right="0.5" top="0.75" bottom="0.75" header="0.5" footer="0.5"/>
      <pageSetup scale="54" fitToHeight="0" orientation="portrait" horizontalDpi="1200" verticalDpi="1200" r:id="rId2"/>
      <headerFooter alignWithMargins="0"/>
      <autoFilter ref="B1:L1"/>
    </customSheetView>
    <customSheetView guid="{E02D8BBA-373C-430A-B0C6-EFAFB65B79B1}" scale="90" showPageBreaks="1" fitToPage="1" printArea="1" showAutoFilter="1" topLeftCell="A16">
      <selection activeCell="E24" sqref="E24"/>
      <pageMargins left="0.5" right="0.5" top="0.75" bottom="0.75" header="0.5" footer="0.5"/>
      <pageSetup scale="54" fitToHeight="0" orientation="portrait" horizontalDpi="1200" verticalDpi="1200" r:id="rId3"/>
      <headerFooter alignWithMargins="0"/>
      <autoFilter ref="B1:L1"/>
    </customSheetView>
  </customSheetViews>
  <mergeCells count="2">
    <mergeCell ref="A2:K2"/>
    <mergeCell ref="H1:I1"/>
  </mergeCells>
  <phoneticPr fontId="2" type="noConversion"/>
  <dataValidations disablePrompts="1" count="1">
    <dataValidation type="list" allowBlank="1" showInputMessage="1" showErrorMessage="1" sqref="G3:G28">
      <formula1>YearBands</formula1>
    </dataValidation>
  </dataValidations>
  <pageMargins left="0.5" right="0.5" top="0.75" bottom="0.75" header="0.5" footer="0.5"/>
  <pageSetup paperSize="17" scale="81" fitToHeight="0" orientation="landscape" r:id="rId4"/>
  <headerFooter alignWithMargins="0">
    <oddFooter>&amp;C&amp;P of &amp;N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51"/>
    <pageSetUpPr fitToPage="1"/>
  </sheetPr>
  <dimension ref="A1:O82"/>
  <sheetViews>
    <sheetView topLeftCell="C1" zoomScale="90" zoomScaleNormal="90" workbookViewId="0">
      <selection activeCell="N3" sqref="N3"/>
    </sheetView>
  </sheetViews>
  <sheetFormatPr defaultRowHeight="12.75" x14ac:dyDescent="0.2"/>
  <cols>
    <col min="1" max="1" width="13.85546875" style="10" customWidth="1"/>
    <col min="2" max="2" width="19.140625" style="10" bestFit="1" customWidth="1"/>
    <col min="3" max="3" width="23.140625" style="10" customWidth="1"/>
    <col min="4" max="4" width="21" style="10" customWidth="1"/>
    <col min="5" max="5" width="21" style="475" customWidth="1"/>
    <col min="6" max="9" width="19.85546875" style="40" customWidth="1"/>
    <col min="10" max="10" width="9" style="10" bestFit="1" customWidth="1"/>
    <col min="11" max="11" width="13.85546875" style="10" bestFit="1" customWidth="1"/>
    <col min="12" max="12" width="14.28515625" style="492" customWidth="1"/>
    <col min="13" max="13" width="15.85546875" style="10" customWidth="1"/>
    <col min="14" max="14" width="51" style="10" customWidth="1"/>
    <col min="15" max="16384" width="9.140625" style="10"/>
  </cols>
  <sheetData>
    <row r="1" spans="1:15" s="6" customFormat="1" ht="48" thickBot="1" x14ac:dyDescent="0.25">
      <c r="A1" s="63" t="s">
        <v>0</v>
      </c>
      <c r="B1" s="61" t="s">
        <v>306</v>
      </c>
      <c r="C1" s="61" t="s">
        <v>1</v>
      </c>
      <c r="D1" s="61" t="s">
        <v>276</v>
      </c>
      <c r="E1" s="482" t="s">
        <v>1136</v>
      </c>
      <c r="F1" s="65" t="s">
        <v>339</v>
      </c>
      <c r="G1" s="65" t="s">
        <v>340</v>
      </c>
      <c r="H1" s="529" t="s">
        <v>341</v>
      </c>
      <c r="I1" s="529"/>
      <c r="J1" s="61" t="s">
        <v>2</v>
      </c>
      <c r="K1" s="61" t="s">
        <v>286</v>
      </c>
      <c r="L1" s="482" t="s">
        <v>351</v>
      </c>
      <c r="M1" s="60" t="s">
        <v>350</v>
      </c>
      <c r="N1" s="66" t="s">
        <v>352</v>
      </c>
      <c r="O1" s="89"/>
    </row>
    <row r="2" spans="1:15" s="5" customFormat="1" ht="20.25" x14ac:dyDescent="0.2">
      <c r="A2" s="535" t="s">
        <v>328</v>
      </c>
      <c r="B2" s="535"/>
      <c r="C2" s="535"/>
      <c r="D2" s="535"/>
      <c r="E2" s="535"/>
      <c r="F2" s="535"/>
      <c r="G2" s="535"/>
      <c r="H2" s="535"/>
      <c r="I2" s="535"/>
      <c r="J2" s="535"/>
      <c r="K2" s="535"/>
      <c r="L2" s="391"/>
    </row>
    <row r="3" spans="1:15" s="5" customFormat="1" ht="30" x14ac:dyDescent="0.2">
      <c r="A3" s="278" t="s">
        <v>173</v>
      </c>
      <c r="B3" s="278" t="s">
        <v>909</v>
      </c>
      <c r="C3" s="278" t="s">
        <v>171</v>
      </c>
      <c r="D3" s="278" t="s">
        <v>4</v>
      </c>
      <c r="E3" s="483" t="s">
        <v>1192</v>
      </c>
      <c r="F3" s="280">
        <v>25000</v>
      </c>
      <c r="G3" s="515" t="s">
        <v>344</v>
      </c>
      <c r="H3" s="463">
        <f>F3*(1+3.1/100)^((LEFT(G3,FIND("-",G3)-1)+0)-2016)</f>
        <v>28247.152188024993</v>
      </c>
      <c r="I3" s="463">
        <f>F3*(1+3.1/100)^((MID(G3,FIND("-",G3)+1,255)+0)-2016)</f>
        <v>31916.064269337807</v>
      </c>
      <c r="J3" s="278">
        <v>0.15</v>
      </c>
      <c r="K3" s="279">
        <v>109</v>
      </c>
      <c r="L3" s="484" t="s">
        <v>362</v>
      </c>
      <c r="M3" s="279" t="s">
        <v>910</v>
      </c>
      <c r="N3" s="281" t="s">
        <v>911</v>
      </c>
    </row>
    <row r="4" spans="1:15" s="322" customFormat="1" ht="30" x14ac:dyDescent="0.2">
      <c r="A4" s="361" t="s">
        <v>1089</v>
      </c>
      <c r="B4" s="361" t="s">
        <v>1090</v>
      </c>
      <c r="C4" s="361" t="s">
        <v>916</v>
      </c>
      <c r="D4" s="361" t="s">
        <v>4</v>
      </c>
      <c r="E4" s="489" t="s">
        <v>1192</v>
      </c>
      <c r="F4" s="363">
        <v>2184000</v>
      </c>
      <c r="G4" s="515" t="s">
        <v>344</v>
      </c>
      <c r="H4" s="463">
        <f t="shared" ref="H4:H67" si="0">F4*(1+3.1/100)^((LEFT(G4,FIND("-",G4)-1)+0)-2016)</f>
        <v>2467671.2151458636</v>
      </c>
      <c r="I4" s="463">
        <f t="shared" ref="I4:I67" si="1">F4*(1+3.1/100)^((MID(G4,FIND("-",G4)+1,255)+0)-2016)</f>
        <v>2788187.3745693509</v>
      </c>
      <c r="J4" s="362">
        <v>0.96</v>
      </c>
      <c r="K4" s="362">
        <v>604</v>
      </c>
      <c r="L4" s="484" t="s">
        <v>362</v>
      </c>
      <c r="M4" s="362" t="s">
        <v>1091</v>
      </c>
      <c r="N4" s="365" t="s">
        <v>1020</v>
      </c>
    </row>
    <row r="5" spans="1:15" s="322" customFormat="1" ht="30" x14ac:dyDescent="0.2">
      <c r="A5" s="361" t="s">
        <v>1092</v>
      </c>
      <c r="B5" s="361" t="s">
        <v>1093</v>
      </c>
      <c r="C5" s="361" t="s">
        <v>916</v>
      </c>
      <c r="D5" s="361" t="s">
        <v>4</v>
      </c>
      <c r="E5" s="489" t="s">
        <v>1192</v>
      </c>
      <c r="F5" s="363">
        <v>508000</v>
      </c>
      <c r="G5" s="515" t="s">
        <v>344</v>
      </c>
      <c r="H5" s="463">
        <f t="shared" si="0"/>
        <v>573982.13246066787</v>
      </c>
      <c r="I5" s="463">
        <f t="shared" si="1"/>
        <v>648534.42595294421</v>
      </c>
      <c r="J5" s="362">
        <v>0.22</v>
      </c>
      <c r="K5" s="362">
        <v>605</v>
      </c>
      <c r="L5" s="484" t="s">
        <v>362</v>
      </c>
      <c r="M5" s="362" t="s">
        <v>1094</v>
      </c>
      <c r="N5" s="365" t="s">
        <v>1020</v>
      </c>
    </row>
    <row r="6" spans="1:15" s="322" customFormat="1" ht="30" x14ac:dyDescent="0.2">
      <c r="A6" s="361" t="s">
        <v>1095</v>
      </c>
      <c r="B6" s="361" t="s">
        <v>1096</v>
      </c>
      <c r="C6" s="361" t="s">
        <v>916</v>
      </c>
      <c r="D6" s="361" t="s">
        <v>4</v>
      </c>
      <c r="E6" s="489" t="s">
        <v>1192</v>
      </c>
      <c r="F6" s="363">
        <v>3141000</v>
      </c>
      <c r="G6" s="515" t="s">
        <v>344</v>
      </c>
      <c r="H6" s="463">
        <f t="shared" si="0"/>
        <v>3548972.2009034599</v>
      </c>
      <c r="I6" s="463">
        <f t="shared" si="1"/>
        <v>4009934.3147996021</v>
      </c>
      <c r="J6" s="362">
        <v>1.38</v>
      </c>
      <c r="K6" s="362">
        <v>607</v>
      </c>
      <c r="L6" s="484" t="s">
        <v>1201</v>
      </c>
      <c r="M6" s="362" t="s">
        <v>1097</v>
      </c>
      <c r="N6" s="365" t="s">
        <v>1020</v>
      </c>
    </row>
    <row r="7" spans="1:15" s="322" customFormat="1" ht="45" x14ac:dyDescent="0.2">
      <c r="A7" s="361" t="s">
        <v>1098</v>
      </c>
      <c r="B7" s="361" t="s">
        <v>1099</v>
      </c>
      <c r="C7" s="361" t="s">
        <v>916</v>
      </c>
      <c r="D7" s="361" t="s">
        <v>4</v>
      </c>
      <c r="E7" s="489" t="s">
        <v>1192</v>
      </c>
      <c r="F7" s="363">
        <v>4441000</v>
      </c>
      <c r="G7" s="515" t="s">
        <v>344</v>
      </c>
      <c r="H7" s="463">
        <f t="shared" si="0"/>
        <v>5017824.1146807596</v>
      </c>
      <c r="I7" s="463">
        <f t="shared" si="1"/>
        <v>5669569.6568051679</v>
      </c>
      <c r="J7" s="362">
        <v>2.4900000000000002</v>
      </c>
      <c r="K7" s="362">
        <v>565</v>
      </c>
      <c r="L7" s="484" t="s">
        <v>1206</v>
      </c>
      <c r="M7" s="362" t="s">
        <v>1100</v>
      </c>
      <c r="N7" s="365" t="s">
        <v>1020</v>
      </c>
    </row>
    <row r="8" spans="1:15" s="5" customFormat="1" ht="45" x14ac:dyDescent="0.2">
      <c r="A8" s="278" t="s">
        <v>174</v>
      </c>
      <c r="B8" s="278" t="s">
        <v>1101</v>
      </c>
      <c r="C8" s="278" t="s">
        <v>171</v>
      </c>
      <c r="D8" s="278" t="s">
        <v>4</v>
      </c>
      <c r="E8" s="483" t="s">
        <v>1192</v>
      </c>
      <c r="F8" s="280">
        <v>93000</v>
      </c>
      <c r="G8" s="515" t="s">
        <v>344</v>
      </c>
      <c r="H8" s="463">
        <f t="shared" si="0"/>
        <v>105079.40613945297</v>
      </c>
      <c r="I8" s="463">
        <f t="shared" si="1"/>
        <v>118727.75908193665</v>
      </c>
      <c r="J8" s="279">
        <v>0.68</v>
      </c>
      <c r="K8" s="279">
        <v>145</v>
      </c>
      <c r="L8" s="484" t="s">
        <v>1201</v>
      </c>
      <c r="M8" s="279" t="s">
        <v>913</v>
      </c>
      <c r="N8" s="365" t="s">
        <v>1124</v>
      </c>
    </row>
    <row r="9" spans="1:15" s="474" customFormat="1" ht="30" x14ac:dyDescent="0.2">
      <c r="A9" s="484" t="s">
        <v>914</v>
      </c>
      <c r="B9" s="484" t="s">
        <v>915</v>
      </c>
      <c r="C9" s="484" t="s">
        <v>916</v>
      </c>
      <c r="D9" s="484" t="s">
        <v>4</v>
      </c>
      <c r="E9" s="489" t="s">
        <v>1192</v>
      </c>
      <c r="F9" s="380">
        <v>1419000</v>
      </c>
      <c r="G9" s="515" t="s">
        <v>344</v>
      </c>
      <c r="H9" s="463">
        <f t="shared" si="0"/>
        <v>1603308.3581922986</v>
      </c>
      <c r="I9" s="463">
        <f t="shared" si="1"/>
        <v>1811555.8079276138</v>
      </c>
      <c r="J9" s="406">
        <v>0.61</v>
      </c>
      <c r="K9" s="406">
        <v>161</v>
      </c>
      <c r="L9" s="484" t="s">
        <v>1198</v>
      </c>
      <c r="M9" s="406" t="s">
        <v>917</v>
      </c>
      <c r="N9" s="262" t="s">
        <v>918</v>
      </c>
    </row>
    <row r="10" spans="1:15" s="474" customFormat="1" ht="30" x14ac:dyDescent="0.2">
      <c r="A10" s="484" t="s">
        <v>919</v>
      </c>
      <c r="B10" s="484" t="s">
        <v>920</v>
      </c>
      <c r="C10" s="484" t="s">
        <v>904</v>
      </c>
      <c r="D10" s="484" t="s">
        <v>4</v>
      </c>
      <c r="E10" s="489" t="s">
        <v>1192</v>
      </c>
      <c r="F10" s="380">
        <v>152000</v>
      </c>
      <c r="G10" s="515" t="s">
        <v>344</v>
      </c>
      <c r="H10" s="463">
        <f t="shared" si="0"/>
        <v>171742.68530319195</v>
      </c>
      <c r="I10" s="463">
        <f t="shared" si="1"/>
        <v>194049.67075757385</v>
      </c>
      <c r="J10" s="406">
        <v>1.5</v>
      </c>
      <c r="K10" s="406">
        <v>160</v>
      </c>
      <c r="L10" s="484" t="s">
        <v>1198</v>
      </c>
      <c r="M10" s="406" t="s">
        <v>921</v>
      </c>
      <c r="N10" s="262" t="s">
        <v>922</v>
      </c>
    </row>
    <row r="11" spans="1:15" s="474" customFormat="1" ht="30" x14ac:dyDescent="0.2">
      <c r="A11" s="484" t="s">
        <v>175</v>
      </c>
      <c r="B11" s="484" t="s">
        <v>176</v>
      </c>
      <c r="C11" s="484" t="s">
        <v>171</v>
      </c>
      <c r="D11" s="484" t="s">
        <v>4</v>
      </c>
      <c r="E11" s="489" t="s">
        <v>1192</v>
      </c>
      <c r="F11" s="380">
        <v>26000</v>
      </c>
      <c r="G11" s="515" t="s">
        <v>344</v>
      </c>
      <c r="H11" s="463">
        <f t="shared" si="0"/>
        <v>29377.038275545994</v>
      </c>
      <c r="I11" s="463">
        <f t="shared" si="1"/>
        <v>33192.706840111321</v>
      </c>
      <c r="J11" s="406">
        <v>0.19</v>
      </c>
      <c r="K11" s="406">
        <v>163</v>
      </c>
      <c r="L11" s="484" t="s">
        <v>1201</v>
      </c>
      <c r="M11" s="406"/>
      <c r="N11" s="262" t="s">
        <v>912</v>
      </c>
    </row>
    <row r="12" spans="1:15" s="474" customFormat="1" ht="30" x14ac:dyDescent="0.2">
      <c r="A12" s="484" t="s">
        <v>177</v>
      </c>
      <c r="B12" s="484" t="s">
        <v>178</v>
      </c>
      <c r="C12" s="484" t="s">
        <v>171</v>
      </c>
      <c r="D12" s="484" t="s">
        <v>4</v>
      </c>
      <c r="E12" s="489" t="s">
        <v>1192</v>
      </c>
      <c r="F12" s="380">
        <v>91000</v>
      </c>
      <c r="G12" s="515" t="s">
        <v>344</v>
      </c>
      <c r="H12" s="463">
        <f t="shared" si="0"/>
        <v>102819.63396441097</v>
      </c>
      <c r="I12" s="463">
        <f t="shared" si="1"/>
        <v>116174.47394038962</v>
      </c>
      <c r="J12" s="484">
        <v>0.76</v>
      </c>
      <c r="K12" s="406">
        <v>166</v>
      </c>
      <c r="L12" s="484" t="s">
        <v>1198</v>
      </c>
      <c r="M12" s="406" t="s">
        <v>923</v>
      </c>
      <c r="N12" s="262" t="s">
        <v>924</v>
      </c>
    </row>
    <row r="13" spans="1:15" s="474" customFormat="1" ht="30" x14ac:dyDescent="0.2">
      <c r="A13" s="484" t="s">
        <v>179</v>
      </c>
      <c r="B13" s="484" t="s">
        <v>925</v>
      </c>
      <c r="C13" s="484" t="s">
        <v>171</v>
      </c>
      <c r="D13" s="484" t="s">
        <v>4</v>
      </c>
      <c r="E13" s="489" t="s">
        <v>1192</v>
      </c>
      <c r="F13" s="380">
        <v>121000</v>
      </c>
      <c r="G13" s="515" t="s">
        <v>344</v>
      </c>
      <c r="H13" s="463">
        <f t="shared" si="0"/>
        <v>136716.21659004097</v>
      </c>
      <c r="I13" s="463">
        <f t="shared" si="1"/>
        <v>154473.75106359497</v>
      </c>
      <c r="J13" s="484">
        <v>1.1399999999999999</v>
      </c>
      <c r="K13" s="406">
        <v>175</v>
      </c>
      <c r="L13" s="484" t="s">
        <v>1201</v>
      </c>
      <c r="M13" s="406" t="s">
        <v>926</v>
      </c>
      <c r="N13" s="262" t="s">
        <v>927</v>
      </c>
    </row>
    <row r="14" spans="1:15" s="474" customFormat="1" ht="30" x14ac:dyDescent="0.2">
      <c r="A14" s="484" t="s">
        <v>180</v>
      </c>
      <c r="B14" s="484" t="s">
        <v>928</v>
      </c>
      <c r="C14" s="484" t="s">
        <v>904</v>
      </c>
      <c r="D14" s="484" t="s">
        <v>4</v>
      </c>
      <c r="E14" s="489" t="s">
        <v>1192</v>
      </c>
      <c r="F14" s="380">
        <v>43000</v>
      </c>
      <c r="G14" s="515" t="s">
        <v>344</v>
      </c>
      <c r="H14" s="463">
        <f t="shared" si="0"/>
        <v>48585.101763402985</v>
      </c>
      <c r="I14" s="463">
        <f t="shared" si="1"/>
        <v>54895.630543261032</v>
      </c>
      <c r="J14" s="406">
        <v>0.25</v>
      </c>
      <c r="K14" s="406">
        <v>185</v>
      </c>
      <c r="L14" s="484" t="s">
        <v>362</v>
      </c>
      <c r="M14" s="406" t="s">
        <v>929</v>
      </c>
      <c r="N14" s="262" t="s">
        <v>930</v>
      </c>
    </row>
    <row r="15" spans="1:15" s="474" customFormat="1" ht="30" x14ac:dyDescent="0.2">
      <c r="A15" s="484" t="s">
        <v>180</v>
      </c>
      <c r="B15" s="484" t="s">
        <v>931</v>
      </c>
      <c r="C15" s="484" t="s">
        <v>916</v>
      </c>
      <c r="D15" s="484" t="s">
        <v>4</v>
      </c>
      <c r="E15" s="489" t="s">
        <v>1192</v>
      </c>
      <c r="F15" s="380">
        <v>2267000</v>
      </c>
      <c r="G15" s="515" t="s">
        <v>344</v>
      </c>
      <c r="H15" s="463">
        <f t="shared" si="0"/>
        <v>2561451.7604101063</v>
      </c>
      <c r="I15" s="463">
        <f t="shared" si="1"/>
        <v>2894148.7079435522</v>
      </c>
      <c r="J15" s="406">
        <v>0.99</v>
      </c>
      <c r="K15" s="406">
        <v>187</v>
      </c>
      <c r="L15" s="484" t="s">
        <v>362</v>
      </c>
      <c r="M15" s="406" t="s">
        <v>706</v>
      </c>
      <c r="N15" s="262" t="s">
        <v>932</v>
      </c>
    </row>
    <row r="16" spans="1:15" s="474" customFormat="1" ht="30" x14ac:dyDescent="0.2">
      <c r="A16" s="484" t="s">
        <v>180</v>
      </c>
      <c r="B16" s="484" t="s">
        <v>933</v>
      </c>
      <c r="C16" s="484" t="s">
        <v>934</v>
      </c>
      <c r="D16" s="484" t="s">
        <v>4</v>
      </c>
      <c r="E16" s="489" t="s">
        <v>1192</v>
      </c>
      <c r="F16" s="380">
        <v>16500</v>
      </c>
      <c r="G16" s="515" t="s">
        <v>344</v>
      </c>
      <c r="H16" s="463">
        <f t="shared" si="0"/>
        <v>18643.120444096494</v>
      </c>
      <c r="I16" s="463">
        <f t="shared" si="1"/>
        <v>21064.602417762952</v>
      </c>
      <c r="J16" s="406">
        <v>0.15</v>
      </c>
      <c r="K16" s="406">
        <v>186</v>
      </c>
      <c r="L16" s="484" t="s">
        <v>362</v>
      </c>
      <c r="M16" s="406" t="s">
        <v>935</v>
      </c>
      <c r="N16" s="262" t="s">
        <v>936</v>
      </c>
    </row>
    <row r="17" spans="1:14" s="474" customFormat="1" ht="30" x14ac:dyDescent="0.2">
      <c r="A17" s="484" t="s">
        <v>173</v>
      </c>
      <c r="B17" s="484" t="s">
        <v>1102</v>
      </c>
      <c r="C17" s="484" t="s">
        <v>916</v>
      </c>
      <c r="D17" s="484" t="s">
        <v>4</v>
      </c>
      <c r="E17" s="489" t="s">
        <v>1192</v>
      </c>
      <c r="F17" s="380">
        <v>2121000</v>
      </c>
      <c r="G17" s="515" t="s">
        <v>344</v>
      </c>
      <c r="H17" s="463">
        <f t="shared" si="0"/>
        <v>2396488.3916320405</v>
      </c>
      <c r="I17" s="463">
        <f t="shared" si="1"/>
        <v>2707758.8926106198</v>
      </c>
      <c r="J17" s="406">
        <v>0.93</v>
      </c>
      <c r="K17" s="406">
        <v>188</v>
      </c>
      <c r="L17" s="484" t="s">
        <v>362</v>
      </c>
      <c r="M17" s="406" t="s">
        <v>937</v>
      </c>
      <c r="N17" s="262" t="s">
        <v>938</v>
      </c>
    </row>
    <row r="18" spans="1:14" s="474" customFormat="1" ht="30" x14ac:dyDescent="0.2">
      <c r="A18" s="484" t="s">
        <v>939</v>
      </c>
      <c r="B18" s="484" t="s">
        <v>940</v>
      </c>
      <c r="C18" s="484" t="s">
        <v>916</v>
      </c>
      <c r="D18" s="484" t="s">
        <v>4</v>
      </c>
      <c r="E18" s="489" t="s">
        <v>1192</v>
      </c>
      <c r="F18" s="380">
        <v>1221000</v>
      </c>
      <c r="G18" s="515" t="s">
        <v>344</v>
      </c>
      <c r="H18" s="463">
        <f t="shared" si="0"/>
        <v>1379590.9128631407</v>
      </c>
      <c r="I18" s="463">
        <f t="shared" si="1"/>
        <v>1558780.5789144584</v>
      </c>
      <c r="J18" s="406">
        <v>0.53</v>
      </c>
      <c r="K18" s="406">
        <v>162</v>
      </c>
      <c r="L18" s="484" t="s">
        <v>1201</v>
      </c>
      <c r="M18" s="406" t="s">
        <v>941</v>
      </c>
      <c r="N18" s="262" t="s">
        <v>942</v>
      </c>
    </row>
    <row r="19" spans="1:14" s="474" customFormat="1" ht="30" x14ac:dyDescent="0.2">
      <c r="A19" s="484" t="s">
        <v>943</v>
      </c>
      <c r="B19" s="484" t="s">
        <v>944</v>
      </c>
      <c r="C19" s="484" t="s">
        <v>916</v>
      </c>
      <c r="D19" s="484" t="s">
        <v>4</v>
      </c>
      <c r="E19" s="489" t="s">
        <v>1192</v>
      </c>
      <c r="F19" s="380">
        <v>1189000</v>
      </c>
      <c r="G19" s="515" t="s">
        <v>344</v>
      </c>
      <c r="H19" s="463">
        <f t="shared" si="0"/>
        <v>1343434.5580624687</v>
      </c>
      <c r="I19" s="463">
        <f t="shared" si="1"/>
        <v>1517928.0166497061</v>
      </c>
      <c r="J19" s="406">
        <v>0.52</v>
      </c>
      <c r="K19" s="406">
        <v>201</v>
      </c>
      <c r="L19" s="484" t="s">
        <v>362</v>
      </c>
      <c r="M19" s="406" t="s">
        <v>945</v>
      </c>
      <c r="N19" s="262" t="s">
        <v>946</v>
      </c>
    </row>
    <row r="20" spans="1:14" s="126" customFormat="1" ht="30" x14ac:dyDescent="0.2">
      <c r="A20" s="278" t="s">
        <v>181</v>
      </c>
      <c r="B20" s="278" t="s">
        <v>948</v>
      </c>
      <c r="C20" s="278" t="s">
        <v>171</v>
      </c>
      <c r="D20" s="278" t="s">
        <v>4</v>
      </c>
      <c r="E20" s="483" t="s">
        <v>1192</v>
      </c>
      <c r="F20" s="280">
        <v>115000</v>
      </c>
      <c r="G20" s="515" t="s">
        <v>344</v>
      </c>
      <c r="H20" s="463">
        <f t="shared" si="0"/>
        <v>129936.90006491497</v>
      </c>
      <c r="I20" s="463">
        <f t="shared" si="1"/>
        <v>146813.89563895392</v>
      </c>
      <c r="J20" s="278">
        <v>0.85</v>
      </c>
      <c r="K20" s="279">
        <v>296</v>
      </c>
      <c r="L20" s="484" t="s">
        <v>362</v>
      </c>
      <c r="M20" s="279" t="s">
        <v>949</v>
      </c>
      <c r="N20" s="281" t="s">
        <v>950</v>
      </c>
    </row>
    <row r="21" spans="1:14" s="126" customFormat="1" ht="30" x14ac:dyDescent="0.2">
      <c r="A21" s="278" t="s">
        <v>182</v>
      </c>
      <c r="B21" s="278" t="s">
        <v>951</v>
      </c>
      <c r="C21" s="278" t="s">
        <v>171</v>
      </c>
      <c r="D21" s="278" t="s">
        <v>4</v>
      </c>
      <c r="E21" s="483" t="s">
        <v>1192</v>
      </c>
      <c r="F21" s="280">
        <v>136000</v>
      </c>
      <c r="G21" s="515" t="s">
        <v>344</v>
      </c>
      <c r="H21" s="463">
        <f t="shared" si="0"/>
        <v>153664.50790285596</v>
      </c>
      <c r="I21" s="463">
        <f t="shared" si="1"/>
        <v>173623.38962519768</v>
      </c>
      <c r="J21" s="278">
        <v>1.26</v>
      </c>
      <c r="K21" s="279">
        <v>306</v>
      </c>
      <c r="L21" s="484" t="s">
        <v>1201</v>
      </c>
      <c r="M21" s="279" t="s">
        <v>952</v>
      </c>
      <c r="N21" s="281" t="s">
        <v>953</v>
      </c>
    </row>
    <row r="22" spans="1:14" s="126" customFormat="1" ht="60" x14ac:dyDescent="0.2">
      <c r="A22" s="278" t="s">
        <v>954</v>
      </c>
      <c r="B22" s="278" t="s">
        <v>183</v>
      </c>
      <c r="C22" s="278" t="s">
        <v>904</v>
      </c>
      <c r="D22" s="278" t="s">
        <v>4</v>
      </c>
      <c r="E22" s="483" t="s">
        <v>1192</v>
      </c>
      <c r="F22" s="280">
        <v>139000</v>
      </c>
      <c r="G22" s="515" t="s">
        <v>344</v>
      </c>
      <c r="H22" s="463">
        <f t="shared" si="0"/>
        <v>157054.16616541895</v>
      </c>
      <c r="I22" s="463">
        <f t="shared" si="1"/>
        <v>177453.31733751821</v>
      </c>
      <c r="J22" s="279">
        <v>1.01</v>
      </c>
      <c r="K22" s="279">
        <v>417</v>
      </c>
      <c r="L22" s="484" t="s">
        <v>370</v>
      </c>
      <c r="M22" s="279" t="s">
        <v>955</v>
      </c>
      <c r="N22" s="281" t="s">
        <v>956</v>
      </c>
    </row>
    <row r="23" spans="1:14" s="126" customFormat="1" ht="30" x14ac:dyDescent="0.2">
      <c r="A23" s="278" t="s">
        <v>184</v>
      </c>
      <c r="B23" s="278" t="s">
        <v>185</v>
      </c>
      <c r="C23" s="278" t="s">
        <v>904</v>
      </c>
      <c r="D23" s="278" t="s">
        <v>4</v>
      </c>
      <c r="E23" s="483" t="s">
        <v>1192</v>
      </c>
      <c r="F23" s="280">
        <v>62000</v>
      </c>
      <c r="G23" s="515" t="s">
        <v>344</v>
      </c>
      <c r="H23" s="463">
        <f t="shared" si="0"/>
        <v>70052.937426301985</v>
      </c>
      <c r="I23" s="463">
        <f t="shared" si="1"/>
        <v>79151.839387957763</v>
      </c>
      <c r="J23" s="279">
        <v>0.5</v>
      </c>
      <c r="K23" s="279">
        <v>451</v>
      </c>
      <c r="L23" s="484" t="s">
        <v>1198</v>
      </c>
      <c r="M23" s="279" t="s">
        <v>957</v>
      </c>
      <c r="N23" s="281" t="s">
        <v>958</v>
      </c>
    </row>
    <row r="24" spans="1:14" s="126" customFormat="1" ht="30" x14ac:dyDescent="0.2">
      <c r="A24" s="278" t="s">
        <v>186</v>
      </c>
      <c r="B24" s="278" t="s">
        <v>187</v>
      </c>
      <c r="C24" s="278" t="s">
        <v>171</v>
      </c>
      <c r="D24" s="278" t="s">
        <v>4</v>
      </c>
      <c r="E24" s="489" t="s">
        <v>1192</v>
      </c>
      <c r="F24" s="280">
        <v>19000</v>
      </c>
      <c r="G24" s="515" t="s">
        <v>344</v>
      </c>
      <c r="H24" s="463">
        <f t="shared" si="0"/>
        <v>21467.835662898993</v>
      </c>
      <c r="I24" s="463">
        <f t="shared" si="1"/>
        <v>24256.208844696732</v>
      </c>
      <c r="J24" s="279">
        <v>0.15</v>
      </c>
      <c r="K24" s="279">
        <v>495</v>
      </c>
      <c r="L24" s="484" t="s">
        <v>362</v>
      </c>
      <c r="M24" s="279" t="s">
        <v>959</v>
      </c>
      <c r="N24" s="281" t="s">
        <v>960</v>
      </c>
    </row>
    <row r="25" spans="1:14" s="5" customFormat="1" ht="30" x14ac:dyDescent="0.2">
      <c r="A25" s="278" t="s">
        <v>188</v>
      </c>
      <c r="B25" s="278" t="s">
        <v>961</v>
      </c>
      <c r="C25" s="278" t="s">
        <v>962</v>
      </c>
      <c r="D25" s="278" t="s">
        <v>4</v>
      </c>
      <c r="E25" s="489" t="s">
        <v>1192</v>
      </c>
      <c r="F25" s="280">
        <v>83000</v>
      </c>
      <c r="G25" s="515" t="s">
        <v>344</v>
      </c>
      <c r="H25" s="463">
        <f t="shared" si="0"/>
        <v>93780.545264242974</v>
      </c>
      <c r="I25" s="463">
        <f t="shared" si="1"/>
        <v>105961.33337420152</v>
      </c>
      <c r="J25" s="278">
        <v>0.61</v>
      </c>
      <c r="K25" s="279">
        <v>662</v>
      </c>
      <c r="L25" s="484" t="s">
        <v>370</v>
      </c>
      <c r="M25" s="279" t="s">
        <v>963</v>
      </c>
      <c r="N25" s="281" t="s">
        <v>964</v>
      </c>
    </row>
    <row r="26" spans="1:14" s="5" customFormat="1" ht="45" x14ac:dyDescent="0.2">
      <c r="A26" s="278" t="s">
        <v>189</v>
      </c>
      <c r="B26" s="278" t="s">
        <v>190</v>
      </c>
      <c r="C26" s="278" t="s">
        <v>904</v>
      </c>
      <c r="D26" s="278" t="s">
        <v>4</v>
      </c>
      <c r="E26" s="489" t="s">
        <v>1192</v>
      </c>
      <c r="F26" s="280">
        <v>71000</v>
      </c>
      <c r="G26" s="515" t="s">
        <v>344</v>
      </c>
      <c r="H26" s="463">
        <f t="shared" si="0"/>
        <v>80221.912213990974</v>
      </c>
      <c r="I26" s="463">
        <f t="shared" si="1"/>
        <v>90641.622524919367</v>
      </c>
      <c r="J26" s="279">
        <v>0.48</v>
      </c>
      <c r="K26" s="279">
        <v>686</v>
      </c>
      <c r="L26" s="484" t="s">
        <v>1198</v>
      </c>
      <c r="M26" s="279" t="s">
        <v>965</v>
      </c>
      <c r="N26" s="281" t="s">
        <v>966</v>
      </c>
    </row>
    <row r="27" spans="1:14" s="5" customFormat="1" ht="45" x14ac:dyDescent="0.2">
      <c r="A27" s="278" t="s">
        <v>191</v>
      </c>
      <c r="B27" s="278" t="s">
        <v>192</v>
      </c>
      <c r="C27" s="278" t="s">
        <v>967</v>
      </c>
      <c r="D27" s="278" t="s">
        <v>4</v>
      </c>
      <c r="E27" s="489" t="s">
        <v>1192</v>
      </c>
      <c r="F27" s="280">
        <v>465000</v>
      </c>
      <c r="G27" s="515" t="s">
        <v>344</v>
      </c>
      <c r="H27" s="463">
        <f t="shared" si="0"/>
        <v>525397.03069726482</v>
      </c>
      <c r="I27" s="463">
        <f t="shared" si="1"/>
        <v>593638.79540968325</v>
      </c>
      <c r="J27" s="279">
        <v>0.23</v>
      </c>
      <c r="K27" s="279">
        <v>694</v>
      </c>
      <c r="L27" s="484" t="s">
        <v>1201</v>
      </c>
      <c r="M27" s="279" t="s">
        <v>968</v>
      </c>
      <c r="N27" s="281" t="s">
        <v>969</v>
      </c>
    </row>
    <row r="28" spans="1:14" s="5" customFormat="1" ht="60" x14ac:dyDescent="0.2">
      <c r="A28" s="278" t="s">
        <v>193</v>
      </c>
      <c r="B28" s="278" t="s">
        <v>970</v>
      </c>
      <c r="C28" s="278" t="s">
        <v>904</v>
      </c>
      <c r="D28" s="278" t="s">
        <v>4</v>
      </c>
      <c r="E28" s="489" t="s">
        <v>1192</v>
      </c>
      <c r="F28" s="280">
        <v>107000</v>
      </c>
      <c r="G28" s="515" t="s">
        <v>344</v>
      </c>
      <c r="H28" s="463">
        <f t="shared" si="0"/>
        <v>120897.81136474697</v>
      </c>
      <c r="I28" s="463">
        <f t="shared" si="1"/>
        <v>136600.75507276581</v>
      </c>
      <c r="J28" s="279">
        <v>0.61</v>
      </c>
      <c r="K28" s="279">
        <v>698</v>
      </c>
      <c r="L28" s="484" t="s">
        <v>370</v>
      </c>
      <c r="M28" s="279" t="s">
        <v>905</v>
      </c>
      <c r="N28" s="281" t="s">
        <v>971</v>
      </c>
    </row>
    <row r="29" spans="1:14" s="5" customFormat="1" ht="30" x14ac:dyDescent="0.2">
      <c r="A29" s="278" t="s">
        <v>205</v>
      </c>
      <c r="B29" s="278" t="s">
        <v>206</v>
      </c>
      <c r="C29" s="278" t="s">
        <v>904</v>
      </c>
      <c r="D29" s="278" t="s">
        <v>4</v>
      </c>
      <c r="E29" s="489" t="s">
        <v>1192</v>
      </c>
      <c r="F29" s="280">
        <v>66000</v>
      </c>
      <c r="G29" s="515" t="s">
        <v>344</v>
      </c>
      <c r="H29" s="463">
        <f t="shared" si="0"/>
        <v>74572.481776385976</v>
      </c>
      <c r="I29" s="463">
        <f t="shared" si="1"/>
        <v>84258.409671051806</v>
      </c>
      <c r="J29" s="278" t="s">
        <v>972</v>
      </c>
      <c r="K29" s="279">
        <v>515</v>
      </c>
      <c r="L29" s="484" t="s">
        <v>370</v>
      </c>
      <c r="M29" s="279" t="s">
        <v>973</v>
      </c>
      <c r="N29" s="281" t="s">
        <v>974</v>
      </c>
    </row>
    <row r="30" spans="1:14" s="5" customFormat="1" ht="30" x14ac:dyDescent="0.2">
      <c r="A30" s="278" t="s">
        <v>207</v>
      </c>
      <c r="B30" s="278" t="s">
        <v>208</v>
      </c>
      <c r="C30" s="278" t="s">
        <v>904</v>
      </c>
      <c r="D30" s="278" t="s">
        <v>4</v>
      </c>
      <c r="E30" s="489" t="s">
        <v>1192</v>
      </c>
      <c r="F30" s="280">
        <v>131000</v>
      </c>
      <c r="G30" s="515" t="s">
        <v>344</v>
      </c>
      <c r="H30" s="463">
        <f t="shared" si="0"/>
        <v>148015.07746525097</v>
      </c>
      <c r="I30" s="463">
        <f t="shared" si="1"/>
        <v>167240.17677133012</v>
      </c>
      <c r="J30" s="279">
        <v>1.0900000000000001</v>
      </c>
      <c r="K30" s="279">
        <v>518</v>
      </c>
      <c r="L30" s="484" t="s">
        <v>370</v>
      </c>
      <c r="M30" s="279" t="s">
        <v>975</v>
      </c>
      <c r="N30" s="281" t="s">
        <v>976</v>
      </c>
    </row>
    <row r="31" spans="1:14" s="5" customFormat="1" ht="30" x14ac:dyDescent="0.2">
      <c r="A31" s="278" t="s">
        <v>209</v>
      </c>
      <c r="B31" s="278" t="s">
        <v>210</v>
      </c>
      <c r="C31" s="278" t="s">
        <v>904</v>
      </c>
      <c r="D31" s="278" t="s">
        <v>4</v>
      </c>
      <c r="E31" s="489" t="s">
        <v>1192</v>
      </c>
      <c r="F31" s="280">
        <v>116000</v>
      </c>
      <c r="G31" s="515" t="s">
        <v>344</v>
      </c>
      <c r="H31" s="463">
        <f t="shared" si="0"/>
        <v>131066.78615243596</v>
      </c>
      <c r="I31" s="463">
        <f t="shared" si="1"/>
        <v>148090.53820972741</v>
      </c>
      <c r="J31" s="279">
        <v>0.75</v>
      </c>
      <c r="K31" s="279">
        <v>521</v>
      </c>
      <c r="L31" s="484" t="s">
        <v>370</v>
      </c>
      <c r="M31" s="279" t="s">
        <v>977</v>
      </c>
      <c r="N31" s="281" t="s">
        <v>978</v>
      </c>
    </row>
    <row r="32" spans="1:14" s="5" customFormat="1" ht="30" x14ac:dyDescent="0.2">
      <c r="A32" s="278" t="s">
        <v>211</v>
      </c>
      <c r="B32" s="278" t="s">
        <v>212</v>
      </c>
      <c r="C32" s="278" t="s">
        <v>904</v>
      </c>
      <c r="D32" s="278" t="s">
        <v>4</v>
      </c>
      <c r="E32" s="489" t="s">
        <v>1192</v>
      </c>
      <c r="F32" s="280">
        <v>120000</v>
      </c>
      <c r="G32" s="515" t="s">
        <v>344</v>
      </c>
      <c r="H32" s="463">
        <f t="shared" si="0"/>
        <v>135586.33050251997</v>
      </c>
      <c r="I32" s="463">
        <f t="shared" si="1"/>
        <v>153197.10849282148</v>
      </c>
      <c r="J32" s="279">
        <v>0.96</v>
      </c>
      <c r="K32" s="279">
        <v>524</v>
      </c>
      <c r="L32" s="484" t="s">
        <v>370</v>
      </c>
      <c r="M32" s="279" t="s">
        <v>979</v>
      </c>
      <c r="N32" s="281" t="s">
        <v>980</v>
      </c>
    </row>
    <row r="33" spans="1:14" s="5" customFormat="1" ht="60" x14ac:dyDescent="0.2">
      <c r="A33" s="278" t="s">
        <v>213</v>
      </c>
      <c r="B33" s="278" t="s">
        <v>214</v>
      </c>
      <c r="C33" s="278" t="s">
        <v>904</v>
      </c>
      <c r="D33" s="278" t="s">
        <v>4</v>
      </c>
      <c r="E33" s="489" t="s">
        <v>1192</v>
      </c>
      <c r="F33" s="280">
        <v>116000</v>
      </c>
      <c r="G33" s="515" t="s">
        <v>344</v>
      </c>
      <c r="H33" s="463">
        <f t="shared" si="0"/>
        <v>131066.78615243596</v>
      </c>
      <c r="I33" s="463">
        <f t="shared" si="1"/>
        <v>148090.53820972741</v>
      </c>
      <c r="J33" s="279">
        <v>0.91</v>
      </c>
      <c r="K33" s="279">
        <v>536</v>
      </c>
      <c r="L33" s="484" t="s">
        <v>370</v>
      </c>
      <c r="M33" s="279" t="s">
        <v>981</v>
      </c>
      <c r="N33" s="281" t="s">
        <v>982</v>
      </c>
    </row>
    <row r="34" spans="1:14" s="5" customFormat="1" ht="30" x14ac:dyDescent="0.2">
      <c r="A34" s="278" t="s">
        <v>215</v>
      </c>
      <c r="B34" s="278" t="s">
        <v>216</v>
      </c>
      <c r="C34" s="278" t="s">
        <v>904</v>
      </c>
      <c r="D34" s="278" t="s">
        <v>4</v>
      </c>
      <c r="E34" s="489" t="s">
        <v>1192</v>
      </c>
      <c r="F34" s="280">
        <v>135000</v>
      </c>
      <c r="G34" s="515" t="s">
        <v>344</v>
      </c>
      <c r="H34" s="463">
        <f t="shared" si="0"/>
        <v>152534.62181533498</v>
      </c>
      <c r="I34" s="463">
        <f t="shared" si="1"/>
        <v>172346.74705442417</v>
      </c>
      <c r="J34" s="279">
        <v>1.02</v>
      </c>
      <c r="K34" s="279">
        <v>539</v>
      </c>
      <c r="L34" s="484" t="s">
        <v>370</v>
      </c>
      <c r="M34" s="279" t="s">
        <v>983</v>
      </c>
      <c r="N34" s="281" t="s">
        <v>984</v>
      </c>
    </row>
    <row r="35" spans="1:14" s="5" customFormat="1" ht="44.25" customHeight="1" x14ac:dyDescent="0.2">
      <c r="A35" s="149" t="s">
        <v>49</v>
      </c>
      <c r="B35" s="149" t="s">
        <v>197</v>
      </c>
      <c r="C35" s="149" t="s">
        <v>171</v>
      </c>
      <c r="D35" s="149" t="s">
        <v>196</v>
      </c>
      <c r="E35" s="489" t="s">
        <v>1192</v>
      </c>
      <c r="F35" s="215">
        <v>406000</v>
      </c>
      <c r="G35" s="478" t="s">
        <v>344</v>
      </c>
      <c r="H35" s="463">
        <f t="shared" si="0"/>
        <v>458733.75153352588</v>
      </c>
      <c r="I35" s="463">
        <f t="shared" si="1"/>
        <v>518316.88373404602</v>
      </c>
      <c r="J35" s="156">
        <v>3</v>
      </c>
      <c r="K35" s="156">
        <v>334</v>
      </c>
      <c r="L35" s="423" t="s">
        <v>1205</v>
      </c>
      <c r="M35" s="84"/>
      <c r="N35" s="84"/>
    </row>
    <row r="36" spans="1:14" s="5" customFormat="1" ht="30" x14ac:dyDescent="0.2">
      <c r="A36" s="149" t="s">
        <v>40</v>
      </c>
      <c r="B36" s="149" t="s">
        <v>202</v>
      </c>
      <c r="C36" s="149" t="s">
        <v>201</v>
      </c>
      <c r="D36" s="149" t="s">
        <v>66</v>
      </c>
      <c r="E36" s="489" t="s">
        <v>1192</v>
      </c>
      <c r="F36" s="215">
        <v>219000</v>
      </c>
      <c r="G36" s="478" t="s">
        <v>344</v>
      </c>
      <c r="H36" s="463">
        <f t="shared" si="0"/>
        <v>247445.05316709893</v>
      </c>
      <c r="I36" s="463">
        <f t="shared" si="1"/>
        <v>279584.72299939918</v>
      </c>
      <c r="J36" s="156">
        <v>1.61</v>
      </c>
      <c r="K36" s="156">
        <v>97</v>
      </c>
      <c r="L36" s="423" t="s">
        <v>370</v>
      </c>
      <c r="M36" s="84"/>
      <c r="N36" s="84"/>
    </row>
    <row r="37" spans="1:14" s="5" customFormat="1" ht="30" x14ac:dyDescent="0.2">
      <c r="A37" s="149" t="s">
        <v>60</v>
      </c>
      <c r="B37" s="149" t="s">
        <v>204</v>
      </c>
      <c r="C37" s="149" t="s">
        <v>203</v>
      </c>
      <c r="D37" s="149" t="s">
        <v>66</v>
      </c>
      <c r="E37" s="489" t="s">
        <v>1192</v>
      </c>
      <c r="F37" s="215">
        <v>35000</v>
      </c>
      <c r="G37" s="478" t="s">
        <v>344</v>
      </c>
      <c r="H37" s="463">
        <f t="shared" si="0"/>
        <v>39546.01306323499</v>
      </c>
      <c r="I37" s="463">
        <f t="shared" si="1"/>
        <v>44682.489977072932</v>
      </c>
      <c r="J37" s="156">
        <v>0.26</v>
      </c>
      <c r="K37" s="156">
        <v>453</v>
      </c>
      <c r="L37" s="423" t="s">
        <v>362</v>
      </c>
      <c r="M37" s="84"/>
      <c r="N37" s="84"/>
    </row>
    <row r="38" spans="1:14" s="5" customFormat="1" ht="30" x14ac:dyDescent="0.2">
      <c r="A38" s="149" t="s">
        <v>209</v>
      </c>
      <c r="B38" s="149" t="s">
        <v>210</v>
      </c>
      <c r="C38" s="149" t="s">
        <v>172</v>
      </c>
      <c r="D38" s="149" t="s">
        <v>66</v>
      </c>
      <c r="E38" s="489" t="s">
        <v>1192</v>
      </c>
      <c r="F38" s="215">
        <v>102000</v>
      </c>
      <c r="G38" s="478" t="s">
        <v>344</v>
      </c>
      <c r="H38" s="463">
        <f t="shared" si="0"/>
        <v>115248.38092714197</v>
      </c>
      <c r="I38" s="463">
        <f t="shared" si="1"/>
        <v>130217.54221889825</v>
      </c>
      <c r="J38" s="156">
        <v>0.75</v>
      </c>
      <c r="K38" s="156">
        <v>521</v>
      </c>
      <c r="L38" s="423" t="s">
        <v>370</v>
      </c>
      <c r="M38" s="84"/>
      <c r="N38" s="84"/>
    </row>
    <row r="39" spans="1:14" s="5" customFormat="1" ht="60" x14ac:dyDescent="0.2">
      <c r="A39" s="149" t="s">
        <v>217</v>
      </c>
      <c r="B39" s="149" t="s">
        <v>218</v>
      </c>
      <c r="C39" s="149" t="s">
        <v>201</v>
      </c>
      <c r="D39" s="149" t="s">
        <v>66</v>
      </c>
      <c r="E39" s="489" t="s">
        <v>1192</v>
      </c>
      <c r="F39" s="215">
        <v>331000</v>
      </c>
      <c r="G39" s="478" t="s">
        <v>344</v>
      </c>
      <c r="H39" s="463">
        <f t="shared" si="0"/>
        <v>373992.29496945092</v>
      </c>
      <c r="I39" s="463">
        <f t="shared" si="1"/>
        <v>422568.69092603255</v>
      </c>
      <c r="J39" s="156">
        <v>2.44</v>
      </c>
      <c r="K39" s="156">
        <v>957</v>
      </c>
      <c r="L39" s="423" t="s">
        <v>1201</v>
      </c>
      <c r="M39" s="84"/>
      <c r="N39" s="84"/>
    </row>
    <row r="40" spans="1:14" s="5" customFormat="1" ht="45" x14ac:dyDescent="0.2">
      <c r="A40" s="149" t="s">
        <v>113</v>
      </c>
      <c r="B40" s="149" t="s">
        <v>225</v>
      </c>
      <c r="C40" s="149" t="s">
        <v>224</v>
      </c>
      <c r="D40" s="149" t="s">
        <v>20</v>
      </c>
      <c r="E40" s="489" t="s">
        <v>1192</v>
      </c>
      <c r="F40" s="385">
        <v>34000</v>
      </c>
      <c r="G40" s="478" t="s">
        <v>344</v>
      </c>
      <c r="H40" s="463">
        <f t="shared" si="0"/>
        <v>38416.126975713989</v>
      </c>
      <c r="I40" s="463">
        <f t="shared" si="1"/>
        <v>43405.847406299421</v>
      </c>
      <c r="J40" s="156">
        <v>0.25</v>
      </c>
      <c r="K40" s="156">
        <v>807</v>
      </c>
      <c r="L40" s="423" t="s">
        <v>1205</v>
      </c>
      <c r="M40" s="84"/>
      <c r="N40" s="84"/>
    </row>
    <row r="41" spans="1:14" s="5" customFormat="1" ht="30" x14ac:dyDescent="0.2">
      <c r="A41" s="149" t="s">
        <v>162</v>
      </c>
      <c r="B41" s="149" t="s">
        <v>226</v>
      </c>
      <c r="C41" s="149" t="s">
        <v>171</v>
      </c>
      <c r="D41" s="149" t="s">
        <v>20</v>
      </c>
      <c r="E41" s="485" t="s">
        <v>1192</v>
      </c>
      <c r="F41" s="385">
        <v>96000</v>
      </c>
      <c r="G41" s="478" t="s">
        <v>344</v>
      </c>
      <c r="H41" s="463">
        <f t="shared" si="0"/>
        <v>108469.06440201597</v>
      </c>
      <c r="I41" s="463">
        <f t="shared" si="1"/>
        <v>122557.68679425718</v>
      </c>
      <c r="J41" s="156">
        <v>0.71</v>
      </c>
      <c r="K41" s="156">
        <v>834</v>
      </c>
      <c r="L41" s="423" t="s">
        <v>1207</v>
      </c>
      <c r="M41" s="84"/>
      <c r="N41" s="84"/>
    </row>
    <row r="42" spans="1:14" s="126" customFormat="1" ht="30" x14ac:dyDescent="0.2">
      <c r="A42" s="275" t="s">
        <v>234</v>
      </c>
      <c r="B42" s="275" t="s">
        <v>14</v>
      </c>
      <c r="C42" s="275" t="s">
        <v>171</v>
      </c>
      <c r="D42" s="275" t="s">
        <v>10</v>
      </c>
      <c r="E42" s="485" t="s">
        <v>1192</v>
      </c>
      <c r="F42" s="385">
        <v>75000</v>
      </c>
      <c r="G42" s="387" t="s">
        <v>344</v>
      </c>
      <c r="H42" s="463">
        <f t="shared" si="0"/>
        <v>84741.456564074979</v>
      </c>
      <c r="I42" s="463">
        <f t="shared" si="1"/>
        <v>95748.192808013424</v>
      </c>
      <c r="J42" s="276">
        <v>0.55000000000000004</v>
      </c>
      <c r="K42" s="276">
        <v>12</v>
      </c>
      <c r="L42" s="484" t="s">
        <v>370</v>
      </c>
      <c r="M42" s="276"/>
      <c r="N42" s="277" t="s">
        <v>728</v>
      </c>
    </row>
    <row r="43" spans="1:14" s="126" customFormat="1" ht="30" x14ac:dyDescent="0.2">
      <c r="A43" s="275" t="s">
        <v>235</v>
      </c>
      <c r="B43" s="275" t="s">
        <v>236</v>
      </c>
      <c r="C43" s="275" t="s">
        <v>172</v>
      </c>
      <c r="D43" s="275" t="s">
        <v>10</v>
      </c>
      <c r="E43" s="485" t="s">
        <v>1192</v>
      </c>
      <c r="F43" s="222">
        <v>160000</v>
      </c>
      <c r="G43" s="387" t="s">
        <v>345</v>
      </c>
      <c r="H43" s="463">
        <f t="shared" si="0"/>
        <v>210594.95847479856</v>
      </c>
      <c r="I43" s="463">
        <f t="shared" si="1"/>
        <v>237948.31368273759</v>
      </c>
      <c r="J43" s="276">
        <v>0.3</v>
      </c>
      <c r="K43" s="276">
        <v>92</v>
      </c>
      <c r="L43" s="484" t="s">
        <v>370</v>
      </c>
      <c r="M43" s="276" t="s">
        <v>729</v>
      </c>
      <c r="N43" s="277" t="s">
        <v>730</v>
      </c>
    </row>
    <row r="44" spans="1:14" s="126" customFormat="1" ht="30" x14ac:dyDescent="0.2">
      <c r="A44" s="275" t="s">
        <v>237</v>
      </c>
      <c r="B44" s="275" t="s">
        <v>238</v>
      </c>
      <c r="C44" s="275" t="s">
        <v>171</v>
      </c>
      <c r="D44" s="275" t="s">
        <v>10</v>
      </c>
      <c r="E44" s="485" t="s">
        <v>1192</v>
      </c>
      <c r="F44" s="222">
        <v>50000</v>
      </c>
      <c r="G44" s="387" t="s">
        <v>345</v>
      </c>
      <c r="H44" s="463">
        <f t="shared" si="0"/>
        <v>65810.924523374546</v>
      </c>
      <c r="I44" s="463">
        <f t="shared" si="1"/>
        <v>74358.848025855492</v>
      </c>
      <c r="J44" s="276">
        <v>0.6</v>
      </c>
      <c r="K44" s="276">
        <v>94</v>
      </c>
      <c r="L44" s="484" t="s">
        <v>370</v>
      </c>
      <c r="M44" s="276" t="s">
        <v>731</v>
      </c>
      <c r="N44" s="277" t="s">
        <v>732</v>
      </c>
    </row>
    <row r="45" spans="1:14" s="126" customFormat="1" ht="30" x14ac:dyDescent="0.2">
      <c r="A45" s="275" t="s">
        <v>239</v>
      </c>
      <c r="B45" s="275" t="s">
        <v>240</v>
      </c>
      <c r="C45" s="275" t="s">
        <v>170</v>
      </c>
      <c r="D45" s="275" t="s">
        <v>10</v>
      </c>
      <c r="E45" s="485" t="s">
        <v>1192</v>
      </c>
      <c r="F45" s="215">
        <v>20000</v>
      </c>
      <c r="G45" s="387" t="s">
        <v>346</v>
      </c>
      <c r="H45" s="463">
        <f t="shared" si="0"/>
        <v>30665.588925862801</v>
      </c>
      <c r="I45" s="463">
        <f t="shared" si="1"/>
        <v>34648.622292970416</v>
      </c>
      <c r="J45" s="276">
        <v>0.3</v>
      </c>
      <c r="K45" s="276">
        <v>99</v>
      </c>
      <c r="L45" s="484" t="s">
        <v>370</v>
      </c>
      <c r="M45" s="276" t="s">
        <v>733</v>
      </c>
      <c r="N45" s="277" t="s">
        <v>734</v>
      </c>
    </row>
    <row r="46" spans="1:14" s="126" customFormat="1" ht="30" x14ac:dyDescent="0.2">
      <c r="A46" s="275" t="s">
        <v>105</v>
      </c>
      <c r="B46" s="275" t="s">
        <v>241</v>
      </c>
      <c r="C46" s="275" t="s">
        <v>171</v>
      </c>
      <c r="D46" s="275" t="s">
        <v>10</v>
      </c>
      <c r="E46" s="485" t="s">
        <v>1192</v>
      </c>
      <c r="F46" s="215">
        <v>20000</v>
      </c>
      <c r="G46" s="387" t="s">
        <v>343</v>
      </c>
      <c r="H46" s="463">
        <f t="shared" si="0"/>
        <v>20000</v>
      </c>
      <c r="I46" s="463">
        <f t="shared" si="1"/>
        <v>21918.255819999995</v>
      </c>
      <c r="J46" s="276">
        <v>0.8</v>
      </c>
      <c r="K46" s="276">
        <v>784</v>
      </c>
      <c r="L46" s="484" t="s">
        <v>370</v>
      </c>
      <c r="M46" s="276"/>
      <c r="N46" s="277" t="s">
        <v>735</v>
      </c>
    </row>
    <row r="47" spans="1:14" s="126" customFormat="1" ht="45" x14ac:dyDescent="0.2">
      <c r="A47" s="275" t="s">
        <v>242</v>
      </c>
      <c r="B47" s="275" t="s">
        <v>736</v>
      </c>
      <c r="C47" s="275" t="s">
        <v>171</v>
      </c>
      <c r="D47" s="275" t="s">
        <v>10</v>
      </c>
      <c r="E47" s="485" t="s">
        <v>1192</v>
      </c>
      <c r="F47" s="215">
        <v>50000</v>
      </c>
      <c r="G47" s="387" t="s">
        <v>343</v>
      </c>
      <c r="H47" s="463">
        <f t="shared" si="0"/>
        <v>50000</v>
      </c>
      <c r="I47" s="463">
        <f t="shared" si="1"/>
        <v>54795.639549999985</v>
      </c>
      <c r="J47" s="276">
        <v>0.35</v>
      </c>
      <c r="K47" s="276">
        <v>806</v>
      </c>
      <c r="L47" s="484" t="s">
        <v>1201</v>
      </c>
      <c r="M47" s="276" t="s">
        <v>737</v>
      </c>
      <c r="N47" s="277" t="s">
        <v>738</v>
      </c>
    </row>
    <row r="48" spans="1:14" s="126" customFormat="1" ht="45" x14ac:dyDescent="0.2">
      <c r="A48" s="348" t="s">
        <v>177</v>
      </c>
      <c r="B48" s="348" t="s">
        <v>135</v>
      </c>
      <c r="C48" s="348" t="s">
        <v>739</v>
      </c>
      <c r="D48" s="348" t="s">
        <v>10</v>
      </c>
      <c r="E48" s="485" t="s">
        <v>1192</v>
      </c>
      <c r="F48" s="385">
        <v>90000</v>
      </c>
      <c r="G48" s="387" t="s">
        <v>344</v>
      </c>
      <c r="H48" s="463">
        <f t="shared" si="0"/>
        <v>101689.74787688997</v>
      </c>
      <c r="I48" s="463">
        <f t="shared" si="1"/>
        <v>114897.83136961611</v>
      </c>
      <c r="J48" s="276">
        <v>0.99</v>
      </c>
      <c r="K48" s="276">
        <v>837</v>
      </c>
      <c r="L48" s="484" t="s">
        <v>1201</v>
      </c>
      <c r="M48" s="276" t="s">
        <v>740</v>
      </c>
      <c r="N48" s="277" t="s">
        <v>741</v>
      </c>
    </row>
    <row r="49" spans="1:14" s="126" customFormat="1" ht="60" x14ac:dyDescent="0.2">
      <c r="A49" s="275" t="s">
        <v>243</v>
      </c>
      <c r="B49" s="276"/>
      <c r="C49" s="275" t="s">
        <v>170</v>
      </c>
      <c r="D49" s="275" t="s">
        <v>10</v>
      </c>
      <c r="E49" s="485" t="s">
        <v>1192</v>
      </c>
      <c r="F49" s="215">
        <v>160000</v>
      </c>
      <c r="G49" s="387" t="s">
        <v>344</v>
      </c>
      <c r="H49" s="463">
        <f t="shared" si="0"/>
        <v>180781.77400335995</v>
      </c>
      <c r="I49" s="463">
        <f t="shared" si="1"/>
        <v>204262.81132376197</v>
      </c>
      <c r="J49" s="276">
        <v>1.58</v>
      </c>
      <c r="K49" s="276">
        <v>845</v>
      </c>
      <c r="L49" s="484" t="s">
        <v>370</v>
      </c>
      <c r="M49" s="276"/>
      <c r="N49" s="277" t="s">
        <v>742</v>
      </c>
    </row>
    <row r="50" spans="1:14" s="126" customFormat="1" ht="45" x14ac:dyDescent="0.2">
      <c r="A50" s="208" t="s">
        <v>244</v>
      </c>
      <c r="B50" s="208" t="s">
        <v>116</v>
      </c>
      <c r="C50" s="208" t="s">
        <v>171</v>
      </c>
      <c r="D50" s="208" t="s">
        <v>10</v>
      </c>
      <c r="E50" s="485" t="s">
        <v>1192</v>
      </c>
      <c r="F50" s="215">
        <v>60000</v>
      </c>
      <c r="G50" s="387" t="s">
        <v>343</v>
      </c>
      <c r="H50" s="463">
        <f t="shared" si="0"/>
        <v>60000</v>
      </c>
      <c r="I50" s="463">
        <f t="shared" si="1"/>
        <v>65754.767459999988</v>
      </c>
      <c r="J50" s="209">
        <v>0.55000000000000004</v>
      </c>
      <c r="K50" s="209">
        <v>848</v>
      </c>
      <c r="L50" s="484" t="s">
        <v>370</v>
      </c>
      <c r="M50" s="209" t="s">
        <v>743</v>
      </c>
      <c r="N50" s="210" t="s">
        <v>744</v>
      </c>
    </row>
    <row r="51" spans="1:14" s="126" customFormat="1" ht="30" x14ac:dyDescent="0.2">
      <c r="A51" s="208" t="s">
        <v>245</v>
      </c>
      <c r="B51" s="208" t="s">
        <v>246</v>
      </c>
      <c r="C51" s="208" t="s">
        <v>172</v>
      </c>
      <c r="D51" s="208" t="s">
        <v>10</v>
      </c>
      <c r="E51" s="485" t="s">
        <v>1192</v>
      </c>
      <c r="F51" s="207">
        <v>14000</v>
      </c>
      <c r="G51" s="387" t="s">
        <v>344</v>
      </c>
      <c r="H51" s="463">
        <f t="shared" si="0"/>
        <v>15818.405225293996</v>
      </c>
      <c r="I51" s="463">
        <f t="shared" si="1"/>
        <v>17872.995990829171</v>
      </c>
      <c r="J51" s="209">
        <v>1.6</v>
      </c>
      <c r="K51" s="209">
        <v>899</v>
      </c>
      <c r="L51" s="484" t="s">
        <v>1198</v>
      </c>
      <c r="M51" s="209"/>
      <c r="N51" s="210"/>
    </row>
    <row r="52" spans="1:14" s="126" customFormat="1" ht="45" x14ac:dyDescent="0.2">
      <c r="A52" s="208" t="s">
        <v>247</v>
      </c>
      <c r="B52" s="208" t="s">
        <v>248</v>
      </c>
      <c r="C52" s="208" t="s">
        <v>172</v>
      </c>
      <c r="D52" s="208" t="s">
        <v>10</v>
      </c>
      <c r="E52" s="485" t="s">
        <v>1192</v>
      </c>
      <c r="F52" s="222">
        <v>145000</v>
      </c>
      <c r="G52" s="387" t="s">
        <v>344</v>
      </c>
      <c r="H52" s="463">
        <f t="shared" si="0"/>
        <v>163833.48269054497</v>
      </c>
      <c r="I52" s="463">
        <f t="shared" si="1"/>
        <v>185113.17276215929</v>
      </c>
      <c r="J52" s="209">
        <v>0.3</v>
      </c>
      <c r="K52" s="209">
        <v>939</v>
      </c>
      <c r="L52" s="484" t="s">
        <v>370</v>
      </c>
      <c r="M52" s="209" t="s">
        <v>560</v>
      </c>
      <c r="N52" s="210" t="s">
        <v>745</v>
      </c>
    </row>
    <row r="53" spans="1:14" s="126" customFormat="1" ht="30" x14ac:dyDescent="0.2">
      <c r="A53" s="208" t="s">
        <v>749</v>
      </c>
      <c r="B53" s="208" t="s">
        <v>233</v>
      </c>
      <c r="C53" s="208" t="s">
        <v>232</v>
      </c>
      <c r="D53" s="208" t="s">
        <v>10</v>
      </c>
      <c r="E53" s="486" t="s">
        <v>1192</v>
      </c>
      <c r="F53" s="215">
        <v>140000</v>
      </c>
      <c r="G53" s="388" t="s">
        <v>345</v>
      </c>
      <c r="H53" s="463">
        <f t="shared" si="0"/>
        <v>184270.58866544874</v>
      </c>
      <c r="I53" s="463">
        <f t="shared" si="1"/>
        <v>208204.77447239539</v>
      </c>
      <c r="J53" s="209">
        <v>1.2</v>
      </c>
      <c r="K53" s="209">
        <v>6</v>
      </c>
      <c r="L53" s="484" t="s">
        <v>1201</v>
      </c>
      <c r="M53" s="209"/>
      <c r="N53" s="210" t="s">
        <v>750</v>
      </c>
    </row>
    <row r="54" spans="1:14" s="126" customFormat="1" ht="60" x14ac:dyDescent="0.2">
      <c r="A54" s="208" t="s">
        <v>297</v>
      </c>
      <c r="B54" s="208" t="s">
        <v>299</v>
      </c>
      <c r="C54" s="208" t="s">
        <v>298</v>
      </c>
      <c r="D54" s="208" t="s">
        <v>10</v>
      </c>
      <c r="E54" s="486" t="s">
        <v>1192</v>
      </c>
      <c r="F54" s="207">
        <v>1000000</v>
      </c>
      <c r="G54" s="388" t="s">
        <v>343</v>
      </c>
      <c r="H54" s="463">
        <f t="shared" si="0"/>
        <v>1000000</v>
      </c>
      <c r="I54" s="463">
        <f t="shared" si="1"/>
        <v>1095912.7909999997</v>
      </c>
      <c r="J54" s="209">
        <v>2.58</v>
      </c>
      <c r="K54" s="209">
        <v>903</v>
      </c>
      <c r="L54" s="484" t="s">
        <v>367</v>
      </c>
      <c r="M54" s="209" t="s">
        <v>751</v>
      </c>
      <c r="N54" s="212" t="s">
        <v>752</v>
      </c>
    </row>
    <row r="55" spans="1:14" s="126" customFormat="1" ht="60" x14ac:dyDescent="0.2">
      <c r="A55" s="208" t="s">
        <v>300</v>
      </c>
      <c r="B55" s="208" t="s">
        <v>301</v>
      </c>
      <c r="C55" s="208" t="s">
        <v>298</v>
      </c>
      <c r="D55" s="208" t="s">
        <v>10</v>
      </c>
      <c r="E55" s="486" t="s">
        <v>1192</v>
      </c>
      <c r="F55" s="207">
        <v>1000000</v>
      </c>
      <c r="G55" s="388" t="s">
        <v>343</v>
      </c>
      <c r="H55" s="463">
        <f t="shared" si="0"/>
        <v>1000000</v>
      </c>
      <c r="I55" s="463">
        <f t="shared" si="1"/>
        <v>1095912.7909999997</v>
      </c>
      <c r="J55" s="209">
        <v>2.52</v>
      </c>
      <c r="K55" s="209">
        <v>805</v>
      </c>
      <c r="L55" s="484" t="s">
        <v>367</v>
      </c>
      <c r="M55" s="209" t="s">
        <v>753</v>
      </c>
      <c r="N55" s="212" t="s">
        <v>754</v>
      </c>
    </row>
    <row r="56" spans="1:14" s="126" customFormat="1" ht="75" x14ac:dyDescent="0.2">
      <c r="A56" s="208" t="s">
        <v>755</v>
      </c>
      <c r="B56" s="208" t="s">
        <v>756</v>
      </c>
      <c r="C56" s="208" t="s">
        <v>757</v>
      </c>
      <c r="D56" s="208" t="s">
        <v>10</v>
      </c>
      <c r="E56" s="489" t="s">
        <v>1192</v>
      </c>
      <c r="F56" s="207">
        <v>180000</v>
      </c>
      <c r="G56" s="388" t="s">
        <v>344</v>
      </c>
      <c r="H56" s="463">
        <f t="shared" si="0"/>
        <v>203379.49575377995</v>
      </c>
      <c r="I56" s="463">
        <f t="shared" si="1"/>
        <v>229795.66273923221</v>
      </c>
      <c r="J56" s="209">
        <v>0.55000000000000004</v>
      </c>
      <c r="K56" s="209">
        <v>714</v>
      </c>
      <c r="L56" s="484" t="s">
        <v>1198</v>
      </c>
      <c r="M56" s="209" t="s">
        <v>758</v>
      </c>
      <c r="N56" s="212" t="s">
        <v>759</v>
      </c>
    </row>
    <row r="57" spans="1:14" s="126" customFormat="1" ht="60" x14ac:dyDescent="0.2">
      <c r="A57" s="208" t="s">
        <v>760</v>
      </c>
      <c r="B57" s="208" t="s">
        <v>761</v>
      </c>
      <c r="C57" s="208" t="s">
        <v>762</v>
      </c>
      <c r="D57" s="208" t="s">
        <v>10</v>
      </c>
      <c r="E57" s="489" t="s">
        <v>1192</v>
      </c>
      <c r="F57" s="207">
        <v>80000</v>
      </c>
      <c r="G57" s="388" t="s">
        <v>343</v>
      </c>
      <c r="H57" s="463">
        <f t="shared" si="0"/>
        <v>80000</v>
      </c>
      <c r="I57" s="463">
        <f t="shared" si="1"/>
        <v>87673.023279999979</v>
      </c>
      <c r="J57" s="209">
        <v>1.1399999999999999</v>
      </c>
      <c r="K57" s="209">
        <v>708</v>
      </c>
      <c r="L57" s="484" t="s">
        <v>362</v>
      </c>
      <c r="M57" s="209" t="s">
        <v>763</v>
      </c>
      <c r="N57" s="212" t="s">
        <v>764</v>
      </c>
    </row>
    <row r="58" spans="1:14" s="126" customFormat="1" ht="30" x14ac:dyDescent="0.2">
      <c r="A58" s="208" t="s">
        <v>765</v>
      </c>
      <c r="B58" s="208" t="s">
        <v>766</v>
      </c>
      <c r="C58" s="208" t="s">
        <v>767</v>
      </c>
      <c r="D58" s="208" t="s">
        <v>10</v>
      </c>
      <c r="E58" s="489" t="s">
        <v>1192</v>
      </c>
      <c r="F58" s="207">
        <v>10000</v>
      </c>
      <c r="G58" s="388" t="s">
        <v>343</v>
      </c>
      <c r="H58" s="463">
        <f t="shared" si="0"/>
        <v>10000</v>
      </c>
      <c r="I58" s="463">
        <f t="shared" si="1"/>
        <v>10959.127909999997</v>
      </c>
      <c r="J58" s="209">
        <v>0.36</v>
      </c>
      <c r="K58" s="209">
        <v>817</v>
      </c>
      <c r="L58" s="484" t="s">
        <v>370</v>
      </c>
      <c r="M58" s="209" t="s">
        <v>768</v>
      </c>
      <c r="N58" s="212" t="s">
        <v>769</v>
      </c>
    </row>
    <row r="59" spans="1:14" s="126" customFormat="1" ht="60" x14ac:dyDescent="0.2">
      <c r="A59" s="208" t="s">
        <v>765</v>
      </c>
      <c r="B59" s="208" t="s">
        <v>770</v>
      </c>
      <c r="C59" s="208" t="s">
        <v>771</v>
      </c>
      <c r="D59" s="208" t="s">
        <v>10</v>
      </c>
      <c r="E59" s="489" t="s">
        <v>1192</v>
      </c>
      <c r="F59" s="207">
        <v>190000</v>
      </c>
      <c r="G59" s="388" t="s">
        <v>345</v>
      </c>
      <c r="H59" s="463">
        <f t="shared" si="0"/>
        <v>250081.51318882327</v>
      </c>
      <c r="I59" s="463">
        <f t="shared" si="1"/>
        <v>282563.62249825086</v>
      </c>
      <c r="J59" s="209">
        <v>0.49</v>
      </c>
      <c r="K59" s="209">
        <v>816</v>
      </c>
      <c r="L59" s="484" t="s">
        <v>370</v>
      </c>
      <c r="M59" s="209" t="s">
        <v>772</v>
      </c>
      <c r="N59" s="212" t="s">
        <v>773</v>
      </c>
    </row>
    <row r="60" spans="1:14" s="126" customFormat="1" ht="30" x14ac:dyDescent="0.2">
      <c r="A60" s="208" t="s">
        <v>774</v>
      </c>
      <c r="B60" s="208" t="s">
        <v>775</v>
      </c>
      <c r="C60" s="208" t="s">
        <v>776</v>
      </c>
      <c r="D60" s="208" t="s">
        <v>10</v>
      </c>
      <c r="E60" s="489" t="s">
        <v>1192</v>
      </c>
      <c r="F60" s="207">
        <v>40000</v>
      </c>
      <c r="G60" s="388" t="s">
        <v>344</v>
      </c>
      <c r="H60" s="463">
        <f t="shared" si="0"/>
        <v>45195.443500839989</v>
      </c>
      <c r="I60" s="463">
        <f t="shared" si="1"/>
        <v>51065.702830940492</v>
      </c>
      <c r="J60" s="209">
        <v>0.35</v>
      </c>
      <c r="K60" s="209">
        <v>822</v>
      </c>
      <c r="L60" s="484" t="s">
        <v>367</v>
      </c>
      <c r="M60" s="209" t="s">
        <v>777</v>
      </c>
      <c r="N60" s="212" t="s">
        <v>778</v>
      </c>
    </row>
    <row r="61" spans="1:14" s="126" customFormat="1" ht="30" x14ac:dyDescent="0.2">
      <c r="A61" s="208" t="s">
        <v>779</v>
      </c>
      <c r="B61" s="208" t="s">
        <v>780</v>
      </c>
      <c r="C61" s="208" t="s">
        <v>781</v>
      </c>
      <c r="D61" s="208" t="s">
        <v>10</v>
      </c>
      <c r="E61" s="489" t="s">
        <v>1192</v>
      </c>
      <c r="F61" s="207">
        <v>10000</v>
      </c>
      <c r="G61" s="388" t="s">
        <v>344</v>
      </c>
      <c r="H61" s="463">
        <f t="shared" si="0"/>
        <v>11298.860875209997</v>
      </c>
      <c r="I61" s="463">
        <f t="shared" si="1"/>
        <v>12766.425707735123</v>
      </c>
      <c r="J61" s="209">
        <v>0.18</v>
      </c>
      <c r="K61" s="209">
        <v>724</v>
      </c>
      <c r="L61" s="484" t="s">
        <v>1198</v>
      </c>
      <c r="M61" s="209" t="s">
        <v>782</v>
      </c>
      <c r="N61" s="212" t="s">
        <v>783</v>
      </c>
    </row>
    <row r="62" spans="1:14" s="126" customFormat="1" ht="90" x14ac:dyDescent="0.2">
      <c r="A62" s="208" t="s">
        <v>32</v>
      </c>
      <c r="B62" s="208" t="s">
        <v>784</v>
      </c>
      <c r="C62" s="208" t="s">
        <v>785</v>
      </c>
      <c r="D62" s="208" t="s">
        <v>10</v>
      </c>
      <c r="E62" s="489" t="s">
        <v>1192</v>
      </c>
      <c r="F62" s="207">
        <v>260000</v>
      </c>
      <c r="G62" s="388" t="s">
        <v>343</v>
      </c>
      <c r="H62" s="463">
        <f t="shared" si="0"/>
        <v>260000</v>
      </c>
      <c r="I62" s="463">
        <f t="shared" si="1"/>
        <v>284937.32565999991</v>
      </c>
      <c r="J62" s="209">
        <v>0.77</v>
      </c>
      <c r="K62" s="209">
        <v>27</v>
      </c>
      <c r="L62" s="484" t="s">
        <v>370</v>
      </c>
      <c r="M62" s="209" t="s">
        <v>786</v>
      </c>
      <c r="N62" s="212" t="s">
        <v>787</v>
      </c>
    </row>
    <row r="63" spans="1:14" s="126" customFormat="1" ht="60" x14ac:dyDescent="0.2">
      <c r="A63" s="208" t="s">
        <v>1130</v>
      </c>
      <c r="B63" s="208" t="s">
        <v>788</v>
      </c>
      <c r="C63" s="208" t="s">
        <v>789</v>
      </c>
      <c r="D63" s="208" t="s">
        <v>10</v>
      </c>
      <c r="E63" s="489" t="s">
        <v>1192</v>
      </c>
      <c r="F63" s="207">
        <v>260000</v>
      </c>
      <c r="G63" s="388" t="s">
        <v>345</v>
      </c>
      <c r="H63" s="463">
        <f t="shared" si="0"/>
        <v>342216.80752154766</v>
      </c>
      <c r="I63" s="463">
        <f t="shared" si="1"/>
        <v>386666.00973444857</v>
      </c>
      <c r="J63" s="479">
        <v>0.01</v>
      </c>
      <c r="K63" s="479">
        <v>721</v>
      </c>
      <c r="L63" s="484" t="s">
        <v>367</v>
      </c>
      <c r="M63" s="209" t="s">
        <v>790</v>
      </c>
      <c r="N63" s="212" t="s">
        <v>791</v>
      </c>
    </row>
    <row r="64" spans="1:14" s="126" customFormat="1" ht="90" x14ac:dyDescent="0.2">
      <c r="A64" s="208" t="s">
        <v>792</v>
      </c>
      <c r="B64" s="208" t="s">
        <v>793</v>
      </c>
      <c r="C64" s="208" t="s">
        <v>794</v>
      </c>
      <c r="D64" s="208" t="s">
        <v>10</v>
      </c>
      <c r="E64" s="489" t="s">
        <v>1192</v>
      </c>
      <c r="F64" s="207">
        <v>50000</v>
      </c>
      <c r="G64" s="388" t="s">
        <v>344</v>
      </c>
      <c r="H64" s="463">
        <f t="shared" si="0"/>
        <v>56494.304376049986</v>
      </c>
      <c r="I64" s="463">
        <f t="shared" si="1"/>
        <v>63832.128538675614</v>
      </c>
      <c r="J64" s="479">
        <v>0.76</v>
      </c>
      <c r="K64" s="479">
        <v>720</v>
      </c>
      <c r="L64" s="484" t="s">
        <v>1198</v>
      </c>
      <c r="M64" s="209" t="s">
        <v>795</v>
      </c>
      <c r="N64" s="212" t="s">
        <v>796</v>
      </c>
    </row>
    <row r="65" spans="1:14" s="126" customFormat="1" ht="45" x14ac:dyDescent="0.2">
      <c r="A65" s="208" t="s">
        <v>797</v>
      </c>
      <c r="B65" s="208" t="s">
        <v>797</v>
      </c>
      <c r="C65" s="208" t="s">
        <v>798</v>
      </c>
      <c r="D65" s="208" t="s">
        <v>10</v>
      </c>
      <c r="E65" s="489" t="s">
        <v>1192</v>
      </c>
      <c r="F65" s="207">
        <v>90000</v>
      </c>
      <c r="G65" s="388" t="s">
        <v>344</v>
      </c>
      <c r="H65" s="463">
        <f t="shared" si="0"/>
        <v>101689.74787688997</v>
      </c>
      <c r="I65" s="463">
        <f t="shared" si="1"/>
        <v>114897.83136961611</v>
      </c>
      <c r="J65" s="479">
        <v>0</v>
      </c>
      <c r="K65" s="479">
        <v>719</v>
      </c>
      <c r="L65" s="484" t="s">
        <v>1201</v>
      </c>
      <c r="M65" s="209" t="s">
        <v>799</v>
      </c>
      <c r="N65" s="212" t="s">
        <v>800</v>
      </c>
    </row>
    <row r="66" spans="1:14" s="126" customFormat="1" ht="45" x14ac:dyDescent="0.2">
      <c r="A66" s="208" t="s">
        <v>242</v>
      </c>
      <c r="B66" s="208" t="s">
        <v>801</v>
      </c>
      <c r="C66" s="208" t="s">
        <v>802</v>
      </c>
      <c r="D66" s="208" t="s">
        <v>10</v>
      </c>
      <c r="E66" s="489" t="s">
        <v>1192</v>
      </c>
      <c r="F66" s="207">
        <v>560000</v>
      </c>
      <c r="G66" s="388" t="s">
        <v>344</v>
      </c>
      <c r="H66" s="463">
        <f t="shared" si="0"/>
        <v>632736.20901175984</v>
      </c>
      <c r="I66" s="463">
        <f t="shared" si="1"/>
        <v>714919.83963316691</v>
      </c>
      <c r="J66" s="479">
        <v>0</v>
      </c>
      <c r="K66" s="479">
        <v>820</v>
      </c>
      <c r="L66" s="484" t="s">
        <v>367</v>
      </c>
      <c r="M66" s="209" t="s">
        <v>803</v>
      </c>
      <c r="N66" s="212" t="s">
        <v>804</v>
      </c>
    </row>
    <row r="67" spans="1:14" s="126" customFormat="1" ht="45" x14ac:dyDescent="0.2">
      <c r="A67" s="208" t="s">
        <v>242</v>
      </c>
      <c r="B67" s="208" t="s">
        <v>805</v>
      </c>
      <c r="C67" s="208" t="s">
        <v>806</v>
      </c>
      <c r="D67" s="208" t="s">
        <v>10</v>
      </c>
      <c r="E67" s="489" t="s">
        <v>1192</v>
      </c>
      <c r="F67" s="207">
        <v>10000</v>
      </c>
      <c r="G67" s="388" t="s">
        <v>343</v>
      </c>
      <c r="H67" s="463">
        <f t="shared" si="0"/>
        <v>10000</v>
      </c>
      <c r="I67" s="463">
        <f t="shared" si="1"/>
        <v>10959.127909999997</v>
      </c>
      <c r="J67" s="479">
        <v>0</v>
      </c>
      <c r="K67" s="479">
        <v>821</v>
      </c>
      <c r="L67" s="484" t="s">
        <v>367</v>
      </c>
      <c r="M67" s="209" t="s">
        <v>807</v>
      </c>
      <c r="N67" s="212" t="s">
        <v>808</v>
      </c>
    </row>
    <row r="68" spans="1:14" s="126" customFormat="1" ht="60" x14ac:dyDescent="0.2">
      <c r="A68" s="208" t="s">
        <v>28</v>
      </c>
      <c r="B68" s="208" t="s">
        <v>809</v>
      </c>
      <c r="C68" s="208" t="s">
        <v>798</v>
      </c>
      <c r="D68" s="208" t="s">
        <v>10</v>
      </c>
      <c r="E68" s="489" t="s">
        <v>1192</v>
      </c>
      <c r="F68" s="207">
        <v>90000</v>
      </c>
      <c r="G68" s="388" t="s">
        <v>343</v>
      </c>
      <c r="H68" s="463">
        <f t="shared" ref="H68:H75" si="2">F68*(1+3.1/100)^((LEFT(G68,FIND("-",G68)-1)+0)-2016)</f>
        <v>90000</v>
      </c>
      <c r="I68" s="463">
        <f t="shared" ref="I68:I75" si="3">F68*(1+3.1/100)^((MID(G68,FIND("-",G68)+1,255)+0)-2016)</f>
        <v>98632.151189999975</v>
      </c>
      <c r="J68" s="479">
        <v>0</v>
      </c>
      <c r="K68" s="479">
        <v>922</v>
      </c>
      <c r="L68" s="484" t="s">
        <v>1208</v>
      </c>
      <c r="M68" s="209" t="s">
        <v>810</v>
      </c>
      <c r="N68" s="212" t="s">
        <v>811</v>
      </c>
    </row>
    <row r="69" spans="1:14" s="126" customFormat="1" ht="60" x14ac:dyDescent="0.2">
      <c r="A69" s="208" t="s">
        <v>812</v>
      </c>
      <c r="B69" s="208" t="s">
        <v>813</v>
      </c>
      <c r="C69" s="208" t="s">
        <v>798</v>
      </c>
      <c r="D69" s="208" t="s">
        <v>10</v>
      </c>
      <c r="E69" s="489" t="s">
        <v>1192</v>
      </c>
      <c r="F69" s="207">
        <v>90000</v>
      </c>
      <c r="G69" s="388" t="s">
        <v>343</v>
      </c>
      <c r="H69" s="463">
        <f t="shared" si="2"/>
        <v>90000</v>
      </c>
      <c r="I69" s="463">
        <f t="shared" si="3"/>
        <v>98632.151189999975</v>
      </c>
      <c r="J69" s="479">
        <v>0</v>
      </c>
      <c r="K69" s="479">
        <v>923</v>
      </c>
      <c r="L69" s="484" t="s">
        <v>1208</v>
      </c>
      <c r="M69" s="209" t="s">
        <v>814</v>
      </c>
      <c r="N69" s="212" t="s">
        <v>815</v>
      </c>
    </row>
    <row r="70" spans="1:14" s="126" customFormat="1" ht="60" x14ac:dyDescent="0.2">
      <c r="A70" s="208" t="s">
        <v>812</v>
      </c>
      <c r="B70" s="208" t="s">
        <v>816</v>
      </c>
      <c r="C70" s="208" t="s">
        <v>798</v>
      </c>
      <c r="D70" s="208" t="s">
        <v>10</v>
      </c>
      <c r="E70" s="489" t="s">
        <v>1192</v>
      </c>
      <c r="F70" s="207">
        <v>90000</v>
      </c>
      <c r="G70" s="388" t="s">
        <v>343</v>
      </c>
      <c r="H70" s="463">
        <f t="shared" si="2"/>
        <v>90000</v>
      </c>
      <c r="I70" s="463">
        <f t="shared" si="3"/>
        <v>98632.151189999975</v>
      </c>
      <c r="J70" s="479">
        <v>0</v>
      </c>
      <c r="K70" s="479">
        <v>25</v>
      </c>
      <c r="L70" s="484" t="s">
        <v>1208</v>
      </c>
      <c r="M70" s="209" t="s">
        <v>817</v>
      </c>
      <c r="N70" s="212" t="s">
        <v>818</v>
      </c>
    </row>
    <row r="71" spans="1:14" s="126" customFormat="1" ht="45" x14ac:dyDescent="0.2">
      <c r="A71" s="208" t="s">
        <v>26</v>
      </c>
      <c r="B71" s="208" t="s">
        <v>465</v>
      </c>
      <c r="C71" s="208" t="s">
        <v>819</v>
      </c>
      <c r="D71" s="208" t="s">
        <v>10</v>
      </c>
      <c r="E71" s="489" t="s">
        <v>1192</v>
      </c>
      <c r="F71" s="207">
        <v>90000</v>
      </c>
      <c r="G71" s="388" t="s">
        <v>344</v>
      </c>
      <c r="H71" s="463">
        <f t="shared" si="2"/>
        <v>101689.74787688997</v>
      </c>
      <c r="I71" s="463">
        <f t="shared" si="3"/>
        <v>114897.83136961611</v>
      </c>
      <c r="J71" s="479">
        <v>0</v>
      </c>
      <c r="K71" s="479">
        <v>24</v>
      </c>
      <c r="L71" s="484" t="s">
        <v>362</v>
      </c>
      <c r="M71" s="209" t="s">
        <v>820</v>
      </c>
      <c r="N71" s="212" t="s">
        <v>821</v>
      </c>
    </row>
    <row r="72" spans="1:14" s="126" customFormat="1" ht="105" x14ac:dyDescent="0.2">
      <c r="A72" s="208" t="s">
        <v>822</v>
      </c>
      <c r="B72" s="208" t="s">
        <v>446</v>
      </c>
      <c r="C72" s="208" t="s">
        <v>823</v>
      </c>
      <c r="D72" s="208" t="s">
        <v>10</v>
      </c>
      <c r="E72" s="489" t="s">
        <v>1192</v>
      </c>
      <c r="F72" s="207">
        <v>390000</v>
      </c>
      <c r="G72" s="388" t="s">
        <v>343</v>
      </c>
      <c r="H72" s="463">
        <f t="shared" si="2"/>
        <v>390000</v>
      </c>
      <c r="I72" s="463">
        <f t="shared" si="3"/>
        <v>427405.9884899999</v>
      </c>
      <c r="J72" s="479">
        <v>0</v>
      </c>
      <c r="K72" s="479">
        <v>23</v>
      </c>
      <c r="L72" s="484" t="s">
        <v>362</v>
      </c>
      <c r="M72" s="209" t="s">
        <v>824</v>
      </c>
      <c r="N72" s="212" t="s">
        <v>825</v>
      </c>
    </row>
    <row r="73" spans="1:14" s="126" customFormat="1" ht="30" x14ac:dyDescent="0.2">
      <c r="A73" s="208" t="s">
        <v>40</v>
      </c>
      <c r="B73" s="208" t="s">
        <v>826</v>
      </c>
      <c r="C73" s="208" t="s">
        <v>827</v>
      </c>
      <c r="D73" s="208" t="s">
        <v>10</v>
      </c>
      <c r="E73" s="489" t="s">
        <v>1192</v>
      </c>
      <c r="F73" s="207">
        <v>90000</v>
      </c>
      <c r="G73" s="388" t="s">
        <v>345</v>
      </c>
      <c r="H73" s="463">
        <f t="shared" si="2"/>
        <v>118459.66414207418</v>
      </c>
      <c r="I73" s="463">
        <f t="shared" si="3"/>
        <v>133845.9264465399</v>
      </c>
      <c r="J73" s="479">
        <v>0</v>
      </c>
      <c r="K73" s="479">
        <v>28</v>
      </c>
      <c r="L73" s="484" t="s">
        <v>1201</v>
      </c>
      <c r="M73" s="209" t="s">
        <v>828</v>
      </c>
      <c r="N73" s="212" t="s">
        <v>829</v>
      </c>
    </row>
    <row r="74" spans="1:14" s="5" customFormat="1" ht="30" x14ac:dyDescent="0.2">
      <c r="A74" s="208" t="s">
        <v>40</v>
      </c>
      <c r="B74" s="208" t="s">
        <v>830</v>
      </c>
      <c r="C74" s="208" t="s">
        <v>827</v>
      </c>
      <c r="D74" s="208" t="s">
        <v>10</v>
      </c>
      <c r="E74" s="489" t="s">
        <v>1192</v>
      </c>
      <c r="F74" s="207">
        <v>90000</v>
      </c>
      <c r="G74" s="388" t="s">
        <v>343</v>
      </c>
      <c r="H74" s="463">
        <f t="shared" si="2"/>
        <v>90000</v>
      </c>
      <c r="I74" s="463">
        <f t="shared" si="3"/>
        <v>98632.151189999975</v>
      </c>
      <c r="J74" s="479">
        <v>0</v>
      </c>
      <c r="K74" s="479">
        <v>29</v>
      </c>
      <c r="L74" s="484" t="s">
        <v>1201</v>
      </c>
      <c r="M74" s="209" t="s">
        <v>831</v>
      </c>
      <c r="N74" s="212" t="s">
        <v>832</v>
      </c>
    </row>
    <row r="75" spans="1:14" s="5" customFormat="1" ht="45" x14ac:dyDescent="0.2">
      <c r="A75" s="213" t="s">
        <v>833</v>
      </c>
      <c r="B75" s="213" t="s">
        <v>833</v>
      </c>
      <c r="C75" s="211" t="s">
        <v>834</v>
      </c>
      <c r="D75" s="213" t="s">
        <v>10</v>
      </c>
      <c r="E75" s="489" t="s">
        <v>1192</v>
      </c>
      <c r="F75" s="207">
        <v>4400000</v>
      </c>
      <c r="G75" s="389" t="s">
        <v>345</v>
      </c>
      <c r="H75" s="463">
        <f t="shared" si="2"/>
        <v>5791361.3580569606</v>
      </c>
      <c r="I75" s="463">
        <f t="shared" si="3"/>
        <v>6543578.6262752833</v>
      </c>
      <c r="J75" s="213">
        <v>0</v>
      </c>
      <c r="K75" s="213"/>
      <c r="L75" s="257" t="s">
        <v>1198</v>
      </c>
      <c r="M75" s="216"/>
      <c r="N75" s="214" t="s">
        <v>835</v>
      </c>
    </row>
    <row r="77" spans="1:14" ht="18.75" x14ac:dyDescent="0.3">
      <c r="A77" s="128"/>
      <c r="B77" s="128"/>
      <c r="C77" s="127" t="s">
        <v>310</v>
      </c>
      <c r="D77" s="128"/>
      <c r="F77" s="142">
        <f>SUM(F3:F76)</f>
        <v>32216500</v>
      </c>
      <c r="G77" s="142"/>
      <c r="H77" s="142">
        <f t="shared" ref="H77:I77" si="4">SUM(H3:H76)</f>
        <v>36973910.493814647</v>
      </c>
      <c r="I77" s="142">
        <f t="shared" si="4"/>
        <v>41666233.587479815</v>
      </c>
      <c r="J77" s="128"/>
      <c r="K77" s="128"/>
      <c r="M77" s="128"/>
      <c r="N77" s="128"/>
    </row>
    <row r="79" spans="1:14" ht="18.75" x14ac:dyDescent="0.3">
      <c r="A79" s="128"/>
      <c r="B79" s="128"/>
      <c r="C79" s="135" t="s">
        <v>335</v>
      </c>
      <c r="D79" s="128"/>
      <c r="F79" s="142">
        <f>'Bike Constrained - onstreet wou'!F77+'Bike Constrained - onstreet w'!F29+'Bike Constrained - wRd'!F12+'Bike Constrained - woutRd'!G39</f>
        <v>90325500</v>
      </c>
      <c r="G79" s="142"/>
      <c r="H79" s="142">
        <f>'Bike Constrained - onstreet wou'!H77+'Bike Constrained - onstreet w'!H29+'Bike Constrained - wRd'!H12+'Bike Constrained - woutRd'!I39</f>
        <v>110175554.51329143</v>
      </c>
      <c r="I79" s="142">
        <f>'Bike Constrained - onstreet wou'!I77+'Bike Constrained - onstreet w'!I29+'Bike Constrained - wRd'!I12+'Bike Constrained - woutRd'!J39</f>
        <v>124316581.50379336</v>
      </c>
      <c r="J79" s="128"/>
      <c r="K79" s="128"/>
      <c r="M79" s="128"/>
      <c r="N79" s="128"/>
    </row>
    <row r="80" spans="1:14" x14ac:dyDescent="0.2">
      <c r="A80" s="128"/>
      <c r="B80" s="128"/>
      <c r="C80" s="128"/>
      <c r="D80" s="128"/>
      <c r="F80" s="141"/>
      <c r="G80" s="141"/>
      <c r="H80" s="141"/>
      <c r="I80" s="141"/>
      <c r="J80" s="128"/>
      <c r="K80" s="128"/>
      <c r="M80" s="128"/>
      <c r="N80" s="128"/>
    </row>
    <row r="82" spans="3:3" x14ac:dyDescent="0.2">
      <c r="C82" s="158" t="s">
        <v>1237</v>
      </c>
    </row>
  </sheetData>
  <autoFilter ref="A1:K75"/>
  <customSheetViews>
    <customSheetView guid="{7C423F7C-6103-4542-A65F-815D7082BC2E}" scale="90" fitToPage="1" showAutoFilter="1">
      <selection activeCell="D1" sqref="D1"/>
      <pageMargins left="0.5" right="0.5" top="0.75" bottom="0.75" header="0.5" footer="0.5"/>
      <pageSetup scale="87" fitToHeight="0" orientation="portrait" horizontalDpi="1200" verticalDpi="1200" r:id="rId1"/>
      <headerFooter alignWithMargins="0"/>
      <autoFilter ref="B1:L1"/>
    </customSheetView>
    <customSheetView guid="{5B5A346C-618F-49AC-9181-F5E0B5D30CFD}" scale="90" fitToPage="1" printArea="1" showAutoFilter="1">
      <selection activeCell="P3" sqref="P3"/>
      <pageMargins left="0.5" right="0.5" top="0.75" bottom="0.75" header="0.5" footer="0.5"/>
      <pageSetup scale="51" fitToHeight="0" orientation="portrait" horizontalDpi="1200" verticalDpi="1200" r:id="rId2"/>
      <headerFooter alignWithMargins="0"/>
      <autoFilter ref="B1:L1"/>
    </customSheetView>
    <customSheetView guid="{E02D8BBA-373C-430A-B0C6-EFAFB65B79B1}" scale="90" showPageBreaks="1" fitToPage="1" printArea="1" showAutoFilter="1" topLeftCell="A49">
      <selection activeCell="A39" sqref="A39"/>
      <pageMargins left="0.5" right="0.5" top="0.75" bottom="0.75" header="0.5" footer="0.5"/>
      <pageSetup scale="51" fitToHeight="0" orientation="portrait" horizontalDpi="1200" verticalDpi="1200" r:id="rId3"/>
      <headerFooter alignWithMargins="0"/>
      <autoFilter ref="B1:L1"/>
    </customSheetView>
  </customSheetViews>
  <mergeCells count="2">
    <mergeCell ref="A2:K2"/>
    <mergeCell ref="H1:I1"/>
  </mergeCells>
  <phoneticPr fontId="2" type="noConversion"/>
  <dataValidations count="1">
    <dataValidation type="list" allowBlank="1" showInputMessage="1" showErrorMessage="1" sqref="G3:G75">
      <formula1>YearBands</formula1>
    </dataValidation>
  </dataValidations>
  <pageMargins left="0.5" right="0.5" top="0.75" bottom="0.75" header="0.5" footer="0.5"/>
  <pageSetup paperSize="17" scale="74" fitToHeight="0" orientation="landscape" r:id="rId4"/>
  <headerFooter alignWithMargins="0">
    <oddFooter>&amp;C&amp;P of &amp;N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51"/>
    <pageSetUpPr fitToPage="1"/>
  </sheetPr>
  <dimension ref="A1:O19"/>
  <sheetViews>
    <sheetView zoomScale="90" zoomScaleNormal="90" workbookViewId="0">
      <selection activeCell="E4" sqref="E4"/>
    </sheetView>
  </sheetViews>
  <sheetFormatPr defaultRowHeight="12.75" x14ac:dyDescent="0.2"/>
  <cols>
    <col min="1" max="1" width="18.5703125" style="10" customWidth="1"/>
    <col min="2" max="2" width="17" style="10" customWidth="1"/>
    <col min="3" max="3" width="17.42578125" style="10" bestFit="1" customWidth="1"/>
    <col min="4" max="4" width="16.5703125" style="10" bestFit="1" customWidth="1"/>
    <col min="5" max="5" width="16.5703125" style="487" customWidth="1"/>
    <col min="6" max="9" width="19.85546875" style="40" customWidth="1"/>
    <col min="10" max="10" width="9" style="10" bestFit="1" customWidth="1"/>
    <col min="11" max="11" width="7.7109375" style="10" bestFit="1" customWidth="1"/>
    <col min="12" max="12" width="14" style="10" customWidth="1"/>
    <col min="13" max="13" width="17.140625" style="10" customWidth="1"/>
    <col min="14" max="14" width="34.85546875" style="492" bestFit="1" customWidth="1"/>
    <col min="15" max="15" width="26" style="10" customWidth="1"/>
    <col min="16" max="16384" width="9.140625" style="10"/>
  </cols>
  <sheetData>
    <row r="1" spans="1:15" s="15" customFormat="1" ht="23.25" x14ac:dyDescent="0.2">
      <c r="A1" s="541" t="s">
        <v>329</v>
      </c>
      <c r="B1" s="541"/>
      <c r="C1" s="541"/>
      <c r="D1" s="541"/>
      <c r="E1" s="541"/>
      <c r="F1" s="541"/>
      <c r="G1" s="541"/>
      <c r="H1" s="541"/>
      <c r="I1" s="541"/>
      <c r="J1" s="541"/>
      <c r="K1" s="541"/>
      <c r="N1" s="421"/>
    </row>
    <row r="2" spans="1:15" s="15" customFormat="1" ht="24" thickBot="1" x14ac:dyDescent="0.25">
      <c r="A2" s="542" t="s">
        <v>325</v>
      </c>
      <c r="B2" s="542"/>
      <c r="C2" s="542"/>
      <c r="D2" s="542"/>
      <c r="E2" s="542"/>
      <c r="F2" s="542"/>
      <c r="G2" s="542"/>
      <c r="H2" s="542"/>
      <c r="I2" s="542"/>
      <c r="J2" s="542"/>
      <c r="K2" s="542"/>
      <c r="N2" s="421"/>
    </row>
    <row r="3" spans="1:15" s="15" customFormat="1" ht="5.25" customHeight="1" thickBot="1" x14ac:dyDescent="0.25">
      <c r="A3" s="79"/>
      <c r="B3" s="79"/>
      <c r="C3" s="79"/>
      <c r="D3" s="79"/>
      <c r="E3" s="488"/>
      <c r="F3" s="80"/>
      <c r="G3" s="80"/>
      <c r="H3" s="80"/>
      <c r="I3" s="80"/>
      <c r="J3" s="79"/>
      <c r="K3" s="79"/>
      <c r="N3" s="421"/>
    </row>
    <row r="4" spans="1:15" s="19" customFormat="1" ht="48" thickBot="1" x14ac:dyDescent="0.25">
      <c r="A4" s="72" t="s">
        <v>0</v>
      </c>
      <c r="B4" s="73" t="s">
        <v>306</v>
      </c>
      <c r="C4" s="73" t="s">
        <v>1</v>
      </c>
      <c r="D4" s="73" t="s">
        <v>276</v>
      </c>
      <c r="E4" s="490" t="s">
        <v>1136</v>
      </c>
      <c r="F4" s="65" t="s">
        <v>339</v>
      </c>
      <c r="G4" s="65" t="s">
        <v>340</v>
      </c>
      <c r="H4" s="529" t="s">
        <v>341</v>
      </c>
      <c r="I4" s="529"/>
      <c r="J4" s="73" t="s">
        <v>2</v>
      </c>
      <c r="K4" s="73" t="s">
        <v>286</v>
      </c>
      <c r="L4" s="61" t="s">
        <v>351</v>
      </c>
      <c r="M4" s="60" t="s">
        <v>350</v>
      </c>
      <c r="N4" s="167" t="s">
        <v>352</v>
      </c>
    </row>
    <row r="5" spans="1:15" s="19" customFormat="1" ht="20.25" x14ac:dyDescent="0.2">
      <c r="A5" s="540" t="s">
        <v>323</v>
      </c>
      <c r="B5" s="540"/>
      <c r="C5" s="540"/>
      <c r="D5" s="540"/>
      <c r="E5" s="540"/>
      <c r="F5" s="540"/>
      <c r="G5" s="540"/>
      <c r="H5" s="540"/>
      <c r="I5" s="540"/>
      <c r="J5" s="540"/>
      <c r="K5" s="540"/>
    </row>
    <row r="6" spans="1:15" s="129" customFormat="1" ht="60" x14ac:dyDescent="0.2">
      <c r="A6" s="284" t="s">
        <v>260</v>
      </c>
      <c r="B6" s="284" t="s">
        <v>261</v>
      </c>
      <c r="C6" s="284" t="s">
        <v>165</v>
      </c>
      <c r="D6" s="284" t="s">
        <v>4</v>
      </c>
      <c r="E6" s="491" t="s">
        <v>1192</v>
      </c>
      <c r="F6" s="523">
        <v>164000</v>
      </c>
      <c r="G6" s="283" t="s">
        <v>347</v>
      </c>
      <c r="H6" s="463">
        <f>F6*(1+3.1/100)^((LEFT(G6,FIND("-",G6)-1)+0)-2016)</f>
        <v>292926.38258923049</v>
      </c>
      <c r="I6" s="463">
        <f>F6*(1+3.1/100)^((MID(G6,FIND("-",G6)+1,255)+0)-2016)</f>
        <v>341233.62113044329</v>
      </c>
      <c r="J6" s="285">
        <v>0.09</v>
      </c>
      <c r="K6" s="285">
        <v>112</v>
      </c>
      <c r="L6" s="286"/>
      <c r="M6" s="287" t="s">
        <v>985</v>
      </c>
      <c r="N6" s="303" t="s">
        <v>1232</v>
      </c>
    </row>
    <row r="7" spans="1:15" s="129" customFormat="1" ht="38.25" x14ac:dyDescent="0.2">
      <c r="A7" s="284" t="s">
        <v>262</v>
      </c>
      <c r="B7" s="284" t="s">
        <v>263</v>
      </c>
      <c r="C7" s="284" t="s">
        <v>165</v>
      </c>
      <c r="D7" s="284" t="s">
        <v>4</v>
      </c>
      <c r="E7" s="491" t="s">
        <v>1192</v>
      </c>
      <c r="F7" s="523">
        <v>1441000</v>
      </c>
      <c r="G7" s="283" t="s">
        <v>347</v>
      </c>
      <c r="H7" s="463">
        <f t="shared" ref="H7:H17" si="0">F7*(1+3.1/100)^((LEFT(G7,FIND("-",G7)-1)+0)-2016)</f>
        <v>2573822.6665309826</v>
      </c>
      <c r="I7" s="463">
        <f t="shared" ref="I7:I17" si="1">F7*(1+3.1/100)^((MID(G7,FIND("-",G7)+1,255)+0)-2016)</f>
        <v>2998278.3417620049</v>
      </c>
      <c r="J7" s="285">
        <v>0.79</v>
      </c>
      <c r="K7" s="285">
        <v>221</v>
      </c>
      <c r="L7" s="286"/>
      <c r="M7" s="287" t="s">
        <v>986</v>
      </c>
      <c r="N7" s="303" t="s">
        <v>1233</v>
      </c>
    </row>
    <row r="8" spans="1:15" s="129" customFormat="1" ht="90" x14ac:dyDescent="0.2">
      <c r="A8" s="289" t="s">
        <v>291</v>
      </c>
      <c r="B8" s="289" t="s">
        <v>264</v>
      </c>
      <c r="C8" s="289" t="s">
        <v>165</v>
      </c>
      <c r="D8" s="289" t="s">
        <v>66</v>
      </c>
      <c r="E8" s="491" t="s">
        <v>1192</v>
      </c>
      <c r="F8" s="523">
        <v>6800000</v>
      </c>
      <c r="G8" s="288" t="s">
        <v>347</v>
      </c>
      <c r="H8" s="463">
        <f t="shared" si="0"/>
        <v>12145728.058577849</v>
      </c>
      <c r="I8" s="463">
        <f t="shared" si="1"/>
        <v>14148711.120042771</v>
      </c>
      <c r="J8" s="290">
        <v>3.75</v>
      </c>
      <c r="K8" s="290">
        <v>551</v>
      </c>
      <c r="L8" s="291"/>
      <c r="M8" s="294"/>
      <c r="N8" s="295" t="s">
        <v>1234</v>
      </c>
      <c r="O8" s="148"/>
    </row>
    <row r="9" spans="1:15" s="129" customFormat="1" ht="45" x14ac:dyDescent="0.2">
      <c r="A9" s="289" t="s">
        <v>1223</v>
      </c>
      <c r="B9" s="289" t="s">
        <v>1224</v>
      </c>
      <c r="C9" s="289" t="s">
        <v>165</v>
      </c>
      <c r="D9" s="289" t="s">
        <v>43</v>
      </c>
      <c r="E9" s="491" t="s">
        <v>1192</v>
      </c>
      <c r="F9" s="524">
        <v>125000</v>
      </c>
      <c r="G9" s="288" t="s">
        <v>347</v>
      </c>
      <c r="H9" s="463">
        <f t="shared" si="0"/>
        <v>223267.05990032811</v>
      </c>
      <c r="I9" s="463">
        <f t="shared" si="1"/>
        <v>260086.60147137448</v>
      </c>
      <c r="J9" s="290">
        <v>0.8</v>
      </c>
      <c r="K9" s="290">
        <v>426</v>
      </c>
      <c r="L9" s="291"/>
      <c r="M9" s="292" t="s">
        <v>987</v>
      </c>
      <c r="N9" s="521"/>
    </row>
    <row r="10" spans="1:15" s="129" customFormat="1" ht="45" x14ac:dyDescent="0.2">
      <c r="A10" s="289" t="s">
        <v>292</v>
      </c>
      <c r="B10" s="289" t="s">
        <v>272</v>
      </c>
      <c r="C10" s="289" t="s">
        <v>165</v>
      </c>
      <c r="D10" s="289" t="s">
        <v>43</v>
      </c>
      <c r="E10" s="491" t="s">
        <v>1192</v>
      </c>
      <c r="F10" s="523">
        <v>9000000</v>
      </c>
      <c r="G10" s="288" t="s">
        <v>347</v>
      </c>
      <c r="H10" s="463">
        <f t="shared" si="0"/>
        <v>16075228.312823623</v>
      </c>
      <c r="I10" s="463">
        <f t="shared" si="1"/>
        <v>18726235.305938963</v>
      </c>
      <c r="J10" s="290">
        <v>4.99</v>
      </c>
      <c r="K10" s="290">
        <v>699</v>
      </c>
      <c r="L10" s="291"/>
      <c r="M10" s="292" t="s">
        <v>988</v>
      </c>
      <c r="N10" s="521"/>
    </row>
    <row r="11" spans="1:15" s="15" customFormat="1" ht="45" x14ac:dyDescent="0.2">
      <c r="A11" s="69" t="s">
        <v>270</v>
      </c>
      <c r="B11" s="69" t="s">
        <v>271</v>
      </c>
      <c r="C11" s="69" t="s">
        <v>165</v>
      </c>
      <c r="D11" s="69" t="s">
        <v>43</v>
      </c>
      <c r="E11" s="491" t="s">
        <v>1192</v>
      </c>
      <c r="F11" s="523">
        <v>1600000</v>
      </c>
      <c r="G11" s="37" t="s">
        <v>347</v>
      </c>
      <c r="H11" s="463">
        <f t="shared" si="0"/>
        <v>2857818.3667241996</v>
      </c>
      <c r="I11" s="463">
        <f t="shared" si="1"/>
        <v>3329108.498833593</v>
      </c>
      <c r="J11" s="70">
        <v>0.91</v>
      </c>
      <c r="K11" s="70">
        <v>426</v>
      </c>
      <c r="L11" s="68"/>
      <c r="M11" s="68"/>
      <c r="N11" s="522"/>
    </row>
    <row r="12" spans="1:15" s="15" customFormat="1" ht="38.25" x14ac:dyDescent="0.2">
      <c r="A12" s="217" t="s">
        <v>274</v>
      </c>
      <c r="B12" s="217" t="s">
        <v>275</v>
      </c>
      <c r="C12" s="217" t="s">
        <v>165</v>
      </c>
      <c r="D12" s="217" t="s">
        <v>251</v>
      </c>
      <c r="E12" s="491" t="s">
        <v>1192</v>
      </c>
      <c r="F12" s="525">
        <v>500000</v>
      </c>
      <c r="G12" s="390" t="s">
        <v>347</v>
      </c>
      <c r="H12" s="463">
        <f t="shared" si="0"/>
        <v>893068.23960131244</v>
      </c>
      <c r="I12" s="463">
        <f t="shared" si="1"/>
        <v>1040346.4058854979</v>
      </c>
      <c r="J12" s="218">
        <v>0.27</v>
      </c>
      <c r="K12" s="218">
        <v>738</v>
      </c>
      <c r="L12" s="219"/>
      <c r="M12" s="219" t="s">
        <v>836</v>
      </c>
      <c r="N12" s="226" t="s">
        <v>1235</v>
      </c>
    </row>
    <row r="13" spans="1:15" s="15" customFormat="1" ht="60" x14ac:dyDescent="0.2">
      <c r="A13" s="223" t="s">
        <v>254</v>
      </c>
      <c r="B13" s="223" t="s">
        <v>837</v>
      </c>
      <c r="C13" s="223" t="s">
        <v>255</v>
      </c>
      <c r="D13" s="223" t="s">
        <v>251</v>
      </c>
      <c r="E13" s="491" t="s">
        <v>1192</v>
      </c>
      <c r="F13" s="526">
        <v>800000</v>
      </c>
      <c r="G13" s="390" t="s">
        <v>347</v>
      </c>
      <c r="H13" s="463">
        <f t="shared" si="0"/>
        <v>1428909.1833620998</v>
      </c>
      <c r="I13" s="463">
        <f t="shared" si="1"/>
        <v>1664554.2494167965</v>
      </c>
      <c r="J13" s="223">
        <v>0.69</v>
      </c>
      <c r="K13" s="223">
        <v>716</v>
      </c>
      <c r="L13" s="225"/>
      <c r="M13" s="225" t="s">
        <v>838</v>
      </c>
      <c r="N13" s="226" t="s">
        <v>839</v>
      </c>
    </row>
    <row r="14" spans="1:15" s="15" customFormat="1" ht="45" x14ac:dyDescent="0.2">
      <c r="A14" s="223" t="s">
        <v>840</v>
      </c>
      <c r="B14" s="223" t="s">
        <v>841</v>
      </c>
      <c r="C14" s="223" t="s">
        <v>842</v>
      </c>
      <c r="D14" s="223" t="s">
        <v>10</v>
      </c>
      <c r="E14" s="491" t="s">
        <v>1192</v>
      </c>
      <c r="F14" s="526">
        <v>100000</v>
      </c>
      <c r="G14" s="390" t="s">
        <v>347</v>
      </c>
      <c r="H14" s="463">
        <f t="shared" si="0"/>
        <v>178613.64792026248</v>
      </c>
      <c r="I14" s="463">
        <f t="shared" si="1"/>
        <v>208069.28117709956</v>
      </c>
      <c r="J14" s="223">
        <v>0.16</v>
      </c>
      <c r="K14" s="223">
        <v>911</v>
      </c>
      <c r="L14" s="225"/>
      <c r="M14" s="225" t="s">
        <v>843</v>
      </c>
      <c r="N14" s="226" t="s">
        <v>844</v>
      </c>
    </row>
    <row r="15" spans="1:15" s="15" customFormat="1" ht="75" x14ac:dyDescent="0.2">
      <c r="A15" s="223" t="s">
        <v>840</v>
      </c>
      <c r="B15" s="223" t="s">
        <v>845</v>
      </c>
      <c r="C15" s="223" t="s">
        <v>846</v>
      </c>
      <c r="D15" s="223" t="s">
        <v>10</v>
      </c>
      <c r="E15" s="491" t="s">
        <v>1192</v>
      </c>
      <c r="F15" s="526">
        <v>3100000</v>
      </c>
      <c r="G15" s="390" t="s">
        <v>347</v>
      </c>
      <c r="H15" s="463">
        <f t="shared" si="0"/>
        <v>5537023.0855281372</v>
      </c>
      <c r="I15" s="463">
        <f t="shared" si="1"/>
        <v>6450147.7164900871</v>
      </c>
      <c r="J15" s="223">
        <v>0.18</v>
      </c>
      <c r="K15" s="223">
        <v>912</v>
      </c>
      <c r="L15" s="225"/>
      <c r="M15" s="225" t="s">
        <v>847</v>
      </c>
      <c r="N15" s="226" t="s">
        <v>848</v>
      </c>
    </row>
    <row r="16" spans="1:15" s="15" customFormat="1" ht="60" x14ac:dyDescent="0.2">
      <c r="A16" s="223" t="s">
        <v>227</v>
      </c>
      <c r="B16" s="223" t="s">
        <v>849</v>
      </c>
      <c r="C16" s="223" t="s">
        <v>676</v>
      </c>
      <c r="D16" s="223" t="s">
        <v>10</v>
      </c>
      <c r="E16" s="491" t="s">
        <v>1192</v>
      </c>
      <c r="F16" s="526">
        <v>200000</v>
      </c>
      <c r="G16" s="390" t="s">
        <v>347</v>
      </c>
      <c r="H16" s="463">
        <f t="shared" si="0"/>
        <v>357227.29584052495</v>
      </c>
      <c r="I16" s="463">
        <f t="shared" si="1"/>
        <v>416138.56235419912</v>
      </c>
      <c r="J16" s="223">
        <v>0.95</v>
      </c>
      <c r="K16" s="223">
        <v>814</v>
      </c>
      <c r="L16" s="225"/>
      <c r="M16" s="225" t="s">
        <v>850</v>
      </c>
      <c r="N16" s="226" t="s">
        <v>851</v>
      </c>
    </row>
    <row r="17" spans="1:14" s="15" customFormat="1" ht="210" x14ac:dyDescent="0.2">
      <c r="A17" s="300" t="s">
        <v>294</v>
      </c>
      <c r="B17" s="300" t="s">
        <v>296</v>
      </c>
      <c r="C17" s="300" t="s">
        <v>295</v>
      </c>
      <c r="D17" s="300" t="s">
        <v>150</v>
      </c>
      <c r="E17" s="491" t="s">
        <v>1193</v>
      </c>
      <c r="F17" s="526">
        <v>940000</v>
      </c>
      <c r="G17" s="311" t="s">
        <v>347</v>
      </c>
      <c r="H17" s="463">
        <f t="shared" si="0"/>
        <v>1678968.2904504673</v>
      </c>
      <c r="I17" s="463">
        <f t="shared" si="1"/>
        <v>1955851.243064736</v>
      </c>
      <c r="J17" s="300">
        <v>1.3</v>
      </c>
      <c r="K17" s="300">
        <v>1001</v>
      </c>
      <c r="L17" s="68"/>
      <c r="M17" s="68"/>
      <c r="N17" s="522"/>
    </row>
    <row r="19" spans="1:14" ht="18.75" x14ac:dyDescent="0.3">
      <c r="C19" s="9" t="s">
        <v>310</v>
      </c>
      <c r="F19" s="142">
        <f>SUM(F6:F18)</f>
        <v>24770000</v>
      </c>
      <c r="G19" s="142"/>
      <c r="H19" s="142">
        <f t="shared" ref="H19:I19" si="2">SUM(H6:H18)</f>
        <v>44242600.589849018</v>
      </c>
      <c r="I19" s="142">
        <f t="shared" si="2"/>
        <v>51538760.947567567</v>
      </c>
    </row>
  </sheetData>
  <autoFilter ref="A4:K17"/>
  <customSheetViews>
    <customSheetView guid="{7C423F7C-6103-4542-A65F-815D7082BC2E}" scale="90" fitToPage="1" showAutoFilter="1">
      <selection activeCell="D4" sqref="D4"/>
      <pageMargins left="0.5" right="0.5" top="0.75" bottom="0.75" header="0.5" footer="0.5"/>
      <pageSetup scale="90" fitToHeight="0" orientation="portrait" horizontalDpi="1200" verticalDpi="1200" r:id="rId1"/>
      <headerFooter alignWithMargins="0"/>
      <autoFilter ref="B1:L1"/>
    </customSheetView>
    <customSheetView guid="{5B5A346C-618F-49AC-9181-F5E0B5D30CFD}" scale="90" fitToPage="1" printArea="1" showAutoFilter="1">
      <selection activeCell="P5" sqref="P5"/>
      <pageMargins left="0.5" right="0.5" top="0.75" bottom="0.75" header="0.5" footer="0.5"/>
      <pageSetup scale="52" fitToHeight="0" orientation="portrait" horizontalDpi="1200" verticalDpi="1200" r:id="rId2"/>
      <headerFooter alignWithMargins="0"/>
      <autoFilter ref="B1:L1"/>
    </customSheetView>
    <customSheetView guid="{E02D8BBA-373C-430A-B0C6-EFAFB65B79B1}" scale="90" showPageBreaks="1" fitToPage="1" printArea="1" showAutoFilter="1" topLeftCell="B1">
      <selection activeCell="B6" sqref="B6:L6"/>
      <pageMargins left="0.5" right="0.5" top="0.75" bottom="0.75" header="0.5" footer="0.5"/>
      <pageSetup scale="52" fitToHeight="0" orientation="portrait" horizontalDpi="1200" verticalDpi="1200" r:id="rId3"/>
      <headerFooter alignWithMargins="0"/>
      <autoFilter ref="B1:L1"/>
    </customSheetView>
  </customSheetViews>
  <mergeCells count="4">
    <mergeCell ref="A5:K5"/>
    <mergeCell ref="A1:K1"/>
    <mergeCell ref="A2:K2"/>
    <mergeCell ref="H4:I4"/>
  </mergeCells>
  <phoneticPr fontId="2" type="noConversion"/>
  <dataValidations count="1">
    <dataValidation type="list" allowBlank="1" showInputMessage="1" showErrorMessage="1" sqref="G6:G17">
      <formula1>YearBands</formula1>
    </dataValidation>
  </dataValidations>
  <pageMargins left="0.5" right="0.5" top="0.75" bottom="0.75" header="0.5" footer="0.5"/>
  <pageSetup paperSize="17" scale="83" fitToHeight="0" orientation="landscape" r:id="rId4"/>
  <headerFooter alignWithMargins="0">
    <oddFooter>&amp;C&amp;P of &amp;N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O7"/>
  <sheetViews>
    <sheetView zoomScaleNormal="100" workbookViewId="0">
      <selection activeCell="N4" sqref="N4"/>
    </sheetView>
  </sheetViews>
  <sheetFormatPr defaultRowHeight="12.75" x14ac:dyDescent="0.2"/>
  <cols>
    <col min="1" max="1" width="24.28515625" style="10" bestFit="1" customWidth="1"/>
    <col min="2" max="2" width="16.5703125" style="10" customWidth="1"/>
    <col min="3" max="3" width="26.140625" style="10" bestFit="1" customWidth="1"/>
    <col min="4" max="4" width="14.42578125" style="10" bestFit="1" customWidth="1"/>
    <col min="5" max="5" width="20.5703125" style="128" customWidth="1"/>
    <col min="6" max="6" width="19.5703125" style="40" hidden="1" customWidth="1"/>
    <col min="7" max="10" width="19.5703125" style="40" customWidth="1"/>
    <col min="11" max="11" width="9.140625" style="10"/>
    <col min="12" max="12" width="9.85546875" style="10" customWidth="1"/>
    <col min="13" max="14" width="16.140625" style="10" customWidth="1"/>
    <col min="15" max="15" width="30.85546875" style="158" customWidth="1"/>
    <col min="16" max="16384" width="9.140625" style="10"/>
  </cols>
  <sheetData>
    <row r="1" spans="1:15" s="6" customFormat="1" ht="48" thickBot="1" x14ac:dyDescent="0.3">
      <c r="A1" s="11" t="s">
        <v>0</v>
      </c>
      <c r="B1" s="11" t="s">
        <v>306</v>
      </c>
      <c r="C1" s="11" t="s">
        <v>1</v>
      </c>
      <c r="D1" s="12" t="s">
        <v>277</v>
      </c>
      <c r="E1" s="401" t="s">
        <v>1136</v>
      </c>
      <c r="F1" s="35" t="s">
        <v>338</v>
      </c>
      <c r="G1" s="35" t="s">
        <v>339</v>
      </c>
      <c r="H1" s="35" t="s">
        <v>340</v>
      </c>
      <c r="I1" s="532" t="s">
        <v>341</v>
      </c>
      <c r="J1" s="532"/>
      <c r="K1" s="11" t="s">
        <v>2</v>
      </c>
      <c r="L1" s="11" t="s">
        <v>286</v>
      </c>
      <c r="M1" s="61" t="s">
        <v>351</v>
      </c>
      <c r="N1" s="60" t="s">
        <v>350</v>
      </c>
      <c r="O1" s="167" t="s">
        <v>352</v>
      </c>
    </row>
    <row r="2" spans="1:15" s="6" customFormat="1" ht="15.75" customHeight="1" x14ac:dyDescent="0.2">
      <c r="A2" s="533" t="s">
        <v>311</v>
      </c>
      <c r="B2" s="533"/>
      <c r="C2" s="533"/>
      <c r="D2" s="533"/>
      <c r="E2" s="533"/>
      <c r="F2" s="533"/>
      <c r="G2" s="533"/>
      <c r="H2" s="533"/>
      <c r="I2" s="533"/>
      <c r="J2" s="533"/>
      <c r="K2" s="533"/>
      <c r="L2" s="533"/>
      <c r="O2" s="166"/>
    </row>
    <row r="3" spans="1:15" s="5" customFormat="1" ht="90" x14ac:dyDescent="0.2">
      <c r="A3" s="327" t="s">
        <v>81</v>
      </c>
      <c r="B3" s="328"/>
      <c r="C3" s="327" t="s">
        <v>82</v>
      </c>
      <c r="D3" s="327" t="s">
        <v>20</v>
      </c>
      <c r="E3" s="402" t="s">
        <v>1138</v>
      </c>
      <c r="F3" s="332">
        <v>8800000</v>
      </c>
      <c r="G3" s="332">
        <v>20000000</v>
      </c>
      <c r="H3" s="378" t="s">
        <v>344</v>
      </c>
      <c r="I3" s="463">
        <f>G3*(1+3.1/100)^((LEFT(H3,FIND("-",H3)-1)+0)-2016)</f>
        <v>22597721.750419993</v>
      </c>
      <c r="J3" s="463">
        <f>G3*(1+3.1/100)^((MID(H3,FIND("-",H3)+1,255)+0)-2016)</f>
        <v>25532851.415470246</v>
      </c>
      <c r="K3" s="328">
        <v>0.25</v>
      </c>
      <c r="L3" s="328">
        <v>638</v>
      </c>
      <c r="M3" s="398" t="s">
        <v>1132</v>
      </c>
      <c r="N3" s="328"/>
      <c r="O3" s="318"/>
    </row>
    <row r="4" spans="1:15" s="126" customFormat="1" ht="150" x14ac:dyDescent="0.2">
      <c r="A4" s="377" t="s">
        <v>1002</v>
      </c>
      <c r="B4" s="339" t="s">
        <v>223</v>
      </c>
      <c r="C4" s="377" t="s">
        <v>1003</v>
      </c>
      <c r="D4" s="327" t="s">
        <v>51</v>
      </c>
      <c r="E4" s="402" t="s">
        <v>1138</v>
      </c>
      <c r="F4" s="340"/>
      <c r="G4" s="332">
        <v>28100000</v>
      </c>
      <c r="H4" s="378" t="s">
        <v>346</v>
      </c>
      <c r="I4" s="463">
        <f t="shared" ref="I4:I5" si="0">G4*(1+3.1/100)^((LEFT(H4,FIND("-",H4)-1)+0)-2016)</f>
        <v>43085152.440837234</v>
      </c>
      <c r="J4" s="463">
        <f t="shared" ref="J4:J5" si="1">G4*(1+3.1/100)^((MID(H4,FIND("-",H4)+1,255)+0)-2016)</f>
        <v>48681314.321623437</v>
      </c>
      <c r="K4" s="406">
        <v>1.1000000000000001</v>
      </c>
      <c r="L4" s="379">
        <v>312</v>
      </c>
      <c r="M4" s="398" t="s">
        <v>1141</v>
      </c>
      <c r="N4" s="328" t="s">
        <v>889</v>
      </c>
      <c r="O4" s="365" t="s">
        <v>1004</v>
      </c>
    </row>
    <row r="5" spans="1:15" s="5" customFormat="1" ht="93" customHeight="1" x14ac:dyDescent="0.2">
      <c r="A5" s="327" t="s">
        <v>76</v>
      </c>
      <c r="B5" s="327" t="s">
        <v>77</v>
      </c>
      <c r="C5" s="327" t="s">
        <v>1211</v>
      </c>
      <c r="D5" s="327" t="s">
        <v>20</v>
      </c>
      <c r="E5" s="402" t="s">
        <v>1139</v>
      </c>
      <c r="F5" s="378">
        <v>110000000</v>
      </c>
      <c r="G5" s="378">
        <v>34000000</v>
      </c>
      <c r="H5" s="378" t="s">
        <v>343</v>
      </c>
      <c r="I5" s="463">
        <f t="shared" si="0"/>
        <v>34000000</v>
      </c>
      <c r="J5" s="463">
        <f t="shared" si="1"/>
        <v>37261034.893999994</v>
      </c>
      <c r="K5" s="328">
        <v>0</v>
      </c>
      <c r="L5" s="328">
        <v>606</v>
      </c>
      <c r="M5" s="423" t="s">
        <v>1183</v>
      </c>
      <c r="N5" s="331"/>
      <c r="O5" s="318"/>
    </row>
    <row r="7" spans="1:15" ht="18.75" x14ac:dyDescent="0.3">
      <c r="C7" s="9" t="s">
        <v>310</v>
      </c>
      <c r="F7" s="39">
        <f>SUM(F3:F6)</f>
        <v>118800000</v>
      </c>
      <c r="G7" s="140">
        <f>SUM(G3:G6)</f>
        <v>82100000</v>
      </c>
      <c r="H7" s="140"/>
      <c r="I7" s="140">
        <f t="shared" ref="I7:J7" si="2">SUM(I3:I6)</f>
        <v>99682874.191257223</v>
      </c>
      <c r="J7" s="140">
        <f t="shared" si="2"/>
        <v>111475200.63109368</v>
      </c>
    </row>
  </sheetData>
  <autoFilter ref="A1:L5"/>
  <customSheetViews>
    <customSheetView guid="{7C423F7C-6103-4542-A65F-815D7082BC2E}" scale="80" fitToPage="1" showAutoFilter="1">
      <selection activeCell="D1" sqref="D1"/>
      <pageMargins left="0.5" right="0.5" top="0.75" bottom="0.75" header="0.5" footer="0.5"/>
      <pageSetup scale="80" fitToHeight="0" orientation="portrait" horizontalDpi="1200" verticalDpi="1200" r:id="rId1"/>
      <headerFooter alignWithMargins="0"/>
      <autoFilter ref="B1:L1"/>
    </customSheetView>
    <customSheetView guid="{5B5A346C-618F-49AC-9181-F5E0B5D30CFD}" scale="80" fitToPage="1" printArea="1" showAutoFilter="1">
      <selection activeCell="P3" sqref="P3"/>
      <pageMargins left="0.5" right="0.5" top="0.75" bottom="0.75" header="0.5" footer="0.5"/>
      <pageSetup scale="49" fitToHeight="0" orientation="portrait" horizontalDpi="1200" verticalDpi="1200" r:id="rId2"/>
      <headerFooter alignWithMargins="0"/>
      <autoFilter ref="B1:L1"/>
    </customSheetView>
    <customSheetView guid="{E02D8BBA-373C-430A-B0C6-EFAFB65B79B1}" scale="50" showPageBreaks="1" fitToPage="1" printArea="1" showAutoFilter="1">
      <selection activeCell="L3" sqref="L3"/>
      <pageMargins left="0.5" right="0.5" top="0.75" bottom="0.75" header="0.5" footer="0.5"/>
      <pageSetup scale="48" fitToHeight="0" orientation="portrait" horizontalDpi="1200" verticalDpi="1200" r:id="rId3"/>
      <headerFooter alignWithMargins="0"/>
      <autoFilter ref="B1:L1"/>
    </customSheetView>
  </customSheetViews>
  <mergeCells count="2">
    <mergeCell ref="I1:J1"/>
    <mergeCell ref="A2:L2"/>
  </mergeCells>
  <phoneticPr fontId="2" type="noConversion"/>
  <dataValidations disablePrompts="1" count="1">
    <dataValidation type="list" allowBlank="1" showInputMessage="1" showErrorMessage="1" sqref="H3:H5">
      <formula1>YearBands</formula1>
    </dataValidation>
  </dataValidations>
  <pageMargins left="0.5" right="0.5" top="0.75" bottom="0.75" header="0.5" footer="0.5"/>
  <pageSetup paperSize="17" scale="79" fitToHeight="0" orientation="landscape" r:id="rId4"/>
  <headerFooter alignWithMargins="0">
    <oddFooter>&amp;C&amp;P of &amp;N</oddFooter>
  </headerFooter>
  <legacy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51"/>
    <pageSetUpPr fitToPage="1"/>
  </sheetPr>
  <dimension ref="A1:P26"/>
  <sheetViews>
    <sheetView zoomScale="101" zoomScaleNormal="101" zoomScaleSheetLayoutView="75" workbookViewId="0">
      <selection activeCell="A6" sqref="A6"/>
    </sheetView>
  </sheetViews>
  <sheetFormatPr defaultRowHeight="15" x14ac:dyDescent="0.2"/>
  <cols>
    <col min="1" max="1" width="18.5703125" style="2" customWidth="1"/>
    <col min="2" max="2" width="17" style="2" customWidth="1"/>
    <col min="3" max="3" width="17.42578125" style="2" bestFit="1" customWidth="1"/>
    <col min="4" max="4" width="16.5703125" style="2" bestFit="1" customWidth="1"/>
    <col min="5" max="5" width="16.42578125" style="45" hidden="1" customWidth="1"/>
    <col min="6" max="10" width="16.42578125" style="45" customWidth="1"/>
    <col min="11" max="11" width="9" style="2" bestFit="1" customWidth="1"/>
    <col min="12" max="12" width="7.7109375" style="2" bestFit="1" customWidth="1"/>
    <col min="13" max="13" width="16.7109375" style="1" customWidth="1"/>
    <col min="14" max="14" width="17.28515625" style="1" customWidth="1"/>
    <col min="15" max="15" width="14.28515625" style="1" customWidth="1"/>
    <col min="16" max="16384" width="9.140625" style="1"/>
  </cols>
  <sheetData>
    <row r="1" spans="1:16" s="4" customFormat="1" ht="79.5" thickBot="1" x14ac:dyDescent="0.25">
      <c r="A1" s="72" t="s">
        <v>0</v>
      </c>
      <c r="B1" s="73" t="s">
        <v>306</v>
      </c>
      <c r="C1" s="73" t="s">
        <v>1</v>
      </c>
      <c r="D1" s="73" t="s">
        <v>276</v>
      </c>
      <c r="E1" s="65" t="s">
        <v>338</v>
      </c>
      <c r="F1" s="504" t="s">
        <v>1136</v>
      </c>
      <c r="G1" s="65" t="s">
        <v>339</v>
      </c>
      <c r="H1" s="65" t="s">
        <v>340</v>
      </c>
      <c r="I1" s="529" t="s">
        <v>341</v>
      </c>
      <c r="J1" s="529"/>
      <c r="K1" s="73" t="s">
        <v>2</v>
      </c>
      <c r="L1" s="73" t="s">
        <v>286</v>
      </c>
      <c r="M1" s="61" t="s">
        <v>351</v>
      </c>
      <c r="N1" s="60" t="s">
        <v>350</v>
      </c>
      <c r="O1" s="66" t="s">
        <v>352</v>
      </c>
      <c r="P1" s="91"/>
    </row>
    <row r="2" spans="1:16" s="4" customFormat="1" ht="20.25" x14ac:dyDescent="0.2">
      <c r="A2" s="540" t="s">
        <v>326</v>
      </c>
      <c r="B2" s="540"/>
      <c r="C2" s="540"/>
      <c r="D2" s="540"/>
      <c r="E2" s="540"/>
      <c r="F2" s="540"/>
      <c r="G2" s="540"/>
      <c r="H2" s="540"/>
      <c r="I2" s="540"/>
      <c r="J2" s="540"/>
      <c r="K2" s="540"/>
      <c r="L2" s="540"/>
      <c r="P2" s="90"/>
    </row>
    <row r="3" spans="1:16" x14ac:dyDescent="0.2">
      <c r="A3" s="57"/>
      <c r="B3" s="57"/>
      <c r="C3" s="57"/>
      <c r="D3" s="58"/>
      <c r="E3" s="81"/>
      <c r="F3" s="81"/>
      <c r="G3" s="76"/>
      <c r="H3" s="37"/>
      <c r="I3" s="76"/>
      <c r="J3" s="76"/>
      <c r="K3" s="38"/>
      <c r="L3" s="38"/>
      <c r="M3" s="68"/>
      <c r="N3" s="68"/>
      <c r="O3" s="68"/>
    </row>
    <row r="4" spans="1:16" s="125" customFormat="1" x14ac:dyDescent="0.2">
      <c r="A4" s="146"/>
      <c r="B4" s="146"/>
      <c r="C4" s="146"/>
      <c r="D4" s="147"/>
      <c r="E4" s="81"/>
      <c r="F4" s="81"/>
      <c r="G4" s="221"/>
      <c r="H4" s="220"/>
      <c r="I4" s="221"/>
      <c r="J4" s="221"/>
      <c r="K4" s="139"/>
      <c r="L4" s="139"/>
      <c r="M4" s="154"/>
      <c r="N4" s="154"/>
      <c r="O4" s="154"/>
    </row>
    <row r="5" spans="1:16" s="125" customFormat="1" x14ac:dyDescent="0.2">
      <c r="A5" s="146"/>
      <c r="B5" s="146"/>
      <c r="C5" s="146"/>
      <c r="D5" s="147"/>
      <c r="E5" s="81"/>
      <c r="F5" s="81"/>
      <c r="G5" s="221"/>
      <c r="H5" s="220"/>
      <c r="I5" s="221"/>
      <c r="J5" s="221"/>
      <c r="K5" s="139"/>
      <c r="L5" s="139"/>
      <c r="M5" s="154"/>
      <c r="N5" s="154"/>
      <c r="O5" s="154"/>
    </row>
    <row r="6" spans="1:16" s="125" customFormat="1" x14ac:dyDescent="0.2">
      <c r="A6" s="146"/>
      <c r="B6" s="146"/>
      <c r="C6" s="146"/>
      <c r="D6" s="147"/>
      <c r="E6" s="81"/>
      <c r="F6" s="81"/>
      <c r="G6" s="221"/>
      <c r="H6" s="220"/>
      <c r="I6" s="221"/>
      <c r="J6" s="221"/>
      <c r="K6" s="139"/>
      <c r="L6" s="139"/>
      <c r="M6" s="154"/>
      <c r="N6" s="154"/>
      <c r="O6" s="154"/>
    </row>
    <row r="7" spans="1:16" x14ac:dyDescent="0.2">
      <c r="A7" s="3"/>
      <c r="B7" s="3"/>
      <c r="C7" s="3"/>
      <c r="D7" s="3"/>
      <c r="E7" s="43"/>
      <c r="F7" s="43"/>
      <c r="G7" s="43"/>
      <c r="H7" s="43"/>
      <c r="I7" s="43"/>
      <c r="J7" s="43"/>
      <c r="K7" s="3"/>
      <c r="L7" s="3"/>
    </row>
    <row r="8" spans="1:16" ht="18.75" x14ac:dyDescent="0.2">
      <c r="A8" s="3"/>
      <c r="B8" s="3"/>
      <c r="C8" s="9" t="s">
        <v>310</v>
      </c>
      <c r="D8" s="3"/>
      <c r="E8" s="44">
        <f>SUM(E3:E7)</f>
        <v>0</v>
      </c>
      <c r="F8" s="44"/>
      <c r="G8" s="44"/>
      <c r="H8" s="44"/>
      <c r="I8" s="44"/>
      <c r="J8" s="44"/>
      <c r="K8" s="3"/>
      <c r="L8" s="3"/>
    </row>
    <row r="9" spans="1:16" x14ac:dyDescent="0.2">
      <c r="A9" s="3"/>
      <c r="B9" s="3"/>
      <c r="C9" s="3"/>
      <c r="D9" s="3"/>
      <c r="E9" s="43"/>
      <c r="F9" s="43"/>
      <c r="G9" s="43"/>
      <c r="H9" s="43"/>
      <c r="I9" s="43"/>
      <c r="J9" s="43"/>
      <c r="K9" s="3"/>
      <c r="L9" s="3"/>
    </row>
    <row r="10" spans="1:16" x14ac:dyDescent="0.2">
      <c r="A10" s="3"/>
      <c r="B10" s="3"/>
      <c r="C10" s="3"/>
      <c r="D10" s="3"/>
      <c r="E10" s="43"/>
      <c r="F10" s="43"/>
      <c r="G10" s="43"/>
      <c r="H10" s="43"/>
      <c r="I10" s="43"/>
      <c r="J10" s="43"/>
      <c r="K10" s="3"/>
      <c r="L10" s="3"/>
    </row>
    <row r="11" spans="1:16" x14ac:dyDescent="0.2">
      <c r="A11" s="3"/>
      <c r="B11" s="3"/>
      <c r="C11" s="3"/>
      <c r="D11" s="3"/>
      <c r="E11" s="43"/>
      <c r="F11" s="43"/>
      <c r="G11" s="43"/>
      <c r="H11" s="43"/>
      <c r="I11" s="43"/>
      <c r="J11" s="43"/>
      <c r="K11" s="3"/>
      <c r="L11" s="3"/>
    </row>
    <row r="12" spans="1:16" x14ac:dyDescent="0.2">
      <c r="A12" s="3"/>
      <c r="B12" s="3"/>
      <c r="C12" s="3"/>
      <c r="D12" s="3"/>
      <c r="E12" s="43"/>
      <c r="F12" s="43"/>
      <c r="G12" s="43"/>
      <c r="H12" s="43"/>
      <c r="I12" s="43"/>
      <c r="J12" s="43"/>
      <c r="K12" s="3"/>
      <c r="L12" s="3"/>
    </row>
    <row r="13" spans="1:16" x14ac:dyDescent="0.2">
      <c r="D13" s="3"/>
    </row>
    <row r="14" spans="1:16" x14ac:dyDescent="0.2">
      <c r="D14" s="3"/>
    </row>
    <row r="15" spans="1:16" x14ac:dyDescent="0.2">
      <c r="D15" s="3"/>
    </row>
    <row r="16" spans="1:16" x14ac:dyDescent="0.2">
      <c r="D16" s="3"/>
    </row>
    <row r="17" spans="4:4" x14ac:dyDescent="0.2">
      <c r="D17" s="3"/>
    </row>
    <row r="18" spans="4:4" x14ac:dyDescent="0.2">
      <c r="D18" s="3"/>
    </row>
    <row r="19" spans="4:4" x14ac:dyDescent="0.2">
      <c r="D19" s="3"/>
    </row>
    <row r="20" spans="4:4" x14ac:dyDescent="0.2">
      <c r="D20" s="3"/>
    </row>
    <row r="21" spans="4:4" x14ac:dyDescent="0.2">
      <c r="D21" s="3"/>
    </row>
    <row r="22" spans="4:4" x14ac:dyDescent="0.2">
      <c r="D22" s="3"/>
    </row>
    <row r="23" spans="4:4" x14ac:dyDescent="0.2">
      <c r="D23" s="3"/>
    </row>
    <row r="24" spans="4:4" x14ac:dyDescent="0.2">
      <c r="D24" s="3"/>
    </row>
    <row r="25" spans="4:4" x14ac:dyDescent="0.2">
      <c r="D25" s="3"/>
    </row>
    <row r="26" spans="4:4" x14ac:dyDescent="0.2">
      <c r="D26" s="3"/>
    </row>
  </sheetData>
  <autoFilter ref="A1:L3"/>
  <customSheetViews>
    <customSheetView guid="{7C423F7C-6103-4542-A65F-815D7082BC2E}" scale="73" fitToPage="1" showAutoFilter="1">
      <selection activeCell="D1" sqref="D1"/>
      <pageMargins left="0.5" right="0.5" top="0.75" bottom="0.75" header="0.5" footer="0.5"/>
      <pageSetup scale="94" fitToHeight="0" orientation="portrait" verticalDpi="1200" r:id="rId1"/>
      <headerFooter alignWithMargins="0"/>
      <autoFilter ref="B1:L1"/>
    </customSheetView>
    <customSheetView guid="{5B5A346C-618F-49AC-9181-F5E0B5D30CFD}" scale="73" fitToPage="1" printArea="1" showAutoFilter="1">
      <selection activeCell="P3" sqref="P3"/>
      <pageMargins left="0.5" right="0.5" top="0.75" bottom="0.75" header="0.5" footer="0.5"/>
      <pageSetup scale="57" fitToHeight="0" orientation="portrait" verticalDpi="1200" r:id="rId2"/>
      <headerFooter alignWithMargins="0"/>
      <autoFilter ref="B1:L1"/>
    </customSheetView>
    <customSheetView guid="{E02D8BBA-373C-430A-B0C6-EFAFB65B79B1}" scale="73" showPageBreaks="1" fitToPage="1" printArea="1" showAutoFilter="1">
      <selection activeCell="I34" sqref="I34"/>
      <pageMargins left="0.5" right="0.5" top="0.75" bottom="0.75" header="0.5" footer="0.5"/>
      <pageSetup scale="57" fitToHeight="0" orientation="portrait" verticalDpi="1200" r:id="rId3"/>
      <headerFooter alignWithMargins="0"/>
      <autoFilter ref="B1:L1"/>
    </customSheetView>
  </customSheetViews>
  <mergeCells count="2">
    <mergeCell ref="A2:L2"/>
    <mergeCell ref="I1:J1"/>
  </mergeCells>
  <phoneticPr fontId="2" type="noConversion"/>
  <dataValidations count="1">
    <dataValidation type="list" allowBlank="1" showInputMessage="1" showErrorMessage="1" sqref="H3:H6">
      <formula1>YearBands</formula1>
    </dataValidation>
  </dataValidations>
  <pageMargins left="0.5" right="0.5" top="0.75" bottom="0.75" header="0.5" footer="0.5"/>
  <pageSetup paperSize="17" scale="95" fitToHeight="0" orientation="landscape" r:id="rId4"/>
  <headerFooter alignWithMargins="0">
    <oddFooter>&amp;C&amp;P of &amp;N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51"/>
    <pageSetUpPr fitToPage="1"/>
  </sheetPr>
  <dimension ref="A1:O7"/>
  <sheetViews>
    <sheetView zoomScaleNormal="100" workbookViewId="0">
      <selection activeCell="L2" sqref="L2"/>
    </sheetView>
  </sheetViews>
  <sheetFormatPr defaultRowHeight="12.75" x14ac:dyDescent="0.2"/>
  <cols>
    <col min="1" max="1" width="18.5703125" style="10" customWidth="1"/>
    <col min="2" max="2" width="17" style="10" customWidth="1"/>
    <col min="3" max="3" width="17.42578125" style="10" bestFit="1" customWidth="1"/>
    <col min="4" max="4" width="16.5703125" style="10" bestFit="1" customWidth="1"/>
    <col min="5" max="5" width="16.42578125" style="40" hidden="1" customWidth="1"/>
    <col min="6" max="9" width="16.42578125" style="40" customWidth="1"/>
    <col min="10" max="10" width="9" style="10" bestFit="1" customWidth="1"/>
    <col min="11" max="11" width="7.7109375" style="10" bestFit="1" customWidth="1"/>
    <col min="12" max="12" width="12.7109375" style="10" customWidth="1"/>
    <col min="13" max="13" width="17.7109375" style="10" customWidth="1"/>
    <col min="14" max="14" width="13.42578125" style="10" customWidth="1"/>
    <col min="15" max="16384" width="9.140625" style="10"/>
  </cols>
  <sheetData>
    <row r="1" spans="1:15" s="19" customFormat="1" ht="79.5" thickBot="1" x14ac:dyDescent="0.25">
      <c r="A1" s="72" t="s">
        <v>0</v>
      </c>
      <c r="B1" s="73" t="s">
        <v>306</v>
      </c>
      <c r="C1" s="73" t="s">
        <v>1</v>
      </c>
      <c r="D1" s="73" t="s">
        <v>276</v>
      </c>
      <c r="E1" s="65" t="s">
        <v>338</v>
      </c>
      <c r="F1" s="65" t="s">
        <v>339</v>
      </c>
      <c r="G1" s="65" t="s">
        <v>340</v>
      </c>
      <c r="H1" s="529" t="s">
        <v>341</v>
      </c>
      <c r="I1" s="529"/>
      <c r="J1" s="73" t="s">
        <v>2</v>
      </c>
      <c r="K1" s="73" t="s">
        <v>286</v>
      </c>
      <c r="L1" s="61" t="s">
        <v>351</v>
      </c>
      <c r="M1" s="60" t="s">
        <v>350</v>
      </c>
      <c r="N1" s="66" t="s">
        <v>352</v>
      </c>
      <c r="O1" s="88"/>
    </row>
    <row r="2" spans="1:15" s="19" customFormat="1" ht="20.25" x14ac:dyDescent="0.2">
      <c r="A2" s="540" t="s">
        <v>327</v>
      </c>
      <c r="B2" s="540"/>
      <c r="C2" s="540"/>
      <c r="D2" s="540"/>
      <c r="E2" s="540"/>
      <c r="F2" s="540"/>
      <c r="G2" s="540"/>
      <c r="H2" s="540"/>
      <c r="I2" s="540"/>
      <c r="J2" s="540"/>
      <c r="K2" s="540"/>
    </row>
    <row r="3" spans="1:15" s="15" customFormat="1" ht="30" x14ac:dyDescent="0.2">
      <c r="A3" s="69" t="s">
        <v>68</v>
      </c>
      <c r="B3" s="69" t="s">
        <v>1125</v>
      </c>
      <c r="C3" s="69" t="s">
        <v>171</v>
      </c>
      <c r="D3" s="327" t="s">
        <v>4</v>
      </c>
      <c r="E3" s="75">
        <v>0</v>
      </c>
      <c r="F3" s="75">
        <v>701000</v>
      </c>
      <c r="G3" s="37" t="s">
        <v>347</v>
      </c>
      <c r="H3" s="75"/>
      <c r="I3" s="75"/>
      <c r="J3" s="70">
        <v>0.89</v>
      </c>
      <c r="K3" s="70">
        <v>512</v>
      </c>
      <c r="L3" s="68"/>
      <c r="M3" s="68" t="s">
        <v>1078</v>
      </c>
      <c r="N3" s="68"/>
    </row>
    <row r="4" spans="1:15" s="5" customFormat="1" ht="30" x14ac:dyDescent="0.2">
      <c r="A4" s="69" t="s">
        <v>162</v>
      </c>
      <c r="B4" s="69" t="s">
        <v>163</v>
      </c>
      <c r="C4" s="69" t="s">
        <v>171</v>
      </c>
      <c r="D4" s="69" t="s">
        <v>20</v>
      </c>
      <c r="E4" s="75">
        <v>0</v>
      </c>
      <c r="F4" s="75">
        <v>203000</v>
      </c>
      <c r="G4" s="37" t="s">
        <v>347</v>
      </c>
      <c r="H4" s="75"/>
      <c r="I4" s="75"/>
      <c r="J4" s="70">
        <v>1.5</v>
      </c>
      <c r="K4" s="70">
        <v>833</v>
      </c>
      <c r="L4" s="62"/>
      <c r="M4" s="62"/>
      <c r="N4" s="62"/>
    </row>
    <row r="5" spans="1:15" s="15" customFormat="1" ht="30" x14ac:dyDescent="0.2">
      <c r="A5" s="69" t="s">
        <v>113</v>
      </c>
      <c r="B5" s="69" t="s">
        <v>164</v>
      </c>
      <c r="C5" s="69" t="s">
        <v>171</v>
      </c>
      <c r="D5" s="69" t="s">
        <v>20</v>
      </c>
      <c r="E5" s="75">
        <v>0</v>
      </c>
      <c r="F5" s="75">
        <v>163000</v>
      </c>
      <c r="G5" s="37" t="s">
        <v>347</v>
      </c>
      <c r="H5" s="75"/>
      <c r="I5" s="75"/>
      <c r="J5" s="70">
        <v>1.2</v>
      </c>
      <c r="K5" s="70">
        <v>839</v>
      </c>
      <c r="L5" s="68"/>
      <c r="M5" s="68"/>
      <c r="N5" s="68"/>
    </row>
    <row r="7" spans="1:15" ht="18.75" x14ac:dyDescent="0.3">
      <c r="C7" s="9" t="s">
        <v>310</v>
      </c>
      <c r="E7" s="41">
        <f>SUM(E3:E6)</f>
        <v>0</v>
      </c>
      <c r="F7" s="41"/>
      <c r="G7" s="41"/>
      <c r="H7" s="41"/>
      <c r="I7" s="41"/>
    </row>
  </sheetData>
  <autoFilter ref="A1:K5"/>
  <customSheetViews>
    <customSheetView guid="{7C423F7C-6103-4542-A65F-815D7082BC2E}" fitToPage="1" showAutoFilter="1">
      <selection activeCell="D1" sqref="D1"/>
      <pageMargins left="0.5" right="0.5" top="0.75" bottom="0.75" header="0.5" footer="0.5"/>
      <pageSetup scale="94" fitToHeight="0" orientation="portrait" horizontalDpi="1200" verticalDpi="1200" r:id="rId1"/>
      <headerFooter alignWithMargins="0"/>
      <autoFilter ref="B1:L1"/>
    </customSheetView>
    <customSheetView guid="{5B5A346C-618F-49AC-9181-F5E0B5D30CFD}" fitToPage="1" printArea="1" showAutoFilter="1">
      <selection activeCell="M4" sqref="M4"/>
      <pageMargins left="0.5" right="0.5" top="0.75" bottom="0.75" header="0.5" footer="0.5"/>
      <pageSetup scale="57" fitToHeight="0" orientation="portrait" horizontalDpi="1200" verticalDpi="1200" r:id="rId2"/>
      <headerFooter alignWithMargins="0"/>
      <autoFilter ref="B1:L1"/>
    </customSheetView>
    <customSheetView guid="{E02D8BBA-373C-430A-B0C6-EFAFB65B79B1}" showPageBreaks="1" fitToPage="1" printArea="1" showAutoFilter="1">
      <selection activeCell="D17" sqref="D17"/>
      <pageMargins left="0.5" right="0.5" top="0.75" bottom="0.75" header="0.5" footer="0.5"/>
      <pageSetup scale="57" fitToHeight="0" orientation="portrait" horizontalDpi="1200" verticalDpi="1200" r:id="rId3"/>
      <headerFooter alignWithMargins="0"/>
      <autoFilter ref="B1:L1"/>
    </customSheetView>
  </customSheetViews>
  <mergeCells count="2">
    <mergeCell ref="A2:K2"/>
    <mergeCell ref="H1:I1"/>
  </mergeCells>
  <phoneticPr fontId="2" type="noConversion"/>
  <dataValidations count="1">
    <dataValidation type="list" allowBlank="1" showInputMessage="1" showErrorMessage="1" sqref="G3:G5">
      <formula1>YearBands</formula1>
    </dataValidation>
  </dataValidations>
  <pageMargins left="0.5" right="0.5" top="0.75" bottom="0.75" header="0.5" footer="0.5"/>
  <pageSetup paperSize="17" fitToHeight="0" orientation="landscape" r:id="rId4"/>
  <headerFooter alignWithMargins="0">
    <oddFooter>&amp;C&amp;P of &amp;N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51"/>
    <pageSetUpPr fitToPage="1"/>
  </sheetPr>
  <dimension ref="A1:O10"/>
  <sheetViews>
    <sheetView zoomScale="90" zoomScaleNormal="90" workbookViewId="0">
      <selection activeCell="K3" sqref="K3"/>
    </sheetView>
  </sheetViews>
  <sheetFormatPr defaultRowHeight="12.75" x14ac:dyDescent="0.2"/>
  <cols>
    <col min="1" max="1" width="18.5703125" style="10" customWidth="1"/>
    <col min="2" max="2" width="17" style="10" customWidth="1"/>
    <col min="3" max="3" width="17.42578125" style="10" bestFit="1" customWidth="1"/>
    <col min="4" max="4" width="16.5703125" style="10" bestFit="1" customWidth="1"/>
    <col min="5" max="5" width="19.85546875" style="40" hidden="1" customWidth="1"/>
    <col min="6" max="9" width="19.85546875" style="40" customWidth="1"/>
    <col min="10" max="10" width="9" style="10" bestFit="1" customWidth="1"/>
    <col min="11" max="11" width="7.7109375" style="10" bestFit="1" customWidth="1"/>
    <col min="12" max="12" width="14.85546875" style="10" customWidth="1"/>
    <col min="13" max="13" width="16.140625" style="10" customWidth="1"/>
    <col min="14" max="14" width="14.28515625" style="10" customWidth="1"/>
    <col min="15" max="16384" width="9.140625" style="10"/>
  </cols>
  <sheetData>
    <row r="1" spans="1:15" s="19" customFormat="1" ht="48" thickBot="1" x14ac:dyDescent="0.25">
      <c r="A1" s="72" t="s">
        <v>0</v>
      </c>
      <c r="B1" s="73" t="s">
        <v>306</v>
      </c>
      <c r="C1" s="73" t="s">
        <v>1</v>
      </c>
      <c r="D1" s="73" t="s">
        <v>276</v>
      </c>
      <c r="E1" s="65" t="s">
        <v>338</v>
      </c>
      <c r="F1" s="65" t="s">
        <v>339</v>
      </c>
      <c r="G1" s="65" t="s">
        <v>340</v>
      </c>
      <c r="H1" s="529" t="s">
        <v>341</v>
      </c>
      <c r="I1" s="529"/>
      <c r="J1" s="73" t="s">
        <v>2</v>
      </c>
      <c r="K1" s="73" t="s">
        <v>286</v>
      </c>
      <c r="L1" s="61" t="s">
        <v>351</v>
      </c>
      <c r="M1" s="60" t="s">
        <v>350</v>
      </c>
      <c r="N1" s="66" t="s">
        <v>352</v>
      </c>
      <c r="O1" s="88"/>
    </row>
    <row r="2" spans="1:15" s="19" customFormat="1" ht="20.25" x14ac:dyDescent="0.2">
      <c r="A2" s="540" t="s">
        <v>328</v>
      </c>
      <c r="B2" s="540"/>
      <c r="C2" s="540"/>
      <c r="D2" s="540"/>
      <c r="E2" s="540"/>
      <c r="F2" s="540"/>
      <c r="G2" s="540"/>
      <c r="H2" s="540"/>
      <c r="I2" s="540"/>
      <c r="J2" s="540"/>
      <c r="K2" s="540"/>
    </row>
    <row r="3" spans="1:15" s="15" customFormat="1" ht="45" x14ac:dyDescent="0.2">
      <c r="A3" s="297" t="s">
        <v>265</v>
      </c>
      <c r="B3" s="297" t="s">
        <v>989</v>
      </c>
      <c r="C3" s="297" t="s">
        <v>171</v>
      </c>
      <c r="D3" s="297" t="s">
        <v>4</v>
      </c>
      <c r="E3" s="298">
        <v>295000</v>
      </c>
      <c r="F3" s="298">
        <v>206000</v>
      </c>
      <c r="G3" s="296" t="s">
        <v>347</v>
      </c>
      <c r="H3" s="298"/>
      <c r="I3" s="298"/>
      <c r="J3" s="299">
        <v>0.89</v>
      </c>
      <c r="K3" s="299">
        <v>157</v>
      </c>
      <c r="L3" s="301"/>
      <c r="M3" s="302" t="s">
        <v>731</v>
      </c>
      <c r="N3" s="303" t="s">
        <v>990</v>
      </c>
    </row>
    <row r="4" spans="1:15" s="15" customFormat="1" ht="45" x14ac:dyDescent="0.2">
      <c r="A4" s="297" t="s">
        <v>991</v>
      </c>
      <c r="B4" s="297" t="s">
        <v>266</v>
      </c>
      <c r="C4" s="297" t="s">
        <v>171</v>
      </c>
      <c r="D4" s="297" t="s">
        <v>4</v>
      </c>
      <c r="E4" s="298">
        <v>124000</v>
      </c>
      <c r="F4" s="298">
        <v>83000</v>
      </c>
      <c r="G4" s="296" t="s">
        <v>347</v>
      </c>
      <c r="H4" s="298"/>
      <c r="I4" s="298"/>
      <c r="J4" s="299">
        <v>0.53</v>
      </c>
      <c r="K4" s="299">
        <v>266</v>
      </c>
      <c r="L4" s="301"/>
      <c r="M4" s="302" t="s">
        <v>733</v>
      </c>
      <c r="N4" s="303" t="s">
        <v>992</v>
      </c>
    </row>
    <row r="5" spans="1:15" s="15" customFormat="1" ht="45" x14ac:dyDescent="0.2">
      <c r="A5" s="297" t="s">
        <v>993</v>
      </c>
      <c r="B5" s="297" t="s">
        <v>994</v>
      </c>
      <c r="C5" s="297" t="s">
        <v>904</v>
      </c>
      <c r="D5" s="297" t="s">
        <v>4</v>
      </c>
      <c r="E5" s="298">
        <v>110000</v>
      </c>
      <c r="F5" s="298">
        <v>39000</v>
      </c>
      <c r="G5" s="296" t="s">
        <v>347</v>
      </c>
      <c r="H5" s="298"/>
      <c r="I5" s="298"/>
      <c r="J5" s="297">
        <v>0.31</v>
      </c>
      <c r="K5" s="299">
        <v>275</v>
      </c>
      <c r="L5" s="301"/>
      <c r="M5" s="302" t="s">
        <v>995</v>
      </c>
      <c r="N5" s="303" t="s">
        <v>996</v>
      </c>
    </row>
    <row r="6" spans="1:15" s="15" customFormat="1" ht="60" x14ac:dyDescent="0.2">
      <c r="A6" s="297" t="s">
        <v>267</v>
      </c>
      <c r="B6" s="297" t="s">
        <v>269</v>
      </c>
      <c r="C6" s="297" t="s">
        <v>268</v>
      </c>
      <c r="D6" s="297" t="s">
        <v>4</v>
      </c>
      <c r="E6" s="298">
        <v>192000</v>
      </c>
      <c r="F6" s="298">
        <v>151000</v>
      </c>
      <c r="G6" s="296" t="s">
        <v>347</v>
      </c>
      <c r="H6" s="298"/>
      <c r="I6" s="298"/>
      <c r="J6" s="299">
        <v>1</v>
      </c>
      <c r="K6" s="299">
        <v>684</v>
      </c>
      <c r="L6" s="301"/>
      <c r="M6" s="302" t="s">
        <v>997</v>
      </c>
      <c r="N6" s="303" t="s">
        <v>998</v>
      </c>
    </row>
    <row r="8" spans="1:15" ht="18.75" x14ac:dyDescent="0.3">
      <c r="C8" s="9" t="s">
        <v>310</v>
      </c>
      <c r="E8" s="41">
        <f>SUM(E3:E7)</f>
        <v>721000</v>
      </c>
      <c r="F8" s="142">
        <f>SUM(F3:F7)</f>
        <v>479000</v>
      </c>
      <c r="G8" s="41"/>
      <c r="H8" s="41"/>
      <c r="I8" s="41"/>
    </row>
    <row r="10" spans="1:15" ht="18.75" x14ac:dyDescent="0.3">
      <c r="C10" s="30" t="s">
        <v>330</v>
      </c>
      <c r="E10" s="42" t="e">
        <f>E8+'Bike Illustrative - onstreet w'!E7+'Bike Illustrative - woutRD'!#REF!+'Bike Illustrative - withRd'!E8</f>
        <v>#REF!</v>
      </c>
      <c r="F10" s="143">
        <f>F8+'Bike Illustrative - onstreet w'!F7+'Bike Illustrative - woutRD'!F19+'Bike Illustrative - withRd'!G8</f>
        <v>25249000</v>
      </c>
      <c r="G10" s="41"/>
      <c r="H10" s="41"/>
      <c r="I10" s="41"/>
    </row>
  </sheetData>
  <autoFilter ref="A1:K6"/>
  <customSheetViews>
    <customSheetView guid="{7C423F7C-6103-4542-A65F-815D7082BC2E}" scale="90" fitToPage="1" showAutoFilter="1">
      <selection activeCell="D1" sqref="D1"/>
      <pageMargins left="0.5" right="0.5" top="0.75" bottom="0.75" header="0.5" footer="0.5"/>
      <pageSetup scale="90" fitToHeight="0" orientation="portrait" horizontalDpi="1200" verticalDpi="1200" r:id="rId1"/>
      <headerFooter alignWithMargins="0"/>
      <autoFilter ref="B1:L1"/>
    </customSheetView>
    <customSheetView guid="{5B5A346C-618F-49AC-9181-F5E0B5D30CFD}" scale="90" fitToPage="1" printArea="1" showAutoFilter="1">
      <selection activeCell="P3" sqref="P3"/>
      <pageMargins left="0.5" right="0.5" top="0.75" bottom="0.75" header="0.5" footer="0.5"/>
      <pageSetup scale="52" fitToHeight="0" orientation="portrait" horizontalDpi="1200" verticalDpi="1200" r:id="rId2"/>
      <headerFooter alignWithMargins="0"/>
      <autoFilter ref="B1:L1"/>
    </customSheetView>
    <customSheetView guid="{E02D8BBA-373C-430A-B0C6-EFAFB65B79B1}" scale="90" showPageBreaks="1" fitToPage="1" printArea="1" showAutoFilter="1">
      <selection activeCell="D1" sqref="D1"/>
      <pageMargins left="0.5" right="0.5" top="0.75" bottom="0.75" header="0.5" footer="0.5"/>
      <pageSetup scale="52" fitToHeight="0" orientation="portrait" horizontalDpi="1200" verticalDpi="1200" r:id="rId3"/>
      <headerFooter alignWithMargins="0"/>
      <autoFilter ref="B1:L1"/>
    </customSheetView>
  </customSheetViews>
  <mergeCells count="2">
    <mergeCell ref="A2:K2"/>
    <mergeCell ref="H1:I1"/>
  </mergeCells>
  <phoneticPr fontId="2" type="noConversion"/>
  <dataValidations count="1">
    <dataValidation type="list" allowBlank="1" showInputMessage="1" showErrorMessage="1" sqref="G3:G6">
      <formula1>YearBands</formula1>
    </dataValidation>
  </dataValidations>
  <pageMargins left="0.5" right="0.5" top="0.75" bottom="0.75" header="0.5" footer="0.5"/>
  <pageSetup paperSize="17" scale="90" fitToHeight="0" orientation="landscape" r:id="rId4"/>
  <headerFooter alignWithMargins="0">
    <oddFooter>&amp;C&amp;P of &amp;N</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O14"/>
  <sheetViews>
    <sheetView zoomScaleNormal="100" workbookViewId="0">
      <selection activeCell="H5" sqref="H5"/>
    </sheetView>
  </sheetViews>
  <sheetFormatPr defaultRowHeight="12.75" x14ac:dyDescent="0.2"/>
  <cols>
    <col min="1" max="1" width="13.28515625" style="55" bestFit="1" customWidth="1"/>
    <col min="2" max="6" width="9.140625" style="55"/>
    <col min="7" max="7" width="17.7109375" style="55" customWidth="1"/>
    <col min="8" max="16384" width="9.140625" style="55"/>
  </cols>
  <sheetData>
    <row r="1" spans="1:15" x14ac:dyDescent="0.2">
      <c r="A1" s="56" t="s">
        <v>342</v>
      </c>
    </row>
    <row r="2" spans="1:15" x14ac:dyDescent="0.2">
      <c r="A2" s="55" t="s">
        <v>343</v>
      </c>
      <c r="G2" s="519" t="s">
        <v>1231</v>
      </c>
    </row>
    <row r="3" spans="1:15" ht="15" x14ac:dyDescent="0.2">
      <c r="A3" s="55" t="s">
        <v>344</v>
      </c>
      <c r="G3" s="517">
        <v>2900000</v>
      </c>
      <c r="H3" s="516">
        <v>1.59</v>
      </c>
    </row>
    <row r="4" spans="1:15" x14ac:dyDescent="0.2">
      <c r="A4" s="55" t="s">
        <v>345</v>
      </c>
      <c r="G4" s="520">
        <f>(G3*H4)/H3</f>
        <v>492452.83018867922</v>
      </c>
      <c r="H4" s="518">
        <v>0.27</v>
      </c>
    </row>
    <row r="5" spans="1:15" x14ac:dyDescent="0.2">
      <c r="A5" s="55" t="s">
        <v>346</v>
      </c>
    </row>
    <row r="6" spans="1:15" x14ac:dyDescent="0.2">
      <c r="A6" s="55" t="s">
        <v>347</v>
      </c>
    </row>
    <row r="14" spans="1:15" s="474" customFormat="1" ht="375" x14ac:dyDescent="0.2">
      <c r="A14" s="477" t="s">
        <v>413</v>
      </c>
      <c r="B14" s="477" t="s">
        <v>746</v>
      </c>
      <c r="C14" s="477" t="s">
        <v>747</v>
      </c>
      <c r="D14" s="477" t="s">
        <v>10</v>
      </c>
      <c r="E14" s="477"/>
      <c r="F14" s="480">
        <v>90000</v>
      </c>
      <c r="G14" s="478" t="s">
        <v>345</v>
      </c>
      <c r="H14" s="480"/>
      <c r="I14" s="480"/>
      <c r="J14" s="479"/>
      <c r="K14" s="479"/>
      <c r="L14" s="477" t="s">
        <v>748</v>
      </c>
      <c r="M14" s="477"/>
      <c r="N14" s="481" t="s">
        <v>705</v>
      </c>
      <c r="O14" s="474" t="s">
        <v>1197</v>
      </c>
    </row>
  </sheetData>
  <customSheetViews>
    <customSheetView guid="{7C423F7C-6103-4542-A65F-815D7082BC2E}">
      <pageMargins left="0.75" right="0.75" top="1" bottom="1" header="0.5" footer="0.5"/>
      <pageSetup orientation="portrait" r:id="rId1"/>
      <headerFooter alignWithMargins="0">
        <oddFooter>&amp;R&amp;"Arial,Italic"&amp;8&amp;Z&amp;F</oddFooter>
      </headerFooter>
    </customSheetView>
    <customSheetView guid="{5B5A346C-618F-49AC-9181-F5E0B5D30CFD}">
      <selection activeCell="A2" sqref="A2"/>
      <pageMargins left="0.75" right="0.75" top="1" bottom="1" header="0.5" footer="0.5"/>
      <pageSetup orientation="portrait" r:id="rId2"/>
      <headerFooter alignWithMargins="0">
        <oddFooter>&amp;R&amp;"Arial,Italic"&amp;8&amp;Z&amp;F</oddFooter>
      </headerFooter>
    </customSheetView>
    <customSheetView guid="{E02D8BBA-373C-430A-B0C6-EFAFB65B79B1}">
      <selection activeCell="D15" sqref="D14:D15"/>
      <pageMargins left="0.75" right="0.75" top="1" bottom="1" header="0.5" footer="0.5"/>
      <pageSetup orientation="portrait" r:id="rId3"/>
      <headerFooter alignWithMargins="0">
        <oddFooter>&amp;R&amp;"Arial,Italic"&amp;8&amp;Z&amp;F</oddFooter>
      </headerFooter>
    </customSheetView>
  </customSheetViews>
  <dataValidations count="1">
    <dataValidation type="list" allowBlank="1" showInputMessage="1" showErrorMessage="1" sqref="G14">
      <formula1>YearBands</formula1>
    </dataValidation>
  </dataValidations>
  <pageMargins left="0.5" right="0.5" top="0.75" bottom="0.75" header="0.5" footer="0.5"/>
  <pageSetup paperSize="17" fitToHeight="0" orientation="landscape" r:id="rId4"/>
  <headerFooter alignWithMargins="0">
    <oddFooter>&amp;C&amp;P of &amp;N</oddFooter>
  </headerFooter>
  <legacy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O27"/>
  <sheetViews>
    <sheetView topLeftCell="A12" zoomScale="75" zoomScaleNormal="75" workbookViewId="0">
      <selection activeCell="O23" sqref="O23"/>
    </sheetView>
  </sheetViews>
  <sheetFormatPr defaultRowHeight="12.75" x14ac:dyDescent="0.2"/>
  <cols>
    <col min="1" max="1" width="24.28515625" style="10" bestFit="1" customWidth="1"/>
    <col min="2" max="2" width="16.5703125" style="10" customWidth="1"/>
    <col min="3" max="3" width="26.140625" style="10" bestFit="1" customWidth="1"/>
    <col min="4" max="4" width="26.140625" style="128" customWidth="1"/>
    <col min="5" max="5" width="18.85546875" style="10" customWidth="1"/>
    <col min="6" max="6" width="18" style="40" hidden="1" customWidth="1"/>
    <col min="7" max="10" width="18" style="40" customWidth="1"/>
    <col min="11" max="11" width="9.140625" style="10"/>
    <col min="12" max="12" width="9.85546875" style="10" customWidth="1"/>
    <col min="13" max="13" width="24" style="10" customWidth="1"/>
    <col min="14" max="14" width="16.85546875" style="10" customWidth="1"/>
    <col min="15" max="15" width="78.42578125" style="496" customWidth="1"/>
    <col min="16" max="16384" width="9.140625" style="10"/>
  </cols>
  <sheetData>
    <row r="1" spans="1:15" s="6" customFormat="1" ht="79.5" thickBot="1" x14ac:dyDescent="0.3">
      <c r="A1" s="13" t="s">
        <v>0</v>
      </c>
      <c r="B1" s="13" t="s">
        <v>306</v>
      </c>
      <c r="C1" s="13" t="s">
        <v>1</v>
      </c>
      <c r="D1" s="408" t="s">
        <v>1136</v>
      </c>
      <c r="E1" s="14" t="s">
        <v>277</v>
      </c>
      <c r="F1" s="35" t="s">
        <v>338</v>
      </c>
      <c r="G1" s="35" t="s">
        <v>339</v>
      </c>
      <c r="H1" s="35" t="s">
        <v>340</v>
      </c>
      <c r="I1" s="532" t="s">
        <v>341</v>
      </c>
      <c r="J1" s="532"/>
      <c r="K1" s="13" t="s">
        <v>2</v>
      </c>
      <c r="L1" s="13" t="s">
        <v>286</v>
      </c>
      <c r="M1" s="61" t="s">
        <v>1131</v>
      </c>
      <c r="N1" s="60" t="s">
        <v>350</v>
      </c>
      <c r="O1" s="167" t="s">
        <v>352</v>
      </c>
    </row>
    <row r="2" spans="1:15" s="6" customFormat="1" ht="20.25" x14ac:dyDescent="0.2">
      <c r="A2" s="534" t="s">
        <v>312</v>
      </c>
      <c r="B2" s="534"/>
      <c r="C2" s="534"/>
      <c r="D2" s="534"/>
      <c r="E2" s="534"/>
      <c r="F2" s="534"/>
      <c r="G2" s="534"/>
      <c r="H2" s="534"/>
      <c r="I2" s="534"/>
      <c r="J2" s="534"/>
      <c r="K2" s="534"/>
      <c r="L2" s="534"/>
      <c r="O2" s="166"/>
    </row>
    <row r="3" spans="1:15" s="5" customFormat="1" ht="90" x14ac:dyDescent="0.2">
      <c r="A3" s="112" t="s">
        <v>1239</v>
      </c>
      <c r="B3" s="112" t="s">
        <v>120</v>
      </c>
      <c r="C3" s="112" t="s">
        <v>119</v>
      </c>
      <c r="D3" s="453" t="s">
        <v>1229</v>
      </c>
      <c r="E3" s="112" t="s">
        <v>20</v>
      </c>
      <c r="F3" s="172">
        <v>310000</v>
      </c>
      <c r="G3" s="172">
        <v>2000000</v>
      </c>
      <c r="H3" s="172" t="s">
        <v>345</v>
      </c>
      <c r="I3" s="463">
        <f>G3*(1+3.1/100)^((LEFT(H3,FIND("-",H3)-1)+0)-2016)</f>
        <v>2632436.9809349817</v>
      </c>
      <c r="J3" s="463">
        <f>G3*(1+3.1/100)^((MID(H3,FIND("-",H3)+1,255)+0)-2016)</f>
        <v>2974353.9210342197</v>
      </c>
      <c r="K3" s="173">
        <v>0.68</v>
      </c>
      <c r="L3" s="173">
        <v>821</v>
      </c>
      <c r="M3" s="409" t="s">
        <v>1147</v>
      </c>
      <c r="N3" s="82"/>
      <c r="O3" s="547" t="s">
        <v>1238</v>
      </c>
    </row>
    <row r="4" spans="1:15" s="5" customFormat="1" ht="45" x14ac:dyDescent="0.2">
      <c r="A4" s="228" t="s">
        <v>49</v>
      </c>
      <c r="B4" s="228" t="s">
        <v>52</v>
      </c>
      <c r="C4" s="228" t="s">
        <v>50</v>
      </c>
      <c r="D4" s="453" t="s">
        <v>1142</v>
      </c>
      <c r="E4" s="228" t="s">
        <v>51</v>
      </c>
      <c r="F4" s="227">
        <v>20000000</v>
      </c>
      <c r="G4" s="227">
        <v>12300000</v>
      </c>
      <c r="H4" s="227" t="s">
        <v>344</v>
      </c>
      <c r="I4" s="463">
        <f>G4*(1+3.1/100)^((LEFT(H4,FIND("-",H4)-1)+0)-2016)</f>
        <v>13897598.876508297</v>
      </c>
      <c r="J4" s="463">
        <f>G4*(1+3.1/100)^((MID(H4,FIND("-",H4)+1,255)+0)-2016)</f>
        <v>15702703.620514201</v>
      </c>
      <c r="K4" s="229">
        <v>1</v>
      </c>
      <c r="L4" s="229">
        <v>333</v>
      </c>
      <c r="M4" s="409" t="s">
        <v>1148</v>
      </c>
      <c r="N4" s="229" t="s">
        <v>852</v>
      </c>
      <c r="O4" s="318"/>
    </row>
    <row r="5" spans="1:15" s="5" customFormat="1" ht="30" x14ac:dyDescent="0.2">
      <c r="A5" s="105" t="s">
        <v>28</v>
      </c>
      <c r="B5" s="105" t="s">
        <v>30</v>
      </c>
      <c r="C5" s="105" t="s">
        <v>29</v>
      </c>
      <c r="D5" s="453" t="s">
        <v>1143</v>
      </c>
      <c r="E5" s="105" t="s">
        <v>10</v>
      </c>
      <c r="F5" s="106">
        <v>290000</v>
      </c>
      <c r="G5" s="107">
        <v>300000</v>
      </c>
      <c r="H5" s="101" t="s">
        <v>344</v>
      </c>
      <c r="I5" s="463">
        <f t="shared" ref="I5:I25" si="0">G5*(1+3.1/100)^((LEFT(H5,FIND("-",H5)-1)+0)-2016)</f>
        <v>338965.82625629992</v>
      </c>
      <c r="J5" s="463">
        <f t="shared" ref="J5:J25" si="1">G5*(1+3.1/100)^((MID(H5,FIND("-",H5)+1,255)+0)-2016)</f>
        <v>382992.7712320537</v>
      </c>
      <c r="K5" s="102">
        <v>0</v>
      </c>
      <c r="L5" s="102">
        <v>69</v>
      </c>
      <c r="M5" s="409" t="s">
        <v>1148</v>
      </c>
      <c r="N5" s="102"/>
      <c r="O5" s="157" t="s">
        <v>424</v>
      </c>
    </row>
    <row r="6" spans="1:15" s="5" customFormat="1" ht="45" x14ac:dyDescent="0.2">
      <c r="A6" s="105" t="s">
        <v>28</v>
      </c>
      <c r="B6" s="105" t="s">
        <v>31</v>
      </c>
      <c r="C6" s="105" t="s">
        <v>1149</v>
      </c>
      <c r="D6" s="453" t="s">
        <v>1142</v>
      </c>
      <c r="E6" s="105" t="s">
        <v>10</v>
      </c>
      <c r="F6" s="106">
        <v>290000</v>
      </c>
      <c r="G6" s="106">
        <v>900000</v>
      </c>
      <c r="H6" s="101" t="s">
        <v>344</v>
      </c>
      <c r="I6" s="463">
        <f t="shared" si="0"/>
        <v>1016897.4787688998</v>
      </c>
      <c r="J6" s="463">
        <f t="shared" si="1"/>
        <v>1148978.3136961611</v>
      </c>
      <c r="K6" s="102">
        <v>0</v>
      </c>
      <c r="L6" s="102">
        <v>75</v>
      </c>
      <c r="M6" s="409" t="s">
        <v>1148</v>
      </c>
      <c r="N6" s="102" t="s">
        <v>425</v>
      </c>
      <c r="O6" s="157" t="s">
        <v>426</v>
      </c>
    </row>
    <row r="7" spans="1:15" s="5" customFormat="1" ht="30" x14ac:dyDescent="0.2">
      <c r="A7" s="105" t="s">
        <v>90</v>
      </c>
      <c r="B7" s="105" t="s">
        <v>91</v>
      </c>
      <c r="C7" s="104" t="s">
        <v>427</v>
      </c>
      <c r="D7" s="453" t="s">
        <v>1144</v>
      </c>
      <c r="E7" s="105" t="s">
        <v>10</v>
      </c>
      <c r="F7" s="106">
        <v>290000</v>
      </c>
      <c r="G7" s="106">
        <v>2800000</v>
      </c>
      <c r="H7" s="101" t="s">
        <v>345</v>
      </c>
      <c r="I7" s="463">
        <f t="shared" si="0"/>
        <v>3685411.7733089747</v>
      </c>
      <c r="J7" s="463">
        <f t="shared" si="1"/>
        <v>4164095.4894479075</v>
      </c>
      <c r="K7" s="102">
        <v>0</v>
      </c>
      <c r="L7" s="102">
        <v>712</v>
      </c>
      <c r="M7" s="409" t="s">
        <v>362</v>
      </c>
      <c r="N7" s="102" t="s">
        <v>428</v>
      </c>
      <c r="O7" s="157" t="s">
        <v>429</v>
      </c>
    </row>
    <row r="8" spans="1:15" s="5" customFormat="1" ht="30" x14ac:dyDescent="0.2">
      <c r="A8" s="105" t="s">
        <v>94</v>
      </c>
      <c r="B8" s="105" t="s">
        <v>95</v>
      </c>
      <c r="C8" s="105" t="s">
        <v>29</v>
      </c>
      <c r="D8" s="453" t="s">
        <v>1144</v>
      </c>
      <c r="E8" s="105" t="s">
        <v>10</v>
      </c>
      <c r="F8" s="106">
        <v>290000</v>
      </c>
      <c r="G8" s="106">
        <v>500000</v>
      </c>
      <c r="H8" s="101" t="s">
        <v>346</v>
      </c>
      <c r="I8" s="463">
        <f t="shared" si="0"/>
        <v>766639.72314657003</v>
      </c>
      <c r="J8" s="463">
        <f t="shared" si="1"/>
        <v>866215.55732426047</v>
      </c>
      <c r="K8" s="102">
        <v>0</v>
      </c>
      <c r="L8" s="102">
        <v>744</v>
      </c>
      <c r="M8" s="409" t="s">
        <v>362</v>
      </c>
      <c r="N8" s="102"/>
      <c r="O8" s="157" t="s">
        <v>430</v>
      </c>
    </row>
    <row r="9" spans="1:15" s="5" customFormat="1" ht="30" x14ac:dyDescent="0.2">
      <c r="A9" s="105" t="s">
        <v>106</v>
      </c>
      <c r="B9" s="105" t="s">
        <v>107</v>
      </c>
      <c r="C9" s="105" t="s">
        <v>29</v>
      </c>
      <c r="D9" s="453" t="s">
        <v>1142</v>
      </c>
      <c r="E9" s="105" t="s">
        <v>10</v>
      </c>
      <c r="F9" s="103">
        <v>2910000</v>
      </c>
      <c r="G9" s="103">
        <v>2910000</v>
      </c>
      <c r="H9" s="101" t="s">
        <v>346</v>
      </c>
      <c r="I9" s="463">
        <f t="shared" si="0"/>
        <v>4461843.1887130374</v>
      </c>
      <c r="J9" s="463">
        <f t="shared" si="1"/>
        <v>5041374.543627196</v>
      </c>
      <c r="K9" s="102">
        <v>0.5</v>
      </c>
      <c r="L9" s="102">
        <v>785</v>
      </c>
      <c r="M9" s="409" t="s">
        <v>362</v>
      </c>
      <c r="N9" s="102"/>
      <c r="O9" s="157" t="s">
        <v>1103</v>
      </c>
    </row>
    <row r="10" spans="1:15" s="5" customFormat="1" ht="60" x14ac:dyDescent="0.2">
      <c r="A10" s="105" t="s">
        <v>1150</v>
      </c>
      <c r="B10" s="105" t="s">
        <v>109</v>
      </c>
      <c r="C10" s="105" t="s">
        <v>108</v>
      </c>
      <c r="D10" s="453" t="s">
        <v>1145</v>
      </c>
      <c r="E10" s="105" t="s">
        <v>10</v>
      </c>
      <c r="F10" s="106">
        <v>30000000</v>
      </c>
      <c r="G10" s="107">
        <v>20000000</v>
      </c>
      <c r="H10" s="101" t="s">
        <v>344</v>
      </c>
      <c r="I10" s="463">
        <f t="shared" si="0"/>
        <v>22597721.750419993</v>
      </c>
      <c r="J10" s="463">
        <f t="shared" si="1"/>
        <v>25532851.415470246</v>
      </c>
      <c r="K10" s="102">
        <v>0.9</v>
      </c>
      <c r="L10" s="102">
        <v>789</v>
      </c>
      <c r="M10" s="409" t="s">
        <v>1147</v>
      </c>
      <c r="N10" s="102" t="s">
        <v>1104</v>
      </c>
      <c r="O10" s="157" t="s">
        <v>431</v>
      </c>
    </row>
    <row r="11" spans="1:15" s="99" customFormat="1" ht="90" x14ac:dyDescent="0.2">
      <c r="A11" s="105" t="s">
        <v>121</v>
      </c>
      <c r="B11" s="105" t="s">
        <v>122</v>
      </c>
      <c r="C11" s="105" t="s">
        <v>1151</v>
      </c>
      <c r="D11" s="453" t="s">
        <v>1144</v>
      </c>
      <c r="E11" s="105" t="s">
        <v>10</v>
      </c>
      <c r="F11" s="106">
        <v>1170000</v>
      </c>
      <c r="G11" s="106">
        <v>550000</v>
      </c>
      <c r="H11" s="101" t="s">
        <v>346</v>
      </c>
      <c r="I11" s="463">
        <f t="shared" si="0"/>
        <v>843303.69546122698</v>
      </c>
      <c r="J11" s="463">
        <f t="shared" si="1"/>
        <v>952837.11305668647</v>
      </c>
      <c r="K11" s="102">
        <v>0.5</v>
      </c>
      <c r="L11" s="102">
        <v>828</v>
      </c>
      <c r="M11" s="409" t="s">
        <v>362</v>
      </c>
      <c r="N11" s="102" t="s">
        <v>432</v>
      </c>
      <c r="O11" s="157" t="s">
        <v>433</v>
      </c>
    </row>
    <row r="12" spans="1:15" s="99" customFormat="1" ht="22.5" customHeight="1" x14ac:dyDescent="0.2">
      <c r="A12" s="105" t="s">
        <v>117</v>
      </c>
      <c r="B12" s="105" t="s">
        <v>138</v>
      </c>
      <c r="C12" s="100" t="s">
        <v>434</v>
      </c>
      <c r="D12" s="453" t="s">
        <v>1144</v>
      </c>
      <c r="E12" s="105" t="s">
        <v>10</v>
      </c>
      <c r="F12" s="106">
        <v>290000</v>
      </c>
      <c r="G12" s="106">
        <v>1800000</v>
      </c>
      <c r="H12" s="101" t="s">
        <v>347</v>
      </c>
      <c r="I12" s="463">
        <f t="shared" si="0"/>
        <v>3215045.6625647247</v>
      </c>
      <c r="J12" s="463">
        <f t="shared" si="1"/>
        <v>3745247.0611877926</v>
      </c>
      <c r="K12" s="102">
        <v>0</v>
      </c>
      <c r="L12" s="102">
        <v>924</v>
      </c>
      <c r="M12" s="409" t="s">
        <v>362</v>
      </c>
      <c r="N12" s="102" t="s">
        <v>435</v>
      </c>
      <c r="O12" s="157" t="s">
        <v>436</v>
      </c>
    </row>
    <row r="13" spans="1:15" s="99" customFormat="1" ht="30" x14ac:dyDescent="0.2">
      <c r="A13" s="105" t="s">
        <v>117</v>
      </c>
      <c r="B13" s="105" t="s">
        <v>139</v>
      </c>
      <c r="C13" s="105" t="s">
        <v>29</v>
      </c>
      <c r="D13" s="453" t="s">
        <v>1144</v>
      </c>
      <c r="E13" s="105" t="s">
        <v>10</v>
      </c>
      <c r="F13" s="106">
        <v>290000</v>
      </c>
      <c r="G13" s="106">
        <v>290000</v>
      </c>
      <c r="H13" s="101" t="s">
        <v>347</v>
      </c>
      <c r="I13" s="463">
        <f t="shared" si="0"/>
        <v>517979.5789687612</v>
      </c>
      <c r="J13" s="463">
        <f t="shared" si="1"/>
        <v>603400.91541358875</v>
      </c>
      <c r="K13" s="102">
        <v>0</v>
      </c>
      <c r="L13" s="102">
        <v>927</v>
      </c>
      <c r="M13" s="409" t="s">
        <v>362</v>
      </c>
      <c r="N13" s="102"/>
      <c r="O13" s="157"/>
    </row>
    <row r="14" spans="1:15" s="99" customFormat="1" ht="60" x14ac:dyDescent="0.2">
      <c r="A14" s="105" t="s">
        <v>146</v>
      </c>
      <c r="B14" s="105" t="s">
        <v>147</v>
      </c>
      <c r="C14" s="105" t="s">
        <v>1152</v>
      </c>
      <c r="D14" s="453" t="s">
        <v>1144</v>
      </c>
      <c r="E14" s="105" t="s">
        <v>10</v>
      </c>
      <c r="F14" s="106">
        <v>290000</v>
      </c>
      <c r="G14" s="107">
        <v>1800000</v>
      </c>
      <c r="H14" s="101" t="s">
        <v>343</v>
      </c>
      <c r="I14" s="463">
        <f t="shared" si="0"/>
        <v>1800000</v>
      </c>
      <c r="J14" s="463">
        <f t="shared" si="1"/>
        <v>1972643.0237999994</v>
      </c>
      <c r="K14" s="102">
        <v>0</v>
      </c>
      <c r="L14" s="102">
        <v>951</v>
      </c>
      <c r="M14" s="409" t="s">
        <v>362</v>
      </c>
      <c r="N14" s="102" t="s">
        <v>1153</v>
      </c>
      <c r="O14" s="157" t="s">
        <v>1154</v>
      </c>
    </row>
    <row r="15" spans="1:15" s="99" customFormat="1" ht="30" x14ac:dyDescent="0.2">
      <c r="A15" s="111" t="s">
        <v>106</v>
      </c>
      <c r="B15" s="111" t="s">
        <v>438</v>
      </c>
      <c r="C15" s="111" t="s">
        <v>439</v>
      </c>
      <c r="D15" s="453" t="s">
        <v>1144</v>
      </c>
      <c r="E15" s="111" t="s">
        <v>10</v>
      </c>
      <c r="F15" s="110"/>
      <c r="G15" s="110">
        <v>950000</v>
      </c>
      <c r="H15" s="360" t="s">
        <v>345</v>
      </c>
      <c r="I15" s="463">
        <f t="shared" si="0"/>
        <v>1250407.5659441163</v>
      </c>
      <c r="J15" s="463">
        <f t="shared" si="1"/>
        <v>1412818.1124912545</v>
      </c>
      <c r="K15" s="109">
        <v>0.63</v>
      </c>
      <c r="L15" s="109">
        <v>704</v>
      </c>
      <c r="M15" s="409" t="s">
        <v>362</v>
      </c>
      <c r="N15" s="109" t="s">
        <v>440</v>
      </c>
      <c r="O15" s="157" t="s">
        <v>441</v>
      </c>
    </row>
    <row r="16" spans="1:15" s="99" customFormat="1" ht="75" x14ac:dyDescent="0.2">
      <c r="A16" s="111" t="s">
        <v>90</v>
      </c>
      <c r="B16" s="111" t="s">
        <v>442</v>
      </c>
      <c r="C16" s="111" t="s">
        <v>1155</v>
      </c>
      <c r="D16" s="453" t="s">
        <v>1144</v>
      </c>
      <c r="E16" s="111" t="s">
        <v>10</v>
      </c>
      <c r="F16" s="110"/>
      <c r="G16" s="110">
        <v>6000000</v>
      </c>
      <c r="H16" s="360" t="s">
        <v>344</v>
      </c>
      <c r="I16" s="463">
        <f t="shared" si="0"/>
        <v>6779316.5251259981</v>
      </c>
      <c r="J16" s="463">
        <f t="shared" si="1"/>
        <v>7659855.4246410737</v>
      </c>
      <c r="K16" s="109">
        <v>1.05</v>
      </c>
      <c r="L16" s="109">
        <v>713</v>
      </c>
      <c r="M16" s="409" t="s">
        <v>362</v>
      </c>
      <c r="N16" s="109" t="s">
        <v>443</v>
      </c>
      <c r="O16" s="157" t="s">
        <v>444</v>
      </c>
    </row>
    <row r="17" spans="1:15" s="99" customFormat="1" ht="120" x14ac:dyDescent="0.2">
      <c r="A17" s="111" t="s">
        <v>445</v>
      </c>
      <c r="B17" s="111" t="s">
        <v>446</v>
      </c>
      <c r="C17" s="108" t="s">
        <v>447</v>
      </c>
      <c r="D17" s="453" t="s">
        <v>1144</v>
      </c>
      <c r="E17" s="111" t="s">
        <v>10</v>
      </c>
      <c r="F17" s="110"/>
      <c r="G17" s="110">
        <v>3000000</v>
      </c>
      <c r="H17" s="360" t="s">
        <v>346</v>
      </c>
      <c r="I17" s="463">
        <f t="shared" si="0"/>
        <v>4599838.3388794204</v>
      </c>
      <c r="J17" s="463">
        <f t="shared" si="1"/>
        <v>5197293.3439455628</v>
      </c>
      <c r="K17" s="109">
        <v>0</v>
      </c>
      <c r="L17" s="109">
        <v>32</v>
      </c>
      <c r="M17" s="409" t="s">
        <v>362</v>
      </c>
      <c r="N17" s="109" t="s">
        <v>448</v>
      </c>
      <c r="O17" s="165" t="s">
        <v>449</v>
      </c>
    </row>
    <row r="18" spans="1:15" s="99" customFormat="1" ht="75" x14ac:dyDescent="0.2">
      <c r="A18" s="111" t="s">
        <v>452</v>
      </c>
      <c r="B18" s="111" t="s">
        <v>453</v>
      </c>
      <c r="C18" s="111" t="s">
        <v>454</v>
      </c>
      <c r="D18" s="453" t="s">
        <v>1142</v>
      </c>
      <c r="E18" s="111" t="s">
        <v>10</v>
      </c>
      <c r="F18" s="110"/>
      <c r="G18" s="110">
        <v>35000000</v>
      </c>
      <c r="H18" s="360" t="s">
        <v>344</v>
      </c>
      <c r="I18" s="463">
        <f t="shared" si="0"/>
        <v>39546013.063234992</v>
      </c>
      <c r="J18" s="463">
        <f t="shared" si="1"/>
        <v>44682489.977072932</v>
      </c>
      <c r="K18" s="109">
        <v>1.29</v>
      </c>
      <c r="L18" s="109">
        <v>830</v>
      </c>
      <c r="M18" s="409" t="s">
        <v>1148</v>
      </c>
      <c r="N18" s="109" t="s">
        <v>455</v>
      </c>
      <c r="O18" s="165" t="s">
        <v>1212</v>
      </c>
    </row>
    <row r="19" spans="1:15" s="99" customFormat="1" ht="30" x14ac:dyDescent="0.2">
      <c r="A19" s="111" t="s">
        <v>456</v>
      </c>
      <c r="B19" s="111" t="s">
        <v>457</v>
      </c>
      <c r="C19" s="111" t="s">
        <v>458</v>
      </c>
      <c r="D19" s="453" t="s">
        <v>1144</v>
      </c>
      <c r="E19" s="111" t="s">
        <v>10</v>
      </c>
      <c r="F19" s="110"/>
      <c r="G19" s="110">
        <v>2500000</v>
      </c>
      <c r="H19" s="360" t="s">
        <v>345</v>
      </c>
      <c r="I19" s="463">
        <f t="shared" si="0"/>
        <v>3290546.2261687275</v>
      </c>
      <c r="J19" s="463">
        <f t="shared" si="1"/>
        <v>3717942.4012927748</v>
      </c>
      <c r="K19" s="109">
        <v>0</v>
      </c>
      <c r="L19" s="109">
        <v>898</v>
      </c>
      <c r="M19" s="409" t="s">
        <v>362</v>
      </c>
      <c r="N19" s="109" t="s">
        <v>459</v>
      </c>
      <c r="O19" s="157" t="s">
        <v>460</v>
      </c>
    </row>
    <row r="20" spans="1:15" s="5" customFormat="1" ht="150" x14ac:dyDescent="0.2">
      <c r="A20" s="111" t="s">
        <v>456</v>
      </c>
      <c r="B20" s="111" t="s">
        <v>461</v>
      </c>
      <c r="C20" s="111" t="s">
        <v>462</v>
      </c>
      <c r="D20" s="453" t="s">
        <v>1144</v>
      </c>
      <c r="E20" s="111" t="s">
        <v>10</v>
      </c>
      <c r="F20" s="110"/>
      <c r="G20" s="110">
        <v>47000000</v>
      </c>
      <c r="H20" s="360" t="s">
        <v>346</v>
      </c>
      <c r="I20" s="463">
        <f t="shared" si="0"/>
        <v>72064133.975777581</v>
      </c>
      <c r="J20" s="463">
        <f t="shared" si="1"/>
        <v>81424262.388480484</v>
      </c>
      <c r="K20" s="109">
        <v>1.34</v>
      </c>
      <c r="L20" s="109">
        <v>899</v>
      </c>
      <c r="M20" s="409" t="s">
        <v>362</v>
      </c>
      <c r="N20" s="109" t="s">
        <v>463</v>
      </c>
      <c r="O20" s="157" t="s">
        <v>464</v>
      </c>
    </row>
    <row r="21" spans="1:15" s="5" customFormat="1" ht="60" x14ac:dyDescent="0.2">
      <c r="A21" s="232" t="s">
        <v>853</v>
      </c>
      <c r="B21" s="232" t="s">
        <v>854</v>
      </c>
      <c r="C21" s="232" t="s">
        <v>855</v>
      </c>
      <c r="D21" s="453" t="s">
        <v>1146</v>
      </c>
      <c r="E21" s="232" t="s">
        <v>4</v>
      </c>
      <c r="F21" s="231"/>
      <c r="G21" s="230">
        <v>6700000</v>
      </c>
      <c r="H21" s="360" t="s">
        <v>856</v>
      </c>
      <c r="I21" s="463">
        <f t="shared" si="0"/>
        <v>8553505.2241825331</v>
      </c>
      <c r="J21" s="463">
        <f t="shared" si="1"/>
        <v>9664486.552342033</v>
      </c>
      <c r="K21" s="498">
        <v>0.91</v>
      </c>
      <c r="L21" s="233">
        <v>602</v>
      </c>
      <c r="M21" s="409" t="s">
        <v>362</v>
      </c>
      <c r="N21" s="234" t="s">
        <v>857</v>
      </c>
      <c r="O21" s="318"/>
    </row>
    <row r="22" spans="1:15" s="5" customFormat="1" ht="150" x14ac:dyDescent="0.2">
      <c r="A22" s="232" t="s">
        <v>858</v>
      </c>
      <c r="B22" s="232" t="s">
        <v>859</v>
      </c>
      <c r="C22" s="232" t="s">
        <v>860</v>
      </c>
      <c r="D22" s="453" t="s">
        <v>1144</v>
      </c>
      <c r="E22" s="232" t="s">
        <v>4</v>
      </c>
      <c r="F22" s="231"/>
      <c r="G22" s="230">
        <v>1900000</v>
      </c>
      <c r="H22" s="230" t="s">
        <v>856</v>
      </c>
      <c r="I22" s="463">
        <f t="shared" si="0"/>
        <v>2425620.8844696735</v>
      </c>
      <c r="J22" s="463">
        <f t="shared" si="1"/>
        <v>2740675.2909626663</v>
      </c>
      <c r="K22" s="498">
        <v>7.0000000000000007E-2</v>
      </c>
      <c r="L22" s="233">
        <v>497</v>
      </c>
      <c r="M22" s="409" t="s">
        <v>362</v>
      </c>
      <c r="N22" s="234" t="s">
        <v>861</v>
      </c>
      <c r="O22" s="318"/>
    </row>
    <row r="23" spans="1:15" s="5" customFormat="1" ht="75" x14ac:dyDescent="0.2">
      <c r="A23" s="255" t="s">
        <v>113</v>
      </c>
      <c r="B23" s="255" t="s">
        <v>336</v>
      </c>
      <c r="C23" s="255" t="s">
        <v>337</v>
      </c>
      <c r="D23" s="453" t="s">
        <v>1145</v>
      </c>
      <c r="E23" s="255" t="s">
        <v>4</v>
      </c>
      <c r="F23" s="256">
        <v>16000000</v>
      </c>
      <c r="G23" s="256">
        <v>27700000</v>
      </c>
      <c r="H23" s="254" t="s">
        <v>344</v>
      </c>
      <c r="I23" s="463">
        <f t="shared" si="0"/>
        <v>31297844.624331694</v>
      </c>
      <c r="J23" s="463">
        <f t="shared" si="1"/>
        <v>35362999.210426293</v>
      </c>
      <c r="K23" s="501">
        <v>1</v>
      </c>
      <c r="L23" s="255">
        <v>119</v>
      </c>
      <c r="M23" s="410" t="s">
        <v>1148</v>
      </c>
      <c r="N23" s="257" t="s">
        <v>890</v>
      </c>
      <c r="O23" s="375" t="s">
        <v>891</v>
      </c>
    </row>
    <row r="24" spans="1:15" s="83" customFormat="1" ht="45" x14ac:dyDescent="0.2">
      <c r="A24" s="119" t="s">
        <v>585</v>
      </c>
      <c r="B24" s="119" t="s">
        <v>586</v>
      </c>
      <c r="C24" s="119" t="s">
        <v>587</v>
      </c>
      <c r="D24" s="427" t="s">
        <v>1144</v>
      </c>
      <c r="E24" s="427" t="s">
        <v>10</v>
      </c>
      <c r="F24" s="122"/>
      <c r="G24" s="122">
        <v>320000</v>
      </c>
      <c r="H24" s="120" t="s">
        <v>344</v>
      </c>
      <c r="I24" s="463">
        <f t="shared" si="0"/>
        <v>361563.54800671991</v>
      </c>
      <c r="J24" s="463">
        <f t="shared" si="1"/>
        <v>408525.62264752394</v>
      </c>
      <c r="K24" s="500">
        <v>0</v>
      </c>
      <c r="L24" s="121">
        <v>722</v>
      </c>
      <c r="M24" s="433" t="s">
        <v>362</v>
      </c>
      <c r="N24" s="121" t="s">
        <v>437</v>
      </c>
      <c r="O24" s="123" t="s">
        <v>1213</v>
      </c>
    </row>
    <row r="25" spans="1:15" s="83" customFormat="1" ht="30" x14ac:dyDescent="0.2">
      <c r="A25" s="119" t="s">
        <v>133</v>
      </c>
      <c r="B25" s="119" t="s">
        <v>588</v>
      </c>
      <c r="C25" s="119" t="s">
        <v>589</v>
      </c>
      <c r="D25" s="427" t="s">
        <v>1144</v>
      </c>
      <c r="E25" s="427" t="s">
        <v>10</v>
      </c>
      <c r="F25" s="122"/>
      <c r="G25" s="122">
        <v>1900000</v>
      </c>
      <c r="H25" s="120" t="s">
        <v>346</v>
      </c>
      <c r="I25" s="463">
        <f t="shared" si="0"/>
        <v>2913230.9479569662</v>
      </c>
      <c r="J25" s="463">
        <f t="shared" si="1"/>
        <v>3291619.1178321899</v>
      </c>
      <c r="K25" s="500">
        <v>0</v>
      </c>
      <c r="L25" s="121">
        <v>723</v>
      </c>
      <c r="M25" s="433" t="s">
        <v>362</v>
      </c>
      <c r="N25" s="121" t="s">
        <v>590</v>
      </c>
      <c r="O25" s="123" t="s">
        <v>1214</v>
      </c>
    </row>
    <row r="26" spans="1:15" x14ac:dyDescent="0.2">
      <c r="K26" s="499"/>
    </row>
    <row r="27" spans="1:15" ht="18.75" x14ac:dyDescent="0.3">
      <c r="A27" s="97"/>
      <c r="B27" s="97"/>
      <c r="C27" s="96" t="s">
        <v>310</v>
      </c>
      <c r="D27" s="127"/>
      <c r="E27" s="97"/>
      <c r="F27" s="98">
        <f>SUM(F3:F26)</f>
        <v>72420000</v>
      </c>
      <c r="G27" s="140">
        <f>SUM(G3:G26)</f>
        <v>179120000</v>
      </c>
      <c r="H27" s="140"/>
      <c r="I27" s="140">
        <f t="shared" ref="I27:J27" si="2">SUM(I3:I26)</f>
        <v>228855865.4591302</v>
      </c>
      <c r="J27" s="140">
        <f t="shared" si="2"/>
        <v>258650661.18793911</v>
      </c>
      <c r="K27" s="97"/>
      <c r="L27" s="97"/>
      <c r="M27" s="97"/>
      <c r="N27" s="97"/>
    </row>
  </sheetData>
  <autoFilter ref="A1:L23"/>
  <customSheetViews>
    <customSheetView guid="{7C423F7C-6103-4542-A65F-815D7082BC2E}" scale="80" fitToPage="1" showAutoFilter="1">
      <selection activeCell="D1" sqref="D1"/>
      <pageMargins left="0.5" right="0.5" top="0.75" bottom="0.75" header="0.5" footer="0.5"/>
      <pageSetup scale="81" fitToHeight="0" orientation="portrait" horizontalDpi="1200" verticalDpi="1200" r:id="rId1"/>
      <headerFooter alignWithMargins="0"/>
      <autoFilter ref="B1:L1"/>
    </customSheetView>
    <customSheetView guid="{5B5A346C-618F-49AC-9181-F5E0B5D30CFD}" scale="80" fitToPage="1" printArea="1" showAutoFilter="1">
      <selection activeCell="P3" sqref="P3"/>
      <pageMargins left="0.5" right="0.5" top="0.75" bottom="0.75" header="0.5" footer="0.5"/>
      <pageSetup scale="51" fitToHeight="0" orientation="portrait" horizontalDpi="1200" verticalDpi="1200" r:id="rId2"/>
      <headerFooter alignWithMargins="0"/>
      <autoFilter ref="B1:L1"/>
    </customSheetView>
    <customSheetView guid="{E02D8BBA-373C-430A-B0C6-EFAFB65B79B1}" scale="50" showPageBreaks="1" fitToPage="1" printArea="1" showAutoFilter="1">
      <selection activeCell="B37" sqref="B37"/>
      <pageMargins left="0.5" right="0.5" top="0.75" bottom="0.75" header="0.5" footer="0.5"/>
      <pageSetup scale="50" fitToHeight="0" orientation="portrait" horizontalDpi="1200" verticalDpi="1200" r:id="rId3"/>
      <headerFooter alignWithMargins="0"/>
      <autoFilter ref="B1:L1"/>
    </customSheetView>
  </customSheetViews>
  <mergeCells count="2">
    <mergeCell ref="A2:L2"/>
    <mergeCell ref="I1:J1"/>
  </mergeCells>
  <phoneticPr fontId="2" type="noConversion"/>
  <dataValidations disablePrompts="1" count="1">
    <dataValidation type="list" allowBlank="1" showInputMessage="1" showErrorMessage="1" sqref="H3:H25">
      <formula1>YearBands</formula1>
    </dataValidation>
  </dataValidations>
  <pageMargins left="0.5" right="0.5" top="0.75" bottom="0.75" header="0.5" footer="0.5"/>
  <pageSetup paperSize="17" scale="65" fitToHeight="0" orientation="landscape" r:id="rId4"/>
  <headerFooter alignWithMargins="0">
    <oddFooter>&amp;C&amp;P of &amp;N</oddFooter>
  </headerFooter>
  <legacyDrawing r:id="rId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P33"/>
  <sheetViews>
    <sheetView topLeftCell="A5" zoomScale="80" zoomScaleNormal="80" workbookViewId="0">
      <selection activeCell="A20" sqref="A20"/>
    </sheetView>
  </sheetViews>
  <sheetFormatPr defaultRowHeight="12.75" x14ac:dyDescent="0.2"/>
  <cols>
    <col min="1" max="1" width="24.28515625" style="10" bestFit="1" customWidth="1"/>
    <col min="2" max="2" width="25.28515625" style="10" customWidth="1"/>
    <col min="3" max="3" width="26.140625" style="10" bestFit="1" customWidth="1"/>
    <col min="4" max="4" width="14.42578125" style="10" bestFit="1" customWidth="1"/>
    <col min="5" max="5" width="14.42578125" style="128" customWidth="1"/>
    <col min="6" max="6" width="18" style="40" hidden="1" customWidth="1"/>
    <col min="7" max="10" width="18" style="40" customWidth="1"/>
    <col min="11" max="11" width="9.140625" style="10"/>
    <col min="12" max="12" width="9.85546875" style="10" customWidth="1"/>
    <col min="13" max="13" width="17.5703125" style="10" customWidth="1"/>
    <col min="14" max="14" width="14.5703125" style="10" customWidth="1"/>
    <col min="15" max="15" width="63.42578125" style="10" customWidth="1"/>
    <col min="16" max="16384" width="9.140625" style="10"/>
  </cols>
  <sheetData>
    <row r="1" spans="1:16" s="6" customFormat="1" ht="79.5" thickBot="1" x14ac:dyDescent="0.3">
      <c r="A1" s="164" t="s">
        <v>0</v>
      </c>
      <c r="B1" s="399" t="s">
        <v>306</v>
      </c>
      <c r="C1" s="399" t="s">
        <v>1</v>
      </c>
      <c r="D1" s="64" t="s">
        <v>277</v>
      </c>
      <c r="E1" s="413" t="s">
        <v>1136</v>
      </c>
      <c r="F1" s="400" t="s">
        <v>338</v>
      </c>
      <c r="G1" s="65" t="s">
        <v>339</v>
      </c>
      <c r="H1" s="65" t="s">
        <v>340</v>
      </c>
      <c r="I1" s="529" t="s">
        <v>341</v>
      </c>
      <c r="J1" s="529"/>
      <c r="K1" s="61" t="s">
        <v>2</v>
      </c>
      <c r="L1" s="61" t="s">
        <v>286</v>
      </c>
      <c r="M1" s="60" t="s">
        <v>350</v>
      </c>
      <c r="N1" s="61" t="s">
        <v>1131</v>
      </c>
      <c r="O1" s="66" t="s">
        <v>352</v>
      </c>
      <c r="P1" s="89"/>
    </row>
    <row r="2" spans="1:16" s="5" customFormat="1" ht="20.25" x14ac:dyDescent="0.2">
      <c r="A2" s="535" t="s">
        <v>313</v>
      </c>
      <c r="B2" s="535"/>
      <c r="C2" s="535"/>
      <c r="D2" s="535"/>
      <c r="E2" s="535"/>
      <c r="F2" s="535"/>
      <c r="G2" s="535"/>
      <c r="H2" s="535"/>
      <c r="I2" s="535"/>
      <c r="J2" s="535"/>
      <c r="K2" s="535"/>
      <c r="L2" s="535"/>
    </row>
    <row r="3" spans="1:16" s="83" customFormat="1" ht="45" x14ac:dyDescent="0.2">
      <c r="A3" s="113" t="s">
        <v>466</v>
      </c>
      <c r="B3" s="113" t="s">
        <v>467</v>
      </c>
      <c r="C3" s="113" t="s">
        <v>468</v>
      </c>
      <c r="D3" s="113" t="s">
        <v>10</v>
      </c>
      <c r="E3" s="417" t="s">
        <v>1144</v>
      </c>
      <c r="F3" s="114"/>
      <c r="G3" s="114">
        <v>1600000</v>
      </c>
      <c r="H3" s="114" t="s">
        <v>343</v>
      </c>
      <c r="I3" s="463">
        <f>G3*(1+3.1/100)^((LEFT(H3,FIND("-",H3)-1)+0)-2016)</f>
        <v>1600000</v>
      </c>
      <c r="J3" s="463">
        <f>G3*(1+3.1/100)^((MID(H3,FIND("-",H3)+1,255)+0)-2016)</f>
        <v>1753460.4655999995</v>
      </c>
      <c r="K3" s="115">
        <v>0.19</v>
      </c>
      <c r="L3" s="115">
        <v>715</v>
      </c>
      <c r="M3" s="115" t="s">
        <v>469</v>
      </c>
      <c r="N3" s="414" t="s">
        <v>1158</v>
      </c>
      <c r="O3" s="117" t="s">
        <v>470</v>
      </c>
    </row>
    <row r="4" spans="1:16" s="83" customFormat="1" ht="135" x14ac:dyDescent="0.2">
      <c r="A4" s="113" t="s">
        <v>471</v>
      </c>
      <c r="B4" s="113" t="s">
        <v>472</v>
      </c>
      <c r="C4" s="113" t="s">
        <v>1156</v>
      </c>
      <c r="D4" s="113" t="s">
        <v>10</v>
      </c>
      <c r="E4" s="417" t="s">
        <v>1144</v>
      </c>
      <c r="F4" s="114"/>
      <c r="G4" s="114">
        <v>10200000</v>
      </c>
      <c r="H4" s="114" t="s">
        <v>346</v>
      </c>
      <c r="I4" s="463">
        <f t="shared" ref="I4:I31" si="0">G4*(1+3.1/100)^((LEFT(H4,FIND("-",H4)-1)+0)-2016)</f>
        <v>15639450.352190029</v>
      </c>
      <c r="J4" s="463">
        <f t="shared" ref="J4:J31" si="1">G4*(1+3.1/100)^((MID(H4,FIND("-",H4)+1,255)+0)-2016)</f>
        <v>17670797.369414914</v>
      </c>
      <c r="K4" s="115">
        <v>0.86</v>
      </c>
      <c r="L4" s="115">
        <v>756</v>
      </c>
      <c r="M4" s="115" t="s">
        <v>473</v>
      </c>
      <c r="N4" s="414" t="s">
        <v>474</v>
      </c>
      <c r="O4" s="117" t="s">
        <v>475</v>
      </c>
    </row>
    <row r="5" spans="1:16" s="85" customFormat="1" ht="30" x14ac:dyDescent="0.2">
      <c r="A5" s="113" t="s">
        <v>15</v>
      </c>
      <c r="B5" s="113" t="s">
        <v>14</v>
      </c>
      <c r="C5" s="113" t="s">
        <v>476</v>
      </c>
      <c r="D5" s="113" t="s">
        <v>10</v>
      </c>
      <c r="E5" s="417" t="s">
        <v>1144</v>
      </c>
      <c r="F5" s="116">
        <v>1450000</v>
      </c>
      <c r="G5" s="116">
        <v>8200000</v>
      </c>
      <c r="H5" s="114" t="s">
        <v>347</v>
      </c>
      <c r="I5" s="463">
        <f t="shared" si="0"/>
        <v>14646319.129461523</v>
      </c>
      <c r="J5" s="463">
        <f t="shared" si="1"/>
        <v>17061681.056522164</v>
      </c>
      <c r="K5" s="115">
        <v>0.37</v>
      </c>
      <c r="L5" s="115">
        <v>18</v>
      </c>
      <c r="M5" s="115" t="s">
        <v>477</v>
      </c>
      <c r="N5" s="414" t="s">
        <v>1159</v>
      </c>
      <c r="O5" s="117" t="s">
        <v>478</v>
      </c>
    </row>
    <row r="6" spans="1:16" s="83" customFormat="1" ht="90" x14ac:dyDescent="0.2">
      <c r="A6" s="113" t="s">
        <v>479</v>
      </c>
      <c r="B6" s="113" t="s">
        <v>480</v>
      </c>
      <c r="C6" s="113" t="s">
        <v>481</v>
      </c>
      <c r="D6" s="113" t="s">
        <v>10</v>
      </c>
      <c r="E6" s="417" t="s">
        <v>1144</v>
      </c>
      <c r="F6" s="116"/>
      <c r="G6" s="116">
        <v>67000000</v>
      </c>
      <c r="H6" s="114" t="s">
        <v>346</v>
      </c>
      <c r="I6" s="463">
        <f t="shared" si="0"/>
        <v>102729722.90164039</v>
      </c>
      <c r="J6" s="463">
        <f t="shared" si="1"/>
        <v>116072884.6814509</v>
      </c>
      <c r="K6" s="115">
        <v>1.35</v>
      </c>
      <c r="L6" s="113" t="s">
        <v>482</v>
      </c>
      <c r="M6" s="115" t="s">
        <v>483</v>
      </c>
      <c r="N6" s="414" t="s">
        <v>474</v>
      </c>
      <c r="O6" s="117" t="s">
        <v>540</v>
      </c>
    </row>
    <row r="7" spans="1:16" s="83" customFormat="1" ht="30" x14ac:dyDescent="0.2">
      <c r="A7" s="113" t="s">
        <v>484</v>
      </c>
      <c r="B7" s="113" t="s">
        <v>485</v>
      </c>
      <c r="C7" s="113" t="s">
        <v>486</v>
      </c>
      <c r="D7" s="113" t="s">
        <v>10</v>
      </c>
      <c r="E7" s="417" t="s">
        <v>1144</v>
      </c>
      <c r="F7" s="116"/>
      <c r="G7" s="116">
        <v>2500000</v>
      </c>
      <c r="H7" s="114" t="s">
        <v>344</v>
      </c>
      <c r="I7" s="463">
        <f t="shared" si="0"/>
        <v>2824715.2188024991</v>
      </c>
      <c r="J7" s="463">
        <f t="shared" si="1"/>
        <v>3191606.4269337808</v>
      </c>
      <c r="K7" s="115">
        <v>1.03</v>
      </c>
      <c r="L7" s="115">
        <v>81</v>
      </c>
      <c r="M7" s="115" t="s">
        <v>487</v>
      </c>
      <c r="N7" s="414" t="s">
        <v>367</v>
      </c>
      <c r="O7" s="117" t="s">
        <v>488</v>
      </c>
    </row>
    <row r="8" spans="1:16" s="83" customFormat="1" ht="30" x14ac:dyDescent="0.2">
      <c r="A8" s="113" t="s">
        <v>489</v>
      </c>
      <c r="B8" s="113" t="s">
        <v>35</v>
      </c>
      <c r="C8" s="113" t="s">
        <v>34</v>
      </c>
      <c r="D8" s="113" t="s">
        <v>10</v>
      </c>
      <c r="E8" s="417" t="s">
        <v>1144</v>
      </c>
      <c r="F8" s="116">
        <v>1090000</v>
      </c>
      <c r="G8" s="116">
        <v>960000</v>
      </c>
      <c r="H8" s="114" t="s">
        <v>344</v>
      </c>
      <c r="I8" s="463">
        <f t="shared" si="0"/>
        <v>1084690.6440201597</v>
      </c>
      <c r="J8" s="463">
        <f t="shared" si="1"/>
        <v>1225576.8679425719</v>
      </c>
      <c r="K8" s="115">
        <v>0.28000000000000003</v>
      </c>
      <c r="L8" s="115">
        <v>87</v>
      </c>
      <c r="M8" s="115" t="s">
        <v>490</v>
      </c>
      <c r="N8" s="414" t="s">
        <v>1160</v>
      </c>
      <c r="O8" s="117" t="s">
        <v>491</v>
      </c>
    </row>
    <row r="9" spans="1:16" s="83" customFormat="1" ht="30" x14ac:dyDescent="0.2">
      <c r="A9" s="113" t="s">
        <v>88</v>
      </c>
      <c r="B9" s="113" t="s">
        <v>89</v>
      </c>
      <c r="C9" s="113" t="s">
        <v>33</v>
      </c>
      <c r="D9" s="113" t="s">
        <v>10</v>
      </c>
      <c r="E9" s="417" t="s">
        <v>1144</v>
      </c>
      <c r="F9" s="116">
        <v>1290000</v>
      </c>
      <c r="G9" s="116">
        <v>2400000</v>
      </c>
      <c r="H9" s="114" t="s">
        <v>346</v>
      </c>
      <c r="I9" s="463">
        <f t="shared" si="0"/>
        <v>3679870.6711035362</v>
      </c>
      <c r="J9" s="463">
        <f t="shared" si="1"/>
        <v>4157834.6751564504</v>
      </c>
      <c r="K9" s="115">
        <v>0.33</v>
      </c>
      <c r="L9" s="115">
        <v>703</v>
      </c>
      <c r="M9" s="115" t="s">
        <v>492</v>
      </c>
      <c r="N9" s="414" t="s">
        <v>370</v>
      </c>
      <c r="O9" s="117" t="s">
        <v>493</v>
      </c>
    </row>
    <row r="10" spans="1:16" s="83" customFormat="1" ht="30" x14ac:dyDescent="0.2">
      <c r="A10" s="113" t="s">
        <v>103</v>
      </c>
      <c r="B10" s="113" t="s">
        <v>104</v>
      </c>
      <c r="C10" s="113" t="s">
        <v>16</v>
      </c>
      <c r="D10" s="113" t="s">
        <v>10</v>
      </c>
      <c r="E10" s="417" t="s">
        <v>1144</v>
      </c>
      <c r="F10" s="116">
        <v>2540000</v>
      </c>
      <c r="G10" s="116">
        <v>9000000</v>
      </c>
      <c r="H10" s="114" t="s">
        <v>345</v>
      </c>
      <c r="I10" s="463">
        <f t="shared" si="0"/>
        <v>11845966.414207419</v>
      </c>
      <c r="J10" s="463">
        <f t="shared" si="1"/>
        <v>13384592.644653989</v>
      </c>
      <c r="K10" s="115">
        <v>0.65</v>
      </c>
      <c r="L10" s="115">
        <v>777</v>
      </c>
      <c r="M10" s="115" t="s">
        <v>494</v>
      </c>
      <c r="N10" s="414" t="s">
        <v>474</v>
      </c>
      <c r="O10" s="117" t="s">
        <v>495</v>
      </c>
    </row>
    <row r="11" spans="1:16" s="83" customFormat="1" ht="30" x14ac:dyDescent="0.2">
      <c r="A11" s="113" t="s">
        <v>105</v>
      </c>
      <c r="B11" s="113" t="s">
        <v>496</v>
      </c>
      <c r="C11" s="113" t="s">
        <v>33</v>
      </c>
      <c r="D11" s="113" t="s">
        <v>10</v>
      </c>
      <c r="E11" s="417" t="s">
        <v>1144</v>
      </c>
      <c r="F11" s="116">
        <v>780000</v>
      </c>
      <c r="G11" s="116">
        <v>9400000</v>
      </c>
      <c r="H11" s="114" t="s">
        <v>346</v>
      </c>
      <c r="I11" s="463">
        <f t="shared" si="0"/>
        <v>14412826.795155516</v>
      </c>
      <c r="J11" s="463">
        <f t="shared" si="1"/>
        <v>16284852.477696097</v>
      </c>
      <c r="K11" s="115">
        <v>0.2</v>
      </c>
      <c r="L11" s="115">
        <v>783</v>
      </c>
      <c r="M11" s="115" t="s">
        <v>497</v>
      </c>
      <c r="N11" s="414" t="s">
        <v>370</v>
      </c>
      <c r="O11" s="117" t="s">
        <v>498</v>
      </c>
    </row>
    <row r="12" spans="1:16" s="83" customFormat="1" ht="45" x14ac:dyDescent="0.2">
      <c r="A12" s="113" t="s">
        <v>499</v>
      </c>
      <c r="B12" s="113" t="s">
        <v>1157</v>
      </c>
      <c r="C12" s="113" t="s">
        <v>500</v>
      </c>
      <c r="D12" s="113" t="s">
        <v>10</v>
      </c>
      <c r="E12" s="417" t="s">
        <v>1144</v>
      </c>
      <c r="F12" s="116">
        <v>1750000</v>
      </c>
      <c r="G12" s="116">
        <v>4300000</v>
      </c>
      <c r="H12" s="114" t="s">
        <v>345</v>
      </c>
      <c r="I12" s="463">
        <f t="shared" si="0"/>
        <v>5659739.5090102116</v>
      </c>
      <c r="J12" s="463">
        <f t="shared" si="1"/>
        <v>6394860.930223573</v>
      </c>
      <c r="K12" s="115">
        <v>0.63</v>
      </c>
      <c r="L12" s="115">
        <v>798</v>
      </c>
      <c r="M12" s="115" t="s">
        <v>501</v>
      </c>
      <c r="N12" s="414" t="s">
        <v>474</v>
      </c>
      <c r="O12" s="117" t="s">
        <v>502</v>
      </c>
    </row>
    <row r="13" spans="1:16" s="83" customFormat="1" ht="75" x14ac:dyDescent="0.2">
      <c r="A13" s="113" t="s">
        <v>303</v>
      </c>
      <c r="B13" s="113" t="s">
        <v>305</v>
      </c>
      <c r="C13" s="113" t="s">
        <v>304</v>
      </c>
      <c r="D13" s="113" t="s">
        <v>10</v>
      </c>
      <c r="E13" s="417" t="s">
        <v>1144</v>
      </c>
      <c r="F13" s="116">
        <v>6500000</v>
      </c>
      <c r="G13" s="116">
        <v>7700000</v>
      </c>
      <c r="H13" s="114" t="s">
        <v>344</v>
      </c>
      <c r="I13" s="463">
        <f t="shared" si="0"/>
        <v>8700122.8739116974</v>
      </c>
      <c r="J13" s="463">
        <f t="shared" si="1"/>
        <v>9830147.7949560452</v>
      </c>
      <c r="K13" s="115">
        <v>0.7</v>
      </c>
      <c r="L13" s="115">
        <v>897</v>
      </c>
      <c r="M13" s="115" t="s">
        <v>503</v>
      </c>
      <c r="N13" s="414" t="s">
        <v>474</v>
      </c>
      <c r="O13" s="117" t="s">
        <v>504</v>
      </c>
    </row>
    <row r="14" spans="1:16" s="83" customFormat="1" ht="30" x14ac:dyDescent="0.2">
      <c r="A14" s="113" t="s">
        <v>8</v>
      </c>
      <c r="B14" s="113" t="s">
        <v>132</v>
      </c>
      <c r="C14" s="113" t="s">
        <v>505</v>
      </c>
      <c r="D14" s="113" t="s">
        <v>10</v>
      </c>
      <c r="E14" s="417" t="s">
        <v>1144</v>
      </c>
      <c r="F14" s="116">
        <v>430000</v>
      </c>
      <c r="G14" s="116">
        <v>3200000</v>
      </c>
      <c r="H14" s="114" t="s">
        <v>345</v>
      </c>
      <c r="I14" s="463">
        <f t="shared" si="0"/>
        <v>4211899.1694959709</v>
      </c>
      <c r="J14" s="463">
        <f t="shared" si="1"/>
        <v>4758966.2736547515</v>
      </c>
      <c r="K14" s="115">
        <v>0.3</v>
      </c>
      <c r="L14" s="115">
        <v>901</v>
      </c>
      <c r="M14" s="115" t="s">
        <v>506</v>
      </c>
      <c r="N14" s="414" t="s">
        <v>367</v>
      </c>
      <c r="O14" s="117" t="s">
        <v>507</v>
      </c>
    </row>
    <row r="15" spans="1:16" s="83" customFormat="1" ht="50.25" customHeight="1" x14ac:dyDescent="0.2">
      <c r="A15" s="113" t="s">
        <v>484</v>
      </c>
      <c r="B15" s="113" t="s">
        <v>508</v>
      </c>
      <c r="C15" s="113" t="s">
        <v>509</v>
      </c>
      <c r="D15" s="113" t="s">
        <v>10</v>
      </c>
      <c r="E15" s="417" t="s">
        <v>1144</v>
      </c>
      <c r="F15" s="116"/>
      <c r="G15" s="116">
        <v>6300000</v>
      </c>
      <c r="H15" s="114" t="s">
        <v>344</v>
      </c>
      <c r="I15" s="463">
        <f t="shared" si="0"/>
        <v>7118282.3513822984</v>
      </c>
      <c r="J15" s="463">
        <f t="shared" si="1"/>
        <v>8042848.1958731273</v>
      </c>
      <c r="K15" s="115">
        <v>0.18</v>
      </c>
      <c r="L15" s="115">
        <v>707</v>
      </c>
      <c r="M15" s="115" t="s">
        <v>510</v>
      </c>
      <c r="N15" s="414" t="s">
        <v>367</v>
      </c>
      <c r="O15" s="117" t="s">
        <v>511</v>
      </c>
    </row>
    <row r="16" spans="1:16" s="83" customFormat="1" ht="90" x14ac:dyDescent="0.2">
      <c r="A16" s="113" t="s">
        <v>512</v>
      </c>
      <c r="B16" s="113" t="s">
        <v>513</v>
      </c>
      <c r="C16" s="113" t="s">
        <v>514</v>
      </c>
      <c r="D16" s="113" t="s">
        <v>10</v>
      </c>
      <c r="E16" s="417" t="s">
        <v>1144</v>
      </c>
      <c r="F16" s="116"/>
      <c r="G16" s="116">
        <v>3100000</v>
      </c>
      <c r="H16" s="114" t="s">
        <v>343</v>
      </c>
      <c r="I16" s="463">
        <f t="shared" si="0"/>
        <v>3100000</v>
      </c>
      <c r="J16" s="463">
        <f t="shared" si="1"/>
        <v>3397329.6520999991</v>
      </c>
      <c r="K16" s="115">
        <v>0.11</v>
      </c>
      <c r="L16" s="115">
        <v>706</v>
      </c>
      <c r="M16" s="115" t="s">
        <v>515</v>
      </c>
      <c r="N16" s="414" t="s">
        <v>370</v>
      </c>
      <c r="O16" s="117" t="s">
        <v>516</v>
      </c>
    </row>
    <row r="17" spans="1:15" s="83" customFormat="1" ht="45" x14ac:dyDescent="0.2">
      <c r="A17" s="113" t="s">
        <v>484</v>
      </c>
      <c r="B17" s="113" t="s">
        <v>517</v>
      </c>
      <c r="C17" s="113" t="s">
        <v>518</v>
      </c>
      <c r="D17" s="113" t="s">
        <v>10</v>
      </c>
      <c r="E17" s="417" t="s">
        <v>1144</v>
      </c>
      <c r="F17" s="116"/>
      <c r="G17" s="116">
        <v>3100000</v>
      </c>
      <c r="H17" s="114" t="s">
        <v>345</v>
      </c>
      <c r="I17" s="463">
        <f t="shared" si="0"/>
        <v>4080277.3204492219</v>
      </c>
      <c r="J17" s="463">
        <f t="shared" si="1"/>
        <v>4610248.5776030403</v>
      </c>
      <c r="K17" s="115">
        <v>0.19</v>
      </c>
      <c r="L17" s="115">
        <v>705</v>
      </c>
      <c r="M17" s="115" t="s">
        <v>519</v>
      </c>
      <c r="N17" s="414" t="s">
        <v>474</v>
      </c>
      <c r="O17" s="117" t="s">
        <v>520</v>
      </c>
    </row>
    <row r="18" spans="1:15" s="83" customFormat="1" ht="30" x14ac:dyDescent="0.2">
      <c r="A18" s="113" t="s">
        <v>484</v>
      </c>
      <c r="B18" s="113" t="s">
        <v>521</v>
      </c>
      <c r="C18" s="113" t="s">
        <v>486</v>
      </c>
      <c r="D18" s="113" t="s">
        <v>10</v>
      </c>
      <c r="E18" s="417" t="s">
        <v>1144</v>
      </c>
      <c r="F18" s="116"/>
      <c r="G18" s="116">
        <v>3300000</v>
      </c>
      <c r="H18" s="114" t="s">
        <v>346</v>
      </c>
      <c r="I18" s="463">
        <f t="shared" si="0"/>
        <v>5059822.1727673626</v>
      </c>
      <c r="J18" s="463">
        <f t="shared" si="1"/>
        <v>5717022.6783401193</v>
      </c>
      <c r="K18" s="115">
        <v>0.12</v>
      </c>
      <c r="L18" s="115">
        <v>786</v>
      </c>
      <c r="M18" s="115" t="s">
        <v>522</v>
      </c>
      <c r="N18" s="414" t="s">
        <v>474</v>
      </c>
      <c r="O18" s="117" t="s">
        <v>523</v>
      </c>
    </row>
    <row r="19" spans="1:15" s="83" customFormat="1" ht="30" x14ac:dyDescent="0.2">
      <c r="A19" s="113" t="s">
        <v>140</v>
      </c>
      <c r="B19" s="113" t="s">
        <v>141</v>
      </c>
      <c r="C19" s="113" t="s">
        <v>524</v>
      </c>
      <c r="D19" s="113" t="s">
        <v>10</v>
      </c>
      <c r="E19" s="417" t="s">
        <v>1144</v>
      </c>
      <c r="F19" s="116"/>
      <c r="G19" s="116">
        <v>9500000</v>
      </c>
      <c r="H19" s="114" t="s">
        <v>346</v>
      </c>
      <c r="I19" s="463">
        <f t="shared" si="0"/>
        <v>14566154.739784831</v>
      </c>
      <c r="J19" s="463">
        <f t="shared" si="1"/>
        <v>16458095.589160949</v>
      </c>
      <c r="K19" s="115">
        <v>0.5</v>
      </c>
      <c r="L19" s="115">
        <v>924</v>
      </c>
      <c r="M19" s="115" t="s">
        <v>525</v>
      </c>
      <c r="N19" s="414" t="s">
        <v>367</v>
      </c>
      <c r="O19" s="117" t="s">
        <v>526</v>
      </c>
    </row>
    <row r="20" spans="1:15" s="83" customFormat="1" ht="120" x14ac:dyDescent="0.2">
      <c r="A20" s="113" t="s">
        <v>527</v>
      </c>
      <c r="B20" s="113" t="s">
        <v>528</v>
      </c>
      <c r="C20" s="113" t="s">
        <v>524</v>
      </c>
      <c r="D20" s="113" t="s">
        <v>10</v>
      </c>
      <c r="E20" s="417" t="s">
        <v>1144</v>
      </c>
      <c r="F20" s="116"/>
      <c r="G20" s="116">
        <v>19000000</v>
      </c>
      <c r="H20" s="114" t="s">
        <v>347</v>
      </c>
      <c r="I20" s="463">
        <f t="shared" si="0"/>
        <v>33936593.104849875</v>
      </c>
      <c r="J20" s="463">
        <f t="shared" si="1"/>
        <v>39533163.423648916</v>
      </c>
      <c r="K20" s="115">
        <v>0.84</v>
      </c>
      <c r="L20" s="115">
        <v>19</v>
      </c>
      <c r="M20" s="115" t="s">
        <v>529</v>
      </c>
      <c r="N20" s="414" t="s">
        <v>367</v>
      </c>
      <c r="O20" s="117" t="s">
        <v>530</v>
      </c>
    </row>
    <row r="21" spans="1:15" s="83" customFormat="1" ht="45" x14ac:dyDescent="0.2">
      <c r="A21" s="113" t="s">
        <v>25</v>
      </c>
      <c r="B21" s="113" t="s">
        <v>531</v>
      </c>
      <c r="C21" s="113" t="s">
        <v>532</v>
      </c>
      <c r="D21" s="113" t="s">
        <v>10</v>
      </c>
      <c r="E21" s="417" t="s">
        <v>1144</v>
      </c>
      <c r="F21" s="116"/>
      <c r="G21" s="116">
        <v>6300000</v>
      </c>
      <c r="H21" s="114" t="s">
        <v>346</v>
      </c>
      <c r="I21" s="463">
        <f t="shared" si="0"/>
        <v>9659660.511646783</v>
      </c>
      <c r="J21" s="463">
        <f t="shared" si="1"/>
        <v>10914316.022285681</v>
      </c>
      <c r="K21" s="115">
        <v>0.94</v>
      </c>
      <c r="L21" s="115">
        <v>22</v>
      </c>
      <c r="M21" s="115" t="s">
        <v>533</v>
      </c>
      <c r="N21" s="414" t="s">
        <v>370</v>
      </c>
      <c r="O21" s="117" t="s">
        <v>534</v>
      </c>
    </row>
    <row r="22" spans="1:15" s="83" customFormat="1" ht="60" x14ac:dyDescent="0.2">
      <c r="A22" s="113" t="s">
        <v>535</v>
      </c>
      <c r="B22" s="113" t="s">
        <v>536</v>
      </c>
      <c r="C22" s="113" t="s">
        <v>537</v>
      </c>
      <c r="D22" s="113" t="s">
        <v>10</v>
      </c>
      <c r="E22" s="417" t="s">
        <v>1144</v>
      </c>
      <c r="F22" s="116"/>
      <c r="G22" s="116">
        <v>3000000</v>
      </c>
      <c r="H22" s="114" t="s">
        <v>347</v>
      </c>
      <c r="I22" s="463">
        <f t="shared" si="0"/>
        <v>5358409.4376078742</v>
      </c>
      <c r="J22" s="463">
        <f t="shared" si="1"/>
        <v>6242078.4353129873</v>
      </c>
      <c r="K22" s="115">
        <v>0.18</v>
      </c>
      <c r="L22" s="115">
        <v>709</v>
      </c>
      <c r="M22" s="115" t="s">
        <v>538</v>
      </c>
      <c r="N22" s="414" t="s">
        <v>370</v>
      </c>
      <c r="O22" s="117" t="s">
        <v>539</v>
      </c>
    </row>
    <row r="23" spans="1:15" s="83" customFormat="1" ht="30" x14ac:dyDescent="0.2">
      <c r="A23" s="236" t="s">
        <v>47</v>
      </c>
      <c r="B23" s="236" t="s">
        <v>1015</v>
      </c>
      <c r="C23" s="236" t="s">
        <v>48</v>
      </c>
      <c r="D23" s="236" t="s">
        <v>4</v>
      </c>
      <c r="E23" s="417" t="s">
        <v>1144</v>
      </c>
      <c r="F23" s="235">
        <v>4172000</v>
      </c>
      <c r="G23" s="235">
        <v>3600000</v>
      </c>
      <c r="H23" s="235" t="s">
        <v>344</v>
      </c>
      <c r="I23" s="463">
        <f t="shared" si="0"/>
        <v>4067589.9150755992</v>
      </c>
      <c r="J23" s="463">
        <f t="shared" si="1"/>
        <v>4595913.2547846446</v>
      </c>
      <c r="K23" s="237">
        <v>1</v>
      </c>
      <c r="L23" s="237">
        <v>318</v>
      </c>
      <c r="M23" s="237" t="s">
        <v>862</v>
      </c>
      <c r="N23" s="415" t="s">
        <v>1014</v>
      </c>
      <c r="O23" s="239" t="s">
        <v>1016</v>
      </c>
    </row>
    <row r="24" spans="1:15" s="83" customFormat="1" ht="30" x14ac:dyDescent="0.2">
      <c r="A24" s="236" t="s">
        <v>863</v>
      </c>
      <c r="B24" s="236" t="s">
        <v>864</v>
      </c>
      <c r="C24" s="236" t="s">
        <v>48</v>
      </c>
      <c r="D24" s="236" t="s">
        <v>4</v>
      </c>
      <c r="E24" s="417" t="s">
        <v>1144</v>
      </c>
      <c r="F24" s="235">
        <v>4520000</v>
      </c>
      <c r="G24" s="235">
        <v>3700000</v>
      </c>
      <c r="H24" s="235" t="s">
        <v>345</v>
      </c>
      <c r="I24" s="463">
        <f t="shared" si="0"/>
        <v>4870008.4147297163</v>
      </c>
      <c r="J24" s="463">
        <f t="shared" si="1"/>
        <v>5502554.7539133066</v>
      </c>
      <c r="K24" s="237">
        <v>0.7</v>
      </c>
      <c r="L24" s="237">
        <v>429</v>
      </c>
      <c r="M24" s="237" t="s">
        <v>865</v>
      </c>
      <c r="N24" s="415" t="s">
        <v>1014</v>
      </c>
      <c r="O24" s="239" t="s">
        <v>866</v>
      </c>
    </row>
    <row r="25" spans="1:15" s="83" customFormat="1" ht="30" x14ac:dyDescent="0.2">
      <c r="A25" s="236" t="s">
        <v>56</v>
      </c>
      <c r="B25" s="236" t="s">
        <v>867</v>
      </c>
      <c r="C25" s="236" t="s">
        <v>48</v>
      </c>
      <c r="D25" s="236" t="s">
        <v>4</v>
      </c>
      <c r="E25" s="417" t="s">
        <v>1144</v>
      </c>
      <c r="F25" s="235">
        <v>3594000</v>
      </c>
      <c r="G25" s="235">
        <v>17500000</v>
      </c>
      <c r="H25" s="235" t="s">
        <v>345</v>
      </c>
      <c r="I25" s="463">
        <f t="shared" si="0"/>
        <v>23033823.583181091</v>
      </c>
      <c r="J25" s="463">
        <f t="shared" si="1"/>
        <v>26025596.809049424</v>
      </c>
      <c r="K25" s="237">
        <v>0.5</v>
      </c>
      <c r="L25" s="237">
        <v>435</v>
      </c>
      <c r="M25" s="238" t="s">
        <v>868</v>
      </c>
      <c r="N25" s="415" t="s">
        <v>1014</v>
      </c>
      <c r="O25" s="240" t="s">
        <v>869</v>
      </c>
    </row>
    <row r="26" spans="1:15" s="83" customFormat="1" ht="30" x14ac:dyDescent="0.2">
      <c r="A26" s="236" t="s">
        <v>57</v>
      </c>
      <c r="B26" s="236" t="s">
        <v>58</v>
      </c>
      <c r="C26" s="236" t="s">
        <v>48</v>
      </c>
      <c r="D26" s="236" t="s">
        <v>4</v>
      </c>
      <c r="E26" s="417" t="s">
        <v>1144</v>
      </c>
      <c r="F26" s="235">
        <v>3338000</v>
      </c>
      <c r="G26" s="235">
        <v>7400000</v>
      </c>
      <c r="H26" s="235" t="s">
        <v>346</v>
      </c>
      <c r="I26" s="463">
        <f t="shared" si="0"/>
        <v>11346267.902569236</v>
      </c>
      <c r="J26" s="463">
        <f t="shared" si="1"/>
        <v>12819990.248399055</v>
      </c>
      <c r="K26" s="237">
        <v>0.8</v>
      </c>
      <c r="L26" s="237">
        <v>441</v>
      </c>
      <c r="M26" s="237" t="s">
        <v>870</v>
      </c>
      <c r="N26" s="415" t="s">
        <v>1014</v>
      </c>
      <c r="O26" s="239" t="s">
        <v>871</v>
      </c>
    </row>
    <row r="27" spans="1:15" s="83" customFormat="1" ht="30" x14ac:dyDescent="0.2">
      <c r="A27" s="236" t="s">
        <v>71</v>
      </c>
      <c r="B27" s="236" t="s">
        <v>872</v>
      </c>
      <c r="C27" s="236" t="s">
        <v>59</v>
      </c>
      <c r="D27" s="236" t="s">
        <v>4</v>
      </c>
      <c r="E27" s="417" t="s">
        <v>1144</v>
      </c>
      <c r="F27" s="235">
        <v>1391000</v>
      </c>
      <c r="G27" s="235">
        <v>700000</v>
      </c>
      <c r="H27" s="235" t="s">
        <v>344</v>
      </c>
      <c r="I27" s="463">
        <f t="shared" si="0"/>
        <v>790920.26126469986</v>
      </c>
      <c r="J27" s="463">
        <f t="shared" si="1"/>
        <v>893649.7995414586</v>
      </c>
      <c r="K27" s="237">
        <v>0.08</v>
      </c>
      <c r="L27" s="237">
        <v>537</v>
      </c>
      <c r="M27" s="237" t="s">
        <v>873</v>
      </c>
      <c r="N27" s="415" t="s">
        <v>370</v>
      </c>
      <c r="O27" s="239" t="s">
        <v>874</v>
      </c>
    </row>
    <row r="28" spans="1:15" s="83" customFormat="1" ht="30" x14ac:dyDescent="0.2">
      <c r="A28" s="236" t="s">
        <v>875</v>
      </c>
      <c r="B28" s="236" t="s">
        <v>876</v>
      </c>
      <c r="C28" s="236" t="s">
        <v>59</v>
      </c>
      <c r="D28" s="236" t="s">
        <v>4</v>
      </c>
      <c r="E28" s="417" t="s">
        <v>1144</v>
      </c>
      <c r="F28" s="235">
        <v>2921000</v>
      </c>
      <c r="G28" s="235">
        <v>2800000</v>
      </c>
      <c r="H28" s="235" t="s">
        <v>344</v>
      </c>
      <c r="I28" s="463">
        <f t="shared" si="0"/>
        <v>3163681.0450587994</v>
      </c>
      <c r="J28" s="463">
        <f t="shared" si="1"/>
        <v>3574599.1981658344</v>
      </c>
      <c r="K28" s="237">
        <v>0.7</v>
      </c>
      <c r="L28" s="237">
        <v>651</v>
      </c>
      <c r="M28" s="237" t="s">
        <v>877</v>
      </c>
      <c r="N28" s="415" t="s">
        <v>370</v>
      </c>
      <c r="O28" s="239" t="s">
        <v>878</v>
      </c>
    </row>
    <row r="29" spans="1:15" s="326" customFormat="1" ht="60" x14ac:dyDescent="0.2">
      <c r="A29" s="305" t="s">
        <v>1006</v>
      </c>
      <c r="B29" s="305" t="s">
        <v>1007</v>
      </c>
      <c r="C29" s="305" t="s">
        <v>1008</v>
      </c>
      <c r="D29" s="305" t="s">
        <v>4</v>
      </c>
      <c r="E29" s="417" t="s">
        <v>1144</v>
      </c>
      <c r="F29" s="325"/>
      <c r="G29" s="325">
        <v>3200000</v>
      </c>
      <c r="H29" s="325" t="s">
        <v>344</v>
      </c>
      <c r="I29" s="463">
        <f t="shared" si="0"/>
        <v>3615635.4800671991</v>
      </c>
      <c r="J29" s="463">
        <f t="shared" si="1"/>
        <v>4085256.2264752393</v>
      </c>
      <c r="K29" s="279">
        <v>0.3</v>
      </c>
      <c r="L29" s="279">
        <v>603</v>
      </c>
      <c r="M29" s="279" t="s">
        <v>1009</v>
      </c>
      <c r="N29" s="415" t="s">
        <v>370</v>
      </c>
      <c r="O29" s="272" t="s">
        <v>1005</v>
      </c>
    </row>
    <row r="30" spans="1:15" s="326" customFormat="1" ht="105" x14ac:dyDescent="0.2">
      <c r="A30" s="338" t="s">
        <v>1011</v>
      </c>
      <c r="B30" s="338" t="s">
        <v>1011</v>
      </c>
      <c r="C30" s="338" t="s">
        <v>1012</v>
      </c>
      <c r="D30" s="305" t="s">
        <v>4</v>
      </c>
      <c r="E30" s="417" t="s">
        <v>1144</v>
      </c>
      <c r="F30" s="325"/>
      <c r="G30" s="325">
        <v>21300000</v>
      </c>
      <c r="H30" s="325" t="s">
        <v>345</v>
      </c>
      <c r="I30" s="463">
        <f t="shared" si="0"/>
        <v>28035453.846957557</v>
      </c>
      <c r="J30" s="463">
        <f t="shared" si="1"/>
        <v>31676869.259014443</v>
      </c>
      <c r="K30" s="279">
        <v>1.3</v>
      </c>
      <c r="L30" s="279">
        <v>333</v>
      </c>
      <c r="M30" s="279" t="s">
        <v>1013</v>
      </c>
      <c r="N30" s="415" t="s">
        <v>1161</v>
      </c>
      <c r="O30" s="272" t="s">
        <v>1010</v>
      </c>
    </row>
    <row r="31" spans="1:15" s="83" customFormat="1" ht="61.5" x14ac:dyDescent="0.2">
      <c r="A31" s="403" t="s">
        <v>450</v>
      </c>
      <c r="B31" s="403" t="s">
        <v>451</v>
      </c>
      <c r="C31" s="418" t="s">
        <v>1114</v>
      </c>
      <c r="D31" s="403" t="s">
        <v>1105</v>
      </c>
      <c r="E31" s="404" t="s">
        <v>1140</v>
      </c>
      <c r="F31" s="311"/>
      <c r="G31" s="405">
        <v>1600000</v>
      </c>
      <c r="H31" s="337" t="s">
        <v>345</v>
      </c>
      <c r="I31" s="463">
        <f t="shared" si="0"/>
        <v>2105949.5847479855</v>
      </c>
      <c r="J31" s="463">
        <f t="shared" si="1"/>
        <v>2379483.1368273757</v>
      </c>
      <c r="K31" s="328">
        <v>0</v>
      </c>
      <c r="L31" s="328">
        <v>717</v>
      </c>
      <c r="M31" s="406" t="s">
        <v>1115</v>
      </c>
      <c r="N31" s="415" t="s">
        <v>367</v>
      </c>
      <c r="O31" s="407" t="s">
        <v>1116</v>
      </c>
    </row>
    <row r="33" spans="3:10" ht="18.75" x14ac:dyDescent="0.3">
      <c r="C33" s="9" t="s">
        <v>310</v>
      </c>
      <c r="F33" s="39">
        <f>SUM(F3:F31)</f>
        <v>35766000</v>
      </c>
      <c r="G33" s="140">
        <f>SUM(G3:G31)</f>
        <v>241860000</v>
      </c>
      <c r="H33" s="140"/>
      <c r="I33" s="140">
        <f t="shared" ref="I33:J33" si="2">SUM(I3:I31)</f>
        <v>350943853.35113907</v>
      </c>
      <c r="J33" s="140">
        <f t="shared" si="2"/>
        <v>398256276.92470086</v>
      </c>
    </row>
  </sheetData>
  <autoFilter ref="A1:L31"/>
  <customSheetViews>
    <customSheetView guid="{7C423F7C-6103-4542-A65F-815D7082BC2E}" scale="80" fitToPage="1" showAutoFilter="1">
      <selection activeCell="D1" sqref="D1"/>
      <pageMargins left="0.5" right="0.5" top="0.75" bottom="0.75" header="0.5" footer="0.5"/>
      <pageSetup scale="81" fitToHeight="0" orientation="portrait" horizontalDpi="1200" verticalDpi="1200" r:id="rId1"/>
      <headerFooter alignWithMargins="0"/>
      <autoFilter ref="B1:L1"/>
    </customSheetView>
    <customSheetView guid="{5B5A346C-618F-49AC-9181-F5E0B5D30CFD}" scale="80" fitToPage="1" printArea="1" showAutoFilter="1">
      <selection activeCell="A3" sqref="A3"/>
      <pageMargins left="0.5" right="0.5" top="0.75" bottom="0.75" header="0.5" footer="0.5"/>
      <pageSetup scale="51" fitToHeight="0" orientation="portrait" horizontalDpi="1200" verticalDpi="1200" r:id="rId2"/>
      <headerFooter alignWithMargins="0"/>
      <autoFilter ref="B1:L1"/>
    </customSheetView>
    <customSheetView guid="{E02D8BBA-373C-430A-B0C6-EFAFB65B79B1}" scale="80" showPageBreaks="1" fitToPage="1" printArea="1" showAutoFilter="1">
      <selection activeCell="D11" sqref="D11"/>
      <pageMargins left="0.5" right="0.5" top="0.75" bottom="0.75" header="0.5" footer="0.5"/>
      <pageSetup scale="51" fitToHeight="0" orientation="portrait" horizontalDpi="1200" verticalDpi="1200" r:id="rId3"/>
      <headerFooter alignWithMargins="0"/>
      <autoFilter ref="B1:L1"/>
    </customSheetView>
  </customSheetViews>
  <mergeCells count="2">
    <mergeCell ref="A2:L2"/>
    <mergeCell ref="I1:J1"/>
  </mergeCells>
  <phoneticPr fontId="2" type="noConversion"/>
  <dataValidations count="1">
    <dataValidation type="list" allowBlank="1" showInputMessage="1" showErrorMessage="1" sqref="H3:H31">
      <formula1>YearBands</formula1>
    </dataValidation>
  </dataValidations>
  <pageMargins left="0.5" right="0.5" top="0.75" bottom="0.75" header="0.5" footer="0.5"/>
  <pageSetup paperSize="17" scale="71" fitToHeight="0" orientation="landscape" r:id="rId4"/>
  <headerFooter alignWithMargins="0">
    <oddFooter>&amp;C&amp;P of &amp;N</oddFooter>
  </headerFooter>
  <legacyDrawing r:id="rId5"/>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P49"/>
  <sheetViews>
    <sheetView topLeftCell="A25" zoomScale="75" zoomScaleNormal="75" workbookViewId="0">
      <selection activeCell="B40" sqref="B40"/>
    </sheetView>
  </sheetViews>
  <sheetFormatPr defaultRowHeight="12.75" x14ac:dyDescent="0.2"/>
  <cols>
    <col min="1" max="1" width="24.28515625" style="10" bestFit="1" customWidth="1"/>
    <col min="2" max="2" width="16.5703125" style="10" customWidth="1"/>
    <col min="3" max="3" width="26.140625" style="10" bestFit="1" customWidth="1"/>
    <col min="4" max="4" width="14.42578125" style="10" bestFit="1" customWidth="1"/>
    <col min="5" max="5" width="33.140625" style="416" bestFit="1" customWidth="1"/>
    <col min="6" max="6" width="19.5703125" style="40" hidden="1" customWidth="1"/>
    <col min="7" max="10" width="19.5703125" style="40" customWidth="1"/>
    <col min="11" max="11" width="9.140625" style="10"/>
    <col min="12" max="12" width="9.85546875" style="10" customWidth="1"/>
    <col min="13" max="13" width="13.5703125" style="10" customWidth="1"/>
    <col min="14" max="14" width="16.7109375" style="10" customWidth="1"/>
    <col min="15" max="15" width="27.85546875" style="10" customWidth="1"/>
    <col min="16" max="16384" width="9.140625" style="10"/>
  </cols>
  <sheetData>
    <row r="1" spans="1:15" s="16" customFormat="1" ht="48" thickBot="1" x14ac:dyDescent="0.3">
      <c r="A1" s="164" t="s">
        <v>0</v>
      </c>
      <c r="B1" s="163" t="s">
        <v>306</v>
      </c>
      <c r="C1" s="163" t="s">
        <v>1</v>
      </c>
      <c r="D1" s="64" t="s">
        <v>277</v>
      </c>
      <c r="E1" s="419" t="s">
        <v>1136</v>
      </c>
      <c r="F1" s="161" t="s">
        <v>338</v>
      </c>
      <c r="G1" s="161" t="s">
        <v>339</v>
      </c>
      <c r="H1" s="161" t="s">
        <v>340</v>
      </c>
      <c r="I1" s="529" t="s">
        <v>341</v>
      </c>
      <c r="J1" s="529"/>
      <c r="K1" s="163" t="s">
        <v>2</v>
      </c>
      <c r="L1" s="163" t="s">
        <v>286</v>
      </c>
      <c r="M1" s="163" t="s">
        <v>351</v>
      </c>
      <c r="N1" s="162" t="s">
        <v>350</v>
      </c>
      <c r="O1" s="167" t="s">
        <v>352</v>
      </c>
    </row>
    <row r="2" spans="1:15" s="5" customFormat="1" ht="20.25" x14ac:dyDescent="0.2">
      <c r="A2" s="536" t="s">
        <v>314</v>
      </c>
      <c r="B2" s="536"/>
      <c r="C2" s="536"/>
      <c r="D2" s="536"/>
      <c r="E2" s="536"/>
      <c r="F2" s="536"/>
      <c r="G2" s="536"/>
      <c r="H2" s="536"/>
      <c r="I2" s="536"/>
      <c r="J2" s="536"/>
      <c r="K2" s="536"/>
      <c r="L2" s="536"/>
      <c r="M2" s="241"/>
      <c r="N2" s="241"/>
      <c r="O2" s="241"/>
    </row>
    <row r="3" spans="1:15" s="5" customFormat="1" ht="90" customHeight="1" x14ac:dyDescent="0.2">
      <c r="A3" s="112" t="s">
        <v>374</v>
      </c>
      <c r="B3" s="112" t="s">
        <v>375</v>
      </c>
      <c r="C3" s="112" t="s">
        <v>376</v>
      </c>
      <c r="D3" s="112" t="s">
        <v>66</v>
      </c>
      <c r="E3" s="427" t="s">
        <v>1162</v>
      </c>
      <c r="F3" s="242"/>
      <c r="G3" s="243">
        <v>1225000</v>
      </c>
      <c r="H3" s="244" t="s">
        <v>346</v>
      </c>
      <c r="I3" s="463">
        <f>G3*(1+3.1/100)^((LEFT(H3,FIND("-",H3)-1)+0)-2016)</f>
        <v>1878267.3217090967</v>
      </c>
      <c r="J3" s="463">
        <f>G3*(1+3.1/100)^((MID(H3,FIND("-",H3)+1,255)+0)-2016)</f>
        <v>2122228.1154444381</v>
      </c>
      <c r="K3" s="112">
        <v>1.57</v>
      </c>
      <c r="L3" s="427">
        <v>499</v>
      </c>
      <c r="M3" s="429" t="s">
        <v>365</v>
      </c>
      <c r="N3" s="112" t="s">
        <v>377</v>
      </c>
      <c r="O3" s="152"/>
    </row>
    <row r="4" spans="1:15" s="5" customFormat="1" ht="75" customHeight="1" x14ac:dyDescent="0.2">
      <c r="A4" s="112" t="s">
        <v>380</v>
      </c>
      <c r="B4" s="112" t="s">
        <v>381</v>
      </c>
      <c r="C4" s="112" t="s">
        <v>382</v>
      </c>
      <c r="D4" s="112" t="s">
        <v>66</v>
      </c>
      <c r="E4" s="427" t="s">
        <v>1163</v>
      </c>
      <c r="F4" s="242"/>
      <c r="G4" s="243">
        <v>3550000</v>
      </c>
      <c r="H4" s="244" t="s">
        <v>347</v>
      </c>
      <c r="I4" s="463">
        <f t="shared" ref="I4:I47" si="0">G4*(1+3.1/100)^((LEFT(H4,FIND("-",H4)-1)+0)-2016)</f>
        <v>6340784.5011693183</v>
      </c>
      <c r="J4" s="463">
        <f t="shared" ref="J4:J47" si="1">G4*(1+3.1/100)^((MID(H4,FIND("-",H4)+1,255)+0)-2016)</f>
        <v>7386459.4817870352</v>
      </c>
      <c r="K4" s="112">
        <v>0.49</v>
      </c>
      <c r="L4" s="427">
        <v>828</v>
      </c>
      <c r="M4" s="429" t="s">
        <v>384</v>
      </c>
      <c r="N4" s="112" t="s">
        <v>383</v>
      </c>
      <c r="O4" s="152"/>
    </row>
    <row r="5" spans="1:15" s="5" customFormat="1" ht="75" customHeight="1" x14ac:dyDescent="0.2">
      <c r="A5" s="112" t="s">
        <v>385</v>
      </c>
      <c r="B5" s="112" t="s">
        <v>386</v>
      </c>
      <c r="C5" s="112" t="s">
        <v>387</v>
      </c>
      <c r="D5" s="112" t="s">
        <v>66</v>
      </c>
      <c r="E5" s="427" t="s">
        <v>1163</v>
      </c>
      <c r="F5" s="242"/>
      <c r="G5" s="243">
        <v>5475000</v>
      </c>
      <c r="H5" s="244" t="s">
        <v>347</v>
      </c>
      <c r="I5" s="463">
        <f t="shared" si="0"/>
        <v>9779097.2236343715</v>
      </c>
      <c r="J5" s="463">
        <f t="shared" si="1"/>
        <v>11391793.144446202</v>
      </c>
      <c r="K5" s="112">
        <v>5.97</v>
      </c>
      <c r="L5" s="427">
        <v>725</v>
      </c>
      <c r="M5" s="429" t="s">
        <v>370</v>
      </c>
      <c r="N5" s="112" t="s">
        <v>388</v>
      </c>
      <c r="O5" s="152"/>
    </row>
    <row r="6" spans="1:15" s="5" customFormat="1" ht="75" customHeight="1" x14ac:dyDescent="0.2">
      <c r="A6" s="112" t="s">
        <v>389</v>
      </c>
      <c r="B6" s="112" t="s">
        <v>390</v>
      </c>
      <c r="C6" s="112" t="s">
        <v>408</v>
      </c>
      <c r="D6" s="112" t="s">
        <v>66</v>
      </c>
      <c r="E6" s="427" t="s">
        <v>1163</v>
      </c>
      <c r="F6" s="242"/>
      <c r="G6" s="243">
        <v>2150000</v>
      </c>
      <c r="H6" s="244" t="s">
        <v>347</v>
      </c>
      <c r="I6" s="463">
        <f t="shared" si="0"/>
        <v>3840193.4302856433</v>
      </c>
      <c r="J6" s="463">
        <f t="shared" si="1"/>
        <v>4473489.5453076409</v>
      </c>
      <c r="K6" s="112">
        <v>0.74</v>
      </c>
      <c r="L6" s="427">
        <v>558</v>
      </c>
      <c r="M6" s="429" t="s">
        <v>370</v>
      </c>
      <c r="N6" s="112" t="s">
        <v>391</v>
      </c>
      <c r="O6" s="152"/>
    </row>
    <row r="7" spans="1:15" s="5" customFormat="1" ht="75" customHeight="1" x14ac:dyDescent="0.2">
      <c r="A7" s="112" t="s">
        <v>392</v>
      </c>
      <c r="B7" s="112" t="s">
        <v>394</v>
      </c>
      <c r="C7" s="112" t="s">
        <v>409</v>
      </c>
      <c r="D7" s="112" t="s">
        <v>66</v>
      </c>
      <c r="E7" s="427" t="s">
        <v>1163</v>
      </c>
      <c r="F7" s="242"/>
      <c r="G7" s="243">
        <v>1400000</v>
      </c>
      <c r="H7" s="244" t="s">
        <v>347</v>
      </c>
      <c r="I7" s="463">
        <f t="shared" si="0"/>
        <v>2500591.070883675</v>
      </c>
      <c r="J7" s="463">
        <f t="shared" si="1"/>
        <v>2912969.9364793939</v>
      </c>
      <c r="K7" s="112">
        <v>0.24</v>
      </c>
      <c r="L7" s="427">
        <v>562</v>
      </c>
      <c r="M7" s="429" t="s">
        <v>365</v>
      </c>
      <c r="N7" s="112" t="s">
        <v>397</v>
      </c>
      <c r="O7" s="152"/>
    </row>
    <row r="8" spans="1:15" s="5" customFormat="1" ht="75" customHeight="1" x14ac:dyDescent="0.2">
      <c r="A8" s="112" t="s">
        <v>393</v>
      </c>
      <c r="B8" s="112" t="s">
        <v>395</v>
      </c>
      <c r="C8" s="112" t="s">
        <v>409</v>
      </c>
      <c r="D8" s="112" t="s">
        <v>66</v>
      </c>
      <c r="E8" s="427" t="s">
        <v>1163</v>
      </c>
      <c r="F8" s="242"/>
      <c r="G8" s="243">
        <v>6100000</v>
      </c>
      <c r="H8" s="244" t="s">
        <v>347</v>
      </c>
      <c r="I8" s="463">
        <f t="shared" si="0"/>
        <v>10895432.523136012</v>
      </c>
      <c r="J8" s="463">
        <f t="shared" si="1"/>
        <v>12692226.151803074</v>
      </c>
      <c r="K8" s="112">
        <v>0.97</v>
      </c>
      <c r="L8" s="427">
        <v>561</v>
      </c>
      <c r="M8" s="429" t="s">
        <v>370</v>
      </c>
      <c r="N8" s="112" t="s">
        <v>396</v>
      </c>
      <c r="O8" s="152"/>
    </row>
    <row r="9" spans="1:15" s="5" customFormat="1" ht="75" customHeight="1" x14ac:dyDescent="0.2">
      <c r="A9" s="112" t="s">
        <v>402</v>
      </c>
      <c r="B9" s="112" t="s">
        <v>398</v>
      </c>
      <c r="C9" s="112" t="s">
        <v>409</v>
      </c>
      <c r="D9" s="112" t="s">
        <v>399</v>
      </c>
      <c r="E9" s="427" t="s">
        <v>1163</v>
      </c>
      <c r="F9" s="242"/>
      <c r="G9" s="243">
        <v>4000000</v>
      </c>
      <c r="H9" s="244" t="s">
        <v>347</v>
      </c>
      <c r="I9" s="463">
        <f t="shared" si="0"/>
        <v>7144545.9168104995</v>
      </c>
      <c r="J9" s="463">
        <f t="shared" si="1"/>
        <v>8322771.2470839834</v>
      </c>
      <c r="K9" s="112">
        <v>0.77</v>
      </c>
      <c r="L9" s="427">
        <v>559</v>
      </c>
      <c r="M9" s="429" t="s">
        <v>370</v>
      </c>
      <c r="N9" s="112" t="s">
        <v>400</v>
      </c>
      <c r="O9" s="152"/>
    </row>
    <row r="10" spans="1:15" s="5" customFormat="1" ht="75" customHeight="1" x14ac:dyDescent="0.2">
      <c r="A10" s="112" t="s">
        <v>401</v>
      </c>
      <c r="B10" s="112" t="s">
        <v>390</v>
      </c>
      <c r="C10" s="112" t="s">
        <v>409</v>
      </c>
      <c r="D10" s="112" t="s">
        <v>66</v>
      </c>
      <c r="E10" s="427" t="s">
        <v>1163</v>
      </c>
      <c r="F10" s="242"/>
      <c r="G10" s="243">
        <v>2600000</v>
      </c>
      <c r="H10" s="244" t="s">
        <v>347</v>
      </c>
      <c r="I10" s="463">
        <f t="shared" si="0"/>
        <v>4643954.845926825</v>
      </c>
      <c r="J10" s="463">
        <f t="shared" si="1"/>
        <v>5409801.3106045891</v>
      </c>
      <c r="K10" s="112">
        <v>0.52</v>
      </c>
      <c r="L10" s="427">
        <v>560</v>
      </c>
      <c r="M10" s="429" t="s">
        <v>370</v>
      </c>
      <c r="N10" s="112" t="s">
        <v>403</v>
      </c>
      <c r="O10" s="152"/>
    </row>
    <row r="11" spans="1:15" s="5" customFormat="1" ht="90" customHeight="1" x14ac:dyDescent="0.2">
      <c r="A11" s="112" t="s">
        <v>404</v>
      </c>
      <c r="B11" s="112" t="s">
        <v>405</v>
      </c>
      <c r="C11" s="112" t="s">
        <v>407</v>
      </c>
      <c r="D11" s="112" t="s">
        <v>66</v>
      </c>
      <c r="E11" s="427" t="s">
        <v>1162</v>
      </c>
      <c r="F11" s="242"/>
      <c r="G11" s="243">
        <v>5000000</v>
      </c>
      <c r="H11" s="244" t="s">
        <v>347</v>
      </c>
      <c r="I11" s="463">
        <f t="shared" si="0"/>
        <v>8930682.3960131239</v>
      </c>
      <c r="J11" s="463">
        <f t="shared" si="1"/>
        <v>10403464.058854979</v>
      </c>
      <c r="K11" s="112">
        <v>2.02</v>
      </c>
      <c r="L11" s="427">
        <v>32</v>
      </c>
      <c r="M11" s="429" t="s">
        <v>1014</v>
      </c>
      <c r="N11" s="112" t="s">
        <v>406</v>
      </c>
      <c r="O11" s="152"/>
    </row>
    <row r="12" spans="1:15" s="5" customFormat="1" ht="75" customHeight="1" x14ac:dyDescent="0.2">
      <c r="A12" s="112" t="s">
        <v>410</v>
      </c>
      <c r="B12" s="112" t="s">
        <v>411</v>
      </c>
      <c r="C12" s="112" t="s">
        <v>408</v>
      </c>
      <c r="D12" s="112" t="s">
        <v>66</v>
      </c>
      <c r="E12" s="427" t="s">
        <v>1163</v>
      </c>
      <c r="F12" s="242"/>
      <c r="G12" s="243">
        <v>3450000</v>
      </c>
      <c r="H12" s="244" t="s">
        <v>346</v>
      </c>
      <c r="I12" s="463">
        <f t="shared" si="0"/>
        <v>5289814.0897113336</v>
      </c>
      <c r="J12" s="463">
        <f t="shared" si="1"/>
        <v>5976887.3455373971</v>
      </c>
      <c r="K12" s="112">
        <v>3.4</v>
      </c>
      <c r="L12" s="427">
        <v>914</v>
      </c>
      <c r="M12" s="429" t="s">
        <v>370</v>
      </c>
      <c r="N12" s="112" t="s">
        <v>412</v>
      </c>
      <c r="O12" s="152"/>
    </row>
    <row r="13" spans="1:15" s="5" customFormat="1" ht="45" x14ac:dyDescent="0.2">
      <c r="A13" s="112" t="s">
        <v>105</v>
      </c>
      <c r="B13" s="112" t="s">
        <v>241</v>
      </c>
      <c r="C13" s="112" t="s">
        <v>1167</v>
      </c>
      <c r="D13" s="112" t="s">
        <v>66</v>
      </c>
      <c r="E13" s="427" t="s">
        <v>1164</v>
      </c>
      <c r="F13" s="242"/>
      <c r="G13" s="243">
        <v>475000</v>
      </c>
      <c r="H13" s="244" t="s">
        <v>344</v>
      </c>
      <c r="I13" s="463">
        <f t="shared" si="0"/>
        <v>536695.89157247485</v>
      </c>
      <c r="J13" s="463">
        <f t="shared" si="1"/>
        <v>606405.22111741838</v>
      </c>
      <c r="K13" s="112">
        <v>0.37</v>
      </c>
      <c r="L13" s="427">
        <v>784</v>
      </c>
      <c r="M13" s="430" t="s">
        <v>370</v>
      </c>
      <c r="N13" s="112" t="s">
        <v>415</v>
      </c>
      <c r="O13" s="152"/>
    </row>
    <row r="14" spans="1:15" s="5" customFormat="1" ht="30" x14ac:dyDescent="0.2">
      <c r="A14" s="112" t="s">
        <v>418</v>
      </c>
      <c r="B14" s="112" t="s">
        <v>416</v>
      </c>
      <c r="C14" s="112" t="s">
        <v>417</v>
      </c>
      <c r="D14" s="112" t="s">
        <v>66</v>
      </c>
      <c r="E14" s="427" t="s">
        <v>1165</v>
      </c>
      <c r="F14" s="242"/>
      <c r="G14" s="243">
        <v>2050000</v>
      </c>
      <c r="H14" s="244" t="s">
        <v>344</v>
      </c>
      <c r="I14" s="463">
        <f t="shared" si="0"/>
        <v>2316266.4794180496</v>
      </c>
      <c r="J14" s="463">
        <f t="shared" si="1"/>
        <v>2617117.2700857003</v>
      </c>
      <c r="K14" s="112">
        <v>1.1100000000000001</v>
      </c>
      <c r="L14" s="427">
        <v>915</v>
      </c>
      <c r="M14" s="432" t="s">
        <v>365</v>
      </c>
      <c r="N14" s="112" t="s">
        <v>419</v>
      </c>
      <c r="O14" s="152"/>
    </row>
    <row r="15" spans="1:15" s="5" customFormat="1" ht="45" x14ac:dyDescent="0.2">
      <c r="A15" s="112" t="s">
        <v>420</v>
      </c>
      <c r="B15" s="112" t="s">
        <v>421</v>
      </c>
      <c r="C15" s="112" t="s">
        <v>422</v>
      </c>
      <c r="D15" s="112" t="s">
        <v>66</v>
      </c>
      <c r="E15" s="427" t="s">
        <v>1162</v>
      </c>
      <c r="F15" s="242"/>
      <c r="G15" s="243">
        <v>3550000</v>
      </c>
      <c r="H15" s="244" t="s">
        <v>347</v>
      </c>
      <c r="I15" s="463">
        <f t="shared" si="0"/>
        <v>6340784.5011693183</v>
      </c>
      <c r="J15" s="463">
        <f t="shared" si="1"/>
        <v>7386459.4817870352</v>
      </c>
      <c r="K15" s="112">
        <v>0.45</v>
      </c>
      <c r="L15" s="427">
        <v>827</v>
      </c>
      <c r="M15" s="432" t="s">
        <v>367</v>
      </c>
      <c r="N15" s="112" t="s">
        <v>383</v>
      </c>
      <c r="O15" s="152"/>
    </row>
    <row r="16" spans="1:15" s="83" customFormat="1" ht="93.75" customHeight="1" x14ac:dyDescent="0.2">
      <c r="A16" s="249" t="s">
        <v>45</v>
      </c>
      <c r="B16" s="249" t="s">
        <v>46</v>
      </c>
      <c r="C16" s="428" t="s">
        <v>1168</v>
      </c>
      <c r="D16" s="249" t="s">
        <v>4</v>
      </c>
      <c r="E16" s="427" t="s">
        <v>1163</v>
      </c>
      <c r="F16" s="248">
        <v>2369000</v>
      </c>
      <c r="G16" s="248">
        <v>3900000</v>
      </c>
      <c r="H16" s="248" t="s">
        <v>344</v>
      </c>
      <c r="I16" s="463">
        <f t="shared" si="0"/>
        <v>4406555.7413318986</v>
      </c>
      <c r="J16" s="463">
        <f t="shared" si="1"/>
        <v>4978906.0260166982</v>
      </c>
      <c r="K16" s="250">
        <v>0.6</v>
      </c>
      <c r="L16" s="250">
        <v>315</v>
      </c>
      <c r="M16" s="433" t="s">
        <v>362</v>
      </c>
      <c r="N16" s="250" t="s">
        <v>879</v>
      </c>
      <c r="O16" s="251"/>
    </row>
    <row r="17" spans="1:15" s="83" customFormat="1" ht="45" x14ac:dyDescent="0.2">
      <c r="A17" s="249" t="s">
        <v>53</v>
      </c>
      <c r="B17" s="249" t="s">
        <v>880</v>
      </c>
      <c r="C17" s="249" t="s">
        <v>41</v>
      </c>
      <c r="D17" s="249" t="s">
        <v>4</v>
      </c>
      <c r="E17" s="427" t="s">
        <v>1163</v>
      </c>
      <c r="F17" s="248">
        <v>3962000</v>
      </c>
      <c r="G17" s="248">
        <v>9200000</v>
      </c>
      <c r="H17" s="248" t="s">
        <v>344</v>
      </c>
      <c r="I17" s="463">
        <f t="shared" si="0"/>
        <v>10394952.005193198</v>
      </c>
      <c r="J17" s="463">
        <f t="shared" si="1"/>
        <v>11745111.651116313</v>
      </c>
      <c r="K17" s="250">
        <v>1.6</v>
      </c>
      <c r="L17" s="250">
        <v>343</v>
      </c>
      <c r="M17" s="433" t="s">
        <v>362</v>
      </c>
      <c r="N17" s="250" t="s">
        <v>881</v>
      </c>
      <c r="O17" s="251"/>
    </row>
    <row r="18" spans="1:15" s="83" customFormat="1" ht="45" x14ac:dyDescent="0.2">
      <c r="A18" s="249" t="s">
        <v>54</v>
      </c>
      <c r="B18" s="249" t="s">
        <v>55</v>
      </c>
      <c r="C18" s="249" t="s">
        <v>9</v>
      </c>
      <c r="D18" s="249" t="s">
        <v>4</v>
      </c>
      <c r="E18" s="427" t="s">
        <v>1163</v>
      </c>
      <c r="F18" s="248">
        <v>7386000</v>
      </c>
      <c r="G18" s="248">
        <v>11800000</v>
      </c>
      <c r="H18" s="248" t="s">
        <v>345</v>
      </c>
      <c r="I18" s="463">
        <f t="shared" si="0"/>
        <v>15531378.187516393</v>
      </c>
      <c r="J18" s="463">
        <f t="shared" si="1"/>
        <v>17548688.134101897</v>
      </c>
      <c r="K18" s="250">
        <v>1.68</v>
      </c>
      <c r="L18" s="250">
        <v>414</v>
      </c>
      <c r="M18" s="433" t="s">
        <v>370</v>
      </c>
      <c r="N18" s="250" t="s">
        <v>882</v>
      </c>
      <c r="O18" s="251"/>
    </row>
    <row r="19" spans="1:15" s="83" customFormat="1" ht="45" x14ac:dyDescent="0.2">
      <c r="A19" s="249" t="s">
        <v>63</v>
      </c>
      <c r="B19" s="249" t="s">
        <v>65</v>
      </c>
      <c r="C19" s="249" t="s">
        <v>64</v>
      </c>
      <c r="D19" s="249" t="s">
        <v>4</v>
      </c>
      <c r="E19" s="427" t="s">
        <v>1162</v>
      </c>
      <c r="F19" s="248">
        <v>7512000</v>
      </c>
      <c r="G19" s="248">
        <v>11200000</v>
      </c>
      <c r="H19" s="248" t="s">
        <v>344</v>
      </c>
      <c r="I19" s="463">
        <f t="shared" si="0"/>
        <v>12654724.180235198</v>
      </c>
      <c r="J19" s="463">
        <f t="shared" si="1"/>
        <v>14298396.792663338</v>
      </c>
      <c r="K19" s="250">
        <v>1.01</v>
      </c>
      <c r="L19" s="250">
        <v>481</v>
      </c>
      <c r="M19" s="433" t="s">
        <v>362</v>
      </c>
      <c r="N19" s="250" t="s">
        <v>883</v>
      </c>
      <c r="O19" s="251"/>
    </row>
    <row r="20" spans="1:15" s="83" customFormat="1" ht="45" x14ac:dyDescent="0.2">
      <c r="A20" s="249" t="s">
        <v>85</v>
      </c>
      <c r="B20" s="249" t="s">
        <v>86</v>
      </c>
      <c r="C20" s="249" t="s">
        <v>9</v>
      </c>
      <c r="D20" s="249" t="s">
        <v>4</v>
      </c>
      <c r="E20" s="427" t="s">
        <v>1163</v>
      </c>
      <c r="F20" s="248">
        <v>1423000</v>
      </c>
      <c r="G20" s="248">
        <v>3900000</v>
      </c>
      <c r="H20" s="248" t="s">
        <v>343</v>
      </c>
      <c r="I20" s="463">
        <f t="shared" si="0"/>
        <v>3900000</v>
      </c>
      <c r="J20" s="463">
        <f t="shared" si="1"/>
        <v>4274059.884899999</v>
      </c>
      <c r="K20" s="250">
        <v>0.7</v>
      </c>
      <c r="L20" s="250">
        <v>670</v>
      </c>
      <c r="M20" s="433" t="s">
        <v>370</v>
      </c>
      <c r="N20" s="250" t="s">
        <v>884</v>
      </c>
      <c r="O20" s="251"/>
    </row>
    <row r="21" spans="1:15" s="5" customFormat="1" ht="45" x14ac:dyDescent="0.2">
      <c r="A21" s="112" t="s">
        <v>69</v>
      </c>
      <c r="B21" s="112" t="s">
        <v>70</v>
      </c>
      <c r="C21" s="112" t="s">
        <v>9</v>
      </c>
      <c r="D21" s="112" t="s">
        <v>61</v>
      </c>
      <c r="E21" s="427" t="s">
        <v>1163</v>
      </c>
      <c r="F21" s="168">
        <v>3590000</v>
      </c>
      <c r="G21" s="168">
        <v>9300000</v>
      </c>
      <c r="H21" s="172" t="s">
        <v>344</v>
      </c>
      <c r="I21" s="463">
        <f t="shared" si="0"/>
        <v>10507940.613945298</v>
      </c>
      <c r="J21" s="463">
        <f t="shared" si="1"/>
        <v>11872775.908193665</v>
      </c>
      <c r="K21" s="173">
        <v>1.1399999999999999</v>
      </c>
      <c r="L21" s="173">
        <v>527</v>
      </c>
      <c r="M21" s="432" t="s">
        <v>367</v>
      </c>
      <c r="N21" s="173" t="s">
        <v>353</v>
      </c>
      <c r="O21" s="112" t="s">
        <v>368</v>
      </c>
    </row>
    <row r="22" spans="1:15" s="5" customFormat="1" ht="48.75" customHeight="1" x14ac:dyDescent="0.2">
      <c r="A22" s="112" t="s">
        <v>72</v>
      </c>
      <c r="B22" s="112" t="s">
        <v>73</v>
      </c>
      <c r="C22" s="112" t="s">
        <v>64</v>
      </c>
      <c r="D22" s="112" t="s">
        <v>61</v>
      </c>
      <c r="E22" s="427" t="s">
        <v>1162</v>
      </c>
      <c r="F22" s="168">
        <v>3024000</v>
      </c>
      <c r="G22" s="168">
        <v>7000000</v>
      </c>
      <c r="H22" s="172" t="s">
        <v>345</v>
      </c>
      <c r="I22" s="463">
        <f t="shared" si="0"/>
        <v>9213529.4332724363</v>
      </c>
      <c r="J22" s="463">
        <f t="shared" si="1"/>
        <v>10410238.723619768</v>
      </c>
      <c r="K22" s="173">
        <v>0.93</v>
      </c>
      <c r="L22" s="173">
        <v>554</v>
      </c>
      <c r="M22" s="432" t="s">
        <v>367</v>
      </c>
      <c r="N22" s="173" t="s">
        <v>354</v>
      </c>
      <c r="O22" s="245"/>
    </row>
    <row r="23" spans="1:15" s="5" customFormat="1" ht="45" x14ac:dyDescent="0.2">
      <c r="A23" s="112" t="s">
        <v>93</v>
      </c>
      <c r="B23" s="112" t="s">
        <v>1176</v>
      </c>
      <c r="C23" s="112" t="s">
        <v>9</v>
      </c>
      <c r="D23" s="112" t="s">
        <v>27</v>
      </c>
      <c r="E23" s="427" t="s">
        <v>1163</v>
      </c>
      <c r="F23" s="168">
        <v>3000000</v>
      </c>
      <c r="G23" s="168">
        <v>4100000</v>
      </c>
      <c r="H23" s="172" t="s">
        <v>346</v>
      </c>
      <c r="I23" s="463">
        <f t="shared" si="0"/>
        <v>6286445.7298018746</v>
      </c>
      <c r="J23" s="463">
        <f t="shared" si="1"/>
        <v>7102967.5700589363</v>
      </c>
      <c r="K23" s="173">
        <v>0.93</v>
      </c>
      <c r="L23" s="173">
        <v>737</v>
      </c>
      <c r="M23" s="432" t="s">
        <v>1170</v>
      </c>
      <c r="N23" s="112" t="s">
        <v>378</v>
      </c>
      <c r="O23" s="365" t="s">
        <v>1106</v>
      </c>
    </row>
    <row r="24" spans="1:15" s="5" customFormat="1" ht="78.75" customHeight="1" x14ac:dyDescent="0.2">
      <c r="A24" s="112" t="s">
        <v>96</v>
      </c>
      <c r="B24" s="112" t="s">
        <v>541</v>
      </c>
      <c r="C24" s="112" t="s">
        <v>87</v>
      </c>
      <c r="D24" s="112" t="s">
        <v>27</v>
      </c>
      <c r="E24" s="427" t="s">
        <v>1163</v>
      </c>
      <c r="F24" s="168">
        <v>5824000</v>
      </c>
      <c r="G24" s="168">
        <v>12000000</v>
      </c>
      <c r="H24" s="172" t="s">
        <v>346</v>
      </c>
      <c r="I24" s="463">
        <f t="shared" si="0"/>
        <v>18399353.355517682</v>
      </c>
      <c r="J24" s="463">
        <f t="shared" si="1"/>
        <v>20789173.375782251</v>
      </c>
      <c r="K24" s="173">
        <v>1.78</v>
      </c>
      <c r="L24" s="173">
        <v>747</v>
      </c>
      <c r="M24" s="432" t="s">
        <v>370</v>
      </c>
      <c r="N24" s="112" t="s">
        <v>379</v>
      </c>
      <c r="O24" s="367"/>
    </row>
    <row r="25" spans="1:15" s="5" customFormat="1" ht="45" x14ac:dyDescent="0.2">
      <c r="A25" s="112" t="s">
        <v>101</v>
      </c>
      <c r="B25" s="112" t="s">
        <v>102</v>
      </c>
      <c r="C25" s="112" t="s">
        <v>17</v>
      </c>
      <c r="D25" s="112" t="s">
        <v>27</v>
      </c>
      <c r="E25" s="427" t="s">
        <v>1163</v>
      </c>
      <c r="F25" s="172">
        <v>1700000</v>
      </c>
      <c r="G25" s="172">
        <v>3800000</v>
      </c>
      <c r="H25" s="172" t="s">
        <v>346</v>
      </c>
      <c r="I25" s="463">
        <f t="shared" si="0"/>
        <v>5826461.8959139325</v>
      </c>
      <c r="J25" s="463">
        <f t="shared" si="1"/>
        <v>6583238.2356643798</v>
      </c>
      <c r="K25" s="173">
        <v>0.57999999999999996</v>
      </c>
      <c r="L25" s="173">
        <v>765</v>
      </c>
      <c r="M25" s="432" t="s">
        <v>370</v>
      </c>
      <c r="N25" s="173" t="s">
        <v>359</v>
      </c>
      <c r="O25" s="366"/>
    </row>
    <row r="26" spans="1:15" s="322" customFormat="1" ht="45" x14ac:dyDescent="0.2">
      <c r="A26" s="343" t="s">
        <v>1017</v>
      </c>
      <c r="B26" s="343" t="s">
        <v>1018</v>
      </c>
      <c r="C26" s="343" t="s">
        <v>9</v>
      </c>
      <c r="D26" s="343" t="s">
        <v>43</v>
      </c>
      <c r="E26" s="427" t="s">
        <v>1163</v>
      </c>
      <c r="F26" s="342"/>
      <c r="G26" s="342">
        <v>1500000</v>
      </c>
      <c r="H26" s="342" t="s">
        <v>344</v>
      </c>
      <c r="I26" s="463">
        <f t="shared" si="0"/>
        <v>1694829.1312814995</v>
      </c>
      <c r="J26" s="463">
        <f t="shared" si="1"/>
        <v>1914963.8561602684</v>
      </c>
      <c r="K26" s="344">
        <v>0.3</v>
      </c>
      <c r="L26" s="344">
        <v>662</v>
      </c>
      <c r="M26" s="432" t="s">
        <v>370</v>
      </c>
      <c r="N26" s="344" t="s">
        <v>1019</v>
      </c>
      <c r="O26" s="157" t="s">
        <v>1020</v>
      </c>
    </row>
    <row r="27" spans="1:15" s="5" customFormat="1" ht="61.5" customHeight="1" x14ac:dyDescent="0.2">
      <c r="A27" s="112" t="s">
        <v>78</v>
      </c>
      <c r="B27" s="112" t="s">
        <v>79</v>
      </c>
      <c r="C27" s="112" t="s">
        <v>64</v>
      </c>
      <c r="D27" s="112" t="s">
        <v>61</v>
      </c>
      <c r="E27" s="427" t="s">
        <v>1162</v>
      </c>
      <c r="F27" s="172">
        <v>3078000</v>
      </c>
      <c r="G27" s="172">
        <v>4400000</v>
      </c>
      <c r="H27" s="172" t="s">
        <v>344</v>
      </c>
      <c r="I27" s="463">
        <f t="shared" si="0"/>
        <v>4971498.7850923985</v>
      </c>
      <c r="J27" s="463">
        <f t="shared" si="1"/>
        <v>5617227.3114034543</v>
      </c>
      <c r="K27" s="173">
        <v>0.62</v>
      </c>
      <c r="L27" s="173">
        <v>631</v>
      </c>
      <c r="M27" s="432" t="s">
        <v>367</v>
      </c>
      <c r="N27" s="173" t="s">
        <v>355</v>
      </c>
      <c r="O27" s="112" t="s">
        <v>371</v>
      </c>
    </row>
    <row r="28" spans="1:15" s="5" customFormat="1" ht="49.5" customHeight="1" x14ac:dyDescent="0.2">
      <c r="A28" s="327" t="s">
        <v>78</v>
      </c>
      <c r="B28" s="327" t="s">
        <v>80</v>
      </c>
      <c r="C28" s="327" t="s">
        <v>9</v>
      </c>
      <c r="D28" s="327" t="s">
        <v>4</v>
      </c>
      <c r="E28" s="427" t="s">
        <v>1163</v>
      </c>
      <c r="F28" s="342">
        <v>2418000</v>
      </c>
      <c r="G28" s="342">
        <v>3200000</v>
      </c>
      <c r="H28" s="342" t="s">
        <v>345</v>
      </c>
      <c r="I28" s="463">
        <f t="shared" si="0"/>
        <v>4211899.1694959709</v>
      </c>
      <c r="J28" s="463">
        <f t="shared" si="1"/>
        <v>4758966.2736547515</v>
      </c>
      <c r="K28" s="328">
        <v>0.53</v>
      </c>
      <c r="L28" s="328">
        <v>632</v>
      </c>
      <c r="M28" s="432" t="s">
        <v>367</v>
      </c>
      <c r="N28" s="328" t="s">
        <v>356</v>
      </c>
      <c r="O28" s="112" t="s">
        <v>369</v>
      </c>
    </row>
    <row r="29" spans="1:15" s="5" customFormat="1" ht="60" x14ac:dyDescent="0.2">
      <c r="A29" s="36" t="s">
        <v>98</v>
      </c>
      <c r="B29" s="36" t="s">
        <v>100</v>
      </c>
      <c r="C29" s="36" t="s">
        <v>99</v>
      </c>
      <c r="D29" s="36" t="s">
        <v>27</v>
      </c>
      <c r="E29" s="427" t="s">
        <v>1162</v>
      </c>
      <c r="F29" s="67">
        <v>1025000</v>
      </c>
      <c r="G29" s="67">
        <v>1575000</v>
      </c>
      <c r="H29" s="37" t="s">
        <v>347</v>
      </c>
      <c r="I29" s="463">
        <f t="shared" si="0"/>
        <v>2813164.9547441341</v>
      </c>
      <c r="J29" s="463">
        <f t="shared" si="1"/>
        <v>3277091.1785393185</v>
      </c>
      <c r="K29" s="38">
        <v>0.4</v>
      </c>
      <c r="L29" s="38">
        <v>750</v>
      </c>
      <c r="M29" s="432" t="s">
        <v>367</v>
      </c>
      <c r="N29" s="38" t="s">
        <v>358</v>
      </c>
      <c r="O29" s="245"/>
    </row>
    <row r="30" spans="1:15" s="5" customFormat="1" ht="45" x14ac:dyDescent="0.2">
      <c r="A30" s="36" t="s">
        <v>115</v>
      </c>
      <c r="B30" s="36" t="s">
        <v>116</v>
      </c>
      <c r="C30" s="36" t="s">
        <v>87</v>
      </c>
      <c r="D30" s="36" t="s">
        <v>27</v>
      </c>
      <c r="E30" s="427" t="s">
        <v>1163</v>
      </c>
      <c r="F30" s="67">
        <v>1456000</v>
      </c>
      <c r="G30" s="67">
        <v>2800000</v>
      </c>
      <c r="H30" s="37" t="s">
        <v>346</v>
      </c>
      <c r="I30" s="463">
        <f t="shared" si="0"/>
        <v>4293182.4496207917</v>
      </c>
      <c r="J30" s="463">
        <f t="shared" si="1"/>
        <v>4850807.1210158588</v>
      </c>
      <c r="K30" s="38">
        <v>0.44</v>
      </c>
      <c r="L30" s="38">
        <v>809</v>
      </c>
      <c r="M30" s="432" t="s">
        <v>370</v>
      </c>
      <c r="N30" s="38" t="s">
        <v>357</v>
      </c>
      <c r="O30" s="245"/>
    </row>
    <row r="31" spans="1:15" s="83" customFormat="1" ht="45" x14ac:dyDescent="0.2">
      <c r="A31" s="119" t="s">
        <v>8</v>
      </c>
      <c r="B31" s="119" t="s">
        <v>11</v>
      </c>
      <c r="C31" s="119" t="s">
        <v>9</v>
      </c>
      <c r="D31" s="119" t="s">
        <v>10</v>
      </c>
      <c r="E31" s="427" t="s">
        <v>1163</v>
      </c>
      <c r="F31" s="122">
        <v>1040000</v>
      </c>
      <c r="G31" s="122">
        <v>1040000</v>
      </c>
      <c r="H31" s="120" t="s">
        <v>345</v>
      </c>
      <c r="I31" s="463">
        <f t="shared" si="0"/>
        <v>1368867.2300861906</v>
      </c>
      <c r="J31" s="463">
        <f t="shared" si="1"/>
        <v>1546664.0389377943</v>
      </c>
      <c r="K31" s="121">
        <v>0.48</v>
      </c>
      <c r="L31" s="121">
        <v>3</v>
      </c>
      <c r="M31" s="431" t="s">
        <v>367</v>
      </c>
      <c r="N31" s="121"/>
      <c r="O31" s="123" t="s">
        <v>542</v>
      </c>
    </row>
    <row r="32" spans="1:15" s="83" customFormat="1" ht="75" x14ac:dyDescent="0.2">
      <c r="A32" s="119" t="s">
        <v>12</v>
      </c>
      <c r="B32" s="119" t="s">
        <v>13</v>
      </c>
      <c r="C32" s="119" t="s">
        <v>9</v>
      </c>
      <c r="D32" s="119" t="s">
        <v>10</v>
      </c>
      <c r="E32" s="427" t="s">
        <v>1163</v>
      </c>
      <c r="F32" s="122">
        <v>430000</v>
      </c>
      <c r="G32" s="122">
        <v>430000</v>
      </c>
      <c r="H32" s="120" t="s">
        <v>344</v>
      </c>
      <c r="I32" s="463">
        <f t="shared" si="0"/>
        <v>485851.01763402991</v>
      </c>
      <c r="J32" s="463">
        <f t="shared" si="1"/>
        <v>548956.30543261033</v>
      </c>
      <c r="K32" s="121">
        <v>0.2</v>
      </c>
      <c r="L32" s="121">
        <v>6</v>
      </c>
      <c r="M32" s="431" t="s">
        <v>367</v>
      </c>
      <c r="N32" s="121"/>
      <c r="O32" s="123" t="s">
        <v>542</v>
      </c>
    </row>
    <row r="33" spans="1:16" s="83" customFormat="1" ht="45" x14ac:dyDescent="0.2">
      <c r="A33" s="119" t="s">
        <v>23</v>
      </c>
      <c r="B33" s="119" t="s">
        <v>24</v>
      </c>
      <c r="C33" s="119" t="s">
        <v>9</v>
      </c>
      <c r="D33" s="119" t="s">
        <v>10</v>
      </c>
      <c r="E33" s="427" t="s">
        <v>1163</v>
      </c>
      <c r="F33" s="122">
        <v>670000</v>
      </c>
      <c r="G33" s="122">
        <v>670000</v>
      </c>
      <c r="H33" s="120" t="s">
        <v>344</v>
      </c>
      <c r="I33" s="463">
        <f t="shared" si="0"/>
        <v>757023.67863906978</v>
      </c>
      <c r="J33" s="463">
        <f t="shared" si="1"/>
        <v>855350.52241825324</v>
      </c>
      <c r="K33" s="121">
        <v>0.31</v>
      </c>
      <c r="L33" s="121">
        <v>54</v>
      </c>
      <c r="M33" s="431" t="s">
        <v>367</v>
      </c>
      <c r="N33" s="121"/>
      <c r="O33" s="123" t="s">
        <v>542</v>
      </c>
    </row>
    <row r="34" spans="1:16" s="83" customFormat="1" ht="45" x14ac:dyDescent="0.2">
      <c r="A34" s="119" t="s">
        <v>40</v>
      </c>
      <c r="B34" s="119" t="s">
        <v>543</v>
      </c>
      <c r="C34" s="119" t="s">
        <v>1172</v>
      </c>
      <c r="D34" s="119" t="s">
        <v>10</v>
      </c>
      <c r="E34" s="427" t="s">
        <v>1162</v>
      </c>
      <c r="F34" s="122">
        <v>1770000</v>
      </c>
      <c r="G34" s="122">
        <v>4800000</v>
      </c>
      <c r="H34" s="120" t="s">
        <v>347</v>
      </c>
      <c r="I34" s="463">
        <f t="shared" si="0"/>
        <v>8573455.1001725998</v>
      </c>
      <c r="J34" s="463">
        <f t="shared" si="1"/>
        <v>9987325.4965007789</v>
      </c>
      <c r="K34" s="121">
        <v>0.61</v>
      </c>
      <c r="L34" s="121">
        <v>98</v>
      </c>
      <c r="M34" s="431" t="s">
        <v>370</v>
      </c>
      <c r="N34" s="121" t="s">
        <v>544</v>
      </c>
      <c r="O34" s="123" t="s">
        <v>545</v>
      </c>
    </row>
    <row r="35" spans="1:16" s="83" customFormat="1" ht="90" x14ac:dyDescent="0.2">
      <c r="A35" s="119" t="s">
        <v>133</v>
      </c>
      <c r="B35" s="119" t="s">
        <v>135</v>
      </c>
      <c r="C35" s="119" t="s">
        <v>134</v>
      </c>
      <c r="D35" s="119" t="s">
        <v>10</v>
      </c>
      <c r="E35" s="427" t="s">
        <v>1144</v>
      </c>
      <c r="F35" s="122">
        <v>1520000</v>
      </c>
      <c r="G35" s="122">
        <v>4300000</v>
      </c>
      <c r="H35" s="120" t="s">
        <v>346</v>
      </c>
      <c r="I35" s="463">
        <f t="shared" si="0"/>
        <v>6593101.6190605024</v>
      </c>
      <c r="J35" s="463">
        <f t="shared" si="1"/>
        <v>7449453.7929886403</v>
      </c>
      <c r="K35" s="121">
        <v>0.7</v>
      </c>
      <c r="L35" s="121">
        <v>909</v>
      </c>
      <c r="M35" s="431" t="s">
        <v>367</v>
      </c>
      <c r="N35" s="121" t="s">
        <v>546</v>
      </c>
      <c r="O35" s="123" t="s">
        <v>547</v>
      </c>
    </row>
    <row r="36" spans="1:16" s="83" customFormat="1" ht="60" x14ac:dyDescent="0.2">
      <c r="A36" s="119" t="s">
        <v>136</v>
      </c>
      <c r="B36" s="119" t="s">
        <v>137</v>
      </c>
      <c r="C36" s="119" t="s">
        <v>1173</v>
      </c>
      <c r="D36" s="119" t="s">
        <v>10</v>
      </c>
      <c r="E36" s="427" t="s">
        <v>1162</v>
      </c>
      <c r="F36" s="122">
        <v>1330000</v>
      </c>
      <c r="G36" s="122">
        <v>2500000</v>
      </c>
      <c r="H36" s="120" t="s">
        <v>344</v>
      </c>
      <c r="I36" s="463">
        <f t="shared" si="0"/>
        <v>2824715.2188024991</v>
      </c>
      <c r="J36" s="463">
        <f t="shared" si="1"/>
        <v>3191606.4269337808</v>
      </c>
      <c r="K36" s="121">
        <v>0.46</v>
      </c>
      <c r="L36" s="121">
        <v>918</v>
      </c>
      <c r="M36" s="431" t="s">
        <v>367</v>
      </c>
      <c r="N36" s="121" t="s">
        <v>548</v>
      </c>
      <c r="O36" s="123" t="s">
        <v>549</v>
      </c>
    </row>
    <row r="37" spans="1:16" s="83" customFormat="1" ht="75" x14ac:dyDescent="0.2">
      <c r="A37" s="119" t="s">
        <v>550</v>
      </c>
      <c r="B37" s="119" t="s">
        <v>143</v>
      </c>
      <c r="C37" s="423" t="s">
        <v>1174</v>
      </c>
      <c r="D37" s="119" t="s">
        <v>10</v>
      </c>
      <c r="E37" s="427" t="s">
        <v>1162</v>
      </c>
      <c r="F37" s="122">
        <v>2340000</v>
      </c>
      <c r="G37" s="122">
        <v>2500000</v>
      </c>
      <c r="H37" s="120" t="s">
        <v>345</v>
      </c>
      <c r="I37" s="463">
        <f t="shared" si="0"/>
        <v>3290546.2261687275</v>
      </c>
      <c r="J37" s="463">
        <f t="shared" si="1"/>
        <v>3717942.4012927748</v>
      </c>
      <c r="K37" s="121">
        <v>0.81</v>
      </c>
      <c r="L37" s="121">
        <v>933</v>
      </c>
      <c r="M37" s="431" t="s">
        <v>1169</v>
      </c>
      <c r="N37" s="121" t="s">
        <v>551</v>
      </c>
      <c r="O37" s="123" t="s">
        <v>552</v>
      </c>
    </row>
    <row r="38" spans="1:16" s="83" customFormat="1" ht="45" x14ac:dyDescent="0.2">
      <c r="A38" s="119" t="s">
        <v>144</v>
      </c>
      <c r="B38" s="327" t="s">
        <v>1117</v>
      </c>
      <c r="C38" s="327" t="s">
        <v>553</v>
      </c>
      <c r="D38" s="327" t="s">
        <v>10</v>
      </c>
      <c r="E38" s="427" t="s">
        <v>1162</v>
      </c>
      <c r="F38" s="311">
        <v>2900000</v>
      </c>
      <c r="G38" s="311">
        <v>6000000</v>
      </c>
      <c r="H38" s="378" t="s">
        <v>344</v>
      </c>
      <c r="I38" s="463">
        <f t="shared" si="0"/>
        <v>6779316.5251259981</v>
      </c>
      <c r="J38" s="463">
        <f t="shared" si="1"/>
        <v>7659855.4246410737</v>
      </c>
      <c r="K38" s="328">
        <v>0.67</v>
      </c>
      <c r="L38" s="328">
        <v>945</v>
      </c>
      <c r="M38" s="431" t="s">
        <v>367</v>
      </c>
      <c r="N38" s="328" t="s">
        <v>554</v>
      </c>
      <c r="O38" s="123" t="s">
        <v>1118</v>
      </c>
    </row>
    <row r="39" spans="1:16" s="83" customFormat="1" ht="60" x14ac:dyDescent="0.2">
      <c r="A39" s="119" t="s">
        <v>148</v>
      </c>
      <c r="B39" s="119" t="s">
        <v>149</v>
      </c>
      <c r="C39" s="423" t="s">
        <v>1175</v>
      </c>
      <c r="D39" s="119" t="s">
        <v>10</v>
      </c>
      <c r="E39" s="427" t="s">
        <v>1162</v>
      </c>
      <c r="F39" s="122">
        <v>1170000</v>
      </c>
      <c r="G39" s="122">
        <v>2300000</v>
      </c>
      <c r="H39" s="120" t="s">
        <v>345</v>
      </c>
      <c r="I39" s="463">
        <f t="shared" si="0"/>
        <v>3027302.5280752294</v>
      </c>
      <c r="J39" s="463">
        <f t="shared" si="1"/>
        <v>3420507.0091893529</v>
      </c>
      <c r="K39" s="121">
        <v>0.2</v>
      </c>
      <c r="L39" s="121">
        <v>962</v>
      </c>
      <c r="M39" s="431" t="s">
        <v>370</v>
      </c>
      <c r="N39" s="121" t="s">
        <v>555</v>
      </c>
      <c r="O39" s="123" t="s">
        <v>556</v>
      </c>
    </row>
    <row r="40" spans="1:16" s="83" customFormat="1" ht="60" x14ac:dyDescent="0.2">
      <c r="A40" s="119" t="s">
        <v>557</v>
      </c>
      <c r="B40" s="119" t="s">
        <v>558</v>
      </c>
      <c r="C40" s="119" t="s">
        <v>559</v>
      </c>
      <c r="D40" s="119" t="s">
        <v>10</v>
      </c>
      <c r="E40" s="427" t="s">
        <v>1162</v>
      </c>
      <c r="F40" s="122"/>
      <c r="G40" s="122">
        <v>2500000</v>
      </c>
      <c r="H40" s="120" t="s">
        <v>347</v>
      </c>
      <c r="I40" s="463">
        <f t="shared" si="0"/>
        <v>4465341.198006562</v>
      </c>
      <c r="J40" s="463">
        <f t="shared" si="1"/>
        <v>5201732.0294274893</v>
      </c>
      <c r="K40" s="121">
        <v>0.47</v>
      </c>
      <c r="L40" s="121">
        <v>920</v>
      </c>
      <c r="M40" s="431" t="s">
        <v>370</v>
      </c>
      <c r="N40" s="121" t="s">
        <v>560</v>
      </c>
      <c r="O40" s="123" t="s">
        <v>561</v>
      </c>
    </row>
    <row r="41" spans="1:16" s="322" customFormat="1" ht="75" x14ac:dyDescent="0.2">
      <c r="A41" s="327" t="s">
        <v>562</v>
      </c>
      <c r="B41" s="327" t="s">
        <v>563</v>
      </c>
      <c r="C41" s="327" t="s">
        <v>564</v>
      </c>
      <c r="D41" s="327" t="s">
        <v>1119</v>
      </c>
      <c r="E41" s="427" t="s">
        <v>1166</v>
      </c>
      <c r="F41" s="311"/>
      <c r="G41" s="311">
        <v>470000</v>
      </c>
      <c r="H41" s="378" t="s">
        <v>345</v>
      </c>
      <c r="I41" s="463">
        <f t="shared" si="0"/>
        <v>618622.69051972078</v>
      </c>
      <c r="J41" s="463">
        <f t="shared" si="1"/>
        <v>698973.17144304165</v>
      </c>
      <c r="K41" s="328">
        <v>0.11</v>
      </c>
      <c r="L41" s="328">
        <v>925</v>
      </c>
      <c r="M41" s="433" t="s">
        <v>1170</v>
      </c>
      <c r="N41" s="424" t="s">
        <v>565</v>
      </c>
      <c r="O41" s="123" t="s">
        <v>1120</v>
      </c>
    </row>
    <row r="42" spans="1:16" s="83" customFormat="1" ht="210" x14ac:dyDescent="0.2">
      <c r="A42" s="119" t="s">
        <v>535</v>
      </c>
      <c r="B42" s="119" t="s">
        <v>566</v>
      </c>
      <c r="C42" s="119" t="s">
        <v>567</v>
      </c>
      <c r="D42" s="119" t="s">
        <v>10</v>
      </c>
      <c r="E42" s="427" t="s">
        <v>1163</v>
      </c>
      <c r="F42" s="122"/>
      <c r="G42" s="122">
        <v>1500000</v>
      </c>
      <c r="H42" s="120" t="s">
        <v>344</v>
      </c>
      <c r="I42" s="463">
        <f t="shared" si="0"/>
        <v>1694829.1312814995</v>
      </c>
      <c r="J42" s="463">
        <f t="shared" si="1"/>
        <v>1914963.8561602684</v>
      </c>
      <c r="K42" s="121">
        <v>0.31</v>
      </c>
      <c r="L42" s="121">
        <v>710</v>
      </c>
      <c r="M42" s="433" t="s">
        <v>1171</v>
      </c>
      <c r="N42" s="121" t="s">
        <v>1107</v>
      </c>
      <c r="O42" s="123" t="s">
        <v>591</v>
      </c>
    </row>
    <row r="43" spans="1:16" s="83" customFormat="1" ht="75" x14ac:dyDescent="0.2">
      <c r="A43" s="119" t="s">
        <v>568</v>
      </c>
      <c r="B43" s="119" t="s">
        <v>569</v>
      </c>
      <c r="C43" s="119" t="s">
        <v>570</v>
      </c>
      <c r="D43" s="119" t="s">
        <v>10</v>
      </c>
      <c r="E43" s="427" t="s">
        <v>1162</v>
      </c>
      <c r="F43" s="122"/>
      <c r="G43" s="122">
        <v>1900000</v>
      </c>
      <c r="H43" s="120" t="s">
        <v>346</v>
      </c>
      <c r="I43" s="463">
        <f t="shared" si="0"/>
        <v>2913230.9479569662</v>
      </c>
      <c r="J43" s="463">
        <f t="shared" si="1"/>
        <v>3291619.1178321899</v>
      </c>
      <c r="K43" s="121">
        <v>0.52</v>
      </c>
      <c r="L43" s="121">
        <v>826</v>
      </c>
      <c r="M43" s="433" t="s">
        <v>370</v>
      </c>
      <c r="N43" s="121" t="s">
        <v>571</v>
      </c>
      <c r="O43" s="123" t="s">
        <v>572</v>
      </c>
    </row>
    <row r="44" spans="1:16" s="83" customFormat="1" ht="75" x14ac:dyDescent="0.2">
      <c r="A44" s="119" t="s">
        <v>420</v>
      </c>
      <c r="B44" s="119" t="s">
        <v>573</v>
      </c>
      <c r="C44" s="119" t="s">
        <v>574</v>
      </c>
      <c r="D44" s="119" t="s">
        <v>10</v>
      </c>
      <c r="E44" s="427" t="s">
        <v>1162</v>
      </c>
      <c r="F44" s="122"/>
      <c r="G44" s="122">
        <v>3400000</v>
      </c>
      <c r="H44" s="120" t="s">
        <v>347</v>
      </c>
      <c r="I44" s="463">
        <f t="shared" si="0"/>
        <v>6072864.0292889243</v>
      </c>
      <c r="J44" s="463">
        <f t="shared" si="1"/>
        <v>7074355.5600213856</v>
      </c>
      <c r="K44" s="121">
        <v>0.39</v>
      </c>
      <c r="L44" s="121">
        <v>827</v>
      </c>
      <c r="M44" s="433" t="s">
        <v>1171</v>
      </c>
      <c r="N44" s="121" t="s">
        <v>575</v>
      </c>
      <c r="O44" s="123" t="s">
        <v>576</v>
      </c>
    </row>
    <row r="45" spans="1:16" s="83" customFormat="1" ht="75" x14ac:dyDescent="0.2">
      <c r="A45" s="119" t="s">
        <v>577</v>
      </c>
      <c r="B45" s="119" t="s">
        <v>578</v>
      </c>
      <c r="C45" s="119" t="s">
        <v>579</v>
      </c>
      <c r="D45" s="119" t="s">
        <v>10</v>
      </c>
      <c r="E45" s="427" t="s">
        <v>1162</v>
      </c>
      <c r="F45" s="122"/>
      <c r="G45" s="122">
        <v>3500000</v>
      </c>
      <c r="H45" s="120" t="s">
        <v>346</v>
      </c>
      <c r="I45" s="463">
        <f t="shared" si="0"/>
        <v>5366478.0620259903</v>
      </c>
      <c r="J45" s="463">
        <f t="shared" si="1"/>
        <v>6063508.9012698233</v>
      </c>
      <c r="K45" s="121">
        <v>0.49</v>
      </c>
      <c r="L45" s="121">
        <v>828</v>
      </c>
      <c r="M45" s="433" t="s">
        <v>370</v>
      </c>
      <c r="N45" s="121" t="s">
        <v>580</v>
      </c>
      <c r="O45" s="123" t="s">
        <v>581</v>
      </c>
    </row>
    <row r="46" spans="1:16" s="83" customFormat="1" ht="60" x14ac:dyDescent="0.2">
      <c r="A46" s="119" t="s">
        <v>105</v>
      </c>
      <c r="B46" s="119" t="s">
        <v>241</v>
      </c>
      <c r="C46" s="119" t="s">
        <v>582</v>
      </c>
      <c r="D46" s="119" t="s">
        <v>10</v>
      </c>
      <c r="E46" s="427" t="s">
        <v>1163</v>
      </c>
      <c r="F46" s="122"/>
      <c r="G46" s="122">
        <v>460000</v>
      </c>
      <c r="H46" s="120" t="s">
        <v>345</v>
      </c>
      <c r="I46" s="463">
        <f t="shared" si="0"/>
        <v>605460.50561504578</v>
      </c>
      <c r="J46" s="463">
        <f t="shared" si="1"/>
        <v>684101.4018378706</v>
      </c>
      <c r="K46" s="121"/>
      <c r="L46" s="121">
        <v>784</v>
      </c>
      <c r="M46" s="433" t="s">
        <v>370</v>
      </c>
      <c r="N46" s="121" t="s">
        <v>583</v>
      </c>
      <c r="O46" s="123" t="s">
        <v>584</v>
      </c>
    </row>
    <row r="47" spans="1:16" s="126" customFormat="1" ht="45" x14ac:dyDescent="0.2">
      <c r="A47" s="264" t="s">
        <v>83</v>
      </c>
      <c r="B47" s="264" t="s">
        <v>84</v>
      </c>
      <c r="C47" s="264" t="s">
        <v>9</v>
      </c>
      <c r="D47" s="264" t="s">
        <v>4</v>
      </c>
      <c r="E47" s="427" t="s">
        <v>1163</v>
      </c>
      <c r="F47" s="263">
        <v>511000</v>
      </c>
      <c r="G47" s="263">
        <v>163000</v>
      </c>
      <c r="H47" s="263" t="s">
        <v>346</v>
      </c>
      <c r="I47" s="463">
        <f t="shared" si="0"/>
        <v>249924.54974578184</v>
      </c>
      <c r="J47" s="463">
        <f t="shared" si="1"/>
        <v>282386.27168770891</v>
      </c>
      <c r="K47" s="265">
        <v>0.19</v>
      </c>
      <c r="L47" s="265">
        <v>664</v>
      </c>
      <c r="M47" s="431" t="s">
        <v>362</v>
      </c>
      <c r="N47" s="262" t="s">
        <v>898</v>
      </c>
      <c r="O47" s="268"/>
      <c r="P47" s="266"/>
    </row>
    <row r="49" spans="3:11" ht="18.75" x14ac:dyDescent="0.3">
      <c r="C49" s="9" t="s">
        <v>310</v>
      </c>
      <c r="F49" s="39">
        <f>SUM(F16:F48)</f>
        <v>61448000</v>
      </c>
      <c r="G49" s="140">
        <f>SUM(G3:G47)</f>
        <v>169133000</v>
      </c>
      <c r="H49" s="140"/>
      <c r="I49" s="140">
        <f t="shared" ref="I49:J49" si="2">SUM(I3:I47)</f>
        <v>241229956.08260784</v>
      </c>
      <c r="J49" s="140">
        <f t="shared" si="2"/>
        <v>275313986.08124471</v>
      </c>
      <c r="K49" s="510"/>
    </row>
  </sheetData>
  <autoFilter ref="A1:L47"/>
  <customSheetViews>
    <customSheetView guid="{7C423F7C-6103-4542-A65F-815D7082BC2E}" scale="80" fitToPage="1" showAutoFilter="1">
      <selection activeCell="D1" sqref="D1"/>
      <pageMargins left="0.5" right="0.5" top="0.75" bottom="0.75" header="0.5" footer="0.5"/>
      <pageSetup scale="80" fitToHeight="0" orientation="portrait" horizontalDpi="1200" verticalDpi="1200" r:id="rId1"/>
      <headerFooter alignWithMargins="0"/>
      <autoFilter ref="B1:L1"/>
    </customSheetView>
    <customSheetView guid="{5B5A346C-618F-49AC-9181-F5E0B5D30CFD}" scale="80" fitToPage="1" printArea="1" showAutoFilter="1">
      <pane ySplit="1" topLeftCell="A17" activePane="bottomLeft" state="frozen"/>
      <selection pane="bottomLeft" activeCell="A17" sqref="A17"/>
      <pageMargins left="0.5" right="0.5" top="0.75" bottom="0.75" header="0.5" footer="0.5"/>
      <pageSetup scale="49" fitToHeight="0" orientation="portrait" horizontalDpi="1200" verticalDpi="1200" r:id="rId2"/>
      <headerFooter alignWithMargins="0"/>
      <autoFilter ref="B1:L1"/>
    </customSheetView>
    <customSheetView guid="{E02D8BBA-373C-430A-B0C6-EFAFB65B79B1}" scale="75" showPageBreaks="1" fitToPage="1" printArea="1" showAutoFilter="1">
      <selection activeCell="C13" sqref="C13"/>
      <pageMargins left="0.5" right="0.5" top="0.75" bottom="0.75" header="0.5" footer="0.5"/>
      <pageSetup scale="49" fitToHeight="0" orientation="portrait" horizontalDpi="1200" verticalDpi="1200" r:id="rId3"/>
      <headerFooter alignWithMargins="0"/>
      <autoFilter ref="B1:L1"/>
    </customSheetView>
  </customSheetViews>
  <mergeCells count="2">
    <mergeCell ref="A2:L2"/>
    <mergeCell ref="I1:J1"/>
  </mergeCells>
  <phoneticPr fontId="2" type="noConversion"/>
  <dataValidations count="1">
    <dataValidation type="list" allowBlank="1" showInputMessage="1" showErrorMessage="1" sqref="H16:H47">
      <formula1>YearBands</formula1>
    </dataValidation>
  </dataValidations>
  <pageMargins left="0.5" right="0.5" top="0.75" bottom="0.75" header="0.5" footer="0.5"/>
  <pageSetup paperSize="17" scale="79" fitToHeight="0" orientation="landscape" r:id="rId4"/>
  <headerFooter alignWithMargins="0">
    <oddFooter>&amp;C&amp;P of &amp;N</oddFooter>
  </headerFooter>
  <legacy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9"/>
  <sheetViews>
    <sheetView zoomScale="80" zoomScaleNormal="80" workbookViewId="0">
      <selection activeCell="M1" sqref="M1"/>
    </sheetView>
  </sheetViews>
  <sheetFormatPr defaultRowHeight="12.75" x14ac:dyDescent="0.2"/>
  <cols>
    <col min="1" max="1" width="24.28515625" style="10" bestFit="1" customWidth="1"/>
    <col min="2" max="2" width="16.5703125" style="10" customWidth="1"/>
    <col min="3" max="3" width="26.140625" style="10" bestFit="1" customWidth="1"/>
    <col min="4" max="4" width="14.42578125" style="10" bestFit="1" customWidth="1"/>
    <col min="5" max="5" width="18" style="40" hidden="1" customWidth="1"/>
    <col min="6" max="9" width="18" style="40" customWidth="1"/>
    <col min="10" max="10" width="9.140625" style="10"/>
    <col min="11" max="11" width="9.85546875" style="10" customWidth="1"/>
    <col min="12" max="12" width="16.42578125" style="10" customWidth="1"/>
    <col min="13" max="13" width="38.85546875" style="10" customWidth="1"/>
    <col min="14" max="14" width="39.28515625" style="10" customWidth="1"/>
    <col min="15" max="16384" width="9.140625" style="10"/>
  </cols>
  <sheetData>
    <row r="1" spans="1:14" s="6" customFormat="1" ht="63.75" thickBot="1" x14ac:dyDescent="0.3">
      <c r="A1" s="63" t="s">
        <v>0</v>
      </c>
      <c r="B1" s="61" t="s">
        <v>306</v>
      </c>
      <c r="C1" s="61" t="s">
        <v>1</v>
      </c>
      <c r="D1" s="64" t="s">
        <v>277</v>
      </c>
      <c r="E1" s="65" t="s">
        <v>338</v>
      </c>
      <c r="F1" s="65" t="s">
        <v>339</v>
      </c>
      <c r="G1" s="65" t="s">
        <v>1215</v>
      </c>
      <c r="H1" s="529" t="s">
        <v>341</v>
      </c>
      <c r="I1" s="529"/>
      <c r="J1" s="61" t="s">
        <v>2</v>
      </c>
      <c r="K1" s="61" t="s">
        <v>286</v>
      </c>
      <c r="L1" s="60" t="s">
        <v>350</v>
      </c>
      <c r="M1" s="66" t="s">
        <v>352</v>
      </c>
    </row>
    <row r="2" spans="1:14" s="5" customFormat="1" ht="30" customHeight="1" x14ac:dyDescent="0.2">
      <c r="A2" s="537" t="s">
        <v>315</v>
      </c>
      <c r="B2" s="538"/>
      <c r="C2" s="538"/>
      <c r="D2" s="538"/>
      <c r="E2" s="538"/>
      <c r="F2" s="538"/>
      <c r="G2" s="538"/>
      <c r="H2" s="538"/>
      <c r="I2" s="538"/>
      <c r="J2" s="538"/>
      <c r="K2" s="539"/>
    </row>
    <row r="3" spans="1:14" s="5" customFormat="1" ht="75" x14ac:dyDescent="0.2">
      <c r="A3" s="327" t="s">
        <v>1021</v>
      </c>
      <c r="B3" s="327" t="s">
        <v>1022</v>
      </c>
      <c r="C3" s="327" t="s">
        <v>1023</v>
      </c>
      <c r="D3" s="327" t="s">
        <v>4</v>
      </c>
      <c r="E3" s="342"/>
      <c r="F3" s="342">
        <v>100000</v>
      </c>
      <c r="G3" s="342" t="s">
        <v>345</v>
      </c>
      <c r="H3" s="463">
        <f>F3*(1+3.1/100)^((LEFT(G3,FIND("-",G3)-1)+0)-2016)</f>
        <v>131621.84904674909</v>
      </c>
      <c r="I3" s="463">
        <f>F3*(1+3.1/100)^((MID(G3,FIND("-",G3)+1,255)+0)-2016)</f>
        <v>148717.69605171098</v>
      </c>
      <c r="J3" s="328"/>
      <c r="K3" s="328"/>
      <c r="L3" s="345" t="s">
        <v>1024</v>
      </c>
      <c r="M3" s="277" t="s">
        <v>1020</v>
      </c>
      <c r="N3" s="346"/>
    </row>
    <row r="4" spans="1:14" s="5" customFormat="1" ht="75" x14ac:dyDescent="0.2">
      <c r="A4" s="327" t="s">
        <v>1025</v>
      </c>
      <c r="B4" s="327" t="s">
        <v>1026</v>
      </c>
      <c r="C4" s="327" t="s">
        <v>1027</v>
      </c>
      <c r="D4" s="327" t="s">
        <v>4</v>
      </c>
      <c r="E4" s="342"/>
      <c r="F4" s="342">
        <v>100000</v>
      </c>
      <c r="G4" s="342" t="s">
        <v>343</v>
      </c>
      <c r="H4" s="463">
        <f t="shared" ref="H4:H27" si="0">F4*(1+3.1/100)^((LEFT(G4,FIND("-",G4)-1)+0)-2016)</f>
        <v>100000</v>
      </c>
      <c r="I4" s="463">
        <f t="shared" ref="I4:I27" si="1">F4*(1+3.1/100)^((MID(G4,FIND("-",G4)+1,255)+0)-2016)</f>
        <v>109591.27909999997</v>
      </c>
      <c r="J4" s="328">
        <v>5.49</v>
      </c>
      <c r="K4" s="328">
        <v>210</v>
      </c>
      <c r="L4" s="345" t="s">
        <v>1028</v>
      </c>
      <c r="M4" s="277" t="s">
        <v>1020</v>
      </c>
      <c r="N4" s="346"/>
    </row>
    <row r="5" spans="1:14" s="5" customFormat="1" ht="90" x14ac:dyDescent="0.2">
      <c r="A5" s="327" t="s">
        <v>1029</v>
      </c>
      <c r="B5" s="327" t="s">
        <v>1030</v>
      </c>
      <c r="C5" s="327" t="s">
        <v>1031</v>
      </c>
      <c r="D5" s="327" t="s">
        <v>51</v>
      </c>
      <c r="E5" s="342"/>
      <c r="F5" s="342">
        <v>100000</v>
      </c>
      <c r="G5" s="342" t="s">
        <v>344</v>
      </c>
      <c r="H5" s="463">
        <f t="shared" si="0"/>
        <v>112988.60875209997</v>
      </c>
      <c r="I5" s="463">
        <f t="shared" si="1"/>
        <v>127664.25707735123</v>
      </c>
      <c r="J5" s="328">
        <v>0.44</v>
      </c>
      <c r="K5" s="328">
        <v>102</v>
      </c>
      <c r="L5" s="345" t="s">
        <v>1032</v>
      </c>
      <c r="M5" s="277" t="s">
        <v>1020</v>
      </c>
      <c r="N5" s="346"/>
    </row>
    <row r="6" spans="1:14" s="5" customFormat="1" ht="105" x14ac:dyDescent="0.2">
      <c r="A6" s="327" t="s">
        <v>1035</v>
      </c>
      <c r="B6" s="327"/>
      <c r="C6" s="327" t="s">
        <v>1033</v>
      </c>
      <c r="D6" s="327" t="s">
        <v>1034</v>
      </c>
      <c r="E6" s="342"/>
      <c r="F6" s="342">
        <v>100000</v>
      </c>
      <c r="G6" s="342" t="s">
        <v>344</v>
      </c>
      <c r="H6" s="463">
        <f t="shared" si="0"/>
        <v>112988.60875209997</v>
      </c>
      <c r="I6" s="463">
        <f t="shared" si="1"/>
        <v>127664.25707735123</v>
      </c>
      <c r="J6" s="328">
        <v>0.35</v>
      </c>
      <c r="K6" s="328">
        <v>557</v>
      </c>
      <c r="L6" s="345" t="s">
        <v>1036</v>
      </c>
      <c r="M6" s="277" t="s">
        <v>1020</v>
      </c>
      <c r="N6" s="346"/>
    </row>
    <row r="7" spans="1:14" s="5" customFormat="1" ht="30" x14ac:dyDescent="0.2">
      <c r="A7" s="112" t="s">
        <v>44</v>
      </c>
      <c r="B7" s="112" t="s">
        <v>75</v>
      </c>
      <c r="C7" s="112" t="s">
        <v>74</v>
      </c>
      <c r="D7" s="112" t="s">
        <v>20</v>
      </c>
      <c r="E7" s="172">
        <v>7000000</v>
      </c>
      <c r="F7" s="172">
        <v>2000000</v>
      </c>
      <c r="G7" s="172" t="s">
        <v>343</v>
      </c>
      <c r="H7" s="463">
        <f t="shared" si="0"/>
        <v>2000000</v>
      </c>
      <c r="I7" s="463">
        <f t="shared" si="1"/>
        <v>2191825.5819999995</v>
      </c>
      <c r="J7" s="173">
        <v>3.46</v>
      </c>
      <c r="K7" s="173">
        <v>555</v>
      </c>
      <c r="L7" s="62"/>
      <c r="M7" s="62"/>
    </row>
    <row r="8" spans="1:14" s="124" customFormat="1" ht="45" x14ac:dyDescent="0.2">
      <c r="A8" s="137" t="s">
        <v>36</v>
      </c>
      <c r="B8" s="137" t="s">
        <v>39</v>
      </c>
      <c r="C8" s="137" t="s">
        <v>37</v>
      </c>
      <c r="D8" s="137" t="s">
        <v>38</v>
      </c>
      <c r="E8" s="138">
        <v>250000</v>
      </c>
      <c r="F8" s="378">
        <v>250000</v>
      </c>
      <c r="G8" s="138" t="s">
        <v>344</v>
      </c>
      <c r="H8" s="463">
        <f t="shared" si="0"/>
        <v>282471.52188024996</v>
      </c>
      <c r="I8" s="463">
        <f t="shared" si="1"/>
        <v>319160.64269337809</v>
      </c>
      <c r="J8" s="139">
        <v>1.5</v>
      </c>
      <c r="K8" s="139">
        <v>96</v>
      </c>
      <c r="L8" s="165"/>
      <c r="M8" s="165" t="s">
        <v>592</v>
      </c>
    </row>
    <row r="9" spans="1:14" s="118" customFormat="1" ht="30" x14ac:dyDescent="0.2">
      <c r="A9" s="137" t="s">
        <v>123</v>
      </c>
      <c r="B9" s="137" t="s">
        <v>124</v>
      </c>
      <c r="C9" s="137" t="s">
        <v>114</v>
      </c>
      <c r="D9" s="137" t="s">
        <v>38</v>
      </c>
      <c r="E9" s="138">
        <v>750000</v>
      </c>
      <c r="F9" s="378">
        <v>750000</v>
      </c>
      <c r="G9" s="138" t="s">
        <v>345</v>
      </c>
      <c r="H9" s="463">
        <f t="shared" si="0"/>
        <v>987163.8678506182</v>
      </c>
      <c r="I9" s="463">
        <f t="shared" si="1"/>
        <v>1115382.7203878325</v>
      </c>
      <c r="J9" s="139">
        <v>6.5</v>
      </c>
      <c r="K9" s="139">
        <v>835</v>
      </c>
      <c r="L9" s="157" t="s">
        <v>1037</v>
      </c>
      <c r="M9" s="157" t="s">
        <v>593</v>
      </c>
    </row>
    <row r="10" spans="1:14" s="118" customFormat="1" ht="45" x14ac:dyDescent="0.2">
      <c r="A10" s="137" t="s">
        <v>128</v>
      </c>
      <c r="B10" s="137" t="s">
        <v>130</v>
      </c>
      <c r="C10" s="137" t="s">
        <v>129</v>
      </c>
      <c r="D10" s="137" t="s">
        <v>111</v>
      </c>
      <c r="E10" s="153">
        <v>150000</v>
      </c>
      <c r="F10" s="311">
        <v>150000</v>
      </c>
      <c r="G10" s="138" t="s">
        <v>343</v>
      </c>
      <c r="H10" s="463">
        <f t="shared" si="0"/>
        <v>150000</v>
      </c>
      <c r="I10" s="463">
        <f t="shared" si="1"/>
        <v>164386.91864999995</v>
      </c>
      <c r="J10" s="139">
        <v>6</v>
      </c>
      <c r="K10" s="139">
        <v>838</v>
      </c>
      <c r="L10" s="165"/>
      <c r="M10" s="165" t="s">
        <v>594</v>
      </c>
    </row>
    <row r="11" spans="1:14" s="118" customFormat="1" ht="45" x14ac:dyDescent="0.2">
      <c r="A11" s="137" t="s">
        <v>595</v>
      </c>
      <c r="B11" s="137" t="s">
        <v>596</v>
      </c>
      <c r="C11" s="137" t="s">
        <v>597</v>
      </c>
      <c r="D11" s="137" t="s">
        <v>111</v>
      </c>
      <c r="E11" s="153"/>
      <c r="F11" s="153">
        <v>800000</v>
      </c>
      <c r="G11" s="138" t="s">
        <v>344</v>
      </c>
      <c r="H11" s="463">
        <f t="shared" si="0"/>
        <v>903908.87001679977</v>
      </c>
      <c r="I11" s="463">
        <f t="shared" si="1"/>
        <v>1021314.0566188098</v>
      </c>
      <c r="J11" s="139">
        <v>0.36</v>
      </c>
      <c r="K11" s="139">
        <v>608</v>
      </c>
      <c r="L11" s="157" t="s">
        <v>1038</v>
      </c>
      <c r="M11" s="157" t="s">
        <v>598</v>
      </c>
    </row>
    <row r="12" spans="1:14" s="118" customFormat="1" ht="45" x14ac:dyDescent="0.2">
      <c r="A12" s="137" t="s">
        <v>599</v>
      </c>
      <c r="B12" s="137" t="s">
        <v>600</v>
      </c>
      <c r="C12" s="137" t="s">
        <v>601</v>
      </c>
      <c r="D12" s="137" t="s">
        <v>111</v>
      </c>
      <c r="E12" s="153"/>
      <c r="F12" s="153">
        <v>300000</v>
      </c>
      <c r="G12" s="138" t="s">
        <v>345</v>
      </c>
      <c r="H12" s="463">
        <f t="shared" si="0"/>
        <v>394865.5471402473</v>
      </c>
      <c r="I12" s="463">
        <f t="shared" si="1"/>
        <v>446153.08815513295</v>
      </c>
      <c r="J12" s="139">
        <v>0.35</v>
      </c>
      <c r="K12" s="139">
        <v>718</v>
      </c>
      <c r="L12" s="157" t="s">
        <v>1039</v>
      </c>
      <c r="M12" s="157" t="s">
        <v>602</v>
      </c>
    </row>
    <row r="13" spans="1:14" s="118" customFormat="1" ht="45" x14ac:dyDescent="0.2">
      <c r="A13" s="137" t="s">
        <v>603</v>
      </c>
      <c r="B13" s="137" t="s">
        <v>604</v>
      </c>
      <c r="C13" s="137" t="s">
        <v>605</v>
      </c>
      <c r="D13" s="137" t="s">
        <v>111</v>
      </c>
      <c r="E13" s="153"/>
      <c r="F13" s="153">
        <v>200000</v>
      </c>
      <c r="G13" s="138" t="s">
        <v>346</v>
      </c>
      <c r="H13" s="463">
        <f t="shared" si="0"/>
        <v>306655.88925862801</v>
      </c>
      <c r="I13" s="463">
        <f t="shared" si="1"/>
        <v>346486.22292970418</v>
      </c>
      <c r="J13" s="139">
        <v>0.79</v>
      </c>
      <c r="K13" s="139">
        <v>823</v>
      </c>
      <c r="L13" s="157" t="s">
        <v>1040</v>
      </c>
      <c r="M13" s="157" t="s">
        <v>606</v>
      </c>
    </row>
    <row r="14" spans="1:14" s="118" customFormat="1" ht="30" x14ac:dyDescent="0.2">
      <c r="A14" s="137" t="s">
        <v>117</v>
      </c>
      <c r="B14" s="137" t="s">
        <v>118</v>
      </c>
      <c r="C14" s="137" t="s">
        <v>607</v>
      </c>
      <c r="D14" s="137" t="s">
        <v>10</v>
      </c>
      <c r="E14" s="153"/>
      <c r="F14" s="153">
        <v>100000</v>
      </c>
      <c r="G14" s="138" t="s">
        <v>346</v>
      </c>
      <c r="H14" s="463">
        <f t="shared" si="0"/>
        <v>153327.94462931401</v>
      </c>
      <c r="I14" s="463">
        <f t="shared" si="1"/>
        <v>173243.11146485209</v>
      </c>
      <c r="J14" s="139">
        <v>0.28999999999999998</v>
      </c>
      <c r="K14" s="139">
        <v>818</v>
      </c>
      <c r="L14" s="157" t="s">
        <v>1041</v>
      </c>
      <c r="M14" s="157" t="s">
        <v>608</v>
      </c>
    </row>
    <row r="15" spans="1:14" s="118" customFormat="1" ht="45" x14ac:dyDescent="0.2">
      <c r="A15" s="137" t="s">
        <v>609</v>
      </c>
      <c r="B15" s="137" t="s">
        <v>610</v>
      </c>
      <c r="C15" s="137" t="s">
        <v>611</v>
      </c>
      <c r="D15" s="137" t="s">
        <v>10</v>
      </c>
      <c r="E15" s="153"/>
      <c r="F15" s="153">
        <v>75000</v>
      </c>
      <c r="G15" s="138" t="s">
        <v>343</v>
      </c>
      <c r="H15" s="463">
        <f t="shared" si="0"/>
        <v>75000</v>
      </c>
      <c r="I15" s="463">
        <f t="shared" si="1"/>
        <v>82193.459324999974</v>
      </c>
      <c r="J15" s="139">
        <v>0</v>
      </c>
      <c r="K15" s="139">
        <v>849</v>
      </c>
      <c r="L15" s="157" t="s">
        <v>1042</v>
      </c>
      <c r="M15" s="157" t="s">
        <v>612</v>
      </c>
    </row>
    <row r="16" spans="1:14" s="118" customFormat="1" ht="60" x14ac:dyDescent="0.2">
      <c r="A16" s="137" t="s">
        <v>117</v>
      </c>
      <c r="B16" s="137" t="s">
        <v>613</v>
      </c>
      <c r="C16" s="137" t="s">
        <v>607</v>
      </c>
      <c r="D16" s="137" t="s">
        <v>10</v>
      </c>
      <c r="E16" s="153"/>
      <c r="F16" s="153">
        <v>75000</v>
      </c>
      <c r="G16" s="138" t="s">
        <v>344</v>
      </c>
      <c r="H16" s="463">
        <f t="shared" si="0"/>
        <v>84741.456564074979</v>
      </c>
      <c r="I16" s="463">
        <f t="shared" si="1"/>
        <v>95748.192808013424</v>
      </c>
      <c r="J16" s="139">
        <v>1.08</v>
      </c>
      <c r="K16" s="139">
        <v>819</v>
      </c>
      <c r="L16" s="157" t="s">
        <v>1043</v>
      </c>
      <c r="M16" s="157" t="s">
        <v>614</v>
      </c>
    </row>
    <row r="17" spans="1:13" s="118" customFormat="1" ht="90" x14ac:dyDescent="0.2">
      <c r="A17" s="137" t="s">
        <v>615</v>
      </c>
      <c r="B17" s="137" t="s">
        <v>616</v>
      </c>
      <c r="C17" s="137" t="s">
        <v>617</v>
      </c>
      <c r="D17" s="137" t="s">
        <v>10</v>
      </c>
      <c r="E17" s="153"/>
      <c r="F17" s="153">
        <v>100000</v>
      </c>
      <c r="G17" s="138" t="s">
        <v>343</v>
      </c>
      <c r="H17" s="463">
        <f t="shared" si="0"/>
        <v>100000</v>
      </c>
      <c r="I17" s="463">
        <f t="shared" si="1"/>
        <v>109591.27909999997</v>
      </c>
      <c r="J17" s="139">
        <v>0.9</v>
      </c>
      <c r="K17" s="139">
        <v>916</v>
      </c>
      <c r="L17" s="157" t="s">
        <v>1044</v>
      </c>
      <c r="M17" s="157" t="s">
        <v>618</v>
      </c>
    </row>
    <row r="18" spans="1:13" s="118" customFormat="1" ht="30" x14ac:dyDescent="0.2">
      <c r="A18" s="137" t="s">
        <v>619</v>
      </c>
      <c r="B18" s="137" t="s">
        <v>1216</v>
      </c>
      <c r="C18" s="137" t="s">
        <v>620</v>
      </c>
      <c r="D18" s="137" t="s">
        <v>10</v>
      </c>
      <c r="E18" s="153"/>
      <c r="F18" s="153">
        <v>750000</v>
      </c>
      <c r="G18" s="138" t="s">
        <v>347</v>
      </c>
      <c r="H18" s="463">
        <f t="shared" si="0"/>
        <v>1339602.3594019685</v>
      </c>
      <c r="I18" s="463">
        <f t="shared" si="1"/>
        <v>1560519.6088282468</v>
      </c>
      <c r="J18" s="139">
        <v>0.28000000000000003</v>
      </c>
      <c r="K18" s="139">
        <v>815</v>
      </c>
      <c r="L18" s="157" t="s">
        <v>1045</v>
      </c>
      <c r="M18" s="157" t="s">
        <v>621</v>
      </c>
    </row>
    <row r="19" spans="1:13" s="118" customFormat="1" ht="30" x14ac:dyDescent="0.2">
      <c r="A19" s="137" t="s">
        <v>622</v>
      </c>
      <c r="B19" s="137" t="s">
        <v>623</v>
      </c>
      <c r="C19" s="137" t="s">
        <v>624</v>
      </c>
      <c r="D19" s="137" t="s">
        <v>10</v>
      </c>
      <c r="E19" s="153"/>
      <c r="F19" s="153">
        <v>150000</v>
      </c>
      <c r="G19" s="138" t="s">
        <v>343</v>
      </c>
      <c r="H19" s="463">
        <f t="shared" si="0"/>
        <v>150000</v>
      </c>
      <c r="I19" s="463">
        <f t="shared" si="1"/>
        <v>164386.91864999995</v>
      </c>
      <c r="J19" s="139">
        <v>2.98</v>
      </c>
      <c r="K19" s="139">
        <v>824</v>
      </c>
      <c r="L19" s="157" t="s">
        <v>1046</v>
      </c>
      <c r="M19" s="157" t="s">
        <v>625</v>
      </c>
    </row>
    <row r="20" spans="1:13" s="118" customFormat="1" ht="30" x14ac:dyDescent="0.2">
      <c r="A20" s="137" t="s">
        <v>626</v>
      </c>
      <c r="B20" s="137" t="s">
        <v>627</v>
      </c>
      <c r="C20" s="137" t="s">
        <v>628</v>
      </c>
      <c r="D20" s="137" t="s">
        <v>10</v>
      </c>
      <c r="E20" s="153"/>
      <c r="F20" s="153">
        <v>150000</v>
      </c>
      <c r="G20" s="138" t="s">
        <v>346</v>
      </c>
      <c r="H20" s="463">
        <f t="shared" si="0"/>
        <v>229991.91694397101</v>
      </c>
      <c r="I20" s="463">
        <f t="shared" si="1"/>
        <v>259864.66719727815</v>
      </c>
      <c r="J20" s="139">
        <v>0.82</v>
      </c>
      <c r="K20" s="139">
        <v>829</v>
      </c>
      <c r="L20" s="157" t="s">
        <v>1047</v>
      </c>
      <c r="M20" s="157" t="s">
        <v>629</v>
      </c>
    </row>
    <row r="21" spans="1:13" s="118" customFormat="1" ht="45" x14ac:dyDescent="0.2">
      <c r="A21" s="137" t="s">
        <v>630</v>
      </c>
      <c r="B21" s="137" t="s">
        <v>631</v>
      </c>
      <c r="C21" s="137" t="s">
        <v>632</v>
      </c>
      <c r="D21" s="137" t="s">
        <v>10</v>
      </c>
      <c r="E21" s="153"/>
      <c r="F21" s="153">
        <v>750000</v>
      </c>
      <c r="G21" s="138" t="s">
        <v>347</v>
      </c>
      <c r="H21" s="463">
        <f t="shared" si="0"/>
        <v>1339602.3594019685</v>
      </c>
      <c r="I21" s="463">
        <f t="shared" si="1"/>
        <v>1560519.6088282468</v>
      </c>
      <c r="J21" s="139">
        <v>0.08</v>
      </c>
      <c r="K21" s="139">
        <v>831</v>
      </c>
      <c r="L21" s="157" t="s">
        <v>1048</v>
      </c>
      <c r="M21" s="157" t="s">
        <v>633</v>
      </c>
    </row>
    <row r="22" spans="1:13" s="118" customFormat="1" ht="30" x14ac:dyDescent="0.2">
      <c r="A22" s="137" t="s">
        <v>28</v>
      </c>
      <c r="B22" s="137" t="s">
        <v>1217</v>
      </c>
      <c r="C22" s="137" t="s">
        <v>634</v>
      </c>
      <c r="D22" s="137" t="s">
        <v>111</v>
      </c>
      <c r="E22" s="153"/>
      <c r="F22" s="153">
        <v>300000</v>
      </c>
      <c r="G22" s="138" t="s">
        <v>343</v>
      </c>
      <c r="H22" s="463">
        <f t="shared" si="0"/>
        <v>300000</v>
      </c>
      <c r="I22" s="463">
        <f t="shared" si="1"/>
        <v>328773.8372999999</v>
      </c>
      <c r="J22" s="139">
        <v>2.23</v>
      </c>
      <c r="K22" s="139">
        <v>917</v>
      </c>
      <c r="L22" s="157" t="s">
        <v>1049</v>
      </c>
      <c r="M22" s="157" t="s">
        <v>635</v>
      </c>
    </row>
    <row r="23" spans="1:13" s="118" customFormat="1" ht="45" x14ac:dyDescent="0.2">
      <c r="A23" s="137" t="s">
        <v>636</v>
      </c>
      <c r="B23" s="137" t="s">
        <v>637</v>
      </c>
      <c r="C23" s="137" t="s">
        <v>638</v>
      </c>
      <c r="D23" s="137" t="s">
        <v>10</v>
      </c>
      <c r="E23" s="153"/>
      <c r="F23" s="153">
        <v>100000</v>
      </c>
      <c r="G23" s="138" t="s">
        <v>344</v>
      </c>
      <c r="H23" s="463">
        <f t="shared" si="0"/>
        <v>112988.60875209997</v>
      </c>
      <c r="I23" s="463">
        <f t="shared" si="1"/>
        <v>127664.25707735123</v>
      </c>
      <c r="J23" s="139">
        <v>0.33</v>
      </c>
      <c r="K23" s="139">
        <v>918</v>
      </c>
      <c r="L23" s="157" t="s">
        <v>1050</v>
      </c>
      <c r="M23" s="157" t="s">
        <v>639</v>
      </c>
    </row>
    <row r="24" spans="1:13" s="5" customFormat="1" ht="45" x14ac:dyDescent="0.2">
      <c r="A24" s="137" t="s">
        <v>603</v>
      </c>
      <c r="B24" s="137" t="s">
        <v>640</v>
      </c>
      <c r="C24" s="137" t="s">
        <v>641</v>
      </c>
      <c r="D24" s="137" t="s">
        <v>111</v>
      </c>
      <c r="E24" s="153"/>
      <c r="F24" s="153">
        <v>200000</v>
      </c>
      <c r="G24" s="138" t="s">
        <v>345</v>
      </c>
      <c r="H24" s="463">
        <f t="shared" si="0"/>
        <v>263243.69809349818</v>
      </c>
      <c r="I24" s="463">
        <f t="shared" si="1"/>
        <v>297435.39210342197</v>
      </c>
      <c r="J24" s="139">
        <v>0.32</v>
      </c>
      <c r="K24" s="139">
        <v>26</v>
      </c>
      <c r="L24" s="157" t="s">
        <v>1051</v>
      </c>
      <c r="M24" s="157" t="s">
        <v>642</v>
      </c>
    </row>
    <row r="25" spans="1:13" s="5" customFormat="1" ht="30" x14ac:dyDescent="0.2">
      <c r="A25" s="159" t="s">
        <v>643</v>
      </c>
      <c r="B25" s="137" t="s">
        <v>644</v>
      </c>
      <c r="C25" s="159" t="s">
        <v>645</v>
      </c>
      <c r="D25" s="159" t="s">
        <v>10</v>
      </c>
      <c r="E25" s="153"/>
      <c r="F25" s="153">
        <v>100000</v>
      </c>
      <c r="G25" s="384" t="s">
        <v>346</v>
      </c>
      <c r="H25" s="463">
        <f t="shared" si="0"/>
        <v>153327.94462931401</v>
      </c>
      <c r="I25" s="463">
        <f t="shared" si="1"/>
        <v>173243.11146485209</v>
      </c>
      <c r="J25" s="150">
        <v>1.89</v>
      </c>
      <c r="K25" s="150">
        <v>31</v>
      </c>
      <c r="L25" s="165" t="s">
        <v>1052</v>
      </c>
      <c r="M25" s="165" t="s">
        <v>646</v>
      </c>
    </row>
    <row r="26" spans="1:13" s="5" customFormat="1" ht="60" x14ac:dyDescent="0.2">
      <c r="A26" s="112" t="s">
        <v>60</v>
      </c>
      <c r="B26" s="112" t="s">
        <v>1218</v>
      </c>
      <c r="C26" s="112" t="s">
        <v>373</v>
      </c>
      <c r="D26" s="112" t="s">
        <v>61</v>
      </c>
      <c r="E26" s="168">
        <v>3150000</v>
      </c>
      <c r="F26" s="168">
        <v>500000</v>
      </c>
      <c r="G26" s="247" t="s">
        <v>343</v>
      </c>
      <c r="H26" s="463">
        <f t="shared" si="0"/>
        <v>500000</v>
      </c>
      <c r="I26" s="463">
        <f t="shared" si="1"/>
        <v>547956.39549999987</v>
      </c>
      <c r="J26" s="427">
        <v>4.2699999999999996</v>
      </c>
      <c r="K26" s="427" t="s">
        <v>1219</v>
      </c>
      <c r="L26" s="112"/>
      <c r="M26" s="505" t="s">
        <v>1220</v>
      </c>
    </row>
    <row r="27" spans="1:13" ht="49.5" customHeight="1" x14ac:dyDescent="0.2">
      <c r="A27" s="112" t="s">
        <v>348</v>
      </c>
      <c r="B27" s="112" t="s">
        <v>349</v>
      </c>
      <c r="C27" s="112" t="s">
        <v>366</v>
      </c>
      <c r="D27" s="112" t="s">
        <v>61</v>
      </c>
      <c r="E27" s="246"/>
      <c r="F27" s="168">
        <v>250000</v>
      </c>
      <c r="G27" s="247" t="s">
        <v>343</v>
      </c>
      <c r="H27" s="463">
        <f t="shared" si="0"/>
        <v>250000</v>
      </c>
      <c r="I27" s="463">
        <f t="shared" si="1"/>
        <v>273978.19774999993</v>
      </c>
      <c r="J27" s="502">
        <v>3.14</v>
      </c>
      <c r="K27" s="502">
        <v>211</v>
      </c>
      <c r="L27" s="252"/>
      <c r="M27" s="252"/>
    </row>
    <row r="28" spans="1:13" ht="18.75" x14ac:dyDescent="0.3">
      <c r="C28" s="9"/>
      <c r="E28" s="39"/>
      <c r="F28" s="140"/>
      <c r="G28" s="39"/>
      <c r="H28" s="39"/>
      <c r="I28" s="39"/>
    </row>
    <row r="29" spans="1:13" ht="18.75" x14ac:dyDescent="0.3">
      <c r="B29" s="487"/>
      <c r="C29" s="127" t="s">
        <v>310</v>
      </c>
      <c r="D29" s="487"/>
      <c r="E29" s="140">
        <f>SUM(E4:E28)</f>
        <v>11300000</v>
      </c>
      <c r="F29" s="140">
        <f>SUM(F3:F27)</f>
        <v>8450000</v>
      </c>
      <c r="G29" s="140"/>
      <c r="H29" s="140">
        <f t="shared" ref="H29:I29" si="2">SUM(H3:H27)</f>
        <v>10534491.0511137</v>
      </c>
      <c r="I29" s="140">
        <f t="shared" si="2"/>
        <v>11873464.758138536</v>
      </c>
    </row>
  </sheetData>
  <autoFilter ref="A1:K28"/>
  <customSheetViews>
    <customSheetView guid="{7C423F7C-6103-4542-A65F-815D7082BC2E}" scale="80" fitToPage="1" showAutoFilter="1">
      <selection activeCell="D1" sqref="D1"/>
      <pageMargins left="0.5" right="0.5" top="0.75" bottom="0.75" header="0.5" footer="0.5"/>
      <pageSetup scale="81" fitToHeight="0" orientation="portrait" horizontalDpi="1200" verticalDpi="1200" r:id="rId1"/>
      <headerFooter alignWithMargins="0"/>
      <autoFilter ref="B1:L1"/>
    </customSheetView>
    <customSheetView guid="{5B5A346C-618F-49AC-9181-F5E0B5D30CFD}" scale="80" fitToPage="1" printArea="1" showAutoFilter="1">
      <selection activeCell="C14" sqref="C14"/>
      <pageMargins left="0.5" right="0.5" top="0.75" bottom="0.75" header="0.5" footer="0.5"/>
      <pageSetup scale="51" fitToHeight="0" orientation="portrait" horizontalDpi="1200" verticalDpi="1200" r:id="rId2"/>
      <headerFooter alignWithMargins="0"/>
      <autoFilter ref="B1:L1"/>
    </customSheetView>
    <customSheetView guid="{E02D8BBA-373C-430A-B0C6-EFAFB65B79B1}" scale="80" showPageBreaks="1" fitToPage="1" printArea="1" showAutoFilter="1" topLeftCell="A4">
      <selection activeCell="C21" sqref="C21"/>
      <pageMargins left="0.5" right="0.5" top="0.75" bottom="0.75" header="0.5" footer="0.5"/>
      <pageSetup scale="51" fitToHeight="0" orientation="portrait" horizontalDpi="1200" verticalDpi="1200" r:id="rId3"/>
      <headerFooter alignWithMargins="0"/>
      <autoFilter ref="B1:L1"/>
    </customSheetView>
  </customSheetViews>
  <mergeCells count="2">
    <mergeCell ref="A2:K2"/>
    <mergeCell ref="H1:I1"/>
  </mergeCells>
  <phoneticPr fontId="2" type="noConversion"/>
  <dataValidations disablePrompts="1" count="1">
    <dataValidation type="list" allowBlank="1" showInputMessage="1" showErrorMessage="1" sqref="G3:G27">
      <formula1>YearBands</formula1>
    </dataValidation>
  </dataValidations>
  <pageMargins left="0.5" right="0.5" top="0.75" bottom="0.75" header="0.5" footer="0.5"/>
  <pageSetup paperSize="17" scale="91" fitToHeight="0" orientation="landscape" r:id="rId4"/>
  <headerFooter alignWithMargins="0">
    <oddFooter>&amp;C&amp;P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9"/>
  <sheetViews>
    <sheetView zoomScale="80" zoomScaleNormal="80" workbookViewId="0">
      <selection activeCell="K5" sqref="K5"/>
    </sheetView>
  </sheetViews>
  <sheetFormatPr defaultRowHeight="12.75" x14ac:dyDescent="0.2"/>
  <cols>
    <col min="1" max="1" width="24.28515625" style="10" bestFit="1" customWidth="1"/>
    <col min="2" max="2" width="16.5703125" style="10" customWidth="1"/>
    <col min="3" max="3" width="26.140625" style="10" bestFit="1" customWidth="1"/>
    <col min="4" max="4" width="15.28515625" style="10" customWidth="1"/>
    <col min="5" max="5" width="15.28515625" style="420" customWidth="1"/>
    <col min="6" max="6" width="19.5703125" style="40" hidden="1" customWidth="1"/>
    <col min="7" max="10" width="19.5703125" style="40" customWidth="1"/>
    <col min="11" max="11" width="12.140625" style="10" customWidth="1"/>
    <col min="12" max="12" width="19.140625" style="10" customWidth="1"/>
    <col min="13" max="13" width="42" style="10" customWidth="1"/>
    <col min="14" max="16384" width="9.140625" style="10"/>
  </cols>
  <sheetData>
    <row r="1" spans="1:13" s="6" customFormat="1" ht="48" thickBot="1" x14ac:dyDescent="0.3">
      <c r="A1" s="13" t="s">
        <v>0</v>
      </c>
      <c r="B1" s="13" t="s">
        <v>306</v>
      </c>
      <c r="C1" s="13" t="s">
        <v>1</v>
      </c>
      <c r="D1" s="14" t="s">
        <v>277</v>
      </c>
      <c r="E1" s="436" t="s">
        <v>1177</v>
      </c>
      <c r="F1" s="35" t="s">
        <v>338</v>
      </c>
      <c r="G1" s="35" t="s">
        <v>339</v>
      </c>
      <c r="H1" s="35" t="s">
        <v>340</v>
      </c>
      <c r="I1" s="532" t="s">
        <v>341</v>
      </c>
      <c r="J1" s="532"/>
      <c r="K1" s="13" t="s">
        <v>2</v>
      </c>
      <c r="L1" s="13" t="s">
        <v>286</v>
      </c>
      <c r="M1" s="89"/>
    </row>
    <row r="2" spans="1:13" s="5" customFormat="1" ht="20.25" x14ac:dyDescent="0.2">
      <c r="A2" s="534" t="s">
        <v>885</v>
      </c>
      <c r="B2" s="534"/>
      <c r="C2" s="534"/>
      <c r="D2" s="534"/>
      <c r="E2" s="534"/>
      <c r="F2" s="534"/>
      <c r="G2" s="534"/>
      <c r="H2" s="534"/>
      <c r="I2" s="534"/>
      <c r="J2" s="534"/>
      <c r="K2" s="534"/>
      <c r="L2" s="534"/>
    </row>
    <row r="3" spans="1:13" s="5" customFormat="1" ht="45" x14ac:dyDescent="0.2">
      <c r="A3" s="137" t="s">
        <v>886</v>
      </c>
      <c r="B3" s="137" t="s">
        <v>5</v>
      </c>
      <c r="C3" s="137" t="s">
        <v>3</v>
      </c>
      <c r="D3" s="137" t="s">
        <v>4</v>
      </c>
      <c r="E3" s="423"/>
      <c r="F3" s="253">
        <v>2500000</v>
      </c>
      <c r="G3" s="253">
        <v>2500000</v>
      </c>
      <c r="H3" s="253" t="s">
        <v>344</v>
      </c>
      <c r="I3" s="463">
        <f>G3*(1+3.1/100)^((LEFT(H3,FIND("-",H3)-1)+0)-2016)</f>
        <v>2824715.2188024991</v>
      </c>
      <c r="J3" s="463">
        <f>G3*(1+3.1/100)^((MID(H3,FIND("-",H3)+1,255)+0)-2016)</f>
        <v>3191606.4269337808</v>
      </c>
      <c r="K3" s="139"/>
      <c r="L3" s="139"/>
    </row>
    <row r="4" spans="1:13" s="5" customFormat="1" ht="75" x14ac:dyDescent="0.2">
      <c r="A4" s="137" t="s">
        <v>6</v>
      </c>
      <c r="B4" s="137" t="s">
        <v>5</v>
      </c>
      <c r="C4" s="137" t="s">
        <v>887</v>
      </c>
      <c r="D4" s="137" t="s">
        <v>7</v>
      </c>
      <c r="E4" s="484" t="s">
        <v>1178</v>
      </c>
      <c r="F4" s="253">
        <v>6200000</v>
      </c>
      <c r="G4" s="253">
        <v>6200000</v>
      </c>
      <c r="H4" s="253" t="s">
        <v>343</v>
      </c>
      <c r="I4" s="463">
        <f t="shared" ref="I4:I5" si="0">G4*(1+3.1/100)^((LEFT(H4,FIND("-",H4)-1)+0)-2016)</f>
        <v>6200000</v>
      </c>
      <c r="J4" s="463">
        <f t="shared" ref="J4:J5" si="1">G4*(1+3.1/100)^((MID(H4,FIND("-",H4)+1,255)+0)-2016)</f>
        <v>6794659.3041999983</v>
      </c>
      <c r="K4" s="139"/>
      <c r="L4" s="139"/>
    </row>
    <row r="5" spans="1:13" s="322" customFormat="1" ht="75" x14ac:dyDescent="0.2">
      <c r="A5" s="424" t="s">
        <v>939</v>
      </c>
      <c r="B5" s="327" t="s">
        <v>1054</v>
      </c>
      <c r="C5" s="327" t="s">
        <v>1055</v>
      </c>
      <c r="D5" s="327" t="s">
        <v>4</v>
      </c>
      <c r="E5" s="484" t="s">
        <v>1144</v>
      </c>
      <c r="F5" s="347">
        <v>3200000</v>
      </c>
      <c r="G5" s="347">
        <v>3200000</v>
      </c>
      <c r="H5" s="342" t="s">
        <v>343</v>
      </c>
      <c r="I5" s="463">
        <f t="shared" si="0"/>
        <v>3200000</v>
      </c>
      <c r="J5" s="463">
        <f t="shared" si="1"/>
        <v>3506920.9311999991</v>
      </c>
      <c r="K5" s="328" t="s">
        <v>1053</v>
      </c>
      <c r="L5" s="328"/>
      <c r="M5" s="434" t="s">
        <v>1230</v>
      </c>
    </row>
    <row r="7" spans="1:13" ht="18.75" x14ac:dyDescent="0.3">
      <c r="C7" s="9" t="s">
        <v>310</v>
      </c>
      <c r="F7" s="39">
        <f>SUM(F3:F6)</f>
        <v>11900000</v>
      </c>
      <c r="G7" s="140">
        <f>SUM(G3:G5)</f>
        <v>11900000</v>
      </c>
      <c r="H7" s="140"/>
      <c r="I7" s="140">
        <f t="shared" ref="I7:J7" si="2">SUM(I3:I5)</f>
        <v>12224715.218802499</v>
      </c>
      <c r="J7" s="140">
        <f t="shared" si="2"/>
        <v>13493186.662333779</v>
      </c>
    </row>
    <row r="9" spans="1:13" ht="18.75" x14ac:dyDescent="0.3">
      <c r="C9" s="30" t="s">
        <v>332</v>
      </c>
      <c r="F9" s="39">
        <f>F7+'Auto Constrained - Study'!E28+'Auto Constrained - Urban Stnds'!F49+'Auto Constrained - New Collecto'!F33+'Auto Constrained - Arterial Cap'!F27+'Auto Constrained - Added Freewa'!F7+'Auto Constrained - Arterial Lin'!F12</f>
        <v>422334000</v>
      </c>
      <c r="G9" s="140">
        <f>G7+'Auto Constrained - Study'!F28+'Auto Constrained - Urban Stnds'!G49+'Auto Constrained - New Collecto'!G33+'Auto Constrained - Arterial Cap'!G27+'Auto Constrained - Added Freewa'!G7+'Auto Constrained - Arterial Lin'!G12</f>
        <v>857113000</v>
      </c>
      <c r="H9" s="140"/>
      <c r="I9" s="140">
        <f>I7+'Auto Constrained - Study'!H28+'Auto Constrained - Urban Stnds'!I49+'Auto Constrained - New Collecto'!I33+'Auto Constrained - Arterial Cap'!I27+'Auto Constrained - Added Freewa'!I7+'Auto Constrained - Arterial Lin'!I12</f>
        <v>1171496110.9450951</v>
      </c>
      <c r="J9" s="140">
        <f>J7+'Auto Constrained - Study'!I28+'Auto Constrained - Urban Stnds'!J49+'Auto Constrained - New Collecto'!J33+'Auto Constrained - Arterial Cap'!J27+'Auto Constrained - Added Freewa'!J7+'Auto Constrained - Arterial Lin'!J12</f>
        <v>1326733633.3633428</v>
      </c>
    </row>
  </sheetData>
  <autoFilter ref="A1:L4"/>
  <customSheetViews>
    <customSheetView guid="{7C423F7C-6103-4542-A65F-815D7082BC2E}" scale="80" fitToPage="1" showAutoFilter="1">
      <selection activeCell="D1" sqref="D1"/>
      <pageMargins left="0.5" right="0.5" top="0.75" bottom="0.75" header="0.5" footer="0.5"/>
      <pageSetup scale="80" fitToHeight="0" orientation="portrait" horizontalDpi="1200" verticalDpi="1200" r:id="rId1"/>
      <headerFooter alignWithMargins="0"/>
      <autoFilter ref="B1:L1"/>
    </customSheetView>
    <customSheetView guid="{5B5A346C-618F-49AC-9181-F5E0B5D30CFD}" scale="80" fitToPage="1" showAutoFilter="1">
      <selection activeCell="D1" sqref="D1"/>
      <pageMargins left="0.5" right="0.5" top="0.75" bottom="0.75" header="0.5" footer="0.5"/>
      <pageSetup scale="49" fitToHeight="0" orientation="portrait" horizontalDpi="1200" verticalDpi="1200" r:id="rId2"/>
      <headerFooter alignWithMargins="0"/>
      <autoFilter ref="B1:L1"/>
    </customSheetView>
    <customSheetView guid="{E02D8BBA-373C-430A-B0C6-EFAFB65B79B1}" scale="80" showPageBreaks="1" fitToPage="1" printArea="1" showAutoFilter="1">
      <selection activeCell="D1" sqref="D1"/>
      <pageMargins left="0.5" right="0.5" top="0.75" bottom="0.75" header="0.5" footer="0.5"/>
      <pageSetup scale="49" fitToHeight="0" orientation="portrait" horizontalDpi="1200" verticalDpi="1200" r:id="rId3"/>
      <headerFooter alignWithMargins="0"/>
      <autoFilter ref="B1:L1"/>
    </customSheetView>
  </customSheetViews>
  <mergeCells count="2">
    <mergeCell ref="A2:L2"/>
    <mergeCell ref="I1:J1"/>
  </mergeCells>
  <phoneticPr fontId="2" type="noConversion"/>
  <dataValidations count="1">
    <dataValidation type="list" allowBlank="1" showInputMessage="1" showErrorMessage="1" sqref="H3:H5">
      <formula1>YearBands</formula1>
    </dataValidation>
  </dataValidations>
  <pageMargins left="0.5" right="0.5" top="0.75" bottom="0.75" header="0.5" footer="0.5"/>
  <pageSetup paperSize="17" fitToHeight="0" orientation="landscape" r:id="rId4"/>
  <headerFooter alignWithMargins="0">
    <oddFooter>&amp;C&amp;P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5"/>
    <pageSetUpPr fitToPage="1"/>
  </sheetPr>
  <dimension ref="A1:O113"/>
  <sheetViews>
    <sheetView zoomScale="75" zoomScaleNormal="75" zoomScaleSheetLayoutView="153" workbookViewId="0">
      <selection activeCell="B8" sqref="B8"/>
    </sheetView>
  </sheetViews>
  <sheetFormatPr defaultRowHeight="15" x14ac:dyDescent="0.2"/>
  <cols>
    <col min="1" max="1" width="24.28515625" style="21" bestFit="1" customWidth="1"/>
    <col min="2" max="2" width="25.140625" style="21" bestFit="1" customWidth="1"/>
    <col min="3" max="3" width="26.140625" style="21" bestFit="1" customWidth="1"/>
    <col min="4" max="4" width="15.140625" style="22" bestFit="1" customWidth="1"/>
    <col min="5" max="5" width="15.140625" style="422" customWidth="1"/>
    <col min="6" max="6" width="16.140625" style="54" hidden="1" customWidth="1"/>
    <col min="7" max="10" width="16.140625" style="54" customWidth="1"/>
    <col min="11" max="11" width="8.7109375" style="21" bestFit="1" customWidth="1"/>
    <col min="12" max="12" width="7.5703125" style="21" bestFit="1" customWidth="1"/>
    <col min="13" max="13" width="14.85546875" style="15" customWidth="1"/>
    <col min="14" max="14" width="15.85546875" style="15" customWidth="1"/>
    <col min="15" max="15" width="14.7109375" style="15" customWidth="1"/>
    <col min="16" max="16384" width="9.140625" style="15"/>
  </cols>
  <sheetData>
    <row r="1" spans="1:15" ht="23.25" x14ac:dyDescent="0.2">
      <c r="A1" s="541" t="s">
        <v>316</v>
      </c>
      <c r="B1" s="541"/>
      <c r="C1" s="541"/>
      <c r="D1" s="541"/>
      <c r="E1" s="541"/>
      <c r="F1" s="541"/>
      <c r="G1" s="541"/>
      <c r="H1" s="541"/>
      <c r="I1" s="541"/>
      <c r="J1" s="541"/>
      <c r="K1" s="541"/>
      <c r="L1" s="541"/>
    </row>
    <row r="2" spans="1:15" ht="24" thickBot="1" x14ac:dyDescent="0.25">
      <c r="A2" s="542" t="s">
        <v>308</v>
      </c>
      <c r="B2" s="542"/>
      <c r="C2" s="542"/>
      <c r="D2" s="542"/>
      <c r="E2" s="542"/>
      <c r="F2" s="542"/>
      <c r="G2" s="542"/>
      <c r="H2" s="542"/>
      <c r="I2" s="542"/>
      <c r="J2" s="542"/>
      <c r="K2" s="542"/>
      <c r="L2" s="542"/>
    </row>
    <row r="3" spans="1:15" ht="5.25" customHeight="1" thickBot="1" x14ac:dyDescent="0.25">
      <c r="A3" s="59"/>
      <c r="B3" s="59"/>
      <c r="C3" s="59"/>
      <c r="D3" s="59"/>
      <c r="E3" s="425"/>
      <c r="F3" s="71"/>
      <c r="G3" s="71"/>
      <c r="H3" s="71"/>
      <c r="I3" s="71"/>
      <c r="J3" s="71"/>
      <c r="K3" s="59"/>
      <c r="L3" s="59"/>
    </row>
    <row r="4" spans="1:15" s="19" customFormat="1" ht="79.5" thickBot="1" x14ac:dyDescent="0.25">
      <c r="A4" s="72" t="s">
        <v>0</v>
      </c>
      <c r="B4" s="73" t="s">
        <v>306</v>
      </c>
      <c r="C4" s="73" t="s">
        <v>1</v>
      </c>
      <c r="D4" s="435" t="s">
        <v>276</v>
      </c>
      <c r="E4" s="426" t="s">
        <v>1136</v>
      </c>
      <c r="F4" s="65" t="s">
        <v>338</v>
      </c>
      <c r="G4" s="65" t="s">
        <v>339</v>
      </c>
      <c r="H4" s="65" t="s">
        <v>340</v>
      </c>
      <c r="I4" s="529" t="s">
        <v>341</v>
      </c>
      <c r="J4" s="529"/>
      <c r="K4" s="73" t="s">
        <v>2</v>
      </c>
      <c r="L4" s="73" t="s">
        <v>286</v>
      </c>
      <c r="M4" s="61" t="s">
        <v>1131</v>
      </c>
      <c r="N4" s="60" t="s">
        <v>350</v>
      </c>
      <c r="O4" s="66" t="s">
        <v>352</v>
      </c>
    </row>
    <row r="5" spans="1:15" s="19" customFormat="1" ht="20.25" x14ac:dyDescent="0.2">
      <c r="A5" s="540" t="s">
        <v>309</v>
      </c>
      <c r="B5" s="540"/>
      <c r="C5" s="540"/>
      <c r="D5" s="540"/>
      <c r="E5" s="540"/>
      <c r="F5" s="540"/>
      <c r="G5" s="540"/>
      <c r="H5" s="540"/>
      <c r="I5" s="540"/>
      <c r="J5" s="540"/>
      <c r="K5" s="540"/>
      <c r="L5" s="540"/>
    </row>
    <row r="6" spans="1:15" s="129" customFormat="1" x14ac:dyDescent="0.2">
      <c r="A6" s="368"/>
      <c r="B6" s="368"/>
      <c r="C6" s="368"/>
      <c r="D6" s="368"/>
      <c r="E6" s="437"/>
      <c r="F6" s="364"/>
      <c r="G6" s="364"/>
      <c r="H6" s="369"/>
      <c r="I6" s="364"/>
      <c r="J6" s="364"/>
      <c r="K6" s="370"/>
      <c r="L6" s="370"/>
      <c r="M6" s="372"/>
      <c r="N6" s="371"/>
      <c r="O6" s="351"/>
    </row>
    <row r="7" spans="1:15" s="129" customFormat="1" x14ac:dyDescent="0.2">
      <c r="A7" s="368"/>
      <c r="B7" s="368"/>
      <c r="C7" s="368"/>
      <c r="D7" s="368"/>
      <c r="E7" s="437"/>
      <c r="F7" s="364"/>
      <c r="G7" s="364"/>
      <c r="H7" s="369"/>
      <c r="I7" s="364"/>
      <c r="J7" s="364"/>
      <c r="K7" s="370"/>
      <c r="L7" s="370"/>
      <c r="M7" s="372"/>
      <c r="N7" s="371"/>
      <c r="O7" s="351"/>
    </row>
    <row r="8" spans="1:15" x14ac:dyDescent="0.2">
      <c r="A8" s="129"/>
      <c r="B8" s="129"/>
      <c r="C8" s="129"/>
      <c r="D8" s="132"/>
      <c r="E8" s="421"/>
      <c r="F8" s="374"/>
      <c r="G8" s="374"/>
      <c r="H8" s="374"/>
      <c r="I8" s="374"/>
      <c r="J8" s="374"/>
      <c r="K8" s="129"/>
      <c r="L8" s="129"/>
      <c r="M8" s="129"/>
      <c r="N8" s="129"/>
      <c r="O8" s="129"/>
    </row>
    <row r="9" spans="1:15" ht="18.75" x14ac:dyDescent="0.2">
      <c r="A9" s="15"/>
      <c r="B9" s="15"/>
      <c r="C9" s="9" t="s">
        <v>310</v>
      </c>
      <c r="D9" s="20"/>
      <c r="E9" s="421"/>
      <c r="F9" s="53">
        <f>SUM(F6:F8)</f>
        <v>0</v>
      </c>
      <c r="G9" s="317">
        <f>SUM(G6:G8)</f>
        <v>0</v>
      </c>
      <c r="H9" s="53"/>
      <c r="I9" s="53"/>
      <c r="J9" s="53"/>
      <c r="K9" s="15"/>
      <c r="L9" s="15"/>
    </row>
    <row r="10" spans="1:15" x14ac:dyDescent="0.2">
      <c r="A10" s="15"/>
      <c r="B10" s="15"/>
      <c r="C10" s="15"/>
      <c r="D10" s="20"/>
      <c r="E10" s="421"/>
      <c r="F10" s="52"/>
      <c r="G10" s="52"/>
      <c r="H10" s="52"/>
      <c r="I10" s="52"/>
      <c r="J10" s="52"/>
      <c r="K10" s="15"/>
      <c r="L10" s="15"/>
    </row>
    <row r="11" spans="1:15" x14ac:dyDescent="0.2">
      <c r="A11" s="15"/>
      <c r="B11" s="15"/>
      <c r="C11" s="15"/>
      <c r="D11" s="20"/>
      <c r="E11" s="421"/>
      <c r="F11" s="52"/>
      <c r="G11" s="52"/>
      <c r="H11" s="52"/>
      <c r="I11" s="52"/>
      <c r="J11" s="52"/>
      <c r="K11" s="15"/>
      <c r="L11" s="15"/>
    </row>
    <row r="12" spans="1:15" x14ac:dyDescent="0.2">
      <c r="A12" s="15"/>
      <c r="B12" s="15"/>
      <c r="C12" s="15"/>
      <c r="D12" s="20"/>
      <c r="E12" s="421"/>
      <c r="F12" s="52"/>
      <c r="G12" s="52"/>
      <c r="H12" s="52"/>
      <c r="I12" s="52"/>
      <c r="J12" s="52"/>
      <c r="K12" s="15"/>
      <c r="L12" s="15"/>
    </row>
    <row r="13" spans="1:15" x14ac:dyDescent="0.2">
      <c r="A13" s="15"/>
      <c r="B13" s="15"/>
      <c r="C13" s="15"/>
      <c r="D13" s="20"/>
      <c r="E13" s="421"/>
      <c r="F13" s="52"/>
      <c r="G13" s="52"/>
      <c r="H13" s="52"/>
      <c r="I13" s="52"/>
      <c r="J13" s="52"/>
      <c r="K13" s="15"/>
      <c r="L13" s="15"/>
    </row>
    <row r="14" spans="1:15" x14ac:dyDescent="0.2">
      <c r="A14" s="15"/>
      <c r="B14" s="15"/>
      <c r="C14" s="15"/>
      <c r="D14" s="20"/>
      <c r="E14" s="421"/>
      <c r="F14" s="52"/>
      <c r="G14" s="52"/>
      <c r="H14" s="52"/>
      <c r="I14" s="52"/>
      <c r="J14" s="52"/>
      <c r="K14" s="15"/>
      <c r="L14" s="15"/>
    </row>
    <row r="15" spans="1:15" x14ac:dyDescent="0.2">
      <c r="A15" s="15"/>
      <c r="B15" s="15"/>
      <c r="C15" s="15"/>
      <c r="D15" s="20"/>
      <c r="E15" s="421"/>
      <c r="F15" s="52"/>
      <c r="G15" s="52"/>
      <c r="H15" s="52"/>
      <c r="I15" s="52"/>
      <c r="J15" s="52"/>
      <c r="K15" s="15"/>
      <c r="L15" s="15"/>
    </row>
    <row r="16" spans="1:15" x14ac:dyDescent="0.2">
      <c r="A16" s="15"/>
      <c r="B16" s="15"/>
      <c r="C16" s="15"/>
      <c r="D16" s="20"/>
      <c r="E16" s="421"/>
      <c r="F16" s="52"/>
      <c r="G16" s="52"/>
      <c r="H16" s="52"/>
      <c r="I16" s="52"/>
      <c r="J16" s="52"/>
      <c r="K16" s="15"/>
      <c r="L16" s="15"/>
    </row>
    <row r="17" spans="1:12" x14ac:dyDescent="0.2">
      <c r="A17" s="15"/>
      <c r="B17" s="15"/>
      <c r="C17" s="15"/>
      <c r="D17" s="20"/>
      <c r="E17" s="421"/>
      <c r="F17" s="52"/>
      <c r="G17" s="52"/>
      <c r="H17" s="52"/>
      <c r="I17" s="52"/>
      <c r="J17" s="52"/>
      <c r="K17" s="15"/>
      <c r="L17" s="15"/>
    </row>
    <row r="18" spans="1:12" x14ac:dyDescent="0.2">
      <c r="A18" s="15"/>
      <c r="B18" s="15"/>
      <c r="C18" s="15"/>
      <c r="D18" s="20"/>
      <c r="E18" s="421"/>
      <c r="F18" s="52"/>
      <c r="G18" s="52"/>
      <c r="H18" s="52"/>
      <c r="I18" s="52"/>
      <c r="J18" s="52"/>
      <c r="K18" s="15"/>
      <c r="L18" s="15"/>
    </row>
    <row r="19" spans="1:12" x14ac:dyDescent="0.2">
      <c r="A19" s="15"/>
      <c r="B19" s="15"/>
      <c r="C19" s="15"/>
      <c r="D19" s="20"/>
      <c r="E19" s="421"/>
      <c r="F19" s="52"/>
      <c r="G19" s="52"/>
      <c r="H19" s="52"/>
      <c r="I19" s="52"/>
      <c r="J19" s="52"/>
      <c r="K19" s="15"/>
      <c r="L19" s="15"/>
    </row>
    <row r="20" spans="1:12" x14ac:dyDescent="0.2">
      <c r="A20" s="15"/>
      <c r="B20" s="15"/>
      <c r="C20" s="15"/>
      <c r="D20" s="20"/>
      <c r="E20" s="421"/>
      <c r="F20" s="52"/>
      <c r="G20" s="52"/>
      <c r="H20" s="52"/>
      <c r="I20" s="52"/>
      <c r="J20" s="52"/>
      <c r="K20" s="15"/>
      <c r="L20" s="15"/>
    </row>
    <row r="21" spans="1:12" x14ac:dyDescent="0.2">
      <c r="A21" s="15"/>
      <c r="B21" s="15"/>
      <c r="C21" s="15"/>
      <c r="D21" s="20"/>
      <c r="E21" s="421"/>
      <c r="F21" s="52"/>
      <c r="G21" s="52"/>
      <c r="H21" s="52"/>
      <c r="I21" s="52"/>
      <c r="J21" s="52"/>
      <c r="K21" s="15"/>
      <c r="L21" s="15"/>
    </row>
    <row r="22" spans="1:12" x14ac:dyDescent="0.2">
      <c r="A22" s="15"/>
      <c r="B22" s="15"/>
      <c r="C22" s="15"/>
      <c r="D22" s="20"/>
      <c r="E22" s="421"/>
      <c r="F22" s="52"/>
      <c r="G22" s="52"/>
      <c r="H22" s="52"/>
      <c r="I22" s="52"/>
      <c r="J22" s="52"/>
      <c r="K22" s="15"/>
      <c r="L22" s="15"/>
    </row>
    <row r="23" spans="1:12" x14ac:dyDescent="0.2">
      <c r="A23" s="15"/>
      <c r="B23" s="15"/>
      <c r="C23" s="15"/>
      <c r="D23" s="20"/>
      <c r="E23" s="421"/>
      <c r="F23" s="52"/>
      <c r="G23" s="52"/>
      <c r="H23" s="52"/>
      <c r="I23" s="52"/>
      <c r="J23" s="52"/>
      <c r="K23" s="15"/>
      <c r="L23" s="15"/>
    </row>
    <row r="24" spans="1:12" x14ac:dyDescent="0.2">
      <c r="A24" s="15"/>
      <c r="B24" s="15"/>
      <c r="C24" s="15"/>
      <c r="D24" s="20"/>
      <c r="E24" s="421"/>
      <c r="F24" s="52"/>
      <c r="G24" s="52"/>
      <c r="H24" s="52"/>
      <c r="I24" s="52"/>
      <c r="J24" s="52"/>
      <c r="K24" s="15"/>
      <c r="L24" s="15"/>
    </row>
    <row r="25" spans="1:12" x14ac:dyDescent="0.2">
      <c r="A25" s="15"/>
      <c r="B25" s="15"/>
      <c r="C25" s="15"/>
      <c r="D25" s="20"/>
      <c r="E25" s="421"/>
      <c r="F25" s="52"/>
      <c r="G25" s="52"/>
      <c r="H25" s="52"/>
      <c r="I25" s="52"/>
      <c r="J25" s="52"/>
      <c r="K25" s="15"/>
      <c r="L25" s="15"/>
    </row>
    <row r="26" spans="1:12" x14ac:dyDescent="0.2">
      <c r="A26" s="15"/>
      <c r="B26" s="15"/>
      <c r="C26" s="15"/>
      <c r="D26" s="20"/>
      <c r="E26" s="421"/>
      <c r="F26" s="52"/>
      <c r="G26" s="52"/>
      <c r="H26" s="52"/>
      <c r="I26" s="52"/>
      <c r="J26" s="52"/>
      <c r="K26" s="15"/>
      <c r="L26" s="15"/>
    </row>
    <row r="27" spans="1:12" x14ac:dyDescent="0.2">
      <c r="A27" s="15"/>
      <c r="B27" s="15"/>
      <c r="C27" s="15"/>
      <c r="D27" s="20"/>
      <c r="E27" s="421"/>
      <c r="F27" s="52"/>
      <c r="G27" s="52"/>
      <c r="H27" s="52"/>
      <c r="I27" s="52"/>
      <c r="J27" s="52"/>
      <c r="K27" s="15"/>
      <c r="L27" s="15"/>
    </row>
    <row r="28" spans="1:12" x14ac:dyDescent="0.2">
      <c r="A28" s="15"/>
      <c r="B28" s="15"/>
      <c r="C28" s="15"/>
      <c r="D28" s="20"/>
      <c r="E28" s="421"/>
      <c r="F28" s="52"/>
      <c r="G28" s="52"/>
      <c r="H28" s="52"/>
      <c r="I28" s="52"/>
      <c r="J28" s="52"/>
      <c r="K28" s="15"/>
      <c r="L28" s="15"/>
    </row>
    <row r="29" spans="1:12" x14ac:dyDescent="0.2">
      <c r="A29" s="15"/>
      <c r="B29" s="15"/>
      <c r="C29" s="15"/>
      <c r="D29" s="20"/>
      <c r="E29" s="421"/>
      <c r="F29" s="52"/>
      <c r="G29" s="52"/>
      <c r="H29" s="52"/>
      <c r="I29" s="52"/>
      <c r="J29" s="52"/>
      <c r="K29" s="15"/>
      <c r="L29" s="15"/>
    </row>
    <row r="30" spans="1:12" x14ac:dyDescent="0.2">
      <c r="A30" s="15"/>
      <c r="B30" s="15"/>
      <c r="C30" s="15"/>
      <c r="D30" s="20"/>
      <c r="E30" s="421"/>
      <c r="F30" s="52"/>
      <c r="G30" s="52"/>
      <c r="H30" s="52"/>
      <c r="I30" s="52"/>
      <c r="J30" s="52"/>
      <c r="K30" s="15"/>
      <c r="L30" s="15"/>
    </row>
    <row r="31" spans="1:12" x14ac:dyDescent="0.2">
      <c r="A31" s="15"/>
      <c r="B31" s="15"/>
      <c r="C31" s="15"/>
      <c r="D31" s="20"/>
      <c r="E31" s="421"/>
      <c r="F31" s="52"/>
      <c r="G31" s="52"/>
      <c r="H31" s="52"/>
      <c r="I31" s="52"/>
      <c r="J31" s="52"/>
      <c r="K31" s="15"/>
      <c r="L31" s="15"/>
    </row>
    <row r="32" spans="1:12" x14ac:dyDescent="0.2">
      <c r="A32" s="15"/>
      <c r="B32" s="15"/>
      <c r="C32" s="15"/>
      <c r="D32" s="20"/>
      <c r="E32" s="421"/>
      <c r="F32" s="52"/>
      <c r="G32" s="52"/>
      <c r="H32" s="52"/>
      <c r="I32" s="52"/>
      <c r="J32" s="52"/>
      <c r="K32" s="15"/>
      <c r="L32" s="15"/>
    </row>
    <row r="33" spans="1:12" x14ac:dyDescent="0.2">
      <c r="A33" s="15"/>
      <c r="B33" s="15"/>
      <c r="C33" s="15"/>
      <c r="D33" s="20"/>
      <c r="E33" s="421"/>
      <c r="F33" s="52"/>
      <c r="G33" s="52"/>
      <c r="H33" s="52"/>
      <c r="I33" s="52"/>
      <c r="J33" s="52"/>
      <c r="K33" s="15"/>
      <c r="L33" s="15"/>
    </row>
    <row r="34" spans="1:12" x14ac:dyDescent="0.2">
      <c r="A34" s="15"/>
      <c r="B34" s="15"/>
      <c r="C34" s="15"/>
      <c r="D34" s="20"/>
      <c r="E34" s="421"/>
      <c r="F34" s="52"/>
      <c r="G34" s="52"/>
      <c r="H34" s="52"/>
      <c r="I34" s="52"/>
      <c r="J34" s="52"/>
      <c r="K34" s="15"/>
      <c r="L34" s="15"/>
    </row>
    <row r="35" spans="1:12" x14ac:dyDescent="0.2">
      <c r="A35" s="15"/>
      <c r="B35" s="15"/>
      <c r="C35" s="15"/>
      <c r="D35" s="20"/>
      <c r="E35" s="421"/>
      <c r="F35" s="52"/>
      <c r="G35" s="52"/>
      <c r="H35" s="52"/>
      <c r="I35" s="52"/>
      <c r="J35" s="52"/>
      <c r="K35" s="15"/>
      <c r="L35" s="15"/>
    </row>
    <row r="36" spans="1:12" x14ac:dyDescent="0.2">
      <c r="A36" s="15"/>
      <c r="B36" s="15"/>
      <c r="C36" s="15"/>
      <c r="D36" s="20"/>
      <c r="E36" s="421"/>
      <c r="F36" s="52"/>
      <c r="G36" s="52"/>
      <c r="H36" s="52"/>
      <c r="I36" s="52"/>
      <c r="J36" s="52"/>
      <c r="K36" s="15"/>
      <c r="L36" s="15"/>
    </row>
    <row r="37" spans="1:12" x14ac:dyDescent="0.2">
      <c r="A37" s="15"/>
      <c r="B37" s="15"/>
      <c r="C37" s="15"/>
      <c r="D37" s="20"/>
      <c r="E37" s="421"/>
      <c r="F37" s="52"/>
      <c r="G37" s="52"/>
      <c r="H37" s="52"/>
      <c r="I37" s="52"/>
      <c r="J37" s="52"/>
      <c r="K37" s="15"/>
      <c r="L37" s="15"/>
    </row>
    <row r="38" spans="1:12" x14ac:dyDescent="0.2">
      <c r="A38" s="15"/>
      <c r="B38" s="15"/>
      <c r="C38" s="15"/>
      <c r="D38" s="20"/>
      <c r="E38" s="421"/>
      <c r="F38" s="52"/>
      <c r="G38" s="52"/>
      <c r="H38" s="52"/>
      <c r="I38" s="52"/>
      <c r="J38" s="52"/>
      <c r="K38" s="15"/>
      <c r="L38" s="15"/>
    </row>
    <row r="39" spans="1:12" x14ac:dyDescent="0.2">
      <c r="A39" s="15"/>
      <c r="B39" s="15"/>
      <c r="C39" s="15"/>
      <c r="D39" s="20"/>
      <c r="E39" s="421"/>
      <c r="F39" s="52"/>
      <c r="G39" s="52"/>
      <c r="H39" s="52"/>
      <c r="I39" s="52"/>
      <c r="J39" s="52"/>
      <c r="K39" s="15"/>
      <c r="L39" s="15"/>
    </row>
    <row r="40" spans="1:12" x14ac:dyDescent="0.2">
      <c r="A40" s="15"/>
      <c r="B40" s="15"/>
      <c r="C40" s="15"/>
      <c r="D40" s="20"/>
      <c r="E40" s="421"/>
      <c r="F40" s="52"/>
      <c r="G40" s="52"/>
      <c r="H40" s="52"/>
      <c r="I40" s="52"/>
      <c r="J40" s="52"/>
      <c r="K40" s="15"/>
      <c r="L40" s="15"/>
    </row>
    <row r="41" spans="1:12" x14ac:dyDescent="0.2">
      <c r="A41" s="15"/>
      <c r="B41" s="15"/>
      <c r="C41" s="15"/>
      <c r="D41" s="20"/>
      <c r="E41" s="421"/>
      <c r="F41" s="52"/>
      <c r="G41" s="52"/>
      <c r="H41" s="52"/>
      <c r="I41" s="52"/>
      <c r="J41" s="52"/>
      <c r="K41" s="15"/>
      <c r="L41" s="15"/>
    </row>
    <row r="42" spans="1:12" x14ac:dyDescent="0.2">
      <c r="A42" s="15"/>
      <c r="B42" s="15"/>
      <c r="C42" s="15"/>
      <c r="D42" s="20"/>
      <c r="E42" s="421"/>
      <c r="F42" s="52"/>
      <c r="G42" s="52"/>
      <c r="H42" s="52"/>
      <c r="I42" s="52"/>
      <c r="J42" s="52"/>
      <c r="K42" s="15"/>
      <c r="L42" s="15"/>
    </row>
    <row r="43" spans="1:12" x14ac:dyDescent="0.2">
      <c r="A43" s="15"/>
      <c r="B43" s="15"/>
      <c r="C43" s="15"/>
      <c r="D43" s="20"/>
      <c r="E43" s="421"/>
      <c r="F43" s="52"/>
      <c r="G43" s="52"/>
      <c r="H43" s="52"/>
      <c r="I43" s="52"/>
      <c r="J43" s="52"/>
      <c r="K43" s="15"/>
      <c r="L43" s="15"/>
    </row>
    <row r="44" spans="1:12" x14ac:dyDescent="0.2">
      <c r="A44" s="15"/>
      <c r="B44" s="15"/>
      <c r="C44" s="15"/>
      <c r="D44" s="20"/>
      <c r="E44" s="421"/>
      <c r="F44" s="52"/>
      <c r="G44" s="52"/>
      <c r="H44" s="52"/>
      <c r="I44" s="52"/>
      <c r="J44" s="52"/>
      <c r="K44" s="15"/>
      <c r="L44" s="15"/>
    </row>
    <row r="45" spans="1:12" x14ac:dyDescent="0.2">
      <c r="A45" s="15"/>
      <c r="B45" s="15"/>
      <c r="C45" s="15"/>
      <c r="D45" s="20"/>
      <c r="E45" s="421"/>
      <c r="F45" s="52"/>
      <c r="G45" s="52"/>
      <c r="H45" s="52"/>
      <c r="I45" s="52"/>
      <c r="J45" s="52"/>
      <c r="K45" s="15"/>
      <c r="L45" s="15"/>
    </row>
    <row r="46" spans="1:12" x14ac:dyDescent="0.2">
      <c r="A46" s="15"/>
      <c r="B46" s="15"/>
      <c r="C46" s="15"/>
      <c r="D46" s="20"/>
      <c r="E46" s="421"/>
      <c r="F46" s="52"/>
      <c r="G46" s="52"/>
      <c r="H46" s="52"/>
      <c r="I46" s="52"/>
      <c r="J46" s="52"/>
      <c r="K46" s="15"/>
      <c r="L46" s="15"/>
    </row>
    <row r="47" spans="1:12" x14ac:dyDescent="0.2">
      <c r="A47" s="15"/>
      <c r="B47" s="15"/>
      <c r="C47" s="15"/>
      <c r="D47" s="20"/>
      <c r="E47" s="421"/>
      <c r="F47" s="52"/>
      <c r="G47" s="52"/>
      <c r="H47" s="52"/>
      <c r="I47" s="52"/>
      <c r="J47" s="52"/>
      <c r="K47" s="15"/>
      <c r="L47" s="15"/>
    </row>
    <row r="48" spans="1:12" x14ac:dyDescent="0.2">
      <c r="A48" s="15"/>
      <c r="B48" s="15"/>
      <c r="C48" s="15"/>
      <c r="D48" s="20"/>
      <c r="E48" s="421"/>
      <c r="F48" s="52"/>
      <c r="G48" s="52"/>
      <c r="H48" s="52"/>
      <c r="I48" s="52"/>
      <c r="J48" s="52"/>
      <c r="K48" s="15"/>
      <c r="L48" s="15"/>
    </row>
    <row r="49" spans="1:12" x14ac:dyDescent="0.2">
      <c r="A49" s="15"/>
      <c r="B49" s="15"/>
      <c r="C49" s="15"/>
      <c r="D49" s="20"/>
      <c r="E49" s="421"/>
      <c r="F49" s="52"/>
      <c r="G49" s="52"/>
      <c r="H49" s="52"/>
      <c r="I49" s="52"/>
      <c r="J49" s="52"/>
      <c r="K49" s="15"/>
      <c r="L49" s="15"/>
    </row>
    <row r="50" spans="1:12" x14ac:dyDescent="0.2">
      <c r="A50" s="15"/>
      <c r="B50" s="15"/>
      <c r="C50" s="15"/>
      <c r="D50" s="20"/>
      <c r="E50" s="421"/>
      <c r="F50" s="52"/>
      <c r="G50" s="52"/>
      <c r="H50" s="52"/>
      <c r="I50" s="52"/>
      <c r="J50" s="52"/>
      <c r="K50" s="15"/>
      <c r="L50" s="15"/>
    </row>
    <row r="51" spans="1:12" x14ac:dyDescent="0.2">
      <c r="A51" s="15"/>
      <c r="B51" s="15"/>
      <c r="C51" s="15"/>
      <c r="D51" s="20"/>
      <c r="E51" s="421"/>
      <c r="F51" s="52"/>
      <c r="G51" s="52"/>
      <c r="H51" s="52"/>
      <c r="I51" s="52"/>
      <c r="J51" s="52"/>
      <c r="K51" s="15"/>
      <c r="L51" s="15"/>
    </row>
    <row r="52" spans="1:12" x14ac:dyDescent="0.2">
      <c r="A52" s="15"/>
      <c r="B52" s="15"/>
      <c r="C52" s="15"/>
      <c r="D52" s="20"/>
      <c r="E52" s="421"/>
      <c r="F52" s="52"/>
      <c r="G52" s="52"/>
      <c r="H52" s="52"/>
      <c r="I52" s="52"/>
      <c r="J52" s="52"/>
      <c r="K52" s="15"/>
      <c r="L52" s="15"/>
    </row>
    <row r="53" spans="1:12" x14ac:dyDescent="0.2">
      <c r="A53" s="15"/>
      <c r="B53" s="15"/>
      <c r="C53" s="15"/>
      <c r="D53" s="20"/>
      <c r="E53" s="421"/>
      <c r="F53" s="52"/>
      <c r="G53" s="52"/>
      <c r="H53" s="52"/>
      <c r="I53" s="52"/>
      <c r="J53" s="52"/>
      <c r="K53" s="15"/>
      <c r="L53" s="15"/>
    </row>
    <row r="54" spans="1:12" x14ac:dyDescent="0.2">
      <c r="A54" s="15"/>
      <c r="B54" s="15"/>
      <c r="C54" s="15"/>
      <c r="D54" s="20"/>
      <c r="E54" s="421"/>
      <c r="F54" s="52"/>
      <c r="G54" s="52"/>
      <c r="H54" s="52"/>
      <c r="I54" s="52"/>
      <c r="J54" s="52"/>
      <c r="K54" s="15"/>
      <c r="L54" s="15"/>
    </row>
    <row r="55" spans="1:12" x14ac:dyDescent="0.2">
      <c r="A55" s="15"/>
      <c r="B55" s="15"/>
      <c r="C55" s="15"/>
      <c r="D55" s="20"/>
      <c r="E55" s="421"/>
      <c r="F55" s="52"/>
      <c r="G55" s="52"/>
      <c r="H55" s="52"/>
      <c r="I55" s="52"/>
      <c r="J55" s="52"/>
      <c r="K55" s="15"/>
      <c r="L55" s="15"/>
    </row>
    <row r="56" spans="1:12" x14ac:dyDescent="0.2">
      <c r="A56" s="15"/>
      <c r="B56" s="15"/>
      <c r="C56" s="15"/>
      <c r="D56" s="20"/>
      <c r="E56" s="421"/>
      <c r="F56" s="52"/>
      <c r="G56" s="52"/>
      <c r="H56" s="52"/>
      <c r="I56" s="52"/>
      <c r="J56" s="52"/>
      <c r="K56" s="15"/>
      <c r="L56" s="15"/>
    </row>
    <row r="57" spans="1:12" x14ac:dyDescent="0.2">
      <c r="A57" s="15"/>
      <c r="B57" s="15"/>
      <c r="C57" s="15"/>
      <c r="D57" s="20"/>
      <c r="E57" s="421"/>
      <c r="F57" s="52"/>
      <c r="G57" s="52"/>
      <c r="H57" s="52"/>
      <c r="I57" s="52"/>
      <c r="J57" s="52"/>
      <c r="K57" s="15"/>
      <c r="L57" s="15"/>
    </row>
    <row r="58" spans="1:12" x14ac:dyDescent="0.2">
      <c r="A58" s="15"/>
      <c r="B58" s="15"/>
      <c r="C58" s="15"/>
      <c r="D58" s="20"/>
      <c r="E58" s="421"/>
      <c r="F58" s="52"/>
      <c r="G58" s="52"/>
      <c r="H58" s="52"/>
      <c r="I58" s="52"/>
      <c r="J58" s="52"/>
      <c r="K58" s="15"/>
      <c r="L58" s="15"/>
    </row>
    <row r="59" spans="1:12" x14ac:dyDescent="0.2">
      <c r="A59" s="15"/>
      <c r="B59" s="15"/>
      <c r="C59" s="15"/>
      <c r="D59" s="20"/>
      <c r="E59" s="421"/>
      <c r="F59" s="52"/>
      <c r="G59" s="52"/>
      <c r="H59" s="52"/>
      <c r="I59" s="52"/>
      <c r="J59" s="52"/>
      <c r="K59" s="15"/>
      <c r="L59" s="15"/>
    </row>
    <row r="60" spans="1:12" x14ac:dyDescent="0.2">
      <c r="A60" s="15"/>
      <c r="B60" s="15"/>
      <c r="C60" s="15"/>
      <c r="D60" s="20"/>
      <c r="E60" s="421"/>
      <c r="F60" s="52"/>
      <c r="G60" s="52"/>
      <c r="H60" s="52"/>
      <c r="I60" s="52"/>
      <c r="J60" s="52"/>
      <c r="K60" s="15"/>
      <c r="L60" s="15"/>
    </row>
    <row r="61" spans="1:12" x14ac:dyDescent="0.2">
      <c r="A61" s="15"/>
      <c r="B61" s="15"/>
      <c r="C61" s="15"/>
      <c r="D61" s="20"/>
      <c r="E61" s="421"/>
      <c r="F61" s="52"/>
      <c r="G61" s="52"/>
      <c r="H61" s="52"/>
      <c r="I61" s="52"/>
      <c r="J61" s="52"/>
      <c r="K61" s="15"/>
      <c r="L61" s="15"/>
    </row>
    <row r="62" spans="1:12" x14ac:dyDescent="0.2">
      <c r="A62" s="15"/>
      <c r="B62" s="15"/>
      <c r="C62" s="15"/>
      <c r="D62" s="20"/>
      <c r="E62" s="421"/>
      <c r="F62" s="52"/>
      <c r="G62" s="52"/>
      <c r="H62" s="52"/>
      <c r="I62" s="52"/>
      <c r="J62" s="52"/>
      <c r="K62" s="15"/>
      <c r="L62" s="15"/>
    </row>
    <row r="63" spans="1:12" x14ac:dyDescent="0.2">
      <c r="A63" s="15"/>
      <c r="B63" s="15"/>
      <c r="C63" s="15"/>
      <c r="D63" s="20"/>
      <c r="E63" s="421"/>
      <c r="F63" s="52"/>
      <c r="G63" s="52"/>
      <c r="H63" s="52"/>
      <c r="I63" s="52"/>
      <c r="J63" s="52"/>
      <c r="K63" s="15"/>
      <c r="L63" s="15"/>
    </row>
    <row r="64" spans="1:12" x14ac:dyDescent="0.2">
      <c r="A64" s="15"/>
      <c r="B64" s="15"/>
      <c r="C64" s="15"/>
      <c r="D64" s="20"/>
      <c r="E64" s="421"/>
      <c r="F64" s="52"/>
      <c r="G64" s="52"/>
      <c r="H64" s="52"/>
      <c r="I64" s="52"/>
      <c r="J64" s="52"/>
      <c r="K64" s="15"/>
      <c r="L64" s="15"/>
    </row>
    <row r="65" spans="1:12" x14ac:dyDescent="0.2">
      <c r="A65" s="15"/>
      <c r="B65" s="15"/>
      <c r="C65" s="15"/>
      <c r="D65" s="20"/>
      <c r="E65" s="421"/>
      <c r="F65" s="52"/>
      <c r="G65" s="52"/>
      <c r="H65" s="52"/>
      <c r="I65" s="52"/>
      <c r="J65" s="52"/>
      <c r="K65" s="15"/>
      <c r="L65" s="15"/>
    </row>
    <row r="66" spans="1:12" x14ac:dyDescent="0.2">
      <c r="A66" s="15"/>
      <c r="B66" s="15"/>
      <c r="C66" s="15"/>
      <c r="D66" s="20"/>
      <c r="E66" s="421"/>
      <c r="F66" s="52"/>
      <c r="G66" s="52"/>
      <c r="H66" s="52"/>
      <c r="I66" s="52"/>
      <c r="J66" s="52"/>
      <c r="K66" s="15"/>
      <c r="L66" s="15"/>
    </row>
    <row r="67" spans="1:12" x14ac:dyDescent="0.2">
      <c r="A67" s="15"/>
      <c r="B67" s="15"/>
      <c r="C67" s="15"/>
      <c r="D67" s="20"/>
      <c r="E67" s="421"/>
      <c r="F67" s="52"/>
      <c r="G67" s="52"/>
      <c r="H67" s="52"/>
      <c r="I67" s="52"/>
      <c r="J67" s="52"/>
      <c r="K67" s="15"/>
      <c r="L67" s="15"/>
    </row>
    <row r="68" spans="1:12" x14ac:dyDescent="0.2">
      <c r="A68" s="15"/>
      <c r="B68" s="15"/>
      <c r="C68" s="15"/>
      <c r="D68" s="20"/>
      <c r="E68" s="421"/>
      <c r="F68" s="52"/>
      <c r="G68" s="52"/>
      <c r="H68" s="52"/>
      <c r="I68" s="52"/>
      <c r="J68" s="52"/>
      <c r="K68" s="15"/>
      <c r="L68" s="15"/>
    </row>
    <row r="69" spans="1:12" x14ac:dyDescent="0.2">
      <c r="A69" s="15"/>
      <c r="B69" s="15"/>
      <c r="C69" s="15"/>
      <c r="D69" s="20"/>
      <c r="E69" s="421"/>
      <c r="F69" s="52"/>
      <c r="G69" s="52"/>
      <c r="H69" s="52"/>
      <c r="I69" s="52"/>
      <c r="J69" s="52"/>
      <c r="K69" s="15"/>
      <c r="L69" s="15"/>
    </row>
    <row r="70" spans="1:12" x14ac:dyDescent="0.2">
      <c r="A70" s="15"/>
      <c r="B70" s="15"/>
      <c r="C70" s="15"/>
      <c r="D70" s="20"/>
      <c r="E70" s="421"/>
      <c r="F70" s="52"/>
      <c r="G70" s="52"/>
      <c r="H70" s="52"/>
      <c r="I70" s="52"/>
      <c r="J70" s="52"/>
      <c r="K70" s="15"/>
      <c r="L70" s="15"/>
    </row>
    <row r="71" spans="1:12" x14ac:dyDescent="0.2">
      <c r="A71" s="15"/>
      <c r="B71" s="15"/>
      <c r="C71" s="15"/>
      <c r="D71" s="20"/>
      <c r="E71" s="421"/>
      <c r="F71" s="52"/>
      <c r="G71" s="52"/>
      <c r="H71" s="52"/>
      <c r="I71" s="52"/>
      <c r="J71" s="52"/>
      <c r="K71" s="15"/>
      <c r="L71" s="15"/>
    </row>
    <row r="72" spans="1:12" x14ac:dyDescent="0.2">
      <c r="A72" s="15"/>
      <c r="B72" s="15"/>
      <c r="C72" s="15"/>
      <c r="D72" s="20"/>
      <c r="E72" s="421"/>
      <c r="F72" s="52"/>
      <c r="G72" s="52"/>
      <c r="H72" s="52"/>
      <c r="I72" s="52"/>
      <c r="J72" s="52"/>
      <c r="K72" s="15"/>
      <c r="L72" s="15"/>
    </row>
    <row r="73" spans="1:12" x14ac:dyDescent="0.2">
      <c r="A73" s="15"/>
      <c r="B73" s="15"/>
      <c r="C73" s="15"/>
      <c r="D73" s="20"/>
      <c r="E73" s="421"/>
      <c r="F73" s="52"/>
      <c r="G73" s="52"/>
      <c r="H73" s="52"/>
      <c r="I73" s="52"/>
      <c r="J73" s="52"/>
      <c r="K73" s="15"/>
      <c r="L73" s="15"/>
    </row>
    <row r="74" spans="1:12" x14ac:dyDescent="0.2">
      <c r="A74" s="15"/>
      <c r="B74" s="15"/>
      <c r="C74" s="15"/>
      <c r="D74" s="20"/>
      <c r="E74" s="421"/>
      <c r="F74" s="52"/>
      <c r="G74" s="52"/>
      <c r="H74" s="52"/>
      <c r="I74" s="52"/>
      <c r="J74" s="52"/>
      <c r="K74" s="15"/>
      <c r="L74" s="15"/>
    </row>
    <row r="75" spans="1:12" x14ac:dyDescent="0.2">
      <c r="A75" s="15"/>
      <c r="B75" s="15"/>
      <c r="C75" s="15"/>
      <c r="D75" s="20"/>
      <c r="E75" s="421"/>
      <c r="F75" s="52"/>
      <c r="G75" s="52"/>
      <c r="H75" s="52"/>
      <c r="I75" s="52"/>
      <c r="J75" s="52"/>
      <c r="K75" s="15"/>
      <c r="L75" s="15"/>
    </row>
    <row r="76" spans="1:12" x14ac:dyDescent="0.2">
      <c r="A76" s="15"/>
      <c r="B76" s="15"/>
      <c r="C76" s="15"/>
      <c r="D76" s="20"/>
      <c r="E76" s="421"/>
      <c r="F76" s="52"/>
      <c r="G76" s="52"/>
      <c r="H76" s="52"/>
      <c r="I76" s="52"/>
      <c r="J76" s="52"/>
      <c r="K76" s="15"/>
      <c r="L76" s="15"/>
    </row>
    <row r="77" spans="1:12" x14ac:dyDescent="0.2">
      <c r="A77" s="15"/>
      <c r="B77" s="15"/>
      <c r="C77" s="15"/>
      <c r="D77" s="20"/>
      <c r="E77" s="421"/>
      <c r="F77" s="52"/>
      <c r="G77" s="52"/>
      <c r="H77" s="52"/>
      <c r="I77" s="52"/>
      <c r="J77" s="52"/>
      <c r="K77" s="15"/>
      <c r="L77" s="15"/>
    </row>
    <row r="78" spans="1:12" x14ac:dyDescent="0.2">
      <c r="A78" s="15"/>
      <c r="B78" s="15"/>
      <c r="C78" s="15"/>
      <c r="D78" s="20"/>
      <c r="E78" s="421"/>
      <c r="F78" s="52"/>
      <c r="G78" s="52"/>
      <c r="H78" s="52"/>
      <c r="I78" s="52"/>
      <c r="J78" s="52"/>
      <c r="K78" s="15"/>
      <c r="L78" s="15"/>
    </row>
    <row r="79" spans="1:12" x14ac:dyDescent="0.2">
      <c r="A79" s="15"/>
      <c r="B79" s="15"/>
      <c r="C79" s="15"/>
      <c r="D79" s="20"/>
      <c r="E79" s="421"/>
      <c r="F79" s="52"/>
      <c r="G79" s="52"/>
      <c r="H79" s="52"/>
      <c r="I79" s="52"/>
      <c r="J79" s="52"/>
      <c r="K79" s="15"/>
      <c r="L79" s="15"/>
    </row>
    <row r="80" spans="1:12" x14ac:dyDescent="0.2">
      <c r="A80" s="15"/>
      <c r="B80" s="15"/>
      <c r="C80" s="15"/>
      <c r="D80" s="20"/>
      <c r="E80" s="421"/>
      <c r="F80" s="52"/>
      <c r="G80" s="52"/>
      <c r="H80" s="52"/>
      <c r="I80" s="52"/>
      <c r="J80" s="52"/>
      <c r="K80" s="15"/>
      <c r="L80" s="15"/>
    </row>
    <row r="81" spans="1:12" x14ac:dyDescent="0.2">
      <c r="A81" s="15"/>
      <c r="B81" s="15"/>
      <c r="C81" s="15"/>
      <c r="D81" s="20"/>
      <c r="E81" s="421"/>
      <c r="F81" s="52"/>
      <c r="G81" s="52"/>
      <c r="H81" s="52"/>
      <c r="I81" s="52"/>
      <c r="J81" s="52"/>
      <c r="K81" s="15"/>
      <c r="L81" s="15"/>
    </row>
    <row r="82" spans="1:12" x14ac:dyDescent="0.2">
      <c r="A82" s="15"/>
      <c r="B82" s="15"/>
      <c r="C82" s="15"/>
      <c r="D82" s="20"/>
      <c r="E82" s="421"/>
      <c r="F82" s="52"/>
      <c r="G82" s="52"/>
      <c r="H82" s="52"/>
      <c r="I82" s="52"/>
      <c r="J82" s="52"/>
      <c r="K82" s="15"/>
      <c r="L82" s="15"/>
    </row>
    <row r="83" spans="1:12" x14ac:dyDescent="0.2">
      <c r="A83" s="15"/>
      <c r="B83" s="15"/>
      <c r="C83" s="15"/>
      <c r="D83" s="20"/>
      <c r="E83" s="421"/>
      <c r="F83" s="52"/>
      <c r="G83" s="52"/>
      <c r="H83" s="52"/>
      <c r="I83" s="52"/>
      <c r="J83" s="52"/>
      <c r="K83" s="15"/>
      <c r="L83" s="15"/>
    </row>
    <row r="84" spans="1:12" x14ac:dyDescent="0.2">
      <c r="A84" s="15"/>
      <c r="B84" s="15"/>
      <c r="C84" s="15"/>
      <c r="D84" s="20"/>
      <c r="E84" s="421"/>
      <c r="F84" s="52"/>
      <c r="G84" s="52"/>
      <c r="H84" s="52"/>
      <c r="I84" s="52"/>
      <c r="J84" s="52"/>
      <c r="K84" s="15"/>
      <c r="L84" s="15"/>
    </row>
    <row r="85" spans="1:12" x14ac:dyDescent="0.2">
      <c r="A85" s="15"/>
      <c r="B85" s="15"/>
      <c r="C85" s="15"/>
      <c r="D85" s="20"/>
      <c r="E85" s="421"/>
      <c r="F85" s="52"/>
      <c r="G85" s="52"/>
      <c r="H85" s="52"/>
      <c r="I85" s="52"/>
      <c r="J85" s="52"/>
      <c r="K85" s="15"/>
      <c r="L85" s="15"/>
    </row>
    <row r="86" spans="1:12" x14ac:dyDescent="0.2">
      <c r="A86" s="15"/>
      <c r="B86" s="15"/>
      <c r="C86" s="15"/>
      <c r="D86" s="20"/>
      <c r="E86" s="421"/>
      <c r="F86" s="52"/>
      <c r="G86" s="52"/>
      <c r="H86" s="52"/>
      <c r="I86" s="52"/>
      <c r="J86" s="52"/>
      <c r="K86" s="15"/>
      <c r="L86" s="15"/>
    </row>
    <row r="87" spans="1:12" x14ac:dyDescent="0.2">
      <c r="A87" s="15"/>
      <c r="B87" s="15"/>
      <c r="C87" s="15"/>
      <c r="D87" s="20"/>
      <c r="E87" s="421"/>
      <c r="F87" s="52"/>
      <c r="G87" s="52"/>
      <c r="H87" s="52"/>
      <c r="I87" s="52"/>
      <c r="J87" s="52"/>
      <c r="K87" s="15"/>
      <c r="L87" s="15"/>
    </row>
    <row r="88" spans="1:12" x14ac:dyDescent="0.2">
      <c r="A88" s="15"/>
      <c r="B88" s="15"/>
      <c r="C88" s="15"/>
      <c r="D88" s="20"/>
      <c r="E88" s="421"/>
      <c r="F88" s="52"/>
      <c r="G88" s="52"/>
      <c r="H88" s="52"/>
      <c r="I88" s="52"/>
      <c r="J88" s="52"/>
      <c r="K88" s="15"/>
      <c r="L88" s="15"/>
    </row>
    <row r="89" spans="1:12" x14ac:dyDescent="0.2">
      <c r="A89" s="15"/>
      <c r="B89" s="15"/>
      <c r="C89" s="15"/>
      <c r="D89" s="20"/>
      <c r="E89" s="421"/>
      <c r="F89" s="52"/>
      <c r="G89" s="52"/>
      <c r="H89" s="52"/>
      <c r="I89" s="52"/>
      <c r="J89" s="52"/>
      <c r="K89" s="15"/>
      <c r="L89" s="15"/>
    </row>
    <row r="90" spans="1:12" x14ac:dyDescent="0.2">
      <c r="A90" s="15"/>
      <c r="B90" s="15"/>
      <c r="C90" s="15"/>
      <c r="D90" s="20"/>
      <c r="E90" s="421"/>
      <c r="F90" s="52"/>
      <c r="G90" s="52"/>
      <c r="H90" s="52"/>
      <c r="I90" s="52"/>
      <c r="J90" s="52"/>
      <c r="K90" s="15"/>
      <c r="L90" s="15"/>
    </row>
    <row r="91" spans="1:12" x14ac:dyDescent="0.2">
      <c r="A91" s="15"/>
      <c r="B91" s="15"/>
      <c r="C91" s="15"/>
      <c r="D91" s="20"/>
      <c r="E91" s="421"/>
      <c r="F91" s="52"/>
      <c r="G91" s="52"/>
      <c r="H91" s="52"/>
      <c r="I91" s="52"/>
      <c r="J91" s="52"/>
      <c r="K91" s="15"/>
      <c r="L91" s="15"/>
    </row>
    <row r="92" spans="1:12" x14ac:dyDescent="0.2">
      <c r="A92" s="15"/>
      <c r="B92" s="15"/>
      <c r="C92" s="15"/>
      <c r="D92" s="20"/>
      <c r="E92" s="421"/>
      <c r="F92" s="52"/>
      <c r="G92" s="52"/>
      <c r="H92" s="52"/>
      <c r="I92" s="52"/>
      <c r="J92" s="52"/>
      <c r="K92" s="15"/>
      <c r="L92" s="15"/>
    </row>
    <row r="93" spans="1:12" x14ac:dyDescent="0.2">
      <c r="A93" s="15"/>
      <c r="B93" s="15"/>
      <c r="C93" s="15"/>
      <c r="D93" s="20"/>
      <c r="E93" s="421"/>
      <c r="F93" s="52"/>
      <c r="G93" s="52"/>
      <c r="H93" s="52"/>
      <c r="I93" s="52"/>
      <c r="J93" s="52"/>
      <c r="K93" s="15"/>
      <c r="L93" s="15"/>
    </row>
    <row r="94" spans="1:12" x14ac:dyDescent="0.2">
      <c r="A94" s="15"/>
      <c r="B94" s="15"/>
      <c r="C94" s="15"/>
      <c r="D94" s="20"/>
      <c r="E94" s="421"/>
      <c r="F94" s="52"/>
      <c r="G94" s="52"/>
      <c r="H94" s="52"/>
      <c r="I94" s="52"/>
      <c r="J94" s="52"/>
      <c r="K94" s="15"/>
      <c r="L94" s="15"/>
    </row>
    <row r="95" spans="1:12" x14ac:dyDescent="0.2">
      <c r="A95" s="15"/>
      <c r="B95" s="15"/>
      <c r="C95" s="15"/>
      <c r="D95" s="20"/>
      <c r="E95" s="421"/>
      <c r="F95" s="52"/>
      <c r="G95" s="52"/>
      <c r="H95" s="52"/>
      <c r="I95" s="52"/>
      <c r="J95" s="52"/>
      <c r="K95" s="15"/>
      <c r="L95" s="15"/>
    </row>
    <row r="96" spans="1:12" x14ac:dyDescent="0.2">
      <c r="A96" s="15"/>
      <c r="B96" s="15"/>
      <c r="C96" s="15"/>
      <c r="D96" s="20"/>
      <c r="E96" s="421"/>
      <c r="F96" s="52"/>
      <c r="G96" s="52"/>
      <c r="H96" s="52"/>
      <c r="I96" s="52"/>
      <c r="J96" s="52"/>
      <c r="K96" s="15"/>
      <c r="L96" s="15"/>
    </row>
    <row r="97" spans="1:12" x14ac:dyDescent="0.2">
      <c r="A97" s="15"/>
      <c r="B97" s="15"/>
      <c r="C97" s="15"/>
      <c r="D97" s="20"/>
      <c r="E97" s="421"/>
      <c r="F97" s="52"/>
      <c r="G97" s="52"/>
      <c r="H97" s="52"/>
      <c r="I97" s="52"/>
      <c r="J97" s="52"/>
      <c r="K97" s="15"/>
      <c r="L97" s="15"/>
    </row>
    <row r="98" spans="1:12" x14ac:dyDescent="0.2">
      <c r="A98" s="15"/>
      <c r="B98" s="15"/>
      <c r="C98" s="15"/>
      <c r="D98" s="20"/>
      <c r="E98" s="421"/>
      <c r="F98" s="52"/>
      <c r="G98" s="52"/>
      <c r="H98" s="52"/>
      <c r="I98" s="52"/>
      <c r="J98" s="52"/>
      <c r="K98" s="15"/>
      <c r="L98" s="15"/>
    </row>
    <row r="99" spans="1:12" x14ac:dyDescent="0.2">
      <c r="A99" s="15"/>
      <c r="B99" s="15"/>
      <c r="C99" s="15"/>
      <c r="D99" s="20"/>
      <c r="E99" s="421"/>
      <c r="F99" s="52"/>
      <c r="G99" s="52"/>
      <c r="H99" s="52"/>
      <c r="I99" s="52"/>
      <c r="J99" s="52"/>
      <c r="K99" s="15"/>
      <c r="L99" s="15"/>
    </row>
    <row r="100" spans="1:12" x14ac:dyDescent="0.2">
      <c r="A100" s="15"/>
      <c r="B100" s="15"/>
      <c r="C100" s="15"/>
      <c r="D100" s="20"/>
      <c r="E100" s="421"/>
      <c r="F100" s="52"/>
      <c r="G100" s="52"/>
      <c r="H100" s="52"/>
      <c r="I100" s="52"/>
      <c r="J100" s="52"/>
      <c r="K100" s="15"/>
      <c r="L100" s="15"/>
    </row>
    <row r="101" spans="1:12" x14ac:dyDescent="0.2">
      <c r="A101" s="15"/>
      <c r="B101" s="15"/>
      <c r="C101" s="15"/>
      <c r="D101" s="20"/>
      <c r="E101" s="421"/>
      <c r="F101" s="52"/>
      <c r="G101" s="52"/>
      <c r="H101" s="52"/>
      <c r="I101" s="52"/>
      <c r="J101" s="52"/>
      <c r="K101" s="15"/>
      <c r="L101" s="15"/>
    </row>
    <row r="102" spans="1:12" x14ac:dyDescent="0.2">
      <c r="A102" s="15"/>
      <c r="B102" s="15"/>
      <c r="C102" s="15"/>
      <c r="D102" s="20"/>
      <c r="E102" s="421"/>
      <c r="F102" s="52"/>
      <c r="G102" s="52"/>
      <c r="H102" s="52"/>
      <c r="I102" s="52"/>
      <c r="J102" s="52"/>
      <c r="K102" s="15"/>
      <c r="L102" s="15"/>
    </row>
    <row r="103" spans="1:12" x14ac:dyDescent="0.2">
      <c r="A103" s="15"/>
      <c r="B103" s="15"/>
      <c r="C103" s="15"/>
      <c r="D103" s="20"/>
      <c r="E103" s="421"/>
      <c r="F103" s="52"/>
      <c r="G103" s="52"/>
      <c r="H103" s="52"/>
      <c r="I103" s="52"/>
      <c r="J103" s="52"/>
      <c r="K103" s="15"/>
      <c r="L103" s="15"/>
    </row>
    <row r="104" spans="1:12" x14ac:dyDescent="0.2">
      <c r="A104" s="15"/>
      <c r="B104" s="15"/>
      <c r="C104" s="15"/>
      <c r="D104" s="20"/>
      <c r="E104" s="421"/>
      <c r="F104" s="52"/>
      <c r="G104" s="52"/>
      <c r="H104" s="52"/>
      <c r="I104" s="52"/>
      <c r="J104" s="52"/>
      <c r="K104" s="15"/>
      <c r="L104" s="15"/>
    </row>
    <row r="105" spans="1:12" x14ac:dyDescent="0.2">
      <c r="A105" s="15"/>
      <c r="B105" s="15"/>
      <c r="C105" s="15"/>
      <c r="D105" s="20"/>
      <c r="E105" s="421"/>
      <c r="F105" s="52"/>
      <c r="G105" s="52"/>
      <c r="H105" s="52"/>
      <c r="I105" s="52"/>
      <c r="J105" s="52"/>
      <c r="K105" s="15"/>
      <c r="L105" s="15"/>
    </row>
    <row r="106" spans="1:12" x14ac:dyDescent="0.2">
      <c r="A106" s="15"/>
      <c r="B106" s="15"/>
      <c r="C106" s="15"/>
      <c r="D106" s="20"/>
      <c r="E106" s="421"/>
      <c r="F106" s="52"/>
      <c r="G106" s="52"/>
      <c r="H106" s="52"/>
      <c r="I106" s="52"/>
      <c r="J106" s="52"/>
      <c r="K106" s="15"/>
      <c r="L106" s="15"/>
    </row>
    <row r="107" spans="1:12" x14ac:dyDescent="0.2">
      <c r="A107" s="15"/>
      <c r="B107" s="15"/>
      <c r="C107" s="15"/>
      <c r="D107" s="20"/>
      <c r="E107" s="421"/>
      <c r="F107" s="52"/>
      <c r="G107" s="52"/>
      <c r="H107" s="52"/>
      <c r="I107" s="52"/>
      <c r="J107" s="52"/>
      <c r="K107" s="15"/>
      <c r="L107" s="15"/>
    </row>
    <row r="108" spans="1:12" x14ac:dyDescent="0.2">
      <c r="A108" s="15"/>
      <c r="B108" s="15"/>
      <c r="C108" s="15"/>
      <c r="D108" s="20"/>
      <c r="E108" s="421"/>
      <c r="F108" s="52"/>
      <c r="G108" s="52"/>
      <c r="H108" s="52"/>
      <c r="I108" s="52"/>
      <c r="J108" s="52"/>
      <c r="K108" s="15"/>
      <c r="L108" s="15"/>
    </row>
    <row r="109" spans="1:12" x14ac:dyDescent="0.2">
      <c r="A109" s="15"/>
      <c r="B109" s="15"/>
      <c r="C109" s="15"/>
      <c r="D109" s="20"/>
      <c r="E109" s="421"/>
      <c r="F109" s="52"/>
      <c r="G109" s="52"/>
      <c r="H109" s="52"/>
      <c r="I109" s="52"/>
      <c r="J109" s="52"/>
      <c r="K109" s="15"/>
      <c r="L109" s="15"/>
    </row>
    <row r="110" spans="1:12" x14ac:dyDescent="0.2">
      <c r="A110" s="15"/>
      <c r="B110" s="15"/>
      <c r="C110" s="15"/>
      <c r="D110" s="20"/>
      <c r="E110" s="421"/>
      <c r="F110" s="52"/>
      <c r="G110" s="52"/>
      <c r="H110" s="52"/>
      <c r="I110" s="52"/>
      <c r="J110" s="52"/>
      <c r="K110" s="15"/>
      <c r="L110" s="15"/>
    </row>
    <row r="111" spans="1:12" x14ac:dyDescent="0.2">
      <c r="A111" s="15"/>
      <c r="B111" s="15"/>
      <c r="C111" s="15"/>
      <c r="D111" s="20"/>
      <c r="E111" s="421"/>
      <c r="F111" s="52"/>
      <c r="G111" s="52"/>
      <c r="H111" s="52"/>
      <c r="I111" s="52"/>
      <c r="J111" s="52"/>
      <c r="K111" s="15"/>
      <c r="L111" s="15"/>
    </row>
    <row r="112" spans="1:12" x14ac:dyDescent="0.2">
      <c r="A112" s="15"/>
      <c r="B112" s="15"/>
      <c r="C112" s="15"/>
      <c r="D112" s="20"/>
      <c r="E112" s="421"/>
      <c r="F112" s="52"/>
      <c r="G112" s="52"/>
      <c r="H112" s="52"/>
      <c r="I112" s="52"/>
      <c r="J112" s="52"/>
      <c r="K112" s="15"/>
      <c r="L112" s="15"/>
    </row>
    <row r="113" spans="1:12" x14ac:dyDescent="0.2">
      <c r="A113" s="15"/>
      <c r="B113" s="15"/>
      <c r="C113" s="15"/>
      <c r="D113" s="20"/>
      <c r="E113" s="421"/>
      <c r="F113" s="52"/>
      <c r="G113" s="52"/>
      <c r="H113" s="52"/>
      <c r="I113" s="52"/>
      <c r="J113" s="52"/>
      <c r="K113" s="15"/>
      <c r="L113" s="15"/>
    </row>
  </sheetData>
  <autoFilter ref="A1:L2">
    <filterColumn colId="4" showButton="0"/>
  </autoFilter>
  <customSheetViews>
    <customSheetView guid="{7C423F7C-6103-4542-A65F-815D7082BC2E}" scale="75" fitToPage="1" showAutoFilter="1">
      <selection activeCell="D4" sqref="D4"/>
      <pageMargins left="0.5" right="0.5" top="0.75" bottom="0.75" header="0.5" footer="0.5"/>
      <pageSetup scale="78" fitToHeight="0" orientation="portrait" verticalDpi="1200" r:id="rId1"/>
      <headerFooter alignWithMargins="0"/>
      <autoFilter ref="B1:L1"/>
    </customSheetView>
    <customSheetView guid="{5B5A346C-618F-49AC-9181-F5E0B5D30CFD}" scale="75" fitToPage="1" printArea="1" showAutoFilter="1">
      <selection activeCell="P7" sqref="P7"/>
      <pageMargins left="0.5" right="0.5" top="0.75" bottom="0.75" header="0.5" footer="0.5"/>
      <pageSetup scale="52" fitToHeight="0" orientation="portrait" verticalDpi="1200" r:id="rId2"/>
      <headerFooter alignWithMargins="0"/>
      <autoFilter ref="B1:L1"/>
    </customSheetView>
    <customSheetView guid="{E02D8BBA-373C-430A-B0C6-EFAFB65B79B1}" scale="75" showPageBreaks="1" fitToPage="1" printArea="1" showAutoFilter="1">
      <selection activeCell="C25" sqref="C25"/>
      <pageMargins left="0.5" right="0.5" top="0.75" bottom="0.75" header="0.5" footer="0.5"/>
      <pageSetup scale="52" fitToHeight="0" orientation="portrait" verticalDpi="1200" r:id="rId3"/>
      <headerFooter alignWithMargins="0"/>
      <autoFilter ref="B1:L1"/>
    </customSheetView>
  </customSheetViews>
  <mergeCells count="4">
    <mergeCell ref="A5:L5"/>
    <mergeCell ref="A1:L1"/>
    <mergeCell ref="A2:L2"/>
    <mergeCell ref="I4:J4"/>
  </mergeCells>
  <phoneticPr fontId="2" type="noConversion"/>
  <dataValidations disablePrompts="1" count="1">
    <dataValidation type="list" allowBlank="1" showInputMessage="1" showErrorMessage="1" sqref="H6:H7">
      <formula1>YearBands</formula1>
    </dataValidation>
  </dataValidations>
  <pageMargins left="0.5" right="0.5" top="0.75" bottom="0.75" header="0.5" footer="0.5"/>
  <pageSetup paperSize="17" scale="89" fitToHeight="0" orientation="landscape" r:id="rId4"/>
  <headerFooter alignWithMargins="0">
    <oddFooter>&amp;C&amp;P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5"/>
    <pageSetUpPr fitToPage="1"/>
  </sheetPr>
  <dimension ref="A1:O115"/>
  <sheetViews>
    <sheetView zoomScale="75" zoomScaleNormal="75" zoomScaleSheetLayoutView="153" workbookViewId="0">
      <selection activeCell="B4" sqref="B4"/>
    </sheetView>
  </sheetViews>
  <sheetFormatPr defaultRowHeight="15" x14ac:dyDescent="0.2"/>
  <cols>
    <col min="1" max="1" width="24.28515625" style="133" bestFit="1" customWidth="1"/>
    <col min="2" max="2" width="25.140625" style="133" bestFit="1" customWidth="1"/>
    <col min="3" max="3" width="26.140625" style="133" bestFit="1" customWidth="1"/>
    <col min="4" max="4" width="15.140625" style="134" bestFit="1" customWidth="1"/>
    <col min="5" max="5" width="15.140625" style="422" customWidth="1"/>
    <col min="6" max="6" width="16.140625" style="171" hidden="1" customWidth="1"/>
    <col min="7" max="10" width="16.140625" style="171" customWidth="1"/>
    <col min="11" max="11" width="8.7109375" style="133" bestFit="1" customWidth="1"/>
    <col min="12" max="12" width="7.5703125" style="133" bestFit="1" customWidth="1"/>
    <col min="13" max="13" width="14.85546875" style="129" customWidth="1"/>
    <col min="14" max="14" width="15.85546875" style="129" customWidth="1"/>
    <col min="15" max="15" width="34.5703125" style="129" customWidth="1"/>
    <col min="16" max="16384" width="9.140625" style="129"/>
  </cols>
  <sheetData>
    <row r="1" spans="1:15" ht="23.25" x14ac:dyDescent="0.2">
      <c r="A1" s="541" t="s">
        <v>316</v>
      </c>
      <c r="B1" s="541"/>
      <c r="C1" s="541"/>
      <c r="D1" s="541"/>
      <c r="E1" s="541"/>
      <c r="F1" s="541"/>
      <c r="G1" s="541"/>
      <c r="H1" s="541"/>
      <c r="I1" s="541"/>
      <c r="J1" s="541"/>
      <c r="K1" s="541"/>
      <c r="L1" s="541"/>
    </row>
    <row r="2" spans="1:15" ht="24" thickBot="1" x14ac:dyDescent="0.25">
      <c r="A2" s="542" t="s">
        <v>308</v>
      </c>
      <c r="B2" s="542"/>
      <c r="C2" s="542"/>
      <c r="D2" s="542"/>
      <c r="E2" s="542"/>
      <c r="F2" s="542"/>
      <c r="G2" s="542"/>
      <c r="H2" s="542"/>
      <c r="I2" s="542"/>
      <c r="J2" s="542"/>
      <c r="K2" s="542"/>
      <c r="L2" s="542"/>
    </row>
    <row r="3" spans="1:15" ht="5.25" customHeight="1" thickBot="1" x14ac:dyDescent="0.25">
      <c r="A3" s="151"/>
      <c r="B3" s="151"/>
      <c r="C3" s="151"/>
      <c r="D3" s="151"/>
      <c r="E3" s="425"/>
      <c r="F3" s="160"/>
      <c r="G3" s="160"/>
      <c r="H3" s="160"/>
      <c r="I3" s="160"/>
      <c r="J3" s="160"/>
      <c r="K3" s="151"/>
      <c r="L3" s="151"/>
    </row>
    <row r="4" spans="1:15" s="19" customFormat="1" ht="79.5" thickBot="1" x14ac:dyDescent="0.3">
      <c r="A4" s="72" t="s">
        <v>0</v>
      </c>
      <c r="B4" s="73" t="s">
        <v>306</v>
      </c>
      <c r="C4" s="73" t="s">
        <v>1</v>
      </c>
      <c r="D4" s="74" t="s">
        <v>276</v>
      </c>
      <c r="E4" s="438" t="s">
        <v>1179</v>
      </c>
      <c r="F4" s="161" t="s">
        <v>338</v>
      </c>
      <c r="G4" s="161" t="s">
        <v>339</v>
      </c>
      <c r="H4" s="161" t="s">
        <v>340</v>
      </c>
      <c r="I4" s="529" t="s">
        <v>341</v>
      </c>
      <c r="J4" s="529"/>
      <c r="K4" s="73" t="s">
        <v>2</v>
      </c>
      <c r="L4" s="73" t="s">
        <v>286</v>
      </c>
      <c r="M4" s="163" t="s">
        <v>351</v>
      </c>
      <c r="N4" s="162" t="s">
        <v>350</v>
      </c>
      <c r="O4" s="167" t="s">
        <v>352</v>
      </c>
    </row>
    <row r="5" spans="1:15" s="19" customFormat="1" ht="20.25" x14ac:dyDescent="0.2">
      <c r="A5" s="540" t="s">
        <v>647</v>
      </c>
      <c r="B5" s="540"/>
      <c r="C5" s="540"/>
      <c r="D5" s="540"/>
      <c r="E5" s="540"/>
      <c r="F5" s="540"/>
      <c r="G5" s="540"/>
      <c r="H5" s="540"/>
      <c r="I5" s="540"/>
      <c r="J5" s="540"/>
      <c r="K5" s="540"/>
      <c r="L5" s="540"/>
    </row>
    <row r="6" spans="1:15" s="19" customFormat="1" ht="60" x14ac:dyDescent="0.2">
      <c r="A6" s="174" t="s">
        <v>484</v>
      </c>
      <c r="B6" s="174" t="s">
        <v>648</v>
      </c>
      <c r="C6" s="174" t="s">
        <v>649</v>
      </c>
      <c r="D6" s="174" t="s">
        <v>10</v>
      </c>
      <c r="E6" s="439" t="s">
        <v>1144</v>
      </c>
      <c r="F6" s="175"/>
      <c r="G6" s="224">
        <v>700000</v>
      </c>
      <c r="H6" s="383" t="s">
        <v>347</v>
      </c>
      <c r="I6" s="463">
        <f>G6*(1+3.1/100)^((LEFT(H6,FIND("-",H6)-1)+0)-2016)</f>
        <v>1250295.5354418375</v>
      </c>
      <c r="J6" s="463">
        <f>G6*(1+3.1/100)^((MID(H6,FIND("-",H6)+1,255)+0)-2016)</f>
        <v>1456484.9682396969</v>
      </c>
      <c r="K6" s="176">
        <v>0.14000000000000001</v>
      </c>
      <c r="L6" s="176">
        <v>910</v>
      </c>
      <c r="M6" s="441" t="s">
        <v>370</v>
      </c>
      <c r="N6" s="177" t="s">
        <v>650</v>
      </c>
      <c r="O6" s="178" t="s">
        <v>651</v>
      </c>
    </row>
    <row r="7" spans="1:15" s="19" customFormat="1" ht="105" x14ac:dyDescent="0.2">
      <c r="A7" s="174" t="s">
        <v>652</v>
      </c>
      <c r="B7" s="174" t="s">
        <v>653</v>
      </c>
      <c r="C7" s="174" t="s">
        <v>654</v>
      </c>
      <c r="D7" s="174" t="s">
        <v>10</v>
      </c>
      <c r="E7" s="439" t="s">
        <v>1144</v>
      </c>
      <c r="F7" s="175"/>
      <c r="G7" s="224">
        <v>1300000</v>
      </c>
      <c r="H7" s="383" t="s">
        <v>347</v>
      </c>
      <c r="I7" s="463">
        <f t="shared" ref="I7:I9" si="0">G7*(1+3.1/100)^((LEFT(H7,FIND("-",H7)-1)+0)-2016)</f>
        <v>2321977.4229634125</v>
      </c>
      <c r="J7" s="463">
        <f t="shared" ref="J7:J9" si="1">G7*(1+3.1/100)^((MID(H7,FIND("-",H7)+1,255)+0)-2016)</f>
        <v>2704900.6553022945</v>
      </c>
      <c r="K7" s="176">
        <v>0.13</v>
      </c>
      <c r="L7" s="176">
        <v>825</v>
      </c>
      <c r="M7" s="441" t="s">
        <v>362</v>
      </c>
      <c r="N7" s="177" t="s">
        <v>655</v>
      </c>
      <c r="O7" s="178" t="s">
        <v>656</v>
      </c>
    </row>
    <row r="8" spans="1:15" s="19" customFormat="1" ht="60" x14ac:dyDescent="0.2">
      <c r="A8" s="174" t="s">
        <v>484</v>
      </c>
      <c r="B8" s="174" t="s">
        <v>657</v>
      </c>
      <c r="C8" s="174" t="s">
        <v>658</v>
      </c>
      <c r="D8" s="174" t="s">
        <v>10</v>
      </c>
      <c r="E8" s="439" t="s">
        <v>1144</v>
      </c>
      <c r="F8" s="175"/>
      <c r="G8" s="224">
        <v>7500000</v>
      </c>
      <c r="H8" s="383" t="s">
        <v>347</v>
      </c>
      <c r="I8" s="463">
        <f t="shared" si="0"/>
        <v>13396023.594019687</v>
      </c>
      <c r="J8" s="463">
        <f t="shared" si="1"/>
        <v>15605196.088282468</v>
      </c>
      <c r="K8" s="176">
        <v>0.55000000000000004</v>
      </c>
      <c r="L8" s="176">
        <v>913</v>
      </c>
      <c r="M8" s="441" t="s">
        <v>370</v>
      </c>
      <c r="N8" s="177" t="s">
        <v>659</v>
      </c>
      <c r="O8" s="178" t="s">
        <v>660</v>
      </c>
    </row>
    <row r="9" spans="1:15" s="19" customFormat="1" ht="76.5" x14ac:dyDescent="0.2">
      <c r="A9" s="174" t="s">
        <v>661</v>
      </c>
      <c r="B9" s="174" t="s">
        <v>1108</v>
      </c>
      <c r="C9" s="174" t="s">
        <v>662</v>
      </c>
      <c r="D9" s="174" t="s">
        <v>10</v>
      </c>
      <c r="E9" s="440" t="s">
        <v>1162</v>
      </c>
      <c r="F9" s="175"/>
      <c r="G9" s="224">
        <v>5300000</v>
      </c>
      <c r="H9" s="383" t="s">
        <v>347</v>
      </c>
      <c r="I9" s="463">
        <f t="shared" si="0"/>
        <v>9466523.339773912</v>
      </c>
      <c r="J9" s="463">
        <f t="shared" si="1"/>
        <v>11027671.902386278</v>
      </c>
      <c r="K9" s="176">
        <v>0.55000000000000004</v>
      </c>
      <c r="L9" s="176">
        <v>919</v>
      </c>
      <c r="M9" s="441" t="s">
        <v>367</v>
      </c>
      <c r="N9" s="177" t="s">
        <v>663</v>
      </c>
      <c r="O9" s="375" t="s">
        <v>1121</v>
      </c>
    </row>
    <row r="10" spans="1:15" x14ac:dyDescent="0.2">
      <c r="A10" s="129"/>
      <c r="B10" s="129"/>
      <c r="C10" s="129"/>
      <c r="D10" s="132"/>
      <c r="E10" s="421"/>
      <c r="F10" s="170"/>
      <c r="G10" s="170"/>
      <c r="H10" s="170"/>
      <c r="I10" s="170"/>
      <c r="J10" s="170"/>
      <c r="K10" s="129"/>
      <c r="L10" s="129"/>
    </row>
    <row r="11" spans="1:15" ht="18.75" x14ac:dyDescent="0.2">
      <c r="A11" s="129"/>
      <c r="B11" s="129"/>
      <c r="C11" s="127" t="s">
        <v>310</v>
      </c>
      <c r="D11" s="132"/>
      <c r="E11" s="421"/>
      <c r="F11" s="169">
        <f>SUM(F10:F10)</f>
        <v>0</v>
      </c>
      <c r="G11" s="317">
        <f>SUM(G6:G9)</f>
        <v>14800000</v>
      </c>
      <c r="H11" s="317"/>
      <c r="I11" s="317">
        <f t="shared" ref="I11:J11" si="2">SUM(I6:I9)</f>
        <v>26434819.892198849</v>
      </c>
      <c r="J11" s="317">
        <f t="shared" si="2"/>
        <v>30794253.614210736</v>
      </c>
      <c r="K11" s="129"/>
      <c r="L11" s="129"/>
    </row>
    <row r="12" spans="1:15" x14ac:dyDescent="0.2">
      <c r="A12" s="129"/>
      <c r="B12" s="129"/>
      <c r="C12" s="129"/>
      <c r="D12" s="132"/>
      <c r="E12" s="421"/>
      <c r="F12" s="170"/>
      <c r="G12" s="170"/>
      <c r="H12" s="170"/>
      <c r="I12" s="170"/>
      <c r="J12" s="170"/>
      <c r="K12" s="129"/>
      <c r="L12" s="129"/>
    </row>
    <row r="13" spans="1:15" x14ac:dyDescent="0.2">
      <c r="A13" s="129"/>
      <c r="B13" s="129"/>
      <c r="C13" s="129"/>
      <c r="D13" s="132"/>
      <c r="E13" s="421"/>
      <c r="F13" s="170"/>
      <c r="G13" s="170"/>
      <c r="H13" s="170"/>
      <c r="I13" s="170"/>
      <c r="J13" s="170"/>
      <c r="K13" s="129"/>
      <c r="L13" s="129"/>
    </row>
    <row r="14" spans="1:15" x14ac:dyDescent="0.2">
      <c r="A14" s="129"/>
      <c r="B14" s="129"/>
      <c r="C14" s="129"/>
      <c r="D14" s="132"/>
      <c r="E14" s="421"/>
      <c r="F14" s="170"/>
      <c r="G14" s="170"/>
      <c r="H14" s="170"/>
      <c r="I14" s="170"/>
      <c r="J14" s="170"/>
      <c r="K14" s="129"/>
      <c r="L14" s="129"/>
    </row>
    <row r="15" spans="1:15" x14ac:dyDescent="0.2">
      <c r="A15" s="129"/>
      <c r="B15" s="129"/>
      <c r="C15" s="129"/>
      <c r="D15" s="132"/>
      <c r="E15" s="421"/>
      <c r="F15" s="170"/>
      <c r="G15" s="170"/>
      <c r="H15" s="170"/>
      <c r="I15" s="170"/>
      <c r="J15" s="170"/>
      <c r="K15" s="129"/>
      <c r="L15" s="129"/>
    </row>
    <row r="16" spans="1:15" x14ac:dyDescent="0.2">
      <c r="A16" s="129"/>
      <c r="B16" s="129"/>
      <c r="C16" s="129"/>
      <c r="D16" s="132"/>
      <c r="E16" s="421"/>
      <c r="F16" s="170"/>
      <c r="G16" s="170"/>
      <c r="H16" s="170"/>
      <c r="I16" s="170"/>
      <c r="J16" s="170"/>
      <c r="K16" s="129"/>
      <c r="L16" s="129"/>
    </row>
    <row r="17" spans="1:12" x14ac:dyDescent="0.2">
      <c r="A17" s="129"/>
      <c r="B17" s="129"/>
      <c r="C17" s="129"/>
      <c r="D17" s="132"/>
      <c r="E17" s="421"/>
      <c r="F17" s="170"/>
      <c r="G17" s="170"/>
      <c r="H17" s="170"/>
      <c r="I17" s="170"/>
      <c r="J17" s="170"/>
      <c r="K17" s="129"/>
      <c r="L17" s="129"/>
    </row>
    <row r="18" spans="1:12" x14ac:dyDescent="0.2">
      <c r="A18" s="129"/>
      <c r="B18" s="129"/>
      <c r="C18" s="129"/>
      <c r="D18" s="132"/>
      <c r="E18" s="421"/>
      <c r="F18" s="170"/>
      <c r="G18" s="170"/>
      <c r="H18" s="170"/>
      <c r="I18" s="170"/>
      <c r="J18" s="170"/>
      <c r="K18" s="129"/>
      <c r="L18" s="129"/>
    </row>
    <row r="19" spans="1:12" x14ac:dyDescent="0.2">
      <c r="A19" s="129"/>
      <c r="B19" s="129"/>
      <c r="C19" s="129"/>
      <c r="D19" s="132"/>
      <c r="E19" s="421"/>
      <c r="F19" s="170"/>
      <c r="G19" s="170"/>
      <c r="H19" s="170"/>
      <c r="I19" s="170"/>
      <c r="J19" s="170"/>
      <c r="K19" s="129"/>
      <c r="L19" s="129"/>
    </row>
    <row r="20" spans="1:12" x14ac:dyDescent="0.2">
      <c r="A20" s="129"/>
      <c r="B20" s="129"/>
      <c r="C20" s="129"/>
      <c r="D20" s="132"/>
      <c r="E20" s="421"/>
      <c r="F20" s="170"/>
      <c r="G20" s="170"/>
      <c r="H20" s="170"/>
      <c r="I20" s="170"/>
      <c r="J20" s="170"/>
      <c r="K20" s="129"/>
      <c r="L20" s="129"/>
    </row>
    <row r="21" spans="1:12" x14ac:dyDescent="0.2">
      <c r="A21" s="129"/>
      <c r="B21" s="129"/>
      <c r="C21" s="129"/>
      <c r="D21" s="132"/>
      <c r="E21" s="421"/>
      <c r="F21" s="170"/>
      <c r="G21" s="170"/>
      <c r="H21" s="170"/>
      <c r="I21" s="170"/>
      <c r="J21" s="170"/>
      <c r="K21" s="129"/>
      <c r="L21" s="129"/>
    </row>
    <row r="22" spans="1:12" x14ac:dyDescent="0.2">
      <c r="A22" s="129"/>
      <c r="B22" s="129"/>
      <c r="C22" s="129"/>
      <c r="D22" s="132"/>
      <c r="E22" s="421"/>
      <c r="F22" s="170"/>
      <c r="G22" s="170"/>
      <c r="H22" s="170"/>
      <c r="I22" s="170"/>
      <c r="J22" s="170"/>
      <c r="K22" s="129"/>
      <c r="L22" s="129"/>
    </row>
    <row r="23" spans="1:12" x14ac:dyDescent="0.2">
      <c r="A23" s="129"/>
      <c r="B23" s="129"/>
      <c r="C23" s="129"/>
      <c r="D23" s="132"/>
      <c r="E23" s="421"/>
      <c r="F23" s="170"/>
      <c r="G23" s="170"/>
      <c r="H23" s="170"/>
      <c r="I23" s="170"/>
      <c r="J23" s="170"/>
      <c r="K23" s="129"/>
      <c r="L23" s="129"/>
    </row>
    <row r="24" spans="1:12" x14ac:dyDescent="0.2">
      <c r="A24" s="129"/>
      <c r="B24" s="129"/>
      <c r="C24" s="129"/>
      <c r="D24" s="132"/>
      <c r="E24" s="421"/>
      <c r="F24" s="170"/>
      <c r="G24" s="170"/>
      <c r="H24" s="170"/>
      <c r="I24" s="170"/>
      <c r="J24" s="170"/>
      <c r="K24" s="129"/>
      <c r="L24" s="129"/>
    </row>
    <row r="25" spans="1:12" x14ac:dyDescent="0.2">
      <c r="A25" s="129"/>
      <c r="B25" s="129"/>
      <c r="C25" s="129"/>
      <c r="D25" s="132"/>
      <c r="E25" s="421"/>
      <c r="F25" s="170"/>
      <c r="G25" s="170"/>
      <c r="H25" s="170"/>
      <c r="I25" s="170"/>
      <c r="J25" s="170"/>
      <c r="K25" s="129"/>
      <c r="L25" s="129"/>
    </row>
    <row r="26" spans="1:12" x14ac:dyDescent="0.2">
      <c r="A26" s="129"/>
      <c r="B26" s="129"/>
      <c r="C26" s="129"/>
      <c r="D26" s="132"/>
      <c r="E26" s="421"/>
      <c r="F26" s="170"/>
      <c r="G26" s="170"/>
      <c r="H26" s="170"/>
      <c r="I26" s="170"/>
      <c r="J26" s="170"/>
      <c r="K26" s="129"/>
      <c r="L26" s="129"/>
    </row>
    <row r="27" spans="1:12" x14ac:dyDescent="0.2">
      <c r="A27" s="129"/>
      <c r="B27" s="129"/>
      <c r="C27" s="129"/>
      <c r="D27" s="132"/>
      <c r="E27" s="421"/>
      <c r="F27" s="170"/>
      <c r="G27" s="170"/>
      <c r="H27" s="170"/>
      <c r="I27" s="170"/>
      <c r="J27" s="170"/>
      <c r="K27" s="129"/>
      <c r="L27" s="129"/>
    </row>
    <row r="28" spans="1:12" x14ac:dyDescent="0.2">
      <c r="A28" s="129"/>
      <c r="B28" s="129"/>
      <c r="C28" s="129"/>
      <c r="D28" s="132"/>
      <c r="E28" s="421"/>
      <c r="F28" s="170"/>
      <c r="G28" s="170"/>
      <c r="H28" s="170"/>
      <c r="I28" s="170"/>
      <c r="J28" s="170"/>
      <c r="K28" s="129"/>
      <c r="L28" s="129"/>
    </row>
    <row r="29" spans="1:12" x14ac:dyDescent="0.2">
      <c r="A29" s="129"/>
      <c r="B29" s="129"/>
      <c r="C29" s="129"/>
      <c r="D29" s="132"/>
      <c r="E29" s="421"/>
      <c r="F29" s="170"/>
      <c r="G29" s="170"/>
      <c r="H29" s="170"/>
      <c r="I29" s="170"/>
      <c r="J29" s="170"/>
      <c r="K29" s="129"/>
      <c r="L29" s="129"/>
    </row>
    <row r="30" spans="1:12" x14ac:dyDescent="0.2">
      <c r="A30" s="129"/>
      <c r="B30" s="129"/>
      <c r="C30" s="129"/>
      <c r="D30" s="132"/>
      <c r="E30" s="421"/>
      <c r="F30" s="170"/>
      <c r="G30" s="170"/>
      <c r="H30" s="170"/>
      <c r="I30" s="170"/>
      <c r="J30" s="170"/>
      <c r="K30" s="129"/>
      <c r="L30" s="129"/>
    </row>
    <row r="31" spans="1:12" x14ac:dyDescent="0.2">
      <c r="A31" s="129"/>
      <c r="B31" s="129"/>
      <c r="C31" s="129"/>
      <c r="D31" s="132"/>
      <c r="E31" s="421"/>
      <c r="F31" s="170"/>
      <c r="G31" s="170"/>
      <c r="H31" s="170"/>
      <c r="I31" s="170"/>
      <c r="J31" s="170"/>
      <c r="K31" s="129"/>
      <c r="L31" s="129"/>
    </row>
    <row r="32" spans="1:12" x14ac:dyDescent="0.2">
      <c r="A32" s="129"/>
      <c r="B32" s="129"/>
      <c r="C32" s="129"/>
      <c r="D32" s="132"/>
      <c r="E32" s="421"/>
      <c r="F32" s="170"/>
      <c r="G32" s="170"/>
      <c r="H32" s="170"/>
      <c r="I32" s="170"/>
      <c r="J32" s="170"/>
      <c r="K32" s="129"/>
      <c r="L32" s="129"/>
    </row>
    <row r="33" spans="1:12" x14ac:dyDescent="0.2">
      <c r="A33" s="129"/>
      <c r="B33" s="129"/>
      <c r="C33" s="129"/>
      <c r="D33" s="132"/>
      <c r="E33" s="421"/>
      <c r="F33" s="170"/>
      <c r="G33" s="170"/>
      <c r="H33" s="170"/>
      <c r="I33" s="170"/>
      <c r="J33" s="170"/>
      <c r="K33" s="129"/>
      <c r="L33" s="129"/>
    </row>
    <row r="34" spans="1:12" x14ac:dyDescent="0.2">
      <c r="A34" s="129"/>
      <c r="B34" s="129"/>
      <c r="C34" s="129"/>
      <c r="D34" s="132"/>
      <c r="E34" s="421"/>
      <c r="F34" s="170"/>
      <c r="G34" s="170"/>
      <c r="H34" s="170"/>
      <c r="I34" s="170"/>
      <c r="J34" s="170"/>
      <c r="K34" s="129"/>
      <c r="L34" s="129"/>
    </row>
    <row r="35" spans="1:12" x14ac:dyDescent="0.2">
      <c r="A35" s="129"/>
      <c r="B35" s="129"/>
      <c r="C35" s="129"/>
      <c r="D35" s="132"/>
      <c r="E35" s="421"/>
      <c r="F35" s="170"/>
      <c r="G35" s="170"/>
      <c r="H35" s="170"/>
      <c r="I35" s="170"/>
      <c r="J35" s="170"/>
      <c r="K35" s="129"/>
      <c r="L35" s="129"/>
    </row>
    <row r="36" spans="1:12" x14ac:dyDescent="0.2">
      <c r="A36" s="129"/>
      <c r="B36" s="129"/>
      <c r="C36" s="129"/>
      <c r="D36" s="132"/>
      <c r="E36" s="421"/>
      <c r="F36" s="170"/>
      <c r="G36" s="170"/>
      <c r="H36" s="170"/>
      <c r="I36" s="170"/>
      <c r="J36" s="170"/>
      <c r="K36" s="129"/>
      <c r="L36" s="129"/>
    </row>
    <row r="37" spans="1:12" x14ac:dyDescent="0.2">
      <c r="A37" s="129"/>
      <c r="B37" s="129"/>
      <c r="C37" s="129"/>
      <c r="D37" s="132"/>
      <c r="E37" s="421"/>
      <c r="F37" s="170"/>
      <c r="G37" s="170"/>
      <c r="H37" s="170"/>
      <c r="I37" s="170"/>
      <c r="J37" s="170"/>
      <c r="K37" s="129"/>
      <c r="L37" s="129"/>
    </row>
    <row r="38" spans="1:12" x14ac:dyDescent="0.2">
      <c r="A38" s="129"/>
      <c r="B38" s="129"/>
      <c r="C38" s="129"/>
      <c r="D38" s="132"/>
      <c r="E38" s="421"/>
      <c r="F38" s="170"/>
      <c r="G38" s="170"/>
      <c r="H38" s="170"/>
      <c r="I38" s="170"/>
      <c r="J38" s="170"/>
      <c r="K38" s="129"/>
      <c r="L38" s="129"/>
    </row>
    <row r="39" spans="1:12" x14ac:dyDescent="0.2">
      <c r="A39" s="129"/>
      <c r="B39" s="129"/>
      <c r="C39" s="129"/>
      <c r="D39" s="132"/>
      <c r="E39" s="421"/>
      <c r="F39" s="170"/>
      <c r="G39" s="170"/>
      <c r="H39" s="170"/>
      <c r="I39" s="170"/>
      <c r="J39" s="170"/>
      <c r="K39" s="129"/>
      <c r="L39" s="129"/>
    </row>
    <row r="40" spans="1:12" x14ac:dyDescent="0.2">
      <c r="A40" s="129"/>
      <c r="B40" s="129"/>
      <c r="C40" s="129"/>
      <c r="D40" s="132"/>
      <c r="E40" s="421"/>
      <c r="F40" s="170"/>
      <c r="G40" s="170"/>
      <c r="H40" s="170"/>
      <c r="I40" s="170"/>
      <c r="J40" s="170"/>
      <c r="K40" s="129"/>
      <c r="L40" s="129"/>
    </row>
    <row r="41" spans="1:12" x14ac:dyDescent="0.2">
      <c r="A41" s="129"/>
      <c r="B41" s="129"/>
      <c r="C41" s="129"/>
      <c r="D41" s="132"/>
      <c r="E41" s="421"/>
      <c r="F41" s="170"/>
      <c r="G41" s="170"/>
      <c r="H41" s="170"/>
      <c r="I41" s="170"/>
      <c r="J41" s="170"/>
      <c r="K41" s="129"/>
      <c r="L41" s="129"/>
    </row>
    <row r="42" spans="1:12" x14ac:dyDescent="0.2">
      <c r="A42" s="129"/>
      <c r="B42" s="129"/>
      <c r="C42" s="129"/>
      <c r="D42" s="132"/>
      <c r="E42" s="421"/>
      <c r="F42" s="170"/>
      <c r="G42" s="170"/>
      <c r="H42" s="170"/>
      <c r="I42" s="170"/>
      <c r="J42" s="170"/>
      <c r="K42" s="129"/>
      <c r="L42" s="129"/>
    </row>
    <row r="43" spans="1:12" x14ac:dyDescent="0.2">
      <c r="A43" s="129"/>
      <c r="B43" s="129"/>
      <c r="C43" s="129"/>
      <c r="D43" s="132"/>
      <c r="E43" s="421"/>
      <c r="F43" s="170"/>
      <c r="G43" s="170"/>
      <c r="H43" s="170"/>
      <c r="I43" s="170"/>
      <c r="J43" s="170"/>
      <c r="K43" s="129"/>
      <c r="L43" s="129"/>
    </row>
    <row r="44" spans="1:12" x14ac:dyDescent="0.2">
      <c r="A44" s="129"/>
      <c r="B44" s="129"/>
      <c r="C44" s="129"/>
      <c r="D44" s="132"/>
      <c r="E44" s="421"/>
      <c r="F44" s="170"/>
      <c r="G44" s="170"/>
      <c r="H44" s="170"/>
      <c r="I44" s="170"/>
      <c r="J44" s="170"/>
      <c r="K44" s="129"/>
      <c r="L44" s="129"/>
    </row>
    <row r="45" spans="1:12" x14ac:dyDescent="0.2">
      <c r="A45" s="129"/>
      <c r="B45" s="129"/>
      <c r="C45" s="129"/>
      <c r="D45" s="132"/>
      <c r="E45" s="421"/>
      <c r="F45" s="170"/>
      <c r="G45" s="170"/>
      <c r="H45" s="170"/>
      <c r="I45" s="170"/>
      <c r="J45" s="170"/>
      <c r="K45" s="129"/>
      <c r="L45" s="129"/>
    </row>
    <row r="46" spans="1:12" x14ac:dyDescent="0.2">
      <c r="A46" s="129"/>
      <c r="B46" s="129"/>
      <c r="C46" s="129"/>
      <c r="D46" s="132"/>
      <c r="E46" s="421"/>
      <c r="F46" s="170"/>
      <c r="G46" s="170"/>
      <c r="H46" s="170"/>
      <c r="I46" s="170"/>
      <c r="J46" s="170"/>
      <c r="K46" s="129"/>
      <c r="L46" s="129"/>
    </row>
    <row r="47" spans="1:12" x14ac:dyDescent="0.2">
      <c r="A47" s="129"/>
      <c r="B47" s="129"/>
      <c r="C47" s="129"/>
      <c r="D47" s="132"/>
      <c r="E47" s="421"/>
      <c r="F47" s="170"/>
      <c r="G47" s="170"/>
      <c r="H47" s="170"/>
      <c r="I47" s="170"/>
      <c r="J47" s="170"/>
      <c r="K47" s="129"/>
      <c r="L47" s="129"/>
    </row>
    <row r="48" spans="1:12" x14ac:dyDescent="0.2">
      <c r="A48" s="129"/>
      <c r="B48" s="129"/>
      <c r="C48" s="129"/>
      <c r="D48" s="132"/>
      <c r="E48" s="421"/>
      <c r="F48" s="170"/>
      <c r="G48" s="170"/>
      <c r="H48" s="170"/>
      <c r="I48" s="170"/>
      <c r="J48" s="170"/>
      <c r="K48" s="129"/>
      <c r="L48" s="129"/>
    </row>
    <row r="49" spans="1:12" x14ac:dyDescent="0.2">
      <c r="A49" s="129"/>
      <c r="B49" s="129"/>
      <c r="C49" s="129"/>
      <c r="D49" s="132"/>
      <c r="E49" s="421"/>
      <c r="F49" s="170"/>
      <c r="G49" s="170"/>
      <c r="H49" s="170"/>
      <c r="I49" s="170"/>
      <c r="J49" s="170"/>
      <c r="K49" s="129"/>
      <c r="L49" s="129"/>
    </row>
    <row r="50" spans="1:12" x14ac:dyDescent="0.2">
      <c r="A50" s="129"/>
      <c r="B50" s="129"/>
      <c r="C50" s="129"/>
      <c r="D50" s="132"/>
      <c r="E50" s="421"/>
      <c r="F50" s="170"/>
      <c r="G50" s="170"/>
      <c r="H50" s="170"/>
      <c r="I50" s="170"/>
      <c r="J50" s="170"/>
      <c r="K50" s="129"/>
      <c r="L50" s="129"/>
    </row>
    <row r="51" spans="1:12" x14ac:dyDescent="0.2">
      <c r="A51" s="129"/>
      <c r="B51" s="129"/>
      <c r="C51" s="129"/>
      <c r="D51" s="132"/>
      <c r="E51" s="421"/>
      <c r="F51" s="170"/>
      <c r="G51" s="170"/>
      <c r="H51" s="170"/>
      <c r="I51" s="170"/>
      <c r="J51" s="170"/>
      <c r="K51" s="129"/>
      <c r="L51" s="129"/>
    </row>
    <row r="52" spans="1:12" x14ac:dyDescent="0.2">
      <c r="A52" s="129"/>
      <c r="B52" s="129"/>
      <c r="C52" s="129"/>
      <c r="D52" s="132"/>
      <c r="E52" s="421"/>
      <c r="F52" s="170"/>
      <c r="G52" s="170"/>
      <c r="H52" s="170"/>
      <c r="I52" s="170"/>
      <c r="J52" s="170"/>
      <c r="K52" s="129"/>
      <c r="L52" s="129"/>
    </row>
    <row r="53" spans="1:12" x14ac:dyDescent="0.2">
      <c r="A53" s="129"/>
      <c r="B53" s="129"/>
      <c r="C53" s="129"/>
      <c r="D53" s="132"/>
      <c r="E53" s="421"/>
      <c r="F53" s="170"/>
      <c r="G53" s="170"/>
      <c r="H53" s="170"/>
      <c r="I53" s="170"/>
      <c r="J53" s="170"/>
      <c r="K53" s="129"/>
      <c r="L53" s="129"/>
    </row>
    <row r="54" spans="1:12" x14ac:dyDescent="0.2">
      <c r="A54" s="129"/>
      <c r="B54" s="129"/>
      <c r="C54" s="129"/>
      <c r="D54" s="132"/>
      <c r="E54" s="421"/>
      <c r="F54" s="170"/>
      <c r="G54" s="170"/>
      <c r="H54" s="170"/>
      <c r="I54" s="170"/>
      <c r="J54" s="170"/>
      <c r="K54" s="129"/>
      <c r="L54" s="129"/>
    </row>
    <row r="55" spans="1:12" x14ac:dyDescent="0.2">
      <c r="A55" s="129"/>
      <c r="B55" s="129"/>
      <c r="C55" s="129"/>
      <c r="D55" s="132"/>
      <c r="E55" s="421"/>
      <c r="F55" s="170"/>
      <c r="G55" s="170"/>
      <c r="H55" s="170"/>
      <c r="I55" s="170"/>
      <c r="J55" s="170"/>
      <c r="K55" s="129"/>
      <c r="L55" s="129"/>
    </row>
    <row r="56" spans="1:12" x14ac:dyDescent="0.2">
      <c r="A56" s="129"/>
      <c r="B56" s="129"/>
      <c r="C56" s="129"/>
      <c r="D56" s="132"/>
      <c r="E56" s="421"/>
      <c r="F56" s="170"/>
      <c r="G56" s="170"/>
      <c r="H56" s="170"/>
      <c r="I56" s="170"/>
      <c r="J56" s="170"/>
      <c r="K56" s="129"/>
      <c r="L56" s="129"/>
    </row>
    <row r="57" spans="1:12" x14ac:dyDescent="0.2">
      <c r="A57" s="129"/>
      <c r="B57" s="129"/>
      <c r="C57" s="129"/>
      <c r="D57" s="132"/>
      <c r="E57" s="421"/>
      <c r="F57" s="170"/>
      <c r="G57" s="170"/>
      <c r="H57" s="170"/>
      <c r="I57" s="170"/>
      <c r="J57" s="170"/>
      <c r="K57" s="129"/>
      <c r="L57" s="129"/>
    </row>
    <row r="58" spans="1:12" x14ac:dyDescent="0.2">
      <c r="A58" s="129"/>
      <c r="B58" s="129"/>
      <c r="C58" s="129"/>
      <c r="D58" s="132"/>
      <c r="E58" s="421"/>
      <c r="F58" s="170"/>
      <c r="G58" s="170"/>
      <c r="H58" s="170"/>
      <c r="I58" s="170"/>
      <c r="J58" s="170"/>
      <c r="K58" s="129"/>
      <c r="L58" s="129"/>
    </row>
    <row r="59" spans="1:12" x14ac:dyDescent="0.2">
      <c r="A59" s="129"/>
      <c r="B59" s="129"/>
      <c r="C59" s="129"/>
      <c r="D59" s="132"/>
      <c r="E59" s="421"/>
      <c r="F59" s="170"/>
      <c r="G59" s="170"/>
      <c r="H59" s="170"/>
      <c r="I59" s="170"/>
      <c r="J59" s="170"/>
      <c r="K59" s="129"/>
      <c r="L59" s="129"/>
    </row>
    <row r="60" spans="1:12" x14ac:dyDescent="0.2">
      <c r="A60" s="129"/>
      <c r="B60" s="129"/>
      <c r="C60" s="129"/>
      <c r="D60" s="132"/>
      <c r="E60" s="421"/>
      <c r="F60" s="170"/>
      <c r="G60" s="170"/>
      <c r="H60" s="170"/>
      <c r="I60" s="170"/>
      <c r="J60" s="170"/>
      <c r="K60" s="129"/>
      <c r="L60" s="129"/>
    </row>
    <row r="61" spans="1:12" x14ac:dyDescent="0.2">
      <c r="A61" s="129"/>
      <c r="B61" s="129"/>
      <c r="C61" s="129"/>
      <c r="D61" s="132"/>
      <c r="E61" s="421"/>
      <c r="F61" s="170"/>
      <c r="G61" s="170"/>
      <c r="H61" s="170"/>
      <c r="I61" s="170"/>
      <c r="J61" s="170"/>
      <c r="K61" s="129"/>
      <c r="L61" s="129"/>
    </row>
    <row r="62" spans="1:12" x14ac:dyDescent="0.2">
      <c r="A62" s="129"/>
      <c r="B62" s="129"/>
      <c r="C62" s="129"/>
      <c r="D62" s="132"/>
      <c r="E62" s="421"/>
      <c r="F62" s="170"/>
      <c r="G62" s="170"/>
      <c r="H62" s="170"/>
      <c r="I62" s="170"/>
      <c r="J62" s="170"/>
      <c r="K62" s="129"/>
      <c r="L62" s="129"/>
    </row>
    <row r="63" spans="1:12" x14ac:dyDescent="0.2">
      <c r="A63" s="129"/>
      <c r="B63" s="129"/>
      <c r="C63" s="129"/>
      <c r="D63" s="132"/>
      <c r="E63" s="421"/>
      <c r="F63" s="170"/>
      <c r="G63" s="170"/>
      <c r="H63" s="170"/>
      <c r="I63" s="170"/>
      <c r="J63" s="170"/>
      <c r="K63" s="129"/>
      <c r="L63" s="129"/>
    </row>
    <row r="64" spans="1:12" x14ac:dyDescent="0.2">
      <c r="A64" s="129"/>
      <c r="B64" s="129"/>
      <c r="C64" s="129"/>
      <c r="D64" s="132"/>
      <c r="E64" s="421"/>
      <c r="F64" s="170"/>
      <c r="G64" s="170"/>
      <c r="H64" s="170"/>
      <c r="I64" s="170"/>
      <c r="J64" s="170"/>
      <c r="K64" s="129"/>
      <c r="L64" s="129"/>
    </row>
    <row r="65" spans="1:12" x14ac:dyDescent="0.2">
      <c r="A65" s="129"/>
      <c r="B65" s="129"/>
      <c r="C65" s="129"/>
      <c r="D65" s="132"/>
      <c r="E65" s="421"/>
      <c r="F65" s="170"/>
      <c r="G65" s="170"/>
      <c r="H65" s="170"/>
      <c r="I65" s="170"/>
      <c r="J65" s="170"/>
      <c r="K65" s="129"/>
      <c r="L65" s="129"/>
    </row>
    <row r="66" spans="1:12" x14ac:dyDescent="0.2">
      <c r="A66" s="129"/>
      <c r="B66" s="129"/>
      <c r="C66" s="129"/>
      <c r="D66" s="132"/>
      <c r="E66" s="421"/>
      <c r="F66" s="170"/>
      <c r="G66" s="170"/>
      <c r="H66" s="170"/>
      <c r="I66" s="170"/>
      <c r="J66" s="170"/>
      <c r="K66" s="129"/>
      <c r="L66" s="129"/>
    </row>
    <row r="67" spans="1:12" x14ac:dyDescent="0.2">
      <c r="A67" s="129"/>
      <c r="B67" s="129"/>
      <c r="C67" s="129"/>
      <c r="D67" s="132"/>
      <c r="E67" s="421"/>
      <c r="F67" s="170"/>
      <c r="G67" s="170"/>
      <c r="H67" s="170"/>
      <c r="I67" s="170"/>
      <c r="J67" s="170"/>
      <c r="K67" s="129"/>
      <c r="L67" s="129"/>
    </row>
    <row r="68" spans="1:12" x14ac:dyDescent="0.2">
      <c r="A68" s="129"/>
      <c r="B68" s="129"/>
      <c r="C68" s="129"/>
      <c r="D68" s="132"/>
      <c r="E68" s="421"/>
      <c r="F68" s="170"/>
      <c r="G68" s="170"/>
      <c r="H68" s="170"/>
      <c r="I68" s="170"/>
      <c r="J68" s="170"/>
      <c r="K68" s="129"/>
      <c r="L68" s="129"/>
    </row>
    <row r="69" spans="1:12" x14ac:dyDescent="0.2">
      <c r="A69" s="129"/>
      <c r="B69" s="129"/>
      <c r="C69" s="129"/>
      <c r="D69" s="132"/>
      <c r="E69" s="421"/>
      <c r="F69" s="170"/>
      <c r="G69" s="170"/>
      <c r="H69" s="170"/>
      <c r="I69" s="170"/>
      <c r="J69" s="170"/>
      <c r="K69" s="129"/>
      <c r="L69" s="129"/>
    </row>
    <row r="70" spans="1:12" x14ac:dyDescent="0.2">
      <c r="A70" s="129"/>
      <c r="B70" s="129"/>
      <c r="C70" s="129"/>
      <c r="D70" s="132"/>
      <c r="E70" s="421"/>
      <c r="F70" s="170"/>
      <c r="G70" s="170"/>
      <c r="H70" s="170"/>
      <c r="I70" s="170"/>
      <c r="J70" s="170"/>
      <c r="K70" s="129"/>
      <c r="L70" s="129"/>
    </row>
    <row r="71" spans="1:12" x14ac:dyDescent="0.2">
      <c r="A71" s="129"/>
      <c r="B71" s="129"/>
      <c r="C71" s="129"/>
      <c r="D71" s="132"/>
      <c r="E71" s="421"/>
      <c r="F71" s="170"/>
      <c r="G71" s="170"/>
      <c r="H71" s="170"/>
      <c r="I71" s="170"/>
      <c r="J71" s="170"/>
      <c r="K71" s="129"/>
      <c r="L71" s="129"/>
    </row>
    <row r="72" spans="1:12" x14ac:dyDescent="0.2">
      <c r="A72" s="129"/>
      <c r="B72" s="129"/>
      <c r="C72" s="129"/>
      <c r="D72" s="132"/>
      <c r="E72" s="421"/>
      <c r="F72" s="170"/>
      <c r="G72" s="170"/>
      <c r="H72" s="170"/>
      <c r="I72" s="170"/>
      <c r="J72" s="170"/>
      <c r="K72" s="129"/>
      <c r="L72" s="129"/>
    </row>
    <row r="73" spans="1:12" x14ac:dyDescent="0.2">
      <c r="A73" s="129"/>
      <c r="B73" s="129"/>
      <c r="C73" s="129"/>
      <c r="D73" s="132"/>
      <c r="E73" s="421"/>
      <c r="F73" s="170"/>
      <c r="G73" s="170"/>
      <c r="H73" s="170"/>
      <c r="I73" s="170"/>
      <c r="J73" s="170"/>
      <c r="K73" s="129"/>
      <c r="L73" s="129"/>
    </row>
    <row r="74" spans="1:12" x14ac:dyDescent="0.2">
      <c r="A74" s="129"/>
      <c r="B74" s="129"/>
      <c r="C74" s="129"/>
      <c r="D74" s="132"/>
      <c r="E74" s="421"/>
      <c r="F74" s="170"/>
      <c r="G74" s="170"/>
      <c r="H74" s="170"/>
      <c r="I74" s="170"/>
      <c r="J74" s="170"/>
      <c r="K74" s="129"/>
      <c r="L74" s="129"/>
    </row>
    <row r="75" spans="1:12" x14ac:dyDescent="0.2">
      <c r="A75" s="129"/>
      <c r="B75" s="129"/>
      <c r="C75" s="129"/>
      <c r="D75" s="132"/>
      <c r="E75" s="421"/>
      <c r="F75" s="170"/>
      <c r="G75" s="170"/>
      <c r="H75" s="170"/>
      <c r="I75" s="170"/>
      <c r="J75" s="170"/>
      <c r="K75" s="129"/>
      <c r="L75" s="129"/>
    </row>
    <row r="76" spans="1:12" x14ac:dyDescent="0.2">
      <c r="A76" s="129"/>
      <c r="B76" s="129"/>
      <c r="C76" s="129"/>
      <c r="D76" s="132"/>
      <c r="E76" s="421"/>
      <c r="F76" s="170"/>
      <c r="G76" s="170"/>
      <c r="H76" s="170"/>
      <c r="I76" s="170"/>
      <c r="J76" s="170"/>
      <c r="K76" s="129"/>
      <c r="L76" s="129"/>
    </row>
    <row r="77" spans="1:12" x14ac:dyDescent="0.2">
      <c r="A77" s="129"/>
      <c r="B77" s="129"/>
      <c r="C77" s="129"/>
      <c r="D77" s="132"/>
      <c r="E77" s="421"/>
      <c r="F77" s="170"/>
      <c r="G77" s="170"/>
      <c r="H77" s="170"/>
      <c r="I77" s="170"/>
      <c r="J77" s="170"/>
      <c r="K77" s="129"/>
      <c r="L77" s="129"/>
    </row>
    <row r="78" spans="1:12" x14ac:dyDescent="0.2">
      <c r="A78" s="129"/>
      <c r="B78" s="129"/>
      <c r="C78" s="129"/>
      <c r="D78" s="132"/>
      <c r="E78" s="421"/>
      <c r="F78" s="170"/>
      <c r="G78" s="170"/>
      <c r="H78" s="170"/>
      <c r="I78" s="170"/>
      <c r="J78" s="170"/>
      <c r="K78" s="129"/>
      <c r="L78" s="129"/>
    </row>
    <row r="79" spans="1:12" x14ac:dyDescent="0.2">
      <c r="A79" s="129"/>
      <c r="B79" s="129"/>
      <c r="C79" s="129"/>
      <c r="D79" s="132"/>
      <c r="E79" s="421"/>
      <c r="F79" s="170"/>
      <c r="G79" s="170"/>
      <c r="H79" s="170"/>
      <c r="I79" s="170"/>
      <c r="J79" s="170"/>
      <c r="K79" s="129"/>
      <c r="L79" s="129"/>
    </row>
    <row r="80" spans="1:12" x14ac:dyDescent="0.2">
      <c r="A80" s="129"/>
      <c r="B80" s="129"/>
      <c r="C80" s="129"/>
      <c r="D80" s="132"/>
      <c r="E80" s="421"/>
      <c r="F80" s="170"/>
      <c r="G80" s="170"/>
      <c r="H80" s="170"/>
      <c r="I80" s="170"/>
      <c r="J80" s="170"/>
      <c r="K80" s="129"/>
      <c r="L80" s="129"/>
    </row>
    <row r="81" spans="1:12" x14ac:dyDescent="0.2">
      <c r="A81" s="129"/>
      <c r="B81" s="129"/>
      <c r="C81" s="129"/>
      <c r="D81" s="132"/>
      <c r="E81" s="421"/>
      <c r="F81" s="170"/>
      <c r="G81" s="170"/>
      <c r="H81" s="170"/>
      <c r="I81" s="170"/>
      <c r="J81" s="170"/>
      <c r="K81" s="129"/>
      <c r="L81" s="129"/>
    </row>
    <row r="82" spans="1:12" x14ac:dyDescent="0.2">
      <c r="A82" s="129"/>
      <c r="B82" s="129"/>
      <c r="C82" s="129"/>
      <c r="D82" s="132"/>
      <c r="E82" s="421"/>
      <c r="F82" s="170"/>
      <c r="G82" s="170"/>
      <c r="H82" s="170"/>
      <c r="I82" s="170"/>
      <c r="J82" s="170"/>
      <c r="K82" s="129"/>
      <c r="L82" s="129"/>
    </row>
    <row r="83" spans="1:12" x14ac:dyDescent="0.2">
      <c r="A83" s="129"/>
      <c r="B83" s="129"/>
      <c r="C83" s="129"/>
      <c r="D83" s="132"/>
      <c r="E83" s="421"/>
      <c r="F83" s="170"/>
      <c r="G83" s="170"/>
      <c r="H83" s="170"/>
      <c r="I83" s="170"/>
      <c r="J83" s="170"/>
      <c r="K83" s="129"/>
      <c r="L83" s="129"/>
    </row>
    <row r="84" spans="1:12" x14ac:dyDescent="0.2">
      <c r="A84" s="129"/>
      <c r="B84" s="129"/>
      <c r="C84" s="129"/>
      <c r="D84" s="132"/>
      <c r="E84" s="421"/>
      <c r="F84" s="170"/>
      <c r="G84" s="170"/>
      <c r="H84" s="170"/>
      <c r="I84" s="170"/>
      <c r="J84" s="170"/>
      <c r="K84" s="129"/>
      <c r="L84" s="129"/>
    </row>
    <row r="85" spans="1:12" x14ac:dyDescent="0.2">
      <c r="A85" s="129"/>
      <c r="B85" s="129"/>
      <c r="C85" s="129"/>
      <c r="D85" s="132"/>
      <c r="E85" s="421"/>
      <c r="F85" s="170"/>
      <c r="G85" s="170"/>
      <c r="H85" s="170"/>
      <c r="I85" s="170"/>
      <c r="J85" s="170"/>
      <c r="K85" s="129"/>
      <c r="L85" s="129"/>
    </row>
    <row r="86" spans="1:12" x14ac:dyDescent="0.2">
      <c r="A86" s="129"/>
      <c r="B86" s="129"/>
      <c r="C86" s="129"/>
      <c r="D86" s="132"/>
      <c r="E86" s="421"/>
      <c r="F86" s="170"/>
      <c r="G86" s="170"/>
      <c r="H86" s="170"/>
      <c r="I86" s="170"/>
      <c r="J86" s="170"/>
      <c r="K86" s="129"/>
      <c r="L86" s="129"/>
    </row>
    <row r="87" spans="1:12" x14ac:dyDescent="0.2">
      <c r="A87" s="129"/>
      <c r="B87" s="129"/>
      <c r="C87" s="129"/>
      <c r="D87" s="132"/>
      <c r="E87" s="421"/>
      <c r="F87" s="170"/>
      <c r="G87" s="170"/>
      <c r="H87" s="170"/>
      <c r="I87" s="170"/>
      <c r="J87" s="170"/>
      <c r="K87" s="129"/>
      <c r="L87" s="129"/>
    </row>
    <row r="88" spans="1:12" x14ac:dyDescent="0.2">
      <c r="A88" s="129"/>
      <c r="B88" s="129"/>
      <c r="C88" s="129"/>
      <c r="D88" s="132"/>
      <c r="E88" s="421"/>
      <c r="F88" s="170"/>
      <c r="G88" s="170"/>
      <c r="H88" s="170"/>
      <c r="I88" s="170"/>
      <c r="J88" s="170"/>
      <c r="K88" s="129"/>
      <c r="L88" s="129"/>
    </row>
    <row r="89" spans="1:12" x14ac:dyDescent="0.2">
      <c r="A89" s="129"/>
      <c r="B89" s="129"/>
      <c r="C89" s="129"/>
      <c r="D89" s="132"/>
      <c r="E89" s="421"/>
      <c r="F89" s="170"/>
      <c r="G89" s="170"/>
      <c r="H89" s="170"/>
      <c r="I89" s="170"/>
      <c r="J89" s="170"/>
      <c r="K89" s="129"/>
      <c r="L89" s="129"/>
    </row>
    <row r="90" spans="1:12" x14ac:dyDescent="0.2">
      <c r="A90" s="129"/>
      <c r="B90" s="129"/>
      <c r="C90" s="129"/>
      <c r="D90" s="132"/>
      <c r="E90" s="421"/>
      <c r="F90" s="170"/>
      <c r="G90" s="170"/>
      <c r="H90" s="170"/>
      <c r="I90" s="170"/>
      <c r="J90" s="170"/>
      <c r="K90" s="129"/>
      <c r="L90" s="129"/>
    </row>
    <row r="91" spans="1:12" x14ac:dyDescent="0.2">
      <c r="A91" s="129"/>
      <c r="B91" s="129"/>
      <c r="C91" s="129"/>
      <c r="D91" s="132"/>
      <c r="E91" s="421"/>
      <c r="F91" s="170"/>
      <c r="G91" s="170"/>
      <c r="H91" s="170"/>
      <c r="I91" s="170"/>
      <c r="J91" s="170"/>
      <c r="K91" s="129"/>
      <c r="L91" s="129"/>
    </row>
    <row r="92" spans="1:12" x14ac:dyDescent="0.2">
      <c r="A92" s="129"/>
      <c r="B92" s="129"/>
      <c r="C92" s="129"/>
      <c r="D92" s="132"/>
      <c r="E92" s="421"/>
      <c r="F92" s="170"/>
      <c r="G92" s="170"/>
      <c r="H92" s="170"/>
      <c r="I92" s="170"/>
      <c r="J92" s="170"/>
      <c r="K92" s="129"/>
      <c r="L92" s="129"/>
    </row>
    <row r="93" spans="1:12" x14ac:dyDescent="0.2">
      <c r="A93" s="129"/>
      <c r="B93" s="129"/>
      <c r="C93" s="129"/>
      <c r="D93" s="132"/>
      <c r="E93" s="421"/>
      <c r="F93" s="170"/>
      <c r="G93" s="170"/>
      <c r="H93" s="170"/>
      <c r="I93" s="170"/>
      <c r="J93" s="170"/>
      <c r="K93" s="129"/>
      <c r="L93" s="129"/>
    </row>
    <row r="94" spans="1:12" x14ac:dyDescent="0.2">
      <c r="A94" s="129"/>
      <c r="B94" s="129"/>
      <c r="C94" s="129"/>
      <c r="D94" s="132"/>
      <c r="E94" s="421"/>
      <c r="F94" s="170"/>
      <c r="G94" s="170"/>
      <c r="H94" s="170"/>
      <c r="I94" s="170"/>
      <c r="J94" s="170"/>
      <c r="K94" s="129"/>
      <c r="L94" s="129"/>
    </row>
    <row r="95" spans="1:12" x14ac:dyDescent="0.2">
      <c r="A95" s="129"/>
      <c r="B95" s="129"/>
      <c r="C95" s="129"/>
      <c r="D95" s="132"/>
      <c r="E95" s="421"/>
      <c r="F95" s="170"/>
      <c r="G95" s="170"/>
      <c r="H95" s="170"/>
      <c r="I95" s="170"/>
      <c r="J95" s="170"/>
      <c r="K95" s="129"/>
      <c r="L95" s="129"/>
    </row>
    <row r="96" spans="1:12" x14ac:dyDescent="0.2">
      <c r="A96" s="129"/>
      <c r="B96" s="129"/>
      <c r="C96" s="129"/>
      <c r="D96" s="132"/>
      <c r="E96" s="421"/>
      <c r="F96" s="170"/>
      <c r="G96" s="170"/>
      <c r="H96" s="170"/>
      <c r="I96" s="170"/>
      <c r="J96" s="170"/>
      <c r="K96" s="129"/>
      <c r="L96" s="129"/>
    </row>
    <row r="97" spans="1:12" x14ac:dyDescent="0.2">
      <c r="A97" s="129"/>
      <c r="B97" s="129"/>
      <c r="C97" s="129"/>
      <c r="D97" s="132"/>
      <c r="E97" s="421"/>
      <c r="F97" s="170"/>
      <c r="G97" s="170"/>
      <c r="H97" s="170"/>
      <c r="I97" s="170"/>
      <c r="J97" s="170"/>
      <c r="K97" s="129"/>
      <c r="L97" s="129"/>
    </row>
    <row r="98" spans="1:12" x14ac:dyDescent="0.2">
      <c r="A98" s="129"/>
      <c r="B98" s="129"/>
      <c r="C98" s="129"/>
      <c r="D98" s="132"/>
      <c r="E98" s="421"/>
      <c r="F98" s="170"/>
      <c r="G98" s="170"/>
      <c r="H98" s="170"/>
      <c r="I98" s="170"/>
      <c r="J98" s="170"/>
      <c r="K98" s="129"/>
      <c r="L98" s="129"/>
    </row>
    <row r="99" spans="1:12" x14ac:dyDescent="0.2">
      <c r="A99" s="129"/>
      <c r="B99" s="129"/>
      <c r="C99" s="129"/>
      <c r="D99" s="132"/>
      <c r="E99" s="421"/>
      <c r="F99" s="170"/>
      <c r="G99" s="170"/>
      <c r="H99" s="170"/>
      <c r="I99" s="170"/>
      <c r="J99" s="170"/>
      <c r="K99" s="129"/>
      <c r="L99" s="129"/>
    </row>
    <row r="100" spans="1:12" x14ac:dyDescent="0.2">
      <c r="A100" s="129"/>
      <c r="B100" s="129"/>
      <c r="C100" s="129"/>
      <c r="D100" s="132"/>
      <c r="E100" s="421"/>
      <c r="F100" s="170"/>
      <c r="G100" s="170"/>
      <c r="H100" s="170"/>
      <c r="I100" s="170"/>
      <c r="J100" s="170"/>
      <c r="K100" s="129"/>
      <c r="L100" s="129"/>
    </row>
    <row r="101" spans="1:12" x14ac:dyDescent="0.2">
      <c r="A101" s="129"/>
      <c r="B101" s="129"/>
      <c r="C101" s="129"/>
      <c r="D101" s="132"/>
      <c r="E101" s="421"/>
      <c r="F101" s="170"/>
      <c r="G101" s="170"/>
      <c r="H101" s="170"/>
      <c r="I101" s="170"/>
      <c r="J101" s="170"/>
      <c r="K101" s="129"/>
      <c r="L101" s="129"/>
    </row>
    <row r="102" spans="1:12" x14ac:dyDescent="0.2">
      <c r="A102" s="129"/>
      <c r="B102" s="129"/>
      <c r="C102" s="129"/>
      <c r="D102" s="132"/>
      <c r="E102" s="421"/>
      <c r="F102" s="170"/>
      <c r="G102" s="170"/>
      <c r="H102" s="170"/>
      <c r="I102" s="170"/>
      <c r="J102" s="170"/>
      <c r="K102" s="129"/>
      <c r="L102" s="129"/>
    </row>
    <row r="103" spans="1:12" x14ac:dyDescent="0.2">
      <c r="A103" s="129"/>
      <c r="B103" s="129"/>
      <c r="C103" s="129"/>
      <c r="D103" s="132"/>
      <c r="E103" s="421"/>
      <c r="F103" s="170"/>
      <c r="G103" s="170"/>
      <c r="H103" s="170"/>
      <c r="I103" s="170"/>
      <c r="J103" s="170"/>
      <c r="K103" s="129"/>
      <c r="L103" s="129"/>
    </row>
    <row r="104" spans="1:12" x14ac:dyDescent="0.2">
      <c r="A104" s="129"/>
      <c r="B104" s="129"/>
      <c r="C104" s="129"/>
      <c r="D104" s="132"/>
      <c r="E104" s="421"/>
      <c r="F104" s="170"/>
      <c r="G104" s="170"/>
      <c r="H104" s="170"/>
      <c r="I104" s="170"/>
      <c r="J104" s="170"/>
      <c r="K104" s="129"/>
      <c r="L104" s="129"/>
    </row>
    <row r="105" spans="1:12" x14ac:dyDescent="0.2">
      <c r="A105" s="129"/>
      <c r="B105" s="129"/>
      <c r="C105" s="129"/>
      <c r="D105" s="132"/>
      <c r="E105" s="421"/>
      <c r="F105" s="170"/>
      <c r="G105" s="170"/>
      <c r="H105" s="170"/>
      <c r="I105" s="170"/>
      <c r="J105" s="170"/>
      <c r="K105" s="129"/>
      <c r="L105" s="129"/>
    </row>
    <row r="106" spans="1:12" x14ac:dyDescent="0.2">
      <c r="A106" s="129"/>
      <c r="B106" s="129"/>
      <c r="C106" s="129"/>
      <c r="D106" s="132"/>
      <c r="E106" s="421"/>
      <c r="F106" s="170"/>
      <c r="G106" s="170"/>
      <c r="H106" s="170"/>
      <c r="I106" s="170"/>
      <c r="J106" s="170"/>
      <c r="K106" s="129"/>
      <c r="L106" s="129"/>
    </row>
    <row r="107" spans="1:12" x14ac:dyDescent="0.2">
      <c r="A107" s="129"/>
      <c r="B107" s="129"/>
      <c r="C107" s="129"/>
      <c r="D107" s="132"/>
      <c r="E107" s="421"/>
      <c r="F107" s="170"/>
      <c r="G107" s="170"/>
      <c r="H107" s="170"/>
      <c r="I107" s="170"/>
      <c r="J107" s="170"/>
      <c r="K107" s="129"/>
      <c r="L107" s="129"/>
    </row>
    <row r="108" spans="1:12" x14ac:dyDescent="0.2">
      <c r="A108" s="129"/>
      <c r="B108" s="129"/>
      <c r="C108" s="129"/>
      <c r="D108" s="132"/>
      <c r="E108" s="421"/>
      <c r="F108" s="170"/>
      <c r="G108" s="170"/>
      <c r="H108" s="170"/>
      <c r="I108" s="170"/>
      <c r="J108" s="170"/>
      <c r="K108" s="129"/>
      <c r="L108" s="129"/>
    </row>
    <row r="109" spans="1:12" x14ac:dyDescent="0.2">
      <c r="A109" s="129"/>
      <c r="B109" s="129"/>
      <c r="C109" s="129"/>
      <c r="D109" s="132"/>
      <c r="E109" s="421"/>
      <c r="F109" s="170"/>
      <c r="G109" s="170"/>
      <c r="H109" s="170"/>
      <c r="I109" s="170"/>
      <c r="J109" s="170"/>
      <c r="K109" s="129"/>
      <c r="L109" s="129"/>
    </row>
    <row r="110" spans="1:12" x14ac:dyDescent="0.2">
      <c r="A110" s="129"/>
      <c r="B110" s="129"/>
      <c r="C110" s="129"/>
      <c r="D110" s="132"/>
      <c r="E110" s="421"/>
      <c r="F110" s="170"/>
      <c r="G110" s="170"/>
      <c r="H110" s="170"/>
      <c r="I110" s="170"/>
      <c r="J110" s="170"/>
      <c r="K110" s="129"/>
      <c r="L110" s="129"/>
    </row>
    <row r="111" spans="1:12" x14ac:dyDescent="0.2">
      <c r="A111" s="129"/>
      <c r="B111" s="129"/>
      <c r="C111" s="129"/>
      <c r="D111" s="132"/>
      <c r="E111" s="421"/>
      <c r="F111" s="170"/>
      <c r="G111" s="170"/>
      <c r="H111" s="170"/>
      <c r="I111" s="170"/>
      <c r="J111" s="170"/>
      <c r="K111" s="129"/>
      <c r="L111" s="129"/>
    </row>
    <row r="112" spans="1:12" x14ac:dyDescent="0.2">
      <c r="A112" s="129"/>
      <c r="B112" s="129"/>
      <c r="C112" s="129"/>
      <c r="D112" s="132"/>
      <c r="E112" s="421"/>
      <c r="F112" s="170"/>
      <c r="G112" s="170"/>
      <c r="H112" s="170"/>
      <c r="I112" s="170"/>
      <c r="J112" s="170"/>
      <c r="K112" s="129"/>
      <c r="L112" s="129"/>
    </row>
    <row r="113" spans="1:12" x14ac:dyDescent="0.2">
      <c r="A113" s="129"/>
      <c r="B113" s="129"/>
      <c r="C113" s="129"/>
      <c r="D113" s="132"/>
      <c r="E113" s="421"/>
      <c r="F113" s="170"/>
      <c r="G113" s="170"/>
      <c r="H113" s="170"/>
      <c r="I113" s="170"/>
      <c r="J113" s="170"/>
      <c r="K113" s="129"/>
      <c r="L113" s="129"/>
    </row>
    <row r="114" spans="1:12" x14ac:dyDescent="0.2">
      <c r="A114" s="129"/>
      <c r="B114" s="129"/>
      <c r="C114" s="129"/>
      <c r="D114" s="132"/>
      <c r="E114" s="421"/>
      <c r="F114" s="170"/>
      <c r="G114" s="170"/>
      <c r="H114" s="170"/>
      <c r="I114" s="170"/>
      <c r="J114" s="170"/>
      <c r="K114" s="129"/>
      <c r="L114" s="129"/>
    </row>
    <row r="115" spans="1:12" x14ac:dyDescent="0.2">
      <c r="A115" s="129"/>
      <c r="B115" s="129"/>
      <c r="C115" s="129"/>
      <c r="D115" s="132"/>
      <c r="E115" s="421"/>
      <c r="F115" s="170"/>
      <c r="G115" s="170"/>
      <c r="H115" s="170"/>
      <c r="I115" s="170"/>
      <c r="J115" s="170"/>
      <c r="K115" s="129"/>
      <c r="L115" s="129"/>
    </row>
  </sheetData>
  <autoFilter ref="A1:L2">
    <filterColumn colId="4" showButton="0"/>
  </autoFilter>
  <mergeCells count="4">
    <mergeCell ref="A1:L1"/>
    <mergeCell ref="A2:L2"/>
    <mergeCell ref="I4:J4"/>
    <mergeCell ref="A5:L5"/>
  </mergeCells>
  <pageMargins left="0.5" right="0.5" top="0.75" bottom="0.75" header="0.5" footer="0.5"/>
  <pageSetup paperSize="17" scale="82" fitToHeight="0" orientation="landscape" r:id="rId1"/>
  <headerFooter alignWithMargins="0">
    <oddFooter>&amp;C&amp;P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45</vt:i4>
      </vt:variant>
    </vt:vector>
  </HeadingPairs>
  <TitlesOfParts>
    <vt:vector size="68" baseType="lpstr">
      <vt:lpstr>Auto Constrained - Arterial Lin</vt:lpstr>
      <vt:lpstr>Auto Constrained - Added Freewa</vt:lpstr>
      <vt:lpstr>Auto Constrained - Arterial Cap</vt:lpstr>
      <vt:lpstr>Auto Constrained - New Collecto</vt:lpstr>
      <vt:lpstr>Auto Constrained - Urban Stnds</vt:lpstr>
      <vt:lpstr>Auto Constrained - Study</vt:lpstr>
      <vt:lpstr>Auto Constrained - TOD</vt:lpstr>
      <vt:lpstr>Auto Illustrative - New Arteria</vt:lpstr>
      <vt:lpstr>Auto Illustrative - New Collect</vt:lpstr>
      <vt:lpstr>Auto Illustrative - Art Cap</vt:lpstr>
      <vt:lpstr>Auto Illustrative - Added Freew</vt:lpstr>
      <vt:lpstr>Auto Illustrative - Urban Stds</vt:lpstr>
      <vt:lpstr>Transit Constrained</vt:lpstr>
      <vt:lpstr>Transit Illustrative</vt:lpstr>
      <vt:lpstr>Bike Constrained - woutRd</vt:lpstr>
      <vt:lpstr>Bike Constrained - wRd</vt:lpstr>
      <vt:lpstr>Bike Constrained - onstreet w</vt:lpstr>
      <vt:lpstr>Bike Constrained - onstreet wou</vt:lpstr>
      <vt:lpstr>Bike Illustrative - woutRD</vt:lpstr>
      <vt:lpstr>Bike Illustrative - withRd</vt:lpstr>
      <vt:lpstr>Bike Illustrative - onstreet w</vt:lpstr>
      <vt:lpstr>Bike Illustrative onstreet wout</vt:lpstr>
      <vt:lpstr>Table Data</vt:lpstr>
      <vt:lpstr>'Auto Constrained - Added Freewa'!Print_Area</vt:lpstr>
      <vt:lpstr>'Auto Constrained - Arterial Cap'!Print_Area</vt:lpstr>
      <vt:lpstr>'Auto Constrained - Arterial Lin'!Print_Area</vt:lpstr>
      <vt:lpstr>'Auto Constrained - New Collecto'!Print_Area</vt:lpstr>
      <vt:lpstr>'Auto Constrained - Study'!Print_Area</vt:lpstr>
      <vt:lpstr>'Auto Constrained - TOD'!Print_Area</vt:lpstr>
      <vt:lpstr>'Auto Constrained - Urban Stnds'!Print_Area</vt:lpstr>
      <vt:lpstr>'Auto Illustrative - Added Freew'!Print_Area</vt:lpstr>
      <vt:lpstr>'Auto Illustrative - Art Cap'!Print_Area</vt:lpstr>
      <vt:lpstr>'Auto Illustrative - New Arteria'!Print_Area</vt:lpstr>
      <vt:lpstr>'Auto Illustrative - New Collect'!Print_Area</vt:lpstr>
      <vt:lpstr>'Auto Illustrative - Urban Stds'!Print_Area</vt:lpstr>
      <vt:lpstr>'Bike Constrained - onstreet w'!Print_Area</vt:lpstr>
      <vt:lpstr>'Bike Constrained - onstreet wou'!Print_Area</vt:lpstr>
      <vt:lpstr>'Bike Constrained - woutRd'!Print_Area</vt:lpstr>
      <vt:lpstr>'Bike Constrained - wRd'!Print_Area</vt:lpstr>
      <vt:lpstr>'Bike Illustrative - onstreet w'!Print_Area</vt:lpstr>
      <vt:lpstr>'Bike Illustrative - withRd'!Print_Area</vt:lpstr>
      <vt:lpstr>'Bike Illustrative - woutRD'!Print_Area</vt:lpstr>
      <vt:lpstr>'Bike Illustrative onstreet wout'!Print_Area</vt:lpstr>
      <vt:lpstr>'Transit Constrained'!Print_Area</vt:lpstr>
      <vt:lpstr>'Transit Illustrative'!Print_Area</vt:lpstr>
      <vt:lpstr>'Auto Constrained - Added Freewa'!Print_Titles</vt:lpstr>
      <vt:lpstr>'Auto Constrained - Arterial Cap'!Print_Titles</vt:lpstr>
      <vt:lpstr>'Auto Constrained - Arterial Lin'!Print_Titles</vt:lpstr>
      <vt:lpstr>'Auto Constrained - New Collecto'!Print_Titles</vt:lpstr>
      <vt:lpstr>'Auto Constrained - Study'!Print_Titles</vt:lpstr>
      <vt:lpstr>'Auto Constrained - TOD'!Print_Titles</vt:lpstr>
      <vt:lpstr>'Auto Constrained - Urban Stnds'!Print_Titles</vt:lpstr>
      <vt:lpstr>'Auto Illustrative - Added Freew'!Print_Titles</vt:lpstr>
      <vt:lpstr>'Auto Illustrative - Art Cap'!Print_Titles</vt:lpstr>
      <vt:lpstr>'Auto Illustrative - New Arteria'!Print_Titles</vt:lpstr>
      <vt:lpstr>'Auto Illustrative - New Collect'!Print_Titles</vt:lpstr>
      <vt:lpstr>'Auto Illustrative - Urban Stds'!Print_Titles</vt:lpstr>
      <vt:lpstr>'Bike Constrained - onstreet w'!Print_Titles</vt:lpstr>
      <vt:lpstr>'Bike Constrained - onstreet wou'!Print_Titles</vt:lpstr>
      <vt:lpstr>'Bike Constrained - woutRd'!Print_Titles</vt:lpstr>
      <vt:lpstr>'Bike Constrained - wRd'!Print_Titles</vt:lpstr>
      <vt:lpstr>'Bike Illustrative - onstreet w'!Print_Titles</vt:lpstr>
      <vt:lpstr>'Bike Illustrative - withRd'!Print_Titles</vt:lpstr>
      <vt:lpstr>'Bike Illustrative - woutRD'!Print_Titles</vt:lpstr>
      <vt:lpstr>'Bike Illustrative onstreet wout'!Print_Titles</vt:lpstr>
      <vt:lpstr>'Transit Constrained'!Print_Titles</vt:lpstr>
      <vt:lpstr>'Transit Illustrative'!Print_Titles</vt:lpstr>
      <vt:lpstr>YearBands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THOMPSON Paul E</dc:creator>
  <cp:lastModifiedBy>CLARKE Kelly A</cp:lastModifiedBy>
  <cp:lastPrinted>2016-12-21T20:25:40Z</cp:lastPrinted>
  <dcterms:created xsi:type="dcterms:W3CDTF">2010-08-26T17:47:47Z</dcterms:created>
  <dcterms:modified xsi:type="dcterms:W3CDTF">2017-01-12T23:59:39Z</dcterms:modified>
</cp:coreProperties>
</file>